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7Jw4OmlRLwWvZcR71+LnYNF6hMq6g1SzUmfK9E5h8+xpZzwdkzWObF8GqOrx9O0KifARGVVRAUHQS2w5eb1rhw==" workbookSaltValue="cscfdG2tngx5v0JWnULUVQ==" workbookSpinCount="100000" lockStructure="1"/>
  <bookViews>
    <workbookView xWindow="0" yWindow="0" windowWidth="25200" windowHeight="11685" tabRatio="905" activeTab="11"/>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7"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 r:id="rId14"/>
  </externalReferences>
  <definedNames>
    <definedName name="Source_Types" localSheetId="11">'[1]WRP1a BL Licences'!$C$1109:$C$1112</definedName>
    <definedName name="Source_Types">'[2]WRP1a BL Licences'!$C$1028:$C$1031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9" i="10" l="1"/>
  <c r="O49" i="10"/>
  <c r="N49" i="10"/>
  <c r="M49" i="10"/>
  <c r="L49" i="10"/>
  <c r="K49" i="10"/>
  <c r="J49" i="10"/>
  <c r="I49" i="10"/>
  <c r="H49" i="10"/>
  <c r="P55" i="10" l="1"/>
  <c r="O55" i="10"/>
  <c r="N55" i="10"/>
  <c r="M55" i="10"/>
  <c r="L55" i="10"/>
  <c r="K55" i="10"/>
  <c r="J55" i="10"/>
  <c r="I55" i="10"/>
  <c r="H55" i="10"/>
  <c r="P54" i="10"/>
  <c r="O54" i="10"/>
  <c r="N54" i="10"/>
  <c r="M54" i="10"/>
  <c r="L54" i="10"/>
  <c r="K54" i="10"/>
  <c r="J54" i="10"/>
  <c r="I54" i="10"/>
  <c r="H54" i="10"/>
  <c r="DW170" i="7" l="1"/>
  <c r="DV170" i="7"/>
  <c r="DU170" i="7"/>
  <c r="DT170" i="7"/>
  <c r="DS170" i="7"/>
  <c r="DR170" i="7"/>
  <c r="DQ170" i="7"/>
  <c r="DP170" i="7"/>
  <c r="DO170" i="7"/>
  <c r="DN170" i="7"/>
  <c r="DM170" i="7"/>
  <c r="DL170" i="7"/>
  <c r="DK170" i="7"/>
  <c r="DJ170" i="7"/>
  <c r="DI170" i="7"/>
  <c r="DH170" i="7"/>
  <c r="DG170" i="7"/>
  <c r="DF170" i="7"/>
  <c r="DE170" i="7"/>
  <c r="DD170" i="7"/>
  <c r="DC170" i="7"/>
  <c r="DB170" i="7"/>
  <c r="DA170" i="7"/>
  <c r="CZ170" i="7"/>
  <c r="CY170" i="7"/>
  <c r="CX170" i="7"/>
  <c r="CW170" i="7"/>
  <c r="CV170" i="7"/>
  <c r="CU170" i="7"/>
  <c r="CT170" i="7"/>
  <c r="CS170" i="7"/>
  <c r="CR170" i="7"/>
  <c r="CQ170" i="7"/>
  <c r="CP170" i="7"/>
  <c r="CO170" i="7"/>
  <c r="CN170" i="7"/>
  <c r="CM170" i="7"/>
  <c r="CL170" i="7"/>
  <c r="CK170" i="7"/>
  <c r="CJ170" i="7"/>
  <c r="CI170" i="7"/>
  <c r="CH170" i="7"/>
  <c r="CG170" i="7"/>
  <c r="CF170" i="7"/>
  <c r="CE170" i="7"/>
  <c r="CD170" i="7"/>
  <c r="CC170" i="7"/>
  <c r="CB170" i="7"/>
  <c r="CA170" i="7"/>
  <c r="BZ170" i="7"/>
  <c r="BY170" i="7"/>
  <c r="BX170" i="7"/>
  <c r="BW170" i="7"/>
  <c r="BV170" i="7"/>
  <c r="BU170" i="7"/>
  <c r="BT170" i="7"/>
  <c r="BS170" i="7"/>
  <c r="BR170" i="7"/>
  <c r="BQ170" i="7"/>
  <c r="BP170" i="7"/>
  <c r="BO170" i="7"/>
  <c r="BN170" i="7"/>
  <c r="BM170" i="7"/>
  <c r="BL170" i="7"/>
  <c r="BK170" i="7"/>
  <c r="BJ170" i="7"/>
  <c r="BI170" i="7"/>
  <c r="BH170" i="7"/>
  <c r="BG170" i="7"/>
  <c r="BF170" i="7"/>
  <c r="BE170" i="7"/>
  <c r="BD170" i="7"/>
  <c r="BC170" i="7"/>
  <c r="BB170" i="7"/>
  <c r="BA170" i="7"/>
  <c r="AZ170" i="7"/>
  <c r="AY170" i="7"/>
  <c r="AX170" i="7"/>
  <c r="AW170" i="7"/>
  <c r="AV170" i="7"/>
  <c r="AU170" i="7"/>
  <c r="AT170" i="7"/>
  <c r="AS170" i="7"/>
  <c r="AR170" i="7"/>
  <c r="AQ170" i="7"/>
  <c r="AP170" i="7"/>
  <c r="AO170" i="7"/>
  <c r="AN170" i="7"/>
  <c r="AM170" i="7"/>
  <c r="AL170" i="7"/>
  <c r="AK170" i="7"/>
  <c r="AJ170" i="7"/>
  <c r="AI170" i="7"/>
  <c r="AH170" i="7"/>
  <c r="AG170" i="7"/>
  <c r="AF170" i="7"/>
  <c r="AE170" i="7"/>
  <c r="AD170" i="7"/>
  <c r="AC170" i="7"/>
  <c r="AB170" i="7"/>
  <c r="AA170" i="7"/>
  <c r="Z170" i="7"/>
  <c r="Y170" i="7"/>
  <c r="X170" i="7"/>
  <c r="I158" i="7"/>
  <c r="DW203" i="7" l="1"/>
  <c r="DV203" i="7"/>
  <c r="DU203" i="7"/>
  <c r="DT203" i="7"/>
  <c r="DS203" i="7"/>
  <c r="DR203" i="7"/>
  <c r="DQ203" i="7"/>
  <c r="DP203" i="7"/>
  <c r="DO203" i="7"/>
  <c r="DN203" i="7"/>
  <c r="DM203" i="7"/>
  <c r="DL203" i="7"/>
  <c r="DK203" i="7"/>
  <c r="DJ203" i="7"/>
  <c r="DI203" i="7"/>
  <c r="DH203" i="7"/>
  <c r="DG203" i="7"/>
  <c r="DF203" i="7"/>
  <c r="DE203" i="7"/>
  <c r="DD203" i="7"/>
  <c r="DC203" i="7"/>
  <c r="DB203" i="7"/>
  <c r="DA203" i="7"/>
  <c r="CZ203" i="7"/>
  <c r="CY203" i="7"/>
  <c r="CX203" i="7"/>
  <c r="CW203" i="7"/>
  <c r="CV203" i="7"/>
  <c r="CU203" i="7"/>
  <c r="CT203" i="7"/>
  <c r="CS203" i="7"/>
  <c r="CR203" i="7"/>
  <c r="CQ203" i="7"/>
  <c r="CP203" i="7"/>
  <c r="CO203" i="7"/>
  <c r="CN203" i="7"/>
  <c r="CM203" i="7"/>
  <c r="CL203" i="7"/>
  <c r="CK203" i="7"/>
  <c r="CJ203" i="7"/>
  <c r="CI203" i="7"/>
  <c r="CH203" i="7"/>
  <c r="CG203" i="7"/>
  <c r="CF203" i="7"/>
  <c r="CE203" i="7"/>
  <c r="CD203" i="7"/>
  <c r="CC203" i="7"/>
  <c r="CB203" i="7"/>
  <c r="CA203" i="7"/>
  <c r="BZ203" i="7"/>
  <c r="BY203" i="7"/>
  <c r="BX203" i="7"/>
  <c r="BW203" i="7"/>
  <c r="BV203" i="7"/>
  <c r="BU203" i="7"/>
  <c r="BT203" i="7"/>
  <c r="BS203" i="7"/>
  <c r="BR203" i="7"/>
  <c r="BQ203" i="7"/>
  <c r="BP203" i="7"/>
  <c r="BO203" i="7"/>
  <c r="BN203" i="7"/>
  <c r="BM203" i="7"/>
  <c r="BL203" i="7"/>
  <c r="BK203" i="7"/>
  <c r="BJ203" i="7"/>
  <c r="BI203" i="7"/>
  <c r="BH203" i="7"/>
  <c r="BG203" i="7"/>
  <c r="BF203" i="7"/>
  <c r="BE203" i="7"/>
  <c r="BD203" i="7"/>
  <c r="BC203" i="7"/>
  <c r="BB203" i="7"/>
  <c r="BA203" i="7"/>
  <c r="AZ203" i="7"/>
  <c r="AY203" i="7"/>
  <c r="AX203" i="7"/>
  <c r="AW203" i="7"/>
  <c r="AV203" i="7"/>
  <c r="AU203" i="7"/>
  <c r="AT203" i="7"/>
  <c r="AS203" i="7"/>
  <c r="AR203" i="7"/>
  <c r="AQ203" i="7"/>
  <c r="AP203" i="7"/>
  <c r="AO203" i="7"/>
  <c r="AN203" i="7"/>
  <c r="AM203" i="7"/>
  <c r="AL203" i="7"/>
  <c r="AK203" i="7"/>
  <c r="AJ203" i="7"/>
  <c r="AI203" i="7"/>
  <c r="AH203" i="7"/>
  <c r="AG203" i="7"/>
  <c r="AF203" i="7"/>
  <c r="AE203" i="7"/>
  <c r="AD203" i="7"/>
  <c r="AC203" i="7"/>
  <c r="AB203" i="7"/>
  <c r="AA203" i="7"/>
  <c r="Z203" i="7"/>
  <c r="Y203" i="7"/>
  <c r="X203" i="7"/>
  <c r="I191" i="7"/>
  <c r="AJ48" i="10" l="1"/>
  <c r="AI48" i="10"/>
  <c r="AH48" i="10"/>
  <c r="AG48" i="10"/>
  <c r="AF48" i="10"/>
  <c r="AE48" i="10"/>
  <c r="AD48" i="10"/>
  <c r="AC48" i="10"/>
  <c r="AB48" i="10"/>
  <c r="AA48" i="10"/>
  <c r="Z48" i="10"/>
  <c r="Y48" i="10"/>
  <c r="X48" i="10"/>
  <c r="W48" i="10"/>
  <c r="V48" i="10"/>
  <c r="U48" i="10"/>
  <c r="T48" i="10"/>
  <c r="S48" i="10"/>
  <c r="R48" i="10"/>
  <c r="Q48" i="10"/>
  <c r="P50" i="10"/>
  <c r="O50" i="10"/>
  <c r="N50" i="10"/>
  <c r="M50" i="10"/>
  <c r="L50" i="10"/>
  <c r="K50" i="10"/>
  <c r="J50" i="10"/>
  <c r="I50" i="10"/>
  <c r="H50" i="10"/>
  <c r="P48" i="10"/>
  <c r="O48" i="10"/>
  <c r="N48" i="10"/>
  <c r="M48" i="10"/>
  <c r="L48" i="10"/>
  <c r="K48" i="10"/>
  <c r="J48" i="10"/>
  <c r="I48" i="10"/>
  <c r="H48" i="10"/>
  <c r="AJ53" i="10" l="1"/>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I45" i="10"/>
  <c r="H45"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P26" i="10"/>
  <c r="O26" i="10"/>
  <c r="N26" i="10"/>
  <c r="M26" i="10"/>
  <c r="L26" i="10"/>
  <c r="K26" i="10"/>
  <c r="J26" i="10"/>
  <c r="I26" i="10"/>
  <c r="H26" i="10"/>
  <c r="P25" i="10"/>
  <c r="O25" i="10"/>
  <c r="N25" i="10"/>
  <c r="M25" i="10"/>
  <c r="L25" i="10"/>
  <c r="K25" i="10"/>
  <c r="J25" i="10"/>
  <c r="I25" i="10"/>
  <c r="H25" i="10"/>
  <c r="P24" i="10"/>
  <c r="O24" i="10"/>
  <c r="N24" i="10"/>
  <c r="M24" i="10"/>
  <c r="L24" i="10"/>
  <c r="K24" i="10"/>
  <c r="J24" i="10"/>
  <c r="I24" i="10"/>
  <c r="H24" i="10"/>
  <c r="P23" i="10"/>
  <c r="O23" i="10"/>
  <c r="N23" i="10"/>
  <c r="M23" i="10"/>
  <c r="L23" i="10"/>
  <c r="K23" i="10"/>
  <c r="J23" i="10"/>
  <c r="I23" i="10"/>
  <c r="H23" i="10"/>
  <c r="P22" i="10"/>
  <c r="O22" i="10"/>
  <c r="N22" i="10"/>
  <c r="M22" i="10"/>
  <c r="L22" i="10"/>
  <c r="K22" i="10"/>
  <c r="J22" i="10"/>
  <c r="I22" i="10"/>
  <c r="H22" i="10"/>
  <c r="P21" i="10"/>
  <c r="O21" i="10"/>
  <c r="N21" i="10"/>
  <c r="M21" i="10"/>
  <c r="L21" i="10"/>
  <c r="K21" i="10"/>
  <c r="J21" i="10"/>
  <c r="I21" i="10"/>
  <c r="H21" i="10"/>
  <c r="P19" i="10"/>
  <c r="O19" i="10"/>
  <c r="N19" i="10"/>
  <c r="M19" i="10"/>
  <c r="L19" i="10"/>
  <c r="K19" i="10"/>
  <c r="J19" i="10"/>
  <c r="I19" i="10"/>
  <c r="H19" i="10"/>
  <c r="P18" i="10"/>
  <c r="O18" i="10"/>
  <c r="N18" i="10"/>
  <c r="M18" i="10"/>
  <c r="L18" i="10"/>
  <c r="K18" i="10"/>
  <c r="J18" i="10"/>
  <c r="I18" i="10"/>
  <c r="H18" i="10"/>
  <c r="P17" i="10"/>
  <c r="O17" i="10"/>
  <c r="N17" i="10"/>
  <c r="M17" i="10"/>
  <c r="L17" i="10"/>
  <c r="K17" i="10"/>
  <c r="J17" i="10"/>
  <c r="I17" i="10"/>
  <c r="H17" i="10"/>
  <c r="P16" i="10"/>
  <c r="O16" i="10"/>
  <c r="N16" i="10"/>
  <c r="M16" i="10"/>
  <c r="L16" i="10"/>
  <c r="K16" i="10"/>
  <c r="J16" i="10"/>
  <c r="I16" i="10"/>
  <c r="H16" i="10"/>
  <c r="P15" i="10"/>
  <c r="O15" i="10"/>
  <c r="N15" i="10"/>
  <c r="M15" i="10"/>
  <c r="L15" i="10"/>
  <c r="K15" i="10"/>
  <c r="J15" i="10"/>
  <c r="I15" i="10"/>
  <c r="H15" i="10"/>
  <c r="P14" i="10"/>
  <c r="O14" i="10"/>
  <c r="N14" i="10"/>
  <c r="M14" i="10"/>
  <c r="L14" i="10"/>
  <c r="K14" i="10"/>
  <c r="J14" i="10"/>
  <c r="I14" i="10"/>
  <c r="H14" i="10"/>
  <c r="H3" i="9" l="1"/>
  <c r="I8" i="11" l="1"/>
  <c r="J8" i="11"/>
  <c r="K8" i="11"/>
  <c r="M3" i="9" l="1"/>
  <c r="N3" i="9"/>
  <c r="O3" i="9"/>
  <c r="P3" i="9"/>
  <c r="Q3" i="9"/>
  <c r="R3" i="9"/>
  <c r="S3" i="9"/>
  <c r="T3" i="9"/>
  <c r="U3" i="9"/>
  <c r="V3" i="9"/>
  <c r="W3" i="9"/>
  <c r="X3" i="9"/>
  <c r="Y3" i="9"/>
  <c r="Z3" i="9"/>
  <c r="AA3" i="9"/>
  <c r="AB3" i="9"/>
  <c r="AC3" i="9"/>
  <c r="AD3" i="9"/>
  <c r="AE3" i="9"/>
  <c r="AF3" i="9"/>
  <c r="AG3" i="9"/>
  <c r="AH3" i="9"/>
  <c r="AI3" i="9"/>
  <c r="AJ3" i="9"/>
  <c r="I3" i="9"/>
  <c r="J3" i="9"/>
  <c r="K3" i="9"/>
  <c r="L3" i="9"/>
  <c r="DW189" i="7" l="1"/>
  <c r="DV189" i="7"/>
  <c r="DU189" i="7"/>
  <c r="DT189" i="7"/>
  <c r="DS189" i="7"/>
  <c r="DR189" i="7"/>
  <c r="DQ189" i="7"/>
  <c r="DP189" i="7"/>
  <c r="DO189" i="7"/>
  <c r="DN189" i="7"/>
  <c r="DM189" i="7"/>
  <c r="DL189" i="7"/>
  <c r="DK189" i="7"/>
  <c r="DJ189" i="7"/>
  <c r="DI189" i="7"/>
  <c r="DH189" i="7"/>
  <c r="DG189" i="7"/>
  <c r="DF189" i="7"/>
  <c r="DE189" i="7"/>
  <c r="DD189" i="7"/>
  <c r="DC189" i="7"/>
  <c r="DB189" i="7"/>
  <c r="DA189" i="7"/>
  <c r="CZ189" i="7"/>
  <c r="CY189" i="7"/>
  <c r="CX189" i="7"/>
  <c r="CW189" i="7"/>
  <c r="CV189" i="7"/>
  <c r="CU189" i="7"/>
  <c r="CT189" i="7"/>
  <c r="CS189" i="7"/>
  <c r="CR189" i="7"/>
  <c r="CQ189" i="7"/>
  <c r="CP189" i="7"/>
  <c r="CO189" i="7"/>
  <c r="CN189" i="7"/>
  <c r="CM189" i="7"/>
  <c r="CL189" i="7"/>
  <c r="CK189" i="7"/>
  <c r="CJ189" i="7"/>
  <c r="CI189" i="7"/>
  <c r="CH189" i="7"/>
  <c r="CG189" i="7"/>
  <c r="CF189" i="7"/>
  <c r="CE189" i="7"/>
  <c r="CD189" i="7"/>
  <c r="CC189" i="7"/>
  <c r="CB189" i="7"/>
  <c r="CA189" i="7"/>
  <c r="BZ189" i="7"/>
  <c r="BY189" i="7"/>
  <c r="BX189" i="7"/>
  <c r="BW189" i="7"/>
  <c r="BV189" i="7"/>
  <c r="BU189" i="7"/>
  <c r="BT189" i="7"/>
  <c r="BS189" i="7"/>
  <c r="BR189" i="7"/>
  <c r="BQ189" i="7"/>
  <c r="BP189" i="7"/>
  <c r="BO189" i="7"/>
  <c r="BN189" i="7"/>
  <c r="BM189" i="7"/>
  <c r="BL189" i="7"/>
  <c r="BK189" i="7"/>
  <c r="BJ189" i="7"/>
  <c r="BI189" i="7"/>
  <c r="BH189" i="7"/>
  <c r="BG189" i="7"/>
  <c r="BF189" i="7"/>
  <c r="BE189" i="7"/>
  <c r="BD189" i="7"/>
  <c r="BC189" i="7"/>
  <c r="BB189" i="7"/>
  <c r="BA189" i="7"/>
  <c r="AZ189" i="7"/>
  <c r="AY189" i="7"/>
  <c r="AX189" i="7"/>
  <c r="AW189" i="7"/>
  <c r="AV189" i="7"/>
  <c r="AU189" i="7"/>
  <c r="AT189" i="7"/>
  <c r="AS189" i="7"/>
  <c r="AR189" i="7"/>
  <c r="AQ189" i="7"/>
  <c r="AP189" i="7"/>
  <c r="AO189" i="7"/>
  <c r="AN189" i="7"/>
  <c r="AM189" i="7"/>
  <c r="AL189" i="7"/>
  <c r="AK189" i="7"/>
  <c r="AJ189" i="7"/>
  <c r="AI189" i="7"/>
  <c r="AH189" i="7"/>
  <c r="AG189" i="7"/>
  <c r="AF189" i="7"/>
  <c r="AE189" i="7"/>
  <c r="AD189" i="7"/>
  <c r="AC189" i="7"/>
  <c r="AB189" i="7"/>
  <c r="AA189" i="7"/>
  <c r="Z189" i="7"/>
  <c r="Y189" i="7"/>
  <c r="X189" i="7"/>
  <c r="I177" i="7"/>
  <c r="I143" i="7" l="1"/>
  <c r="I130" i="7"/>
  <c r="I113" i="7"/>
  <c r="I100" i="7"/>
  <c r="I87" i="7"/>
  <c r="I74" i="7"/>
  <c r="I61" i="7"/>
  <c r="I48" i="7"/>
  <c r="I35" i="7"/>
  <c r="I20" i="7"/>
  <c r="I7" i="7"/>
  <c r="Y3" i="7"/>
  <c r="Z3" i="7" s="1"/>
  <c r="AA3" i="7" s="1"/>
  <c r="Y2" i="7" l="1"/>
  <c r="Z2" i="7" s="1"/>
  <c r="AB3" i="7"/>
  <c r="CY60" i="7"/>
  <c r="CV60" i="7"/>
  <c r="CU60" i="7"/>
  <c r="CR60" i="7"/>
  <c r="CQ60" i="7"/>
  <c r="CN60" i="7"/>
  <c r="CM60" i="7"/>
  <c r="CJ60" i="7"/>
  <c r="CI60" i="7"/>
  <c r="CF60" i="7"/>
  <c r="CE60" i="7"/>
  <c r="CB60" i="7"/>
  <c r="CA60" i="7"/>
  <c r="BX60" i="7"/>
  <c r="BW60" i="7"/>
  <c r="BT60" i="7"/>
  <c r="BS60" i="7"/>
  <c r="BP60" i="7"/>
  <c r="BO60" i="7"/>
  <c r="BL60" i="7"/>
  <c r="BK60" i="7"/>
  <c r="BH60" i="7"/>
  <c r="BG60" i="7"/>
  <c r="BD60" i="7"/>
  <c r="BC60" i="7"/>
  <c r="AZ60" i="7"/>
  <c r="AY60" i="7"/>
  <c r="AV60" i="7"/>
  <c r="AU60" i="7"/>
  <c r="AR60" i="7"/>
  <c r="AQ60" i="7"/>
  <c r="AN60" i="7"/>
  <c r="AM60" i="7"/>
  <c r="AJ60" i="7"/>
  <c r="AI60" i="7"/>
  <c r="AF60" i="7"/>
  <c r="AE60" i="7"/>
  <c r="AB60" i="7"/>
  <c r="AA60" i="7"/>
  <c r="X60" i="7"/>
  <c r="DW155" i="7"/>
  <c r="DV155" i="7"/>
  <c r="DU155" i="7"/>
  <c r="DT155" i="7"/>
  <c r="DS155" i="7"/>
  <c r="DR155" i="7"/>
  <c r="DQ155" i="7"/>
  <c r="DP155" i="7"/>
  <c r="DO155" i="7"/>
  <c r="DN155" i="7"/>
  <c r="DM155" i="7"/>
  <c r="DL155" i="7"/>
  <c r="DK155" i="7"/>
  <c r="DJ155" i="7"/>
  <c r="DI155" i="7"/>
  <c r="DH155" i="7"/>
  <c r="DG155" i="7"/>
  <c r="DF155" i="7"/>
  <c r="DE155" i="7"/>
  <c r="DD155" i="7"/>
  <c r="DC155" i="7"/>
  <c r="DB155" i="7"/>
  <c r="DA155" i="7"/>
  <c r="CZ155" i="7"/>
  <c r="CY155" i="7"/>
  <c r="CX155" i="7"/>
  <c r="CW155" i="7"/>
  <c r="CV155" i="7"/>
  <c r="CU155" i="7"/>
  <c r="CT155" i="7"/>
  <c r="CS155" i="7"/>
  <c r="CR155" i="7"/>
  <c r="CQ155" i="7"/>
  <c r="CP155" i="7"/>
  <c r="CO155" i="7"/>
  <c r="CN155" i="7"/>
  <c r="CM155" i="7"/>
  <c r="CL155" i="7"/>
  <c r="CK155" i="7"/>
  <c r="CJ155" i="7"/>
  <c r="CI155" i="7"/>
  <c r="CH155" i="7"/>
  <c r="CG155" i="7"/>
  <c r="CF155" i="7"/>
  <c r="CE155" i="7"/>
  <c r="CD155" i="7"/>
  <c r="CC155" i="7"/>
  <c r="CB155" i="7"/>
  <c r="CA155" i="7"/>
  <c r="BZ155" i="7"/>
  <c r="BY155" i="7"/>
  <c r="BX155" i="7"/>
  <c r="BW155" i="7"/>
  <c r="BV155" i="7"/>
  <c r="BU155" i="7"/>
  <c r="BT155" i="7"/>
  <c r="BS155" i="7"/>
  <c r="BR155" i="7"/>
  <c r="BQ155" i="7"/>
  <c r="BP155" i="7"/>
  <c r="BO155" i="7"/>
  <c r="BN155" i="7"/>
  <c r="BM155" i="7"/>
  <c r="BL155" i="7"/>
  <c r="BK155" i="7"/>
  <c r="BJ155" i="7"/>
  <c r="BI155" i="7"/>
  <c r="BH155" i="7"/>
  <c r="BG155" i="7"/>
  <c r="BF155" i="7"/>
  <c r="BE155" i="7"/>
  <c r="BD155" i="7"/>
  <c r="BC155" i="7"/>
  <c r="BB155" i="7"/>
  <c r="BA155" i="7"/>
  <c r="AZ155" i="7"/>
  <c r="AY155" i="7"/>
  <c r="AX155" i="7"/>
  <c r="AW155" i="7"/>
  <c r="AV155" i="7"/>
  <c r="AU155" i="7"/>
  <c r="AT155" i="7"/>
  <c r="AS155" i="7"/>
  <c r="AR155" i="7"/>
  <c r="AQ155" i="7"/>
  <c r="AP155" i="7"/>
  <c r="AO155" i="7"/>
  <c r="AN155" i="7"/>
  <c r="AM155" i="7"/>
  <c r="AL155" i="7"/>
  <c r="AK155" i="7"/>
  <c r="AJ155" i="7"/>
  <c r="AI155" i="7"/>
  <c r="AH155" i="7"/>
  <c r="AG155" i="7"/>
  <c r="AF155" i="7"/>
  <c r="AE155" i="7"/>
  <c r="AD155" i="7"/>
  <c r="AC155" i="7"/>
  <c r="AB155" i="7"/>
  <c r="AA155" i="7"/>
  <c r="Z155" i="7"/>
  <c r="Y155" i="7"/>
  <c r="X155" i="7"/>
  <c r="DW142" i="7"/>
  <c r="DV142" i="7"/>
  <c r="DU142" i="7"/>
  <c r="DT142" i="7"/>
  <c r="DS142" i="7"/>
  <c r="DR142" i="7"/>
  <c r="DQ142" i="7"/>
  <c r="DP142" i="7"/>
  <c r="DO142" i="7"/>
  <c r="DN142" i="7"/>
  <c r="DM142" i="7"/>
  <c r="DL142" i="7"/>
  <c r="DK142" i="7"/>
  <c r="DJ142" i="7"/>
  <c r="DI142" i="7"/>
  <c r="DH142" i="7"/>
  <c r="DG142" i="7"/>
  <c r="DF142" i="7"/>
  <c r="DE142" i="7"/>
  <c r="DD142" i="7"/>
  <c r="DC142" i="7"/>
  <c r="DB142" i="7"/>
  <c r="DA142" i="7"/>
  <c r="CZ142" i="7"/>
  <c r="CY142" i="7"/>
  <c r="CX142" i="7"/>
  <c r="CW142" i="7"/>
  <c r="CV142" i="7"/>
  <c r="CU142" i="7"/>
  <c r="CT142" i="7"/>
  <c r="CS142" i="7"/>
  <c r="CR142" i="7"/>
  <c r="CQ142" i="7"/>
  <c r="CP142" i="7"/>
  <c r="CO142" i="7"/>
  <c r="CN142" i="7"/>
  <c r="CM142" i="7"/>
  <c r="CL142" i="7"/>
  <c r="CK142" i="7"/>
  <c r="CJ142" i="7"/>
  <c r="CI142" i="7"/>
  <c r="CH142" i="7"/>
  <c r="CG142" i="7"/>
  <c r="CF142" i="7"/>
  <c r="CE142" i="7"/>
  <c r="CD142" i="7"/>
  <c r="CC142" i="7"/>
  <c r="CB142" i="7"/>
  <c r="CA142" i="7"/>
  <c r="BZ142" i="7"/>
  <c r="BY142" i="7"/>
  <c r="BX142" i="7"/>
  <c r="BW142" i="7"/>
  <c r="BV142" i="7"/>
  <c r="BU142" i="7"/>
  <c r="BT142" i="7"/>
  <c r="BS142" i="7"/>
  <c r="BR142" i="7"/>
  <c r="BQ142" i="7"/>
  <c r="BP142" i="7"/>
  <c r="BO142" i="7"/>
  <c r="BN142" i="7"/>
  <c r="BM142" i="7"/>
  <c r="BL142" i="7"/>
  <c r="BK142" i="7"/>
  <c r="BJ142" i="7"/>
  <c r="BI142" i="7"/>
  <c r="BH142" i="7"/>
  <c r="BG142" i="7"/>
  <c r="BF142" i="7"/>
  <c r="BE142" i="7"/>
  <c r="BD142" i="7"/>
  <c r="BC142" i="7"/>
  <c r="BB142" i="7"/>
  <c r="BA142" i="7"/>
  <c r="AZ142" i="7"/>
  <c r="AY142" i="7"/>
  <c r="AX142" i="7"/>
  <c r="AW142" i="7"/>
  <c r="AV142" i="7"/>
  <c r="AU142" i="7"/>
  <c r="AT142" i="7"/>
  <c r="AS142" i="7"/>
  <c r="AR142" i="7"/>
  <c r="AQ142" i="7"/>
  <c r="AP142" i="7"/>
  <c r="AO142" i="7"/>
  <c r="AN142" i="7"/>
  <c r="AM142" i="7"/>
  <c r="AL142" i="7"/>
  <c r="AK142" i="7"/>
  <c r="AJ142" i="7"/>
  <c r="AI142" i="7"/>
  <c r="AH142" i="7"/>
  <c r="AG142" i="7"/>
  <c r="AF142" i="7"/>
  <c r="AE142" i="7"/>
  <c r="AD142" i="7"/>
  <c r="AC142" i="7"/>
  <c r="AB142" i="7"/>
  <c r="AA142" i="7"/>
  <c r="Z142" i="7"/>
  <c r="Y142" i="7"/>
  <c r="X142" i="7"/>
  <c r="DW125" i="7"/>
  <c r="DV125" i="7"/>
  <c r="DU125" i="7"/>
  <c r="DT125" i="7"/>
  <c r="DS125" i="7"/>
  <c r="DR125" i="7"/>
  <c r="DQ125" i="7"/>
  <c r="DP125" i="7"/>
  <c r="DO125" i="7"/>
  <c r="DN125" i="7"/>
  <c r="DM125" i="7"/>
  <c r="DL125" i="7"/>
  <c r="DK125" i="7"/>
  <c r="DJ125" i="7"/>
  <c r="DI125" i="7"/>
  <c r="DH125" i="7"/>
  <c r="DG125" i="7"/>
  <c r="DF125" i="7"/>
  <c r="DE125" i="7"/>
  <c r="DD125" i="7"/>
  <c r="DC125" i="7"/>
  <c r="DB125" i="7"/>
  <c r="DA125" i="7"/>
  <c r="CZ125" i="7"/>
  <c r="CY125" i="7"/>
  <c r="CX125" i="7"/>
  <c r="CW125" i="7"/>
  <c r="CV125" i="7"/>
  <c r="CU125" i="7"/>
  <c r="CT125" i="7"/>
  <c r="CS125" i="7"/>
  <c r="CR125" i="7"/>
  <c r="CQ125" i="7"/>
  <c r="CP125" i="7"/>
  <c r="CO125" i="7"/>
  <c r="CN125" i="7"/>
  <c r="CM125" i="7"/>
  <c r="CL125" i="7"/>
  <c r="CK125" i="7"/>
  <c r="CJ125" i="7"/>
  <c r="CI125" i="7"/>
  <c r="CH125" i="7"/>
  <c r="CG125" i="7"/>
  <c r="CF125" i="7"/>
  <c r="CE125" i="7"/>
  <c r="CD125" i="7"/>
  <c r="CC125" i="7"/>
  <c r="CB125" i="7"/>
  <c r="CA125" i="7"/>
  <c r="BZ125" i="7"/>
  <c r="BY125" i="7"/>
  <c r="BX125" i="7"/>
  <c r="BW125" i="7"/>
  <c r="BV125" i="7"/>
  <c r="BU125" i="7"/>
  <c r="BT125" i="7"/>
  <c r="BS125" i="7"/>
  <c r="BR125" i="7"/>
  <c r="BQ125" i="7"/>
  <c r="BP125" i="7"/>
  <c r="BO125" i="7"/>
  <c r="BN125" i="7"/>
  <c r="BM125" i="7"/>
  <c r="BL125" i="7"/>
  <c r="BK125" i="7"/>
  <c r="BJ125" i="7"/>
  <c r="BI125" i="7"/>
  <c r="BH125" i="7"/>
  <c r="BG125" i="7"/>
  <c r="BF125" i="7"/>
  <c r="BE125" i="7"/>
  <c r="BD125" i="7"/>
  <c r="BC125" i="7"/>
  <c r="BB125" i="7"/>
  <c r="BA125" i="7"/>
  <c r="AZ125" i="7"/>
  <c r="AY125" i="7"/>
  <c r="AX125" i="7"/>
  <c r="AW125" i="7"/>
  <c r="AV125" i="7"/>
  <c r="AU125" i="7"/>
  <c r="AT125" i="7"/>
  <c r="AS125" i="7"/>
  <c r="AR125" i="7"/>
  <c r="AQ125" i="7"/>
  <c r="AP125" i="7"/>
  <c r="AO125" i="7"/>
  <c r="AN125" i="7"/>
  <c r="AM125" i="7"/>
  <c r="AL125" i="7"/>
  <c r="AK125" i="7"/>
  <c r="AJ125" i="7"/>
  <c r="AI125" i="7"/>
  <c r="AH125" i="7"/>
  <c r="AG125" i="7"/>
  <c r="AF125" i="7"/>
  <c r="AE125" i="7"/>
  <c r="AD125" i="7"/>
  <c r="AC125" i="7"/>
  <c r="AB125" i="7"/>
  <c r="AA125" i="7"/>
  <c r="Z125" i="7"/>
  <c r="Y125" i="7"/>
  <c r="X125" i="7"/>
  <c r="DW112" i="7"/>
  <c r="DV112" i="7"/>
  <c r="DU112" i="7"/>
  <c r="DT112" i="7"/>
  <c r="DS112" i="7"/>
  <c r="DR112" i="7"/>
  <c r="DQ112" i="7"/>
  <c r="DP112" i="7"/>
  <c r="DO112" i="7"/>
  <c r="DN112" i="7"/>
  <c r="DM112" i="7"/>
  <c r="DL112" i="7"/>
  <c r="DK112" i="7"/>
  <c r="DJ112" i="7"/>
  <c r="DI112" i="7"/>
  <c r="DH112" i="7"/>
  <c r="DG112" i="7"/>
  <c r="DF112" i="7"/>
  <c r="DE112" i="7"/>
  <c r="DD112" i="7"/>
  <c r="DC112" i="7"/>
  <c r="DB112" i="7"/>
  <c r="DA112" i="7"/>
  <c r="CZ112" i="7"/>
  <c r="CY112" i="7"/>
  <c r="CX112" i="7"/>
  <c r="CW112" i="7"/>
  <c r="CV112" i="7"/>
  <c r="CU112" i="7"/>
  <c r="CT112" i="7"/>
  <c r="CS112" i="7"/>
  <c r="CR112" i="7"/>
  <c r="CQ112" i="7"/>
  <c r="CP112" i="7"/>
  <c r="CO112" i="7"/>
  <c r="CN112" i="7"/>
  <c r="CM112" i="7"/>
  <c r="CL112" i="7"/>
  <c r="CK112" i="7"/>
  <c r="CJ112" i="7"/>
  <c r="CI112" i="7"/>
  <c r="CH112" i="7"/>
  <c r="CG112" i="7"/>
  <c r="CF112" i="7"/>
  <c r="CE112" i="7"/>
  <c r="CD112" i="7"/>
  <c r="CC112" i="7"/>
  <c r="CB112" i="7"/>
  <c r="CA112" i="7"/>
  <c r="BZ112" i="7"/>
  <c r="BY112" i="7"/>
  <c r="BX112" i="7"/>
  <c r="BW112" i="7"/>
  <c r="BV112" i="7"/>
  <c r="BU112" i="7"/>
  <c r="BT112" i="7"/>
  <c r="BS112" i="7"/>
  <c r="BR112" i="7"/>
  <c r="BQ112" i="7"/>
  <c r="BP112" i="7"/>
  <c r="BO112" i="7"/>
  <c r="BN112" i="7"/>
  <c r="BM112" i="7"/>
  <c r="BL112" i="7"/>
  <c r="BK112" i="7"/>
  <c r="BJ112" i="7"/>
  <c r="BI112" i="7"/>
  <c r="BH112" i="7"/>
  <c r="BG112" i="7"/>
  <c r="BF112" i="7"/>
  <c r="BE112" i="7"/>
  <c r="BD112" i="7"/>
  <c r="BC112" i="7"/>
  <c r="BB112" i="7"/>
  <c r="BA112" i="7"/>
  <c r="AZ112" i="7"/>
  <c r="AY112" i="7"/>
  <c r="AX112" i="7"/>
  <c r="AW112" i="7"/>
  <c r="AV112" i="7"/>
  <c r="AU112" i="7"/>
  <c r="AT112" i="7"/>
  <c r="AS112" i="7"/>
  <c r="AR112" i="7"/>
  <c r="AQ112" i="7"/>
  <c r="AP112" i="7"/>
  <c r="AO112" i="7"/>
  <c r="AN112" i="7"/>
  <c r="AM112" i="7"/>
  <c r="AL112" i="7"/>
  <c r="AK112" i="7"/>
  <c r="AJ112" i="7"/>
  <c r="AI112" i="7"/>
  <c r="AH112" i="7"/>
  <c r="AG112" i="7"/>
  <c r="AF112" i="7"/>
  <c r="AE112" i="7"/>
  <c r="AD112" i="7"/>
  <c r="AC112" i="7"/>
  <c r="AB112" i="7"/>
  <c r="AA112" i="7"/>
  <c r="Z112" i="7"/>
  <c r="Y112" i="7"/>
  <c r="X112" i="7"/>
  <c r="DW99" i="7"/>
  <c r="DV99" i="7"/>
  <c r="DU99" i="7"/>
  <c r="DT99" i="7"/>
  <c r="DS99" i="7"/>
  <c r="DR99" i="7"/>
  <c r="DQ99" i="7"/>
  <c r="DP99" i="7"/>
  <c r="DO99" i="7"/>
  <c r="DN99" i="7"/>
  <c r="DM99" i="7"/>
  <c r="DL99" i="7"/>
  <c r="DK99" i="7"/>
  <c r="DJ99" i="7"/>
  <c r="DI99" i="7"/>
  <c r="DH99" i="7"/>
  <c r="DG99" i="7"/>
  <c r="DF99" i="7"/>
  <c r="DE99" i="7"/>
  <c r="DD99" i="7"/>
  <c r="DC99" i="7"/>
  <c r="DB99" i="7"/>
  <c r="DA99" i="7"/>
  <c r="CZ99" i="7"/>
  <c r="CY99" i="7"/>
  <c r="CX99" i="7"/>
  <c r="CW99" i="7"/>
  <c r="CV99" i="7"/>
  <c r="CU99" i="7"/>
  <c r="CT99" i="7"/>
  <c r="CS99" i="7"/>
  <c r="CR99" i="7"/>
  <c r="CQ99" i="7"/>
  <c r="CP99" i="7"/>
  <c r="CO99" i="7"/>
  <c r="CN99" i="7"/>
  <c r="CM99" i="7"/>
  <c r="CL99" i="7"/>
  <c r="CK99" i="7"/>
  <c r="CJ99" i="7"/>
  <c r="CI99" i="7"/>
  <c r="CH99" i="7"/>
  <c r="CG99" i="7"/>
  <c r="CF99" i="7"/>
  <c r="CE99" i="7"/>
  <c r="CD99" i="7"/>
  <c r="CC99" i="7"/>
  <c r="CB99" i="7"/>
  <c r="CA99" i="7"/>
  <c r="BZ99" i="7"/>
  <c r="BY99" i="7"/>
  <c r="BX99" i="7"/>
  <c r="BW99" i="7"/>
  <c r="BV99" i="7"/>
  <c r="BU99" i="7"/>
  <c r="BT99" i="7"/>
  <c r="BS99" i="7"/>
  <c r="BR99" i="7"/>
  <c r="BQ99" i="7"/>
  <c r="BP99" i="7"/>
  <c r="BO99" i="7"/>
  <c r="BN99" i="7"/>
  <c r="BM99" i="7"/>
  <c r="BL99" i="7"/>
  <c r="BK99" i="7"/>
  <c r="BJ99" i="7"/>
  <c r="BI99" i="7"/>
  <c r="BH99" i="7"/>
  <c r="BG99" i="7"/>
  <c r="BF99" i="7"/>
  <c r="BE99" i="7"/>
  <c r="BD99" i="7"/>
  <c r="BC99" i="7"/>
  <c r="BB99" i="7"/>
  <c r="BA99" i="7"/>
  <c r="AZ99" i="7"/>
  <c r="AY99" i="7"/>
  <c r="AX99" i="7"/>
  <c r="AW99" i="7"/>
  <c r="AV99" i="7"/>
  <c r="AU99" i="7"/>
  <c r="AT99" i="7"/>
  <c r="AS99" i="7"/>
  <c r="AR99" i="7"/>
  <c r="AQ99" i="7"/>
  <c r="AP99" i="7"/>
  <c r="AO99" i="7"/>
  <c r="AN99" i="7"/>
  <c r="AM99" i="7"/>
  <c r="AL99" i="7"/>
  <c r="AK99" i="7"/>
  <c r="AJ99" i="7"/>
  <c r="AI99" i="7"/>
  <c r="AH99" i="7"/>
  <c r="AG99" i="7"/>
  <c r="AF99" i="7"/>
  <c r="AE99" i="7"/>
  <c r="AD99" i="7"/>
  <c r="AC99" i="7"/>
  <c r="AB99" i="7"/>
  <c r="AA99" i="7"/>
  <c r="Z99" i="7"/>
  <c r="Y99" i="7"/>
  <c r="X99" i="7"/>
  <c r="DW86" i="7"/>
  <c r="DV86" i="7"/>
  <c r="DU86" i="7"/>
  <c r="DT86" i="7"/>
  <c r="DS86" i="7"/>
  <c r="DR86" i="7"/>
  <c r="DQ86" i="7"/>
  <c r="DP86" i="7"/>
  <c r="DO86" i="7"/>
  <c r="DN86" i="7"/>
  <c r="DM86" i="7"/>
  <c r="DL86" i="7"/>
  <c r="DK86" i="7"/>
  <c r="DJ86" i="7"/>
  <c r="DI86" i="7"/>
  <c r="DH86" i="7"/>
  <c r="DG86" i="7"/>
  <c r="DF86" i="7"/>
  <c r="DE86" i="7"/>
  <c r="DD86" i="7"/>
  <c r="DC86" i="7"/>
  <c r="DB86" i="7"/>
  <c r="DA86" i="7"/>
  <c r="CZ86" i="7"/>
  <c r="CY86" i="7"/>
  <c r="CX86" i="7"/>
  <c r="CW86" i="7"/>
  <c r="CV86" i="7"/>
  <c r="CU86" i="7"/>
  <c r="CT86" i="7"/>
  <c r="CS86" i="7"/>
  <c r="CR86" i="7"/>
  <c r="CQ86" i="7"/>
  <c r="CP86" i="7"/>
  <c r="CO86" i="7"/>
  <c r="CN86" i="7"/>
  <c r="CM86" i="7"/>
  <c r="CL86" i="7"/>
  <c r="CK86" i="7"/>
  <c r="CJ86" i="7"/>
  <c r="CI86" i="7"/>
  <c r="CH86" i="7"/>
  <c r="CG86" i="7"/>
  <c r="CF86" i="7"/>
  <c r="CE86" i="7"/>
  <c r="CD86" i="7"/>
  <c r="CC86" i="7"/>
  <c r="CB86" i="7"/>
  <c r="CA86" i="7"/>
  <c r="BZ86" i="7"/>
  <c r="BY86" i="7"/>
  <c r="BX86" i="7"/>
  <c r="BW86" i="7"/>
  <c r="BV86" i="7"/>
  <c r="BU86" i="7"/>
  <c r="BT86" i="7"/>
  <c r="BS86" i="7"/>
  <c r="BR86" i="7"/>
  <c r="BQ86" i="7"/>
  <c r="BP86" i="7"/>
  <c r="BO86" i="7"/>
  <c r="BN86" i="7"/>
  <c r="BM86" i="7"/>
  <c r="BL86" i="7"/>
  <c r="BK86" i="7"/>
  <c r="BJ86" i="7"/>
  <c r="BI86" i="7"/>
  <c r="BH86" i="7"/>
  <c r="BG86" i="7"/>
  <c r="BF86" i="7"/>
  <c r="BE86" i="7"/>
  <c r="BD86" i="7"/>
  <c r="BC86" i="7"/>
  <c r="BB86" i="7"/>
  <c r="BA86" i="7"/>
  <c r="AZ86" i="7"/>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DW73" i="7"/>
  <c r="DV73" i="7"/>
  <c r="DU73" i="7"/>
  <c r="DT73" i="7"/>
  <c r="DS73" i="7"/>
  <c r="DR73" i="7"/>
  <c r="DQ73" i="7"/>
  <c r="DP73" i="7"/>
  <c r="DO73" i="7"/>
  <c r="DN73" i="7"/>
  <c r="DM73" i="7"/>
  <c r="DL73" i="7"/>
  <c r="DK73" i="7"/>
  <c r="DJ73" i="7"/>
  <c r="DI73" i="7"/>
  <c r="DH73" i="7"/>
  <c r="DG73" i="7"/>
  <c r="DF73" i="7"/>
  <c r="DE73" i="7"/>
  <c r="DD73" i="7"/>
  <c r="DC73" i="7"/>
  <c r="DB73" i="7"/>
  <c r="DA73" i="7"/>
  <c r="CZ73" i="7"/>
  <c r="CY73" i="7"/>
  <c r="CX73" i="7"/>
  <c r="CW73" i="7"/>
  <c r="CV73" i="7"/>
  <c r="CU73" i="7"/>
  <c r="CT73" i="7"/>
  <c r="CS73" i="7"/>
  <c r="CR73" i="7"/>
  <c r="CQ73" i="7"/>
  <c r="CP73" i="7"/>
  <c r="CO73" i="7"/>
  <c r="CN73" i="7"/>
  <c r="CM73" i="7"/>
  <c r="CL73" i="7"/>
  <c r="CK73" i="7"/>
  <c r="CJ73" i="7"/>
  <c r="CI73" i="7"/>
  <c r="CH73" i="7"/>
  <c r="CG73" i="7"/>
  <c r="CF73" i="7"/>
  <c r="CE73" i="7"/>
  <c r="CD73" i="7"/>
  <c r="CC73" i="7"/>
  <c r="CB73" i="7"/>
  <c r="CA73" i="7"/>
  <c r="BZ73" i="7"/>
  <c r="BY73" i="7"/>
  <c r="BX73" i="7"/>
  <c r="BW73" i="7"/>
  <c r="BV73" i="7"/>
  <c r="BU73" i="7"/>
  <c r="BT73" i="7"/>
  <c r="BS73" i="7"/>
  <c r="BR73" i="7"/>
  <c r="BQ73" i="7"/>
  <c r="BP73" i="7"/>
  <c r="BO73" i="7"/>
  <c r="BN73" i="7"/>
  <c r="BM73" i="7"/>
  <c r="BL73" i="7"/>
  <c r="BK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DW60" i="7"/>
  <c r="DV60" i="7"/>
  <c r="DU60" i="7"/>
  <c r="DT60" i="7"/>
  <c r="DS60" i="7"/>
  <c r="DR60" i="7"/>
  <c r="DQ60" i="7"/>
  <c r="DP60" i="7"/>
  <c r="DO60" i="7"/>
  <c r="DN60" i="7"/>
  <c r="DM60" i="7"/>
  <c r="DL60" i="7"/>
  <c r="DK60" i="7"/>
  <c r="DJ60" i="7"/>
  <c r="DI60" i="7"/>
  <c r="DH60" i="7"/>
  <c r="DG60" i="7"/>
  <c r="DF60" i="7"/>
  <c r="DE60" i="7"/>
  <c r="DD60" i="7"/>
  <c r="DC60" i="7"/>
  <c r="DB60" i="7"/>
  <c r="DA60" i="7"/>
  <c r="CZ60" i="7"/>
  <c r="CX60" i="7"/>
  <c r="CW60" i="7"/>
  <c r="CT60" i="7"/>
  <c r="CS60" i="7"/>
  <c r="CP60" i="7"/>
  <c r="CO60" i="7"/>
  <c r="CL60" i="7"/>
  <c r="CK60" i="7"/>
  <c r="CH60" i="7"/>
  <c r="CG60" i="7"/>
  <c r="CD60" i="7"/>
  <c r="CC60" i="7"/>
  <c r="BZ60" i="7"/>
  <c r="BY60" i="7"/>
  <c r="BV60" i="7"/>
  <c r="BU60" i="7"/>
  <c r="BR60" i="7"/>
  <c r="BQ60" i="7"/>
  <c r="BN60" i="7"/>
  <c r="BM60" i="7"/>
  <c r="BJ60" i="7"/>
  <c r="BI60" i="7"/>
  <c r="BF60" i="7"/>
  <c r="BE60" i="7"/>
  <c r="BB60" i="7"/>
  <c r="BA60" i="7"/>
  <c r="AX60" i="7"/>
  <c r="AW60" i="7"/>
  <c r="AT60" i="7"/>
  <c r="AS60" i="7"/>
  <c r="AP60" i="7"/>
  <c r="AO60" i="7"/>
  <c r="AL60" i="7"/>
  <c r="AK60" i="7"/>
  <c r="AH60" i="7"/>
  <c r="AG60" i="7"/>
  <c r="AD60" i="7"/>
  <c r="AC60" i="7"/>
  <c r="Z60" i="7"/>
  <c r="Y60" i="7"/>
  <c r="DW47" i="7"/>
  <c r="DV47" i="7"/>
  <c r="DU47" i="7"/>
  <c r="DT47" i="7"/>
  <c r="DS47" i="7"/>
  <c r="DR47" i="7"/>
  <c r="DQ47" i="7"/>
  <c r="DP47" i="7"/>
  <c r="DO47" i="7"/>
  <c r="DN47" i="7"/>
  <c r="DM47" i="7"/>
  <c r="DL47" i="7"/>
  <c r="DK47" i="7"/>
  <c r="DJ47" i="7"/>
  <c r="DI47" i="7"/>
  <c r="DH47" i="7"/>
  <c r="DG47" i="7"/>
  <c r="DF47" i="7"/>
  <c r="DE47" i="7"/>
  <c r="DD47" i="7"/>
  <c r="DC47" i="7"/>
  <c r="DB47" i="7"/>
  <c r="DA47" i="7"/>
  <c r="CZ47" i="7"/>
  <c r="CY47" i="7"/>
  <c r="CX47" i="7"/>
  <c r="CW47" i="7"/>
  <c r="CV47" i="7"/>
  <c r="CU47"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DW32" i="7"/>
  <c r="DV32" i="7"/>
  <c r="DU32" i="7"/>
  <c r="DT32" i="7"/>
  <c r="DS32" i="7"/>
  <c r="DR32" i="7"/>
  <c r="DQ32" i="7"/>
  <c r="DP32" i="7"/>
  <c r="DO32" i="7"/>
  <c r="DN32" i="7"/>
  <c r="DM32" i="7"/>
  <c r="DL32" i="7"/>
  <c r="DK32" i="7"/>
  <c r="DJ32" i="7"/>
  <c r="DI32" i="7"/>
  <c r="DH32" i="7"/>
  <c r="DG32" i="7"/>
  <c r="DF32" i="7"/>
  <c r="DE32" i="7"/>
  <c r="DD32" i="7"/>
  <c r="DC32" i="7"/>
  <c r="DB32" i="7"/>
  <c r="DA32" i="7"/>
  <c r="CZ32" i="7"/>
  <c r="CY32" i="7"/>
  <c r="CX32" i="7"/>
  <c r="CW32" i="7"/>
  <c r="CV32" i="7"/>
  <c r="CU32" i="7"/>
  <c r="CT32" i="7"/>
  <c r="CS32" i="7"/>
  <c r="CR32" i="7"/>
  <c r="CQ32" i="7"/>
  <c r="CP32" i="7"/>
  <c r="CO32" i="7"/>
  <c r="CN32" i="7"/>
  <c r="CM32" i="7"/>
  <c r="CL32" i="7"/>
  <c r="CK32" i="7"/>
  <c r="CJ32" i="7"/>
  <c r="CI32" i="7"/>
  <c r="CH32" i="7"/>
  <c r="CG32" i="7"/>
  <c r="CF32" i="7"/>
  <c r="CE32" i="7"/>
  <c r="CD32" i="7"/>
  <c r="CC32" i="7"/>
  <c r="CB32" i="7"/>
  <c r="CA32" i="7"/>
  <c r="BZ32" i="7"/>
  <c r="BY32" i="7"/>
  <c r="BX32" i="7"/>
  <c r="BW32" i="7"/>
  <c r="BV32" i="7"/>
  <c r="BU32" i="7"/>
  <c r="BT32" i="7"/>
  <c r="BS32" i="7"/>
  <c r="BR32" i="7"/>
  <c r="BQ32" i="7"/>
  <c r="BP32" i="7"/>
  <c r="BO32" i="7"/>
  <c r="BN32" i="7"/>
  <c r="BM32" i="7"/>
  <c r="BL32" i="7"/>
  <c r="BK32" i="7"/>
  <c r="BJ32"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AA2" i="7" l="1"/>
  <c r="AC3" i="7"/>
  <c r="L56" i="5"/>
  <c r="H51" i="5"/>
  <c r="H14" i="3"/>
  <c r="H37" i="3"/>
  <c r="H31" i="3"/>
  <c r="H27" i="3"/>
  <c r="H24" i="3"/>
  <c r="H17" i="3"/>
  <c r="H11" i="3"/>
  <c r="AJ3" i="6"/>
  <c r="AI3" i="6"/>
  <c r="AH3" i="6"/>
  <c r="AG3" i="6"/>
  <c r="AF3" i="6"/>
  <c r="AE3" i="6"/>
  <c r="AD3" i="6"/>
  <c r="AC3" i="6"/>
  <c r="AB3" i="6"/>
  <c r="AA3" i="6"/>
  <c r="Z3" i="6"/>
  <c r="Y3" i="6"/>
  <c r="X3" i="6"/>
  <c r="W3" i="6"/>
  <c r="V3" i="6"/>
  <c r="U3" i="6"/>
  <c r="T3" i="6"/>
  <c r="S3" i="6"/>
  <c r="R3" i="6"/>
  <c r="Q3" i="6"/>
  <c r="P3" i="6"/>
  <c r="O3" i="6"/>
  <c r="N3" i="6"/>
  <c r="M3" i="6"/>
  <c r="L3" i="6"/>
  <c r="K3" i="6"/>
  <c r="J3" i="6"/>
  <c r="I3" i="6"/>
  <c r="H3" i="6"/>
  <c r="L20" i="4"/>
  <c r="M20" i="4"/>
  <c r="M18" i="4" s="1"/>
  <c r="N20" i="4"/>
  <c r="N18" i="4" s="1"/>
  <c r="O20" i="4"/>
  <c r="O18" i="4" s="1"/>
  <c r="P20" i="4"/>
  <c r="P18" i="4" s="1"/>
  <c r="Q20" i="4"/>
  <c r="Q18" i="4" s="1"/>
  <c r="R20" i="4"/>
  <c r="R18" i="4" s="1"/>
  <c r="S20" i="4"/>
  <c r="S18" i="4" s="1"/>
  <c r="T20" i="4"/>
  <c r="T18" i="4" s="1"/>
  <c r="U20" i="4"/>
  <c r="V20" i="4"/>
  <c r="V18" i="4" s="1"/>
  <c r="W20" i="4"/>
  <c r="W18" i="4" s="1"/>
  <c r="X20" i="4"/>
  <c r="Y20" i="4"/>
  <c r="Y18" i="4" s="1"/>
  <c r="Z20" i="4"/>
  <c r="Z18" i="4" s="1"/>
  <c r="AA20" i="4"/>
  <c r="AA18" i="4" s="1"/>
  <c r="AB20" i="4"/>
  <c r="AC20" i="4"/>
  <c r="AC18" i="4" s="1"/>
  <c r="AD20" i="4"/>
  <c r="AD18" i="4" s="1"/>
  <c r="AE20" i="4"/>
  <c r="AE18" i="4" s="1"/>
  <c r="AF20" i="4"/>
  <c r="AF18" i="4" s="1"/>
  <c r="AG20" i="4"/>
  <c r="AH20" i="4"/>
  <c r="AH18" i="4" s="1"/>
  <c r="AI20" i="4"/>
  <c r="AI18" i="4" s="1"/>
  <c r="AJ20" i="4"/>
  <c r="D3" i="2"/>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1" i="8"/>
  <c r="C81" i="8"/>
  <c r="D80" i="8"/>
  <c r="C80" i="8"/>
  <c r="D79" i="8"/>
  <c r="C79" i="8"/>
  <c r="D78" i="8"/>
  <c r="C78" i="8"/>
  <c r="D77" i="8"/>
  <c r="C77" i="8"/>
  <c r="AI3" i="8"/>
  <c r="AH3" i="8"/>
  <c r="AG3" i="8"/>
  <c r="AF3" i="8"/>
  <c r="AE3" i="8"/>
  <c r="AD3" i="8"/>
  <c r="AC3" i="8"/>
  <c r="AB3" i="8"/>
  <c r="AA3" i="8"/>
  <c r="Z3" i="8"/>
  <c r="Y3" i="8"/>
  <c r="X3" i="8"/>
  <c r="W3" i="8"/>
  <c r="V3" i="8"/>
  <c r="U3" i="8"/>
  <c r="T3" i="8"/>
  <c r="S3" i="8"/>
  <c r="R3" i="8"/>
  <c r="Q3" i="8"/>
  <c r="P3" i="8"/>
  <c r="O3" i="8"/>
  <c r="N3" i="8"/>
  <c r="M3" i="8"/>
  <c r="L3" i="8"/>
  <c r="K3" i="8"/>
  <c r="J3" i="8"/>
  <c r="I3" i="8"/>
  <c r="H3" i="8"/>
  <c r="G3" i="8"/>
  <c r="D224" i="7"/>
  <c r="C224" i="7"/>
  <c r="D223" i="7"/>
  <c r="C223" i="7"/>
  <c r="D222" i="7"/>
  <c r="C222" i="7"/>
  <c r="D221" i="7"/>
  <c r="C221" i="7"/>
  <c r="D220" i="7"/>
  <c r="C220" i="7"/>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49" i="3"/>
  <c r="E53" i="3"/>
  <c r="E52" i="3"/>
  <c r="E51" i="3"/>
  <c r="E50" i="3"/>
  <c r="I45" i="3"/>
  <c r="H45" i="3"/>
  <c r="I41" i="3"/>
  <c r="H41" i="3"/>
  <c r="I4" i="3"/>
  <c r="H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I73" i="8"/>
  <c r="AJ34" i="10" s="1"/>
  <c r="AH73" i="8"/>
  <c r="AI34" i="10" s="1"/>
  <c r="AG73" i="8"/>
  <c r="AH34" i="10" s="1"/>
  <c r="AF73" i="8"/>
  <c r="AG34" i="10" s="1"/>
  <c r="AE73" i="8"/>
  <c r="AF34" i="10" s="1"/>
  <c r="AD73" i="8"/>
  <c r="AE34" i="10" s="1"/>
  <c r="AC73" i="8"/>
  <c r="AD34" i="10" s="1"/>
  <c r="AB73" i="8"/>
  <c r="AC34" i="10" s="1"/>
  <c r="AA73" i="8"/>
  <c r="AB34" i="10" s="1"/>
  <c r="Z73" i="8"/>
  <c r="AA34" i="10" s="1"/>
  <c r="Y73" i="8"/>
  <c r="Z34" i="10" s="1"/>
  <c r="X73" i="8"/>
  <c r="Y34" i="10" s="1"/>
  <c r="W73" i="8"/>
  <c r="X34" i="10" s="1"/>
  <c r="V73" i="8"/>
  <c r="W34" i="10" s="1"/>
  <c r="U73" i="8"/>
  <c r="V34" i="10" s="1"/>
  <c r="T73" i="8"/>
  <c r="U34" i="10" s="1"/>
  <c r="S73" i="8"/>
  <c r="T34" i="10" s="1"/>
  <c r="R73" i="8"/>
  <c r="S34" i="10" s="1"/>
  <c r="Q73" i="8"/>
  <c r="R34" i="10" s="1"/>
  <c r="P73" i="8"/>
  <c r="Q34" i="10" s="1"/>
  <c r="O73" i="8"/>
  <c r="P34" i="10" s="1"/>
  <c r="N73" i="8"/>
  <c r="O34" i="10" s="1"/>
  <c r="M73" i="8"/>
  <c r="N34" i="10" s="1"/>
  <c r="L73" i="8"/>
  <c r="M34" i="10" s="1"/>
  <c r="K73" i="8"/>
  <c r="L34" i="10" s="1"/>
  <c r="J73" i="8"/>
  <c r="K34" i="10" s="1"/>
  <c r="I73" i="8"/>
  <c r="J34" i="10" s="1"/>
  <c r="H73" i="8"/>
  <c r="I34" i="10" s="1"/>
  <c r="G73" i="8"/>
  <c r="H34" i="10" s="1"/>
  <c r="AI70" i="8"/>
  <c r="AH70" i="8"/>
  <c r="AG70" i="8"/>
  <c r="AF70" i="8"/>
  <c r="AE70" i="8"/>
  <c r="AD70" i="8"/>
  <c r="AC70" i="8"/>
  <c r="AB70" i="8"/>
  <c r="AA70" i="8"/>
  <c r="Z70" i="8"/>
  <c r="Y70" i="8"/>
  <c r="X70" i="8"/>
  <c r="W70" i="8"/>
  <c r="V70" i="8"/>
  <c r="U70" i="8"/>
  <c r="T70" i="8"/>
  <c r="S70" i="8"/>
  <c r="R70" i="8"/>
  <c r="Q70" i="8"/>
  <c r="P70" i="8"/>
  <c r="O70" i="8"/>
  <c r="P33" i="10" s="1"/>
  <c r="N70" i="8"/>
  <c r="O33" i="10" s="1"/>
  <c r="M70" i="8"/>
  <c r="N33" i="10" s="1"/>
  <c r="L70" i="8"/>
  <c r="M33" i="10" s="1"/>
  <c r="K70" i="8"/>
  <c r="L33" i="10" s="1"/>
  <c r="J70" i="8"/>
  <c r="K33" i="10" s="1"/>
  <c r="I70" i="8"/>
  <c r="J33" i="10" s="1"/>
  <c r="H70" i="8"/>
  <c r="I33" i="10" s="1"/>
  <c r="G70" i="8"/>
  <c r="H33" i="10" s="1"/>
  <c r="AI67" i="8"/>
  <c r="AH67" i="8"/>
  <c r="AG67" i="8"/>
  <c r="AF67" i="8"/>
  <c r="AE67" i="8"/>
  <c r="AD67" i="8"/>
  <c r="AC67" i="8"/>
  <c r="AB67" i="8"/>
  <c r="AA67" i="8"/>
  <c r="Z67" i="8"/>
  <c r="Y67" i="8"/>
  <c r="X67" i="8"/>
  <c r="W67" i="8"/>
  <c r="V67" i="8"/>
  <c r="U67" i="8"/>
  <c r="T67" i="8"/>
  <c r="S67" i="8"/>
  <c r="R67" i="8"/>
  <c r="Q67" i="8"/>
  <c r="P67" i="8"/>
  <c r="O67" i="8"/>
  <c r="P32" i="10" s="1"/>
  <c r="N67" i="8"/>
  <c r="O32" i="10" s="1"/>
  <c r="M67" i="8"/>
  <c r="N32" i="10" s="1"/>
  <c r="L67" i="8"/>
  <c r="M32" i="10" s="1"/>
  <c r="K67" i="8"/>
  <c r="L32" i="10" s="1"/>
  <c r="J67" i="8"/>
  <c r="K32" i="10" s="1"/>
  <c r="I67" i="8"/>
  <c r="J32" i="10" s="1"/>
  <c r="H67" i="8"/>
  <c r="I32" i="10" s="1"/>
  <c r="G67" i="8"/>
  <c r="H32" i="10" s="1"/>
  <c r="AI64" i="8"/>
  <c r="AJ31" i="10" s="1"/>
  <c r="AH64" i="8"/>
  <c r="AI31" i="10" s="1"/>
  <c r="AG64" i="8"/>
  <c r="AH31" i="10" s="1"/>
  <c r="AF64" i="8"/>
  <c r="AG31" i="10" s="1"/>
  <c r="AE64" i="8"/>
  <c r="AF31" i="10" s="1"/>
  <c r="AD64" i="8"/>
  <c r="AE31" i="10" s="1"/>
  <c r="AC64" i="8"/>
  <c r="AD31" i="10" s="1"/>
  <c r="AB64" i="8"/>
  <c r="AC31" i="10" s="1"/>
  <c r="AA64" i="8"/>
  <c r="AB31" i="10" s="1"/>
  <c r="Z64" i="8"/>
  <c r="AA31" i="10" s="1"/>
  <c r="Y64" i="8"/>
  <c r="Z31" i="10" s="1"/>
  <c r="X64" i="8"/>
  <c r="Y31" i="10" s="1"/>
  <c r="W64" i="8"/>
  <c r="X31" i="10" s="1"/>
  <c r="V64" i="8"/>
  <c r="W31" i="10" s="1"/>
  <c r="U64" i="8"/>
  <c r="V31" i="10" s="1"/>
  <c r="T64" i="8"/>
  <c r="U31" i="10" s="1"/>
  <c r="S64" i="8"/>
  <c r="T31" i="10" s="1"/>
  <c r="R64" i="8"/>
  <c r="S31" i="10" s="1"/>
  <c r="Q64" i="8"/>
  <c r="R31" i="10" s="1"/>
  <c r="P64" i="8"/>
  <c r="Q31" i="10" s="1"/>
  <c r="O64" i="8"/>
  <c r="P31" i="10" s="1"/>
  <c r="N64" i="8"/>
  <c r="O31" i="10" s="1"/>
  <c r="M64" i="8"/>
  <c r="N31" i="10" s="1"/>
  <c r="L64" i="8"/>
  <c r="M31" i="10" s="1"/>
  <c r="K64" i="8"/>
  <c r="L31" i="10" s="1"/>
  <c r="J64" i="8"/>
  <c r="I64" i="8"/>
  <c r="J31" i="10" s="1"/>
  <c r="H64" i="8"/>
  <c r="I31" i="10" s="1"/>
  <c r="G64" i="8"/>
  <c r="H31" i="10" s="1"/>
  <c r="AI61" i="8"/>
  <c r="AJ30" i="10" s="1"/>
  <c r="AH61" i="8"/>
  <c r="AI30" i="10" s="1"/>
  <c r="AG61" i="8"/>
  <c r="AH30" i="10" s="1"/>
  <c r="AF61" i="8"/>
  <c r="AG30" i="10" s="1"/>
  <c r="AE61" i="8"/>
  <c r="AF30" i="10" s="1"/>
  <c r="AD61" i="8"/>
  <c r="AE30" i="10" s="1"/>
  <c r="AC61" i="8"/>
  <c r="AD30" i="10" s="1"/>
  <c r="AB61" i="8"/>
  <c r="AC30" i="10" s="1"/>
  <c r="AA61" i="8"/>
  <c r="AB30" i="10" s="1"/>
  <c r="Z61" i="8"/>
  <c r="AA30" i="10" s="1"/>
  <c r="Y61" i="8"/>
  <c r="Z30" i="10" s="1"/>
  <c r="X61" i="8"/>
  <c r="Y30" i="10" s="1"/>
  <c r="W61" i="8"/>
  <c r="X30" i="10" s="1"/>
  <c r="V61" i="8"/>
  <c r="W30" i="10" s="1"/>
  <c r="U61" i="8"/>
  <c r="V30" i="10" s="1"/>
  <c r="T61" i="8"/>
  <c r="U30" i="10" s="1"/>
  <c r="S61" i="8"/>
  <c r="T30" i="10" s="1"/>
  <c r="R61" i="8"/>
  <c r="S30" i="10" s="1"/>
  <c r="Q61" i="8"/>
  <c r="R30" i="10" s="1"/>
  <c r="P61" i="8"/>
  <c r="Q30" i="10" s="1"/>
  <c r="O61" i="8"/>
  <c r="P30" i="10" s="1"/>
  <c r="N61" i="8"/>
  <c r="O30" i="10" s="1"/>
  <c r="M61" i="8"/>
  <c r="N30" i="10" s="1"/>
  <c r="L61" i="8"/>
  <c r="M30" i="10" s="1"/>
  <c r="K61" i="8"/>
  <c r="L30" i="10" s="1"/>
  <c r="J61" i="8"/>
  <c r="K30" i="10" s="1"/>
  <c r="I61" i="8"/>
  <c r="J30" i="10" s="1"/>
  <c r="H61" i="8"/>
  <c r="I30" i="10" s="1"/>
  <c r="G61" i="8"/>
  <c r="H30" i="10" s="1"/>
  <c r="AI58" i="8"/>
  <c r="AJ28" i="10" s="1"/>
  <c r="AH58" i="8"/>
  <c r="AI28" i="10" s="1"/>
  <c r="AG58" i="8"/>
  <c r="AH28" i="10" s="1"/>
  <c r="AF58" i="8"/>
  <c r="AG28" i="10" s="1"/>
  <c r="AE58" i="8"/>
  <c r="AF28" i="10" s="1"/>
  <c r="AD58" i="8"/>
  <c r="AE28" i="10" s="1"/>
  <c r="AC58" i="8"/>
  <c r="AD28" i="10" s="1"/>
  <c r="AB58" i="8"/>
  <c r="AC28" i="10" s="1"/>
  <c r="AA58" i="8"/>
  <c r="AB28" i="10" s="1"/>
  <c r="Z58" i="8"/>
  <c r="AA28" i="10" s="1"/>
  <c r="Y58" i="8"/>
  <c r="Z28" i="10" s="1"/>
  <c r="X58" i="8"/>
  <c r="Y28" i="10" s="1"/>
  <c r="W58" i="8"/>
  <c r="X28" i="10" s="1"/>
  <c r="V58" i="8"/>
  <c r="W28" i="10" s="1"/>
  <c r="U58" i="8"/>
  <c r="V28" i="10" s="1"/>
  <c r="T58" i="8"/>
  <c r="U28" i="10" s="1"/>
  <c r="S58" i="8"/>
  <c r="T28" i="10" s="1"/>
  <c r="R58" i="8"/>
  <c r="S28" i="10" s="1"/>
  <c r="Q58" i="8"/>
  <c r="R28" i="10" s="1"/>
  <c r="P58" i="8"/>
  <c r="Q28" i="10" s="1"/>
  <c r="O58" i="8"/>
  <c r="P28" i="10" s="1"/>
  <c r="N58" i="8"/>
  <c r="O28" i="10" s="1"/>
  <c r="M58" i="8"/>
  <c r="N28" i="10" s="1"/>
  <c r="L58" i="8"/>
  <c r="M28" i="10" s="1"/>
  <c r="K58" i="8"/>
  <c r="L28" i="10" s="1"/>
  <c r="J58" i="8"/>
  <c r="K28" i="10" s="1"/>
  <c r="I58" i="8"/>
  <c r="J28" i="10" s="1"/>
  <c r="H58" i="8"/>
  <c r="I28" i="10"/>
  <c r="G58" i="8"/>
  <c r="H28" i="10" s="1"/>
  <c r="AI55" i="8"/>
  <c r="AJ6" i="10" s="1"/>
  <c r="AH55" i="8"/>
  <c r="AI6" i="10" s="1"/>
  <c r="AG55" i="8"/>
  <c r="AH6" i="10" s="1"/>
  <c r="AF55" i="8"/>
  <c r="AG6" i="10" s="1"/>
  <c r="AE55" i="8"/>
  <c r="AF6" i="10" s="1"/>
  <c r="AF10" i="10" s="1"/>
  <c r="AF20" i="10" s="1"/>
  <c r="AD55" i="8"/>
  <c r="AE6" i="10" s="1"/>
  <c r="AC55" i="8"/>
  <c r="AD6" i="10" s="1"/>
  <c r="AB55" i="8"/>
  <c r="AC6" i="10" s="1"/>
  <c r="AA55" i="8"/>
  <c r="AB6" i="10" s="1"/>
  <c r="Z55" i="8"/>
  <c r="Y55" i="8"/>
  <c r="Z6" i="10" s="1"/>
  <c r="X55" i="8"/>
  <c r="Y6" i="10" s="1"/>
  <c r="W55" i="8"/>
  <c r="X6" i="10" s="1"/>
  <c r="V55" i="8"/>
  <c r="W6" i="10" s="1"/>
  <c r="U55" i="8"/>
  <c r="V6" i="10" s="1"/>
  <c r="T55" i="8"/>
  <c r="U6" i="10" s="1"/>
  <c r="S55" i="8"/>
  <c r="T6" i="10" s="1"/>
  <c r="R55" i="8"/>
  <c r="S6" i="10" s="1"/>
  <c r="Q55" i="8"/>
  <c r="P55" i="8"/>
  <c r="Q6" i="10" s="1"/>
  <c r="O55" i="8"/>
  <c r="P6" i="10" s="1"/>
  <c r="N55" i="8"/>
  <c r="O6" i="10" s="1"/>
  <c r="M55" i="8"/>
  <c r="N6" i="10" s="1"/>
  <c r="L55" i="8"/>
  <c r="M6" i="10" s="1"/>
  <c r="K55" i="8"/>
  <c r="J55" i="8"/>
  <c r="K6" i="10" s="1"/>
  <c r="I55" i="8"/>
  <c r="J6" i="10" s="1"/>
  <c r="H55" i="8"/>
  <c r="I6" i="10" s="1"/>
  <c r="G55" i="8"/>
  <c r="AI51" i="8"/>
  <c r="AH51" i="8"/>
  <c r="AI5" i="10" s="1"/>
  <c r="AG51" i="8"/>
  <c r="AH5" i="10" s="1"/>
  <c r="AF51" i="8"/>
  <c r="AG5" i="10" s="1"/>
  <c r="AE51" i="8"/>
  <c r="AD51" i="8"/>
  <c r="AE5" i="10" s="1"/>
  <c r="AC51" i="8"/>
  <c r="AD5" i="10" s="1"/>
  <c r="AB51" i="8"/>
  <c r="AC5" i="10" s="1"/>
  <c r="AA51" i="8"/>
  <c r="Z51" i="8"/>
  <c r="AA5" i="10" s="1"/>
  <c r="Y51" i="8"/>
  <c r="Z5" i="10" s="1"/>
  <c r="X51" i="8"/>
  <c r="Y5" i="10" s="1"/>
  <c r="W51" i="8"/>
  <c r="X5" i="10" s="1"/>
  <c r="V51" i="8"/>
  <c r="W5" i="10" s="1"/>
  <c r="W9" i="10" s="1"/>
  <c r="S11" i="2" s="1"/>
  <c r="U51" i="8"/>
  <c r="V5" i="10" s="1"/>
  <c r="T51" i="8"/>
  <c r="U5" i="10" s="1"/>
  <c r="S51" i="8"/>
  <c r="T5" i="10" s="1"/>
  <c r="R51" i="8"/>
  <c r="S5" i="10" s="1"/>
  <c r="Q51" i="8"/>
  <c r="R5" i="10" s="1"/>
  <c r="P51" i="8"/>
  <c r="Q5" i="10" s="1"/>
  <c r="O51" i="8"/>
  <c r="P5" i="10" s="1"/>
  <c r="N51" i="8"/>
  <c r="O5" i="10" s="1"/>
  <c r="M51" i="8"/>
  <c r="N5" i="10" s="1"/>
  <c r="L51" i="8"/>
  <c r="M5" i="10" s="1"/>
  <c r="K51" i="8"/>
  <c r="L5" i="10" s="1"/>
  <c r="J51" i="8"/>
  <c r="K5" i="10" s="1"/>
  <c r="I51" i="8"/>
  <c r="J5" i="10" s="1"/>
  <c r="H51" i="8"/>
  <c r="I5" i="10" s="1"/>
  <c r="G51" i="8"/>
  <c r="H5" i="10" s="1"/>
  <c r="AI48" i="8"/>
  <c r="AJ4" i="10" s="1"/>
  <c r="AH48" i="8"/>
  <c r="AI4" i="10" s="1"/>
  <c r="AG48" i="8"/>
  <c r="AH4" i="10" s="1"/>
  <c r="AF48" i="8"/>
  <c r="AG4" i="10" s="1"/>
  <c r="AE48" i="8"/>
  <c r="AF4" i="10" s="1"/>
  <c r="AD48" i="8"/>
  <c r="AE4" i="10" s="1"/>
  <c r="AC48" i="8"/>
  <c r="AD4" i="10" s="1"/>
  <c r="AB48" i="8"/>
  <c r="AC4" i="10" s="1"/>
  <c r="AA48" i="8"/>
  <c r="AB4" i="10" s="1"/>
  <c r="Z48" i="8"/>
  <c r="AA4" i="10" s="1"/>
  <c r="Y48" i="8"/>
  <c r="Z4" i="10" s="1"/>
  <c r="X48" i="8"/>
  <c r="Y4" i="10" s="1"/>
  <c r="W48" i="8"/>
  <c r="X4" i="10" s="1"/>
  <c r="V48" i="8"/>
  <c r="W4" i="10" s="1"/>
  <c r="U48" i="8"/>
  <c r="V4" i="10" s="1"/>
  <c r="T48" i="8"/>
  <c r="U4" i="10" s="1"/>
  <c r="S48" i="8"/>
  <c r="T4" i="10" s="1"/>
  <c r="R48" i="8"/>
  <c r="S4" i="10" s="1"/>
  <c r="Q48" i="8"/>
  <c r="R4" i="10" s="1"/>
  <c r="P48" i="8"/>
  <c r="Q4" i="10" s="1"/>
  <c r="O48" i="8"/>
  <c r="P4" i="10" s="1"/>
  <c r="N48" i="8"/>
  <c r="O4" i="10" s="1"/>
  <c r="M48" i="8"/>
  <c r="N4" i="10" s="1"/>
  <c r="L48" i="8"/>
  <c r="M4" i="10" s="1"/>
  <c r="K48" i="8"/>
  <c r="L4" i="10" s="1"/>
  <c r="J48" i="8"/>
  <c r="K4" i="10" s="1"/>
  <c r="I48" i="8"/>
  <c r="J4" i="10" s="1"/>
  <c r="H48" i="8"/>
  <c r="I4" i="10" s="1"/>
  <c r="G48" i="8"/>
  <c r="H4" i="10" s="1"/>
  <c r="AI45" i="8"/>
  <c r="AJ3" i="10" s="1"/>
  <c r="AH45" i="8"/>
  <c r="AI3" i="10" s="1"/>
  <c r="AG45" i="8"/>
  <c r="AH3" i="10" s="1"/>
  <c r="AF45" i="8"/>
  <c r="AE45" i="8"/>
  <c r="AF3" i="10" s="1"/>
  <c r="AD45" i="8"/>
  <c r="AE3" i="10" s="1"/>
  <c r="AC45" i="8"/>
  <c r="AD3" i="10" s="1"/>
  <c r="AB45" i="8"/>
  <c r="AC3" i="10" s="1"/>
  <c r="AA45" i="8"/>
  <c r="AB3" i="10" s="1"/>
  <c r="Z45" i="8"/>
  <c r="AA3" i="10" s="1"/>
  <c r="Y45" i="8"/>
  <c r="X45" i="8"/>
  <c r="Y3" i="10" s="1"/>
  <c r="W45" i="8"/>
  <c r="X3" i="10" s="1"/>
  <c r="V45" i="8"/>
  <c r="U45" i="8"/>
  <c r="V3" i="10" s="1"/>
  <c r="T45" i="8"/>
  <c r="U3" i="10" s="1"/>
  <c r="S45" i="8"/>
  <c r="T3" i="10" s="1"/>
  <c r="R45" i="8"/>
  <c r="S3" i="10" s="1"/>
  <c r="Q45" i="8"/>
  <c r="R3" i="10" s="1"/>
  <c r="P45" i="8"/>
  <c r="Q3" i="10" s="1"/>
  <c r="O45" i="8"/>
  <c r="P3" i="10" s="1"/>
  <c r="N45" i="8"/>
  <c r="O3" i="10" s="1"/>
  <c r="M45" i="8"/>
  <c r="N3" i="10" s="1"/>
  <c r="L45" i="8"/>
  <c r="M3" i="10" s="1"/>
  <c r="K45" i="8"/>
  <c r="L3" i="10" s="1"/>
  <c r="J45" i="8"/>
  <c r="K3" i="10" s="1"/>
  <c r="I45" i="8"/>
  <c r="H45" i="8"/>
  <c r="G45" i="8"/>
  <c r="H3" i="10" s="1"/>
  <c r="AI41" i="8"/>
  <c r="AJ28" i="9" s="1"/>
  <c r="AH41" i="8"/>
  <c r="AI28" i="9" s="1"/>
  <c r="AG41" i="8"/>
  <c r="AH28" i="9" s="1"/>
  <c r="AF41" i="8"/>
  <c r="AG28" i="9" s="1"/>
  <c r="AE41" i="8"/>
  <c r="AF28" i="9" s="1"/>
  <c r="AD41" i="8"/>
  <c r="AE28" i="9" s="1"/>
  <c r="AC41" i="8"/>
  <c r="AD28" i="9" s="1"/>
  <c r="AB41" i="8"/>
  <c r="AC28" i="9" s="1"/>
  <c r="AA41" i="8"/>
  <c r="AB28" i="9" s="1"/>
  <c r="Z41" i="8"/>
  <c r="Y41" i="8"/>
  <c r="Z28" i="9" s="1"/>
  <c r="X41" i="8"/>
  <c r="W41" i="8"/>
  <c r="X28" i="9" s="1"/>
  <c r="V41" i="8"/>
  <c r="W28" i="9" s="1"/>
  <c r="U41" i="8"/>
  <c r="U37" i="8" s="1"/>
  <c r="T41" i="8"/>
  <c r="U28" i="9" s="1"/>
  <c r="S41" i="8"/>
  <c r="T28" i="9" s="1"/>
  <c r="R41" i="8"/>
  <c r="S28" i="9" s="1"/>
  <c r="Q41" i="8"/>
  <c r="R28" i="9" s="1"/>
  <c r="P41" i="8"/>
  <c r="Q28" i="9" s="1"/>
  <c r="O41" i="8"/>
  <c r="P28" i="9" s="1"/>
  <c r="N41" i="8"/>
  <c r="O28" i="9" s="1"/>
  <c r="M41" i="8"/>
  <c r="M37" i="8" s="1"/>
  <c r="L41" i="8"/>
  <c r="K41" i="8"/>
  <c r="L28" i="9" s="1"/>
  <c r="J41" i="8"/>
  <c r="K28" i="9" s="1"/>
  <c r="I41" i="8"/>
  <c r="J28" i="9" s="1"/>
  <c r="H41" i="8"/>
  <c r="I28" i="9" s="1"/>
  <c r="G41" i="8"/>
  <c r="H28" i="9" s="1"/>
  <c r="AI38" i="8"/>
  <c r="AI37" i="8" s="1"/>
  <c r="AH38" i="8"/>
  <c r="AG38" i="8"/>
  <c r="AF38" i="8"/>
  <c r="AE38" i="8"/>
  <c r="AD38" i="8"/>
  <c r="AC38" i="8"/>
  <c r="AB38" i="8"/>
  <c r="AB37" i="8" s="1"/>
  <c r="AA38" i="8"/>
  <c r="AA37" i="8" s="1"/>
  <c r="Z38" i="8"/>
  <c r="Y38" i="8"/>
  <c r="X38" i="8"/>
  <c r="W38" i="8"/>
  <c r="V38" i="8"/>
  <c r="U38" i="8"/>
  <c r="T38" i="8"/>
  <c r="T37" i="8" s="1"/>
  <c r="S38" i="8"/>
  <c r="S37" i="8" s="1"/>
  <c r="R38" i="8"/>
  <c r="Q38" i="8"/>
  <c r="P38" i="8"/>
  <c r="O38" i="8"/>
  <c r="N38" i="8"/>
  <c r="M38" i="8"/>
  <c r="L38" i="8"/>
  <c r="K38" i="8"/>
  <c r="K37" i="8" s="1"/>
  <c r="J38" i="8"/>
  <c r="I38" i="8"/>
  <c r="H38" i="8"/>
  <c r="G38" i="8"/>
  <c r="AI34" i="8"/>
  <c r="AH34" i="8"/>
  <c r="AI29" i="10" s="1"/>
  <c r="AG34" i="8"/>
  <c r="AH29" i="10" s="1"/>
  <c r="AF34" i="8"/>
  <c r="AG29" i="10" s="1"/>
  <c r="AE34" i="8"/>
  <c r="AF29" i="10" s="1"/>
  <c r="AD34" i="8"/>
  <c r="AE29" i="10" s="1"/>
  <c r="AC34" i="8"/>
  <c r="AD29" i="10" s="1"/>
  <c r="AB34" i="8"/>
  <c r="AC29" i="10" s="1"/>
  <c r="AA34" i="8"/>
  <c r="AB29" i="10" s="1"/>
  <c r="Z34" i="8"/>
  <c r="AA29" i="10" s="1"/>
  <c r="Y34" i="8"/>
  <c r="Z29" i="10"/>
  <c r="X34" i="8"/>
  <c r="Y29" i="10" s="1"/>
  <c r="W34" i="8"/>
  <c r="X29" i="10" s="1"/>
  <c r="V34" i="8"/>
  <c r="W29" i="10" s="1"/>
  <c r="U34" i="8"/>
  <c r="V29" i="10" s="1"/>
  <c r="T34" i="8"/>
  <c r="U29" i="10" s="1"/>
  <c r="S34" i="8"/>
  <c r="T29" i="10" s="1"/>
  <c r="R34" i="8"/>
  <c r="S29" i="10" s="1"/>
  <c r="Q34" i="8"/>
  <c r="R29" i="10" s="1"/>
  <c r="P34" i="8"/>
  <c r="Q29" i="10" s="1"/>
  <c r="O34" i="8"/>
  <c r="P29" i="10" s="1"/>
  <c r="N34" i="8"/>
  <c r="O29" i="10" s="1"/>
  <c r="M34" i="8"/>
  <c r="N29" i="10" s="1"/>
  <c r="L34" i="8"/>
  <c r="M29" i="10" s="1"/>
  <c r="K34" i="8"/>
  <c r="L29" i="10" s="1"/>
  <c r="J34" i="8"/>
  <c r="K29" i="10" s="1"/>
  <c r="I34" i="8"/>
  <c r="J29" i="10" s="1"/>
  <c r="H34" i="8"/>
  <c r="I29" i="10" s="1"/>
  <c r="G34" i="8"/>
  <c r="AI31" i="8"/>
  <c r="AJ35" i="10" s="1"/>
  <c r="AH31" i="8"/>
  <c r="AI35" i="10" s="1"/>
  <c r="AG31" i="8"/>
  <c r="AF31" i="8"/>
  <c r="AE31" i="8"/>
  <c r="AD31" i="8"/>
  <c r="AE35" i="10" s="1"/>
  <c r="AC31" i="8"/>
  <c r="AD35" i="10" s="1"/>
  <c r="AB31" i="8"/>
  <c r="AC35" i="10" s="1"/>
  <c r="AA31" i="8"/>
  <c r="Z31" i="8"/>
  <c r="Y31" i="8"/>
  <c r="Z35" i="10" s="1"/>
  <c r="X31" i="8"/>
  <c r="Y35" i="10" s="1"/>
  <c r="W31" i="8"/>
  <c r="V31" i="8"/>
  <c r="U31" i="8"/>
  <c r="V35" i="10" s="1"/>
  <c r="T31" i="8"/>
  <c r="S31" i="8"/>
  <c r="R31" i="8"/>
  <c r="S35" i="10" s="1"/>
  <c r="Q31" i="8"/>
  <c r="R35" i="10" s="1"/>
  <c r="P31" i="8"/>
  <c r="Q35" i="10" s="1"/>
  <c r="O31" i="8"/>
  <c r="N31" i="8"/>
  <c r="O35" i="10" s="1"/>
  <c r="M31" i="8"/>
  <c r="N35" i="10" s="1"/>
  <c r="L31" i="8"/>
  <c r="M35" i="10" s="1"/>
  <c r="K31" i="8"/>
  <c r="L35" i="10" s="1"/>
  <c r="J31" i="8"/>
  <c r="I31" i="8"/>
  <c r="H31" i="8"/>
  <c r="I35" i="10" s="1"/>
  <c r="G31" i="8"/>
  <c r="H35" i="10" s="1"/>
  <c r="B30" i="8"/>
  <c r="B37" i="8" s="1"/>
  <c r="B44" i="8" s="1"/>
  <c r="B45" i="8" s="1"/>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AI8" i="8"/>
  <c r="AH8" i="8"/>
  <c r="AG8" i="8"/>
  <c r="AF8" i="8"/>
  <c r="AE8" i="8"/>
  <c r="AD8" i="8"/>
  <c r="AC8" i="8"/>
  <c r="AB8" i="8"/>
  <c r="AA8" i="8"/>
  <c r="Z8" i="8"/>
  <c r="Y8" i="8"/>
  <c r="X8" i="8"/>
  <c r="W8" i="8"/>
  <c r="V8" i="8"/>
  <c r="U8" i="8"/>
  <c r="T8" i="8"/>
  <c r="S8" i="8"/>
  <c r="R8" i="8"/>
  <c r="Q8" i="8"/>
  <c r="P8" i="8"/>
  <c r="O8" i="8"/>
  <c r="N8" i="8"/>
  <c r="M8" i="8"/>
  <c r="L8" i="8"/>
  <c r="K8" i="8"/>
  <c r="J8" i="8"/>
  <c r="I8" i="8"/>
  <c r="H8" i="8"/>
  <c r="G8" i="8"/>
  <c r="AI5" i="8"/>
  <c r="AH5" i="8"/>
  <c r="AG5" i="8"/>
  <c r="AF5" i="8"/>
  <c r="AE5" i="8"/>
  <c r="AD5" i="8"/>
  <c r="AC5" i="8"/>
  <c r="AB5" i="8"/>
  <c r="AA5" i="8"/>
  <c r="Z5" i="8"/>
  <c r="Y5" i="8"/>
  <c r="X5" i="8"/>
  <c r="W5" i="8"/>
  <c r="V5" i="8"/>
  <c r="U5" i="8"/>
  <c r="T5" i="8"/>
  <c r="S5" i="8"/>
  <c r="R5" i="8"/>
  <c r="Q5" i="8"/>
  <c r="P5" i="8"/>
  <c r="O5" i="8"/>
  <c r="N5" i="8"/>
  <c r="M5" i="8"/>
  <c r="L5" i="8"/>
  <c r="K5" i="8"/>
  <c r="J5" i="8"/>
  <c r="I5" i="8"/>
  <c r="H5" i="8"/>
  <c r="G5" i="8"/>
  <c r="B5" i="8"/>
  <c r="B8" i="8" s="1"/>
  <c r="B11" i="8" s="1"/>
  <c r="B14" i="8" s="1"/>
  <c r="B17" i="8" s="1"/>
  <c r="DW19" i="7"/>
  <c r="DV19" i="7"/>
  <c r="DU19" i="7"/>
  <c r="DT19" i="7"/>
  <c r="DS19" i="7"/>
  <c r="DR19" i="7"/>
  <c r="DQ19" i="7"/>
  <c r="DP19" i="7"/>
  <c r="DO19" i="7"/>
  <c r="DN19" i="7"/>
  <c r="DM19" i="7"/>
  <c r="DL19" i="7"/>
  <c r="DK19" i="7"/>
  <c r="DJ19" i="7"/>
  <c r="DI19" i="7"/>
  <c r="DH19" i="7"/>
  <c r="DG19" i="7"/>
  <c r="DF19" i="7"/>
  <c r="DE19" i="7"/>
  <c r="DD19" i="7"/>
  <c r="DC19" i="7"/>
  <c r="DB19" i="7"/>
  <c r="DA19" i="7"/>
  <c r="CZ19" i="7"/>
  <c r="CY19" i="7"/>
  <c r="CX19" i="7"/>
  <c r="CW19" i="7"/>
  <c r="CV19" i="7"/>
  <c r="CU19" i="7"/>
  <c r="CT19" i="7"/>
  <c r="CS19" i="7"/>
  <c r="CR19" i="7"/>
  <c r="CQ19" i="7"/>
  <c r="CP19" i="7"/>
  <c r="CO19" i="7"/>
  <c r="CN19" i="7"/>
  <c r="CM19" i="7"/>
  <c r="CL19" i="7"/>
  <c r="CK19" i="7"/>
  <c r="CJ19" i="7"/>
  <c r="CI19" i="7"/>
  <c r="CH19" i="7"/>
  <c r="CG19" i="7"/>
  <c r="CF19" i="7"/>
  <c r="CE19" i="7"/>
  <c r="CD19" i="7"/>
  <c r="CC19" i="7"/>
  <c r="CB19" i="7"/>
  <c r="CA19" i="7"/>
  <c r="BZ19" i="7"/>
  <c r="BY19" i="7"/>
  <c r="BX19" i="7"/>
  <c r="BW19" i="7"/>
  <c r="BV19" i="7"/>
  <c r="BU19"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AJ8" i="6"/>
  <c r="AF21" i="2" s="1"/>
  <c r="AI8" i="6"/>
  <c r="AE21" i="2" s="1"/>
  <c r="AH8" i="6"/>
  <c r="AD21" i="2" s="1"/>
  <c r="AG8" i="6"/>
  <c r="AC21" i="2" s="1"/>
  <c r="AF8" i="6"/>
  <c r="AB21" i="2" s="1"/>
  <c r="AE8" i="6"/>
  <c r="AA21" i="2" s="1"/>
  <c r="AD8" i="6"/>
  <c r="Z21" i="2" s="1"/>
  <c r="AC8" i="6"/>
  <c r="Y21" i="2" s="1"/>
  <c r="AB8" i="6"/>
  <c r="X21" i="2" s="1"/>
  <c r="AA8" i="6"/>
  <c r="W21" i="2" s="1"/>
  <c r="Z8" i="6"/>
  <c r="V21" i="2" s="1"/>
  <c r="Y8" i="6"/>
  <c r="U21" i="2" s="1"/>
  <c r="X8" i="6"/>
  <c r="T21" i="2" s="1"/>
  <c r="W8" i="6"/>
  <c r="S21" i="2" s="1"/>
  <c r="V8" i="6"/>
  <c r="R21" i="2" s="1"/>
  <c r="U8" i="6"/>
  <c r="Q21" i="2" s="1"/>
  <c r="T8" i="6"/>
  <c r="P21" i="2" s="1"/>
  <c r="S8" i="6"/>
  <c r="O21" i="2" s="1"/>
  <c r="R8" i="6"/>
  <c r="N21" i="2" s="1"/>
  <c r="Q8" i="6"/>
  <c r="M21" i="2" s="1"/>
  <c r="P8" i="6"/>
  <c r="L21" i="2" s="1"/>
  <c r="O8" i="6"/>
  <c r="K21" i="2" s="1"/>
  <c r="N8" i="6"/>
  <c r="J21" i="2" s="1"/>
  <c r="M8" i="6"/>
  <c r="I21" i="2" s="1"/>
  <c r="L8" i="6"/>
  <c r="H21" i="2" s="1"/>
  <c r="K8" i="6"/>
  <c r="G21" i="2" s="1"/>
  <c r="J8" i="6"/>
  <c r="F21" i="2" s="1"/>
  <c r="I8" i="6"/>
  <c r="E21" i="2" s="1"/>
  <c r="H8" i="6"/>
  <c r="D21" i="2" s="1"/>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P56" i="5"/>
  <c r="O56" i="5"/>
  <c r="N56" i="5"/>
  <c r="M56" i="5"/>
  <c r="K56" i="5"/>
  <c r="J56" i="5"/>
  <c r="I56" i="5"/>
  <c r="H56" i="5"/>
  <c r="I41" i="5"/>
  <c r="I60" i="5" s="1"/>
  <c r="AJ36" i="5"/>
  <c r="AF14" i="2" s="1"/>
  <c r="AI36" i="5"/>
  <c r="AE14" i="2" s="1"/>
  <c r="AH36" i="5"/>
  <c r="AD14" i="2" s="1"/>
  <c r="AG36" i="5"/>
  <c r="AC14" i="2" s="1"/>
  <c r="AF36" i="5"/>
  <c r="AB14" i="2" s="1"/>
  <c r="AE36" i="5"/>
  <c r="AD36" i="5"/>
  <c r="Z14" i="2" s="1"/>
  <c r="AC36" i="5"/>
  <c r="Y14" i="2" s="1"/>
  <c r="AB36" i="5"/>
  <c r="X14" i="2" s="1"/>
  <c r="AA36" i="5"/>
  <c r="W14" i="2" s="1"/>
  <c r="Z36" i="5"/>
  <c r="V14" i="2" s="1"/>
  <c r="Y36" i="5"/>
  <c r="U14" i="2" s="1"/>
  <c r="X36" i="5"/>
  <c r="T14" i="2" s="1"/>
  <c r="W36" i="5"/>
  <c r="S14" i="2" s="1"/>
  <c r="V36" i="5"/>
  <c r="R14" i="2" s="1"/>
  <c r="U36" i="5"/>
  <c r="Q14" i="2" s="1"/>
  <c r="T36" i="5"/>
  <c r="P14" i="2" s="1"/>
  <c r="S36" i="5"/>
  <c r="O14" i="2" s="1"/>
  <c r="R36" i="5"/>
  <c r="N14" i="2" s="1"/>
  <c r="Q36" i="5"/>
  <c r="M14" i="2" s="1"/>
  <c r="P36" i="5"/>
  <c r="L14" i="2" s="1"/>
  <c r="O36" i="5"/>
  <c r="K14" i="2" s="1"/>
  <c r="N36" i="5"/>
  <c r="J14" i="2" s="1"/>
  <c r="M36" i="5"/>
  <c r="I14" i="2" s="1"/>
  <c r="L36" i="5"/>
  <c r="H14" i="2" s="1"/>
  <c r="K36" i="5"/>
  <c r="G14" i="2" s="1"/>
  <c r="J36" i="5"/>
  <c r="F14" i="2" s="1"/>
  <c r="I36" i="5"/>
  <c r="E14" i="2" s="1"/>
  <c r="H36" i="5"/>
  <c r="D14" i="2" s="1"/>
  <c r="AJ10" i="5"/>
  <c r="AF8" i="2" s="1"/>
  <c r="AI10" i="5"/>
  <c r="AE8" i="2" s="1"/>
  <c r="AH10" i="5"/>
  <c r="AG10" i="5"/>
  <c r="AG20" i="5" s="1"/>
  <c r="AF10" i="5"/>
  <c r="AF20" i="5" s="1"/>
  <c r="AE10" i="5"/>
  <c r="AD10" i="5"/>
  <c r="Z8" i="2" s="1"/>
  <c r="AC10" i="5"/>
  <c r="Y8" i="2" s="1"/>
  <c r="AB10" i="5"/>
  <c r="X8" i="2" s="1"/>
  <c r="AA10" i="5"/>
  <c r="Z10" i="5"/>
  <c r="Z20" i="5" s="1"/>
  <c r="Y10" i="5"/>
  <c r="U8" i="2" s="1"/>
  <c r="X10" i="5"/>
  <c r="X20" i="5" s="1"/>
  <c r="W10" i="5"/>
  <c r="V10" i="5"/>
  <c r="V20" i="5" s="1"/>
  <c r="U10" i="5"/>
  <c r="T10" i="5"/>
  <c r="P8" i="2" s="1"/>
  <c r="S10" i="5"/>
  <c r="S20" i="5" s="1"/>
  <c r="R10" i="5"/>
  <c r="R20" i="5" s="1"/>
  <c r="Q10" i="5"/>
  <c r="Q20" i="5" s="1"/>
  <c r="P10" i="5"/>
  <c r="L8" i="2" s="1"/>
  <c r="O10" i="5"/>
  <c r="K8" i="2" s="1"/>
  <c r="N10" i="5"/>
  <c r="J8" i="2" s="1"/>
  <c r="M10" i="5"/>
  <c r="L10" i="5"/>
  <c r="K10" i="5"/>
  <c r="J10" i="5"/>
  <c r="J20" i="5" s="1"/>
  <c r="I10" i="5"/>
  <c r="I20" i="5" s="1"/>
  <c r="H10" i="5"/>
  <c r="AJ9" i="5"/>
  <c r="AI9" i="5"/>
  <c r="AH9" i="5"/>
  <c r="AH13" i="5" s="1"/>
  <c r="AG9" i="5"/>
  <c r="AC10" i="2" s="1"/>
  <c r="AF9" i="5"/>
  <c r="AE9" i="5"/>
  <c r="AA10" i="2" s="1"/>
  <c r="AD9" i="5"/>
  <c r="AD27" i="5" s="1"/>
  <c r="AC9" i="5"/>
  <c r="Y10" i="2" s="1"/>
  <c r="AB9" i="5"/>
  <c r="AA9" i="5"/>
  <c r="AA13" i="5" s="1"/>
  <c r="Z9" i="5"/>
  <c r="V10" i="2" s="1"/>
  <c r="Y9" i="5"/>
  <c r="U10" i="2" s="1"/>
  <c r="X9" i="5"/>
  <c r="X13" i="5" s="1"/>
  <c r="W9" i="5"/>
  <c r="W13" i="5" s="1"/>
  <c r="V9" i="5"/>
  <c r="V13" i="5" s="1"/>
  <c r="U9" i="5"/>
  <c r="Q10" i="2" s="1"/>
  <c r="T9" i="5"/>
  <c r="P10" i="2" s="1"/>
  <c r="S9" i="5"/>
  <c r="R9" i="5"/>
  <c r="R27" i="5" s="1"/>
  <c r="Q9" i="5"/>
  <c r="Q13" i="5" s="1"/>
  <c r="P9" i="5"/>
  <c r="O9" i="5"/>
  <c r="O13" i="5" s="1"/>
  <c r="N9" i="5"/>
  <c r="N13" i="5" s="1"/>
  <c r="M9" i="5"/>
  <c r="M13" i="5" s="1"/>
  <c r="L9" i="5"/>
  <c r="L13" i="5" s="1"/>
  <c r="K9" i="5"/>
  <c r="J9" i="5"/>
  <c r="I9" i="5"/>
  <c r="H9" i="5"/>
  <c r="H13" i="5"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18" i="4"/>
  <c r="AB18" i="4"/>
  <c r="X18" i="4"/>
  <c r="U18" i="4"/>
  <c r="L18" i="4"/>
  <c r="K20" i="4"/>
  <c r="K18" i="4" s="1"/>
  <c r="J20" i="4"/>
  <c r="J18" i="4" s="1"/>
  <c r="I20" i="4"/>
  <c r="I18" i="4" s="1"/>
  <c r="H20" i="4"/>
  <c r="H18" i="4" s="1"/>
  <c r="AG18"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G7" i="4"/>
  <c r="AF7" i="4"/>
  <c r="AE7" i="4"/>
  <c r="AD7" i="4"/>
  <c r="AC7" i="4"/>
  <c r="AB7" i="4"/>
  <c r="AA7" i="4"/>
  <c r="Z7" i="4"/>
  <c r="Y7" i="4"/>
  <c r="X7" i="4"/>
  <c r="W7" i="4"/>
  <c r="V7" i="4"/>
  <c r="U7" i="4"/>
  <c r="T7" i="4"/>
  <c r="S7" i="4"/>
  <c r="R7" i="4"/>
  <c r="Q7" i="4"/>
  <c r="P7" i="4"/>
  <c r="O7" i="4"/>
  <c r="N7" i="4"/>
  <c r="M7" i="4"/>
  <c r="L7" i="4"/>
  <c r="K7" i="4"/>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H4" i="4"/>
  <c r="H4" i="9" s="1"/>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X28" i="2"/>
  <c r="W28" i="2"/>
  <c r="V28" i="2"/>
  <c r="U28" i="2"/>
  <c r="T28" i="2"/>
  <c r="S28" i="2"/>
  <c r="R28" i="2"/>
  <c r="Q28" i="2"/>
  <c r="P28" i="2"/>
  <c r="O28" i="2"/>
  <c r="N28" i="2"/>
  <c r="M28" i="2"/>
  <c r="L28" i="2"/>
  <c r="K28" i="2"/>
  <c r="J28" i="2"/>
  <c r="I28" i="2"/>
  <c r="H28" i="2"/>
  <c r="G28" i="2"/>
  <c r="F28" i="2"/>
  <c r="E28" i="2"/>
  <c r="D28" i="2"/>
  <c r="C28" i="2"/>
  <c r="F12" i="1"/>
  <c r="E12" i="1"/>
  <c r="N8" i="2"/>
  <c r="T10" i="2"/>
  <c r="K13" i="5"/>
  <c r="AJ10" i="10"/>
  <c r="AF9" i="2" s="1"/>
  <c r="AI13" i="5"/>
  <c r="I57" i="5"/>
  <c r="AD8" i="10" l="1"/>
  <c r="I9" i="10"/>
  <c r="E11" i="2" s="1"/>
  <c r="W17" i="8"/>
  <c r="G37" i="8"/>
  <c r="K10" i="2"/>
  <c r="V8" i="2"/>
  <c r="V37" i="8"/>
  <c r="AD37" i="8"/>
  <c r="T13" i="5"/>
  <c r="M12" i="2"/>
  <c r="Y12" i="2"/>
  <c r="S27" i="5"/>
  <c r="W30" i="8"/>
  <c r="H37" i="8"/>
  <c r="P37" i="8"/>
  <c r="AE4" i="9"/>
  <c r="H7" i="10"/>
  <c r="P7" i="10"/>
  <c r="X7" i="10"/>
  <c r="AF7" i="10"/>
  <c r="AJ7" i="10"/>
  <c r="AD30" i="8"/>
  <c r="AH37" i="8"/>
  <c r="V28" i="9"/>
  <c r="AB2" i="7"/>
  <c r="T27" i="5"/>
  <c r="AC30" i="8"/>
  <c r="Q30" i="8"/>
  <c r="R4" i="9"/>
  <c r="V4" i="9"/>
  <c r="AH4" i="9"/>
  <c r="I8" i="9"/>
  <c r="M8" i="9"/>
  <c r="Q8" i="9"/>
  <c r="U8" i="9"/>
  <c r="Y8" i="9"/>
  <c r="AC8" i="9"/>
  <c r="AG8" i="9"/>
  <c r="I17" i="8"/>
  <c r="J13" i="9" s="1"/>
  <c r="M17" i="8"/>
  <c r="N13" i="9" s="1"/>
  <c r="K7" i="10"/>
  <c r="S7" i="10"/>
  <c r="Q9" i="10"/>
  <c r="M11" i="2" s="1"/>
  <c r="AD204" i="7"/>
  <c r="AL204" i="7"/>
  <c r="AT204" i="7"/>
  <c r="BB204" i="7"/>
  <c r="BJ204" i="7"/>
  <c r="BR204" i="7"/>
  <c r="BZ204" i="7"/>
  <c r="CH204" i="7"/>
  <c r="CP204" i="7"/>
  <c r="CX204" i="7"/>
  <c r="DF204" i="7"/>
  <c r="DN204" i="7"/>
  <c r="DV204" i="7"/>
  <c r="AD205" i="7"/>
  <c r="AL205" i="7"/>
  <c r="AT205" i="7"/>
  <c r="BB205" i="7"/>
  <c r="BJ205" i="7"/>
  <c r="BR205" i="7"/>
  <c r="BZ205" i="7"/>
  <c r="CH205" i="7"/>
  <c r="CP205" i="7"/>
  <c r="CX205" i="7"/>
  <c r="DF205" i="7"/>
  <c r="DN205" i="7"/>
  <c r="DV205" i="7"/>
  <c r="AD206" i="7"/>
  <c r="AL206" i="7"/>
  <c r="AT206" i="7"/>
  <c r="BB206" i="7"/>
  <c r="BJ206" i="7"/>
  <c r="BR206" i="7"/>
  <c r="BZ206" i="7"/>
  <c r="CH206" i="7"/>
  <c r="CP206" i="7"/>
  <c r="CX206" i="7"/>
  <c r="DF206" i="7"/>
  <c r="DN206" i="7"/>
  <c r="DV206" i="7"/>
  <c r="AD207" i="7"/>
  <c r="AL207" i="7"/>
  <c r="AT207" i="7"/>
  <c r="BB207" i="7"/>
  <c r="BJ207" i="7"/>
  <c r="BR207" i="7"/>
  <c r="BZ207" i="7"/>
  <c r="CH207" i="7"/>
  <c r="CP207" i="7"/>
  <c r="CX207" i="7"/>
  <c r="DF207" i="7"/>
  <c r="DN207" i="7"/>
  <c r="DV207" i="7"/>
  <c r="AD208" i="7"/>
  <c r="AL208" i="7"/>
  <c r="AT208" i="7"/>
  <c r="BB208" i="7"/>
  <c r="BJ208" i="7"/>
  <c r="BR208" i="7"/>
  <c r="BZ208" i="7"/>
  <c r="CH208" i="7"/>
  <c r="CP208" i="7"/>
  <c r="CX208" i="7"/>
  <c r="DF208" i="7"/>
  <c r="DN208" i="7"/>
  <c r="DV208" i="7"/>
  <c r="AD209" i="7"/>
  <c r="AL209" i="7"/>
  <c r="AT209" i="7"/>
  <c r="BB209" i="7"/>
  <c r="BJ209" i="7"/>
  <c r="BR209" i="7"/>
  <c r="BZ209" i="7"/>
  <c r="CH209" i="7"/>
  <c r="CP209" i="7"/>
  <c r="CX209" i="7"/>
  <c r="DF209" i="7"/>
  <c r="DN209" i="7"/>
  <c r="DV209" i="7"/>
  <c r="AD210" i="7"/>
  <c r="AL210" i="7"/>
  <c r="AT210" i="7"/>
  <c r="BB210" i="7"/>
  <c r="BJ210" i="7"/>
  <c r="AE204" i="7"/>
  <c r="AM204" i="7"/>
  <c r="AU204" i="7"/>
  <c r="BC204" i="7"/>
  <c r="BK204" i="7"/>
  <c r="BS204" i="7"/>
  <c r="CA204" i="7"/>
  <c r="CI204" i="7"/>
  <c r="CQ204" i="7"/>
  <c r="CY204" i="7"/>
  <c r="DG204" i="7"/>
  <c r="DO204" i="7"/>
  <c r="DW204" i="7"/>
  <c r="AE205" i="7"/>
  <c r="AM205" i="7"/>
  <c r="AU205" i="7"/>
  <c r="BC205" i="7"/>
  <c r="BK205" i="7"/>
  <c r="BS205" i="7"/>
  <c r="CA205" i="7"/>
  <c r="CI205" i="7"/>
  <c r="CQ205" i="7"/>
  <c r="CY205" i="7"/>
  <c r="DG205" i="7"/>
  <c r="DO205" i="7"/>
  <c r="DW205" i="7"/>
  <c r="AE206" i="7"/>
  <c r="AM206" i="7"/>
  <c r="AU206" i="7"/>
  <c r="BC206" i="7"/>
  <c r="BK206" i="7"/>
  <c r="BS206" i="7"/>
  <c r="CA206" i="7"/>
  <c r="CI206" i="7"/>
  <c r="CQ206" i="7"/>
  <c r="CY206" i="7"/>
  <c r="DG206" i="7"/>
  <c r="DO206" i="7"/>
  <c r="DW206" i="7"/>
  <c r="AE207" i="7"/>
  <c r="AM207" i="7"/>
  <c r="AU207" i="7"/>
  <c r="BC207" i="7"/>
  <c r="BK207" i="7"/>
  <c r="BS207" i="7"/>
  <c r="CA207" i="7"/>
  <c r="CI207" i="7"/>
  <c r="CQ207" i="7"/>
  <c r="CY207" i="7"/>
  <c r="DG207" i="7"/>
  <c r="DO207" i="7"/>
  <c r="DW207" i="7"/>
  <c r="AE208" i="7"/>
  <c r="AM208" i="7"/>
  <c r="AU208" i="7"/>
  <c r="BC208" i="7"/>
  <c r="X204" i="7"/>
  <c r="AF204" i="7"/>
  <c r="AN204" i="7"/>
  <c r="AV204" i="7"/>
  <c r="BD204" i="7"/>
  <c r="BL204" i="7"/>
  <c r="BT204" i="7"/>
  <c r="CB204" i="7"/>
  <c r="CJ204" i="7"/>
  <c r="CR204" i="7"/>
  <c r="CZ204" i="7"/>
  <c r="DH204" i="7"/>
  <c r="DP204" i="7"/>
  <c r="X205" i="7"/>
  <c r="AF205" i="7"/>
  <c r="AN205" i="7"/>
  <c r="AV205" i="7"/>
  <c r="BD205" i="7"/>
  <c r="BL205" i="7"/>
  <c r="BT205" i="7"/>
  <c r="CB205" i="7"/>
  <c r="CJ205" i="7"/>
  <c r="CR205" i="7"/>
  <c r="CZ205" i="7"/>
  <c r="DH205" i="7"/>
  <c r="DP205" i="7"/>
  <c r="AB204" i="7"/>
  <c r="AJ204" i="7"/>
  <c r="AR204" i="7"/>
  <c r="AZ204" i="7"/>
  <c r="BH204" i="7"/>
  <c r="BP204" i="7"/>
  <c r="BX204" i="7"/>
  <c r="CF204" i="7"/>
  <c r="CN204" i="7"/>
  <c r="CV204" i="7"/>
  <c r="DD204" i="7"/>
  <c r="DL204" i="7"/>
  <c r="DT204" i="7"/>
  <c r="AB205" i="7"/>
  <c r="AJ205" i="7"/>
  <c r="AR205" i="7"/>
  <c r="AZ205" i="7"/>
  <c r="BH205" i="7"/>
  <c r="BP205" i="7"/>
  <c r="BX205" i="7"/>
  <c r="CF205" i="7"/>
  <c r="CN205" i="7"/>
  <c r="CV205" i="7"/>
  <c r="DD205" i="7"/>
  <c r="DL205" i="7"/>
  <c r="DT205" i="7"/>
  <c r="AB206" i="7"/>
  <c r="AJ206" i="7"/>
  <c r="AR206" i="7"/>
  <c r="AZ206" i="7"/>
  <c r="BH206" i="7"/>
  <c r="BP206" i="7"/>
  <c r="AG204" i="7"/>
  <c r="AW204" i="7"/>
  <c r="BM204" i="7"/>
  <c r="CC204" i="7"/>
  <c r="CS204" i="7"/>
  <c r="DI204" i="7"/>
  <c r="Y205" i="7"/>
  <c r="AO205" i="7"/>
  <c r="BE205" i="7"/>
  <c r="BU205" i="7"/>
  <c r="CK205" i="7"/>
  <c r="DA205" i="7"/>
  <c r="DQ205" i="7"/>
  <c r="AC206" i="7"/>
  <c r="AP206" i="7"/>
  <c r="BD206" i="7"/>
  <c r="BO206" i="7"/>
  <c r="CB206" i="7"/>
  <c r="CL206" i="7"/>
  <c r="CV206" i="7"/>
  <c r="DH206" i="7"/>
  <c r="DR206" i="7"/>
  <c r="AB207" i="7"/>
  <c r="AN207" i="7"/>
  <c r="AX207" i="7"/>
  <c r="BH207" i="7"/>
  <c r="BT207" i="7"/>
  <c r="CD207" i="7"/>
  <c r="CN207" i="7"/>
  <c r="CZ207" i="7"/>
  <c r="DJ207" i="7"/>
  <c r="DT207" i="7"/>
  <c r="AF208" i="7"/>
  <c r="AP208" i="7"/>
  <c r="AZ208" i="7"/>
  <c r="BK208" i="7"/>
  <c r="BT208" i="7"/>
  <c r="CC208" i="7"/>
  <c r="CL208" i="7"/>
  <c r="CU208" i="7"/>
  <c r="DD208" i="7"/>
  <c r="DM208" i="7"/>
  <c r="DW208" i="7"/>
  <c r="AF209" i="7"/>
  <c r="AO209" i="7"/>
  <c r="AX209" i="7"/>
  <c r="BG209" i="7"/>
  <c r="BP209" i="7"/>
  <c r="BY209" i="7"/>
  <c r="CI209" i="7"/>
  <c r="CR209" i="7"/>
  <c r="DA209" i="7"/>
  <c r="DJ209" i="7"/>
  <c r="DS209" i="7"/>
  <c r="AB210" i="7"/>
  <c r="AK210" i="7"/>
  <c r="AU210" i="7"/>
  <c r="BD210" i="7"/>
  <c r="BM210" i="7"/>
  <c r="BU210" i="7"/>
  <c r="CC210" i="7"/>
  <c r="CK210" i="7"/>
  <c r="CS210" i="7"/>
  <c r="DA210" i="7"/>
  <c r="DI210" i="7"/>
  <c r="DQ210" i="7"/>
  <c r="Y211" i="7"/>
  <c r="AG211" i="7"/>
  <c r="AO211" i="7"/>
  <c r="AW211" i="7"/>
  <c r="BE211" i="7"/>
  <c r="BM211" i="7"/>
  <c r="BU211" i="7"/>
  <c r="CC211" i="7"/>
  <c r="CK211" i="7"/>
  <c r="CS211" i="7"/>
  <c r="DA211" i="7"/>
  <c r="DI211" i="7"/>
  <c r="DQ211" i="7"/>
  <c r="CT210" i="7"/>
  <c r="DB210" i="7"/>
  <c r="DR210" i="7"/>
  <c r="AH211" i="7"/>
  <c r="AP211" i="7"/>
  <c r="BF211" i="7"/>
  <c r="BV211" i="7"/>
  <c r="CD211" i="7"/>
  <c r="CT211" i="7"/>
  <c r="DJ211" i="7"/>
  <c r="AR208" i="7"/>
  <c r="BV208" i="7"/>
  <c r="CN208" i="7"/>
  <c r="DP208" i="7"/>
  <c r="AH209" i="7"/>
  <c r="BI209" i="7"/>
  <c r="CB209" i="7"/>
  <c r="DC209" i="7"/>
  <c r="DU209" i="7"/>
  <c r="AW210" i="7"/>
  <c r="BO210" i="7"/>
  <c r="CM210" i="7"/>
  <c r="DC210" i="7"/>
  <c r="DS210" i="7"/>
  <c r="AQ211" i="7"/>
  <c r="BG211" i="7"/>
  <c r="AH204" i="7"/>
  <c r="AX204" i="7"/>
  <c r="BN204" i="7"/>
  <c r="CD204" i="7"/>
  <c r="CT204" i="7"/>
  <c r="DJ204" i="7"/>
  <c r="Z205" i="7"/>
  <c r="AP205" i="7"/>
  <c r="BF205" i="7"/>
  <c r="BV205" i="7"/>
  <c r="CL205" i="7"/>
  <c r="DB205" i="7"/>
  <c r="DR205" i="7"/>
  <c r="AF206" i="7"/>
  <c r="AQ206" i="7"/>
  <c r="BE206" i="7"/>
  <c r="BQ206" i="7"/>
  <c r="CC206" i="7"/>
  <c r="CM206" i="7"/>
  <c r="CW206" i="7"/>
  <c r="DI206" i="7"/>
  <c r="DS206" i="7"/>
  <c r="AC207" i="7"/>
  <c r="AO207" i="7"/>
  <c r="AY207" i="7"/>
  <c r="BI207" i="7"/>
  <c r="BU207" i="7"/>
  <c r="CE207" i="7"/>
  <c r="CO207" i="7"/>
  <c r="DA207" i="7"/>
  <c r="DK207" i="7"/>
  <c r="DU207" i="7"/>
  <c r="AG208" i="7"/>
  <c r="AQ208" i="7"/>
  <c r="BA208" i="7"/>
  <c r="BL208" i="7"/>
  <c r="BU208" i="7"/>
  <c r="CD208" i="7"/>
  <c r="CM208" i="7"/>
  <c r="CV208" i="7"/>
  <c r="DE208" i="7"/>
  <c r="DO208" i="7"/>
  <c r="X209" i="7"/>
  <c r="AG209" i="7"/>
  <c r="AP209" i="7"/>
  <c r="AY209" i="7"/>
  <c r="BH209" i="7"/>
  <c r="BQ209" i="7"/>
  <c r="CA209" i="7"/>
  <c r="CJ209" i="7"/>
  <c r="CS209" i="7"/>
  <c r="DB209" i="7"/>
  <c r="DK209" i="7"/>
  <c r="DT209" i="7"/>
  <c r="AC210" i="7"/>
  <c r="AM210" i="7"/>
  <c r="AV210" i="7"/>
  <c r="BE210" i="7"/>
  <c r="BN210" i="7"/>
  <c r="BV210" i="7"/>
  <c r="CD210" i="7"/>
  <c r="CL210" i="7"/>
  <c r="DJ210" i="7"/>
  <c r="Z211" i="7"/>
  <c r="AX211" i="7"/>
  <c r="BN211" i="7"/>
  <c r="CL211" i="7"/>
  <c r="DB211" i="7"/>
  <c r="DR211" i="7"/>
  <c r="BM208" i="7"/>
  <c r="CE208" i="7"/>
  <c r="DG208" i="7"/>
  <c r="Y209" i="7"/>
  <c r="AZ209" i="7"/>
  <c r="BS209" i="7"/>
  <c r="CT209" i="7"/>
  <c r="DL209" i="7"/>
  <c r="AN210" i="7"/>
  <c r="BF210" i="7"/>
  <c r="CE210" i="7"/>
  <c r="CU210" i="7"/>
  <c r="DK210" i="7"/>
  <c r="AI211" i="7"/>
  <c r="AY211" i="7"/>
  <c r="AI204" i="7"/>
  <c r="AY204" i="7"/>
  <c r="BO204" i="7"/>
  <c r="CE204" i="7"/>
  <c r="CU204" i="7"/>
  <c r="DK204" i="7"/>
  <c r="AA205" i="7"/>
  <c r="AQ205" i="7"/>
  <c r="BG205" i="7"/>
  <c r="BW205" i="7"/>
  <c r="CM205" i="7"/>
  <c r="DC205" i="7"/>
  <c r="DS205" i="7"/>
  <c r="AG206" i="7"/>
  <c r="AS206" i="7"/>
  <c r="BF206" i="7"/>
  <c r="BT206" i="7"/>
  <c r="CD206" i="7"/>
  <c r="CN206" i="7"/>
  <c r="CZ206" i="7"/>
  <c r="DJ206" i="7"/>
  <c r="DT206" i="7"/>
  <c r="AF207" i="7"/>
  <c r="AP207" i="7"/>
  <c r="AZ207" i="7"/>
  <c r="BL207" i="7"/>
  <c r="BV207" i="7"/>
  <c r="CF207" i="7"/>
  <c r="CR207" i="7"/>
  <c r="DB207" i="7"/>
  <c r="DL207" i="7"/>
  <c r="X208" i="7"/>
  <c r="AH208" i="7"/>
  <c r="BD208" i="7"/>
  <c r="CW208" i="7"/>
  <c r="AQ209" i="7"/>
  <c r="CK209" i="7"/>
  <c r="AE210" i="7"/>
  <c r="BW210" i="7"/>
  <c r="AA211" i="7"/>
  <c r="BO211" i="7"/>
  <c r="Y204" i="7"/>
  <c r="AO204" i="7"/>
  <c r="BE204" i="7"/>
  <c r="BU204" i="7"/>
  <c r="CK204" i="7"/>
  <c r="DA204" i="7"/>
  <c r="DQ204" i="7"/>
  <c r="AA204" i="7"/>
  <c r="AQ204" i="7"/>
  <c r="BG204" i="7"/>
  <c r="BW204" i="7"/>
  <c r="CM204" i="7"/>
  <c r="DC204" i="7"/>
  <c r="DS204" i="7"/>
  <c r="AI205" i="7"/>
  <c r="AY205" i="7"/>
  <c r="BO205" i="7"/>
  <c r="CE205" i="7"/>
  <c r="CU205" i="7"/>
  <c r="DK205" i="7"/>
  <c r="Z206" i="7"/>
  <c r="AN206" i="7"/>
  <c r="AY206" i="7"/>
  <c r="BM206" i="7"/>
  <c r="BX206" i="7"/>
  <c r="CJ206" i="7"/>
  <c r="CT206" i="7"/>
  <c r="DD206" i="7"/>
  <c r="DP206" i="7"/>
  <c r="Z207" i="7"/>
  <c r="AJ207" i="7"/>
  <c r="AV207" i="7"/>
  <c r="BF207" i="7"/>
  <c r="BP207" i="7"/>
  <c r="CB207" i="7"/>
  <c r="CL207" i="7"/>
  <c r="CV207" i="7"/>
  <c r="DH207" i="7"/>
  <c r="DR207" i="7"/>
  <c r="AB208" i="7"/>
  <c r="AN208" i="7"/>
  <c r="AX208" i="7"/>
  <c r="BH208" i="7"/>
  <c r="BQ208" i="7"/>
  <c r="CA208" i="7"/>
  <c r="CJ208" i="7"/>
  <c r="CS208" i="7"/>
  <c r="DB208" i="7"/>
  <c r="DK208" i="7"/>
  <c r="DT208" i="7"/>
  <c r="AC209" i="7"/>
  <c r="AM209" i="7"/>
  <c r="AV209" i="7"/>
  <c r="BE209" i="7"/>
  <c r="BN209" i="7"/>
  <c r="BW209" i="7"/>
  <c r="CF209" i="7"/>
  <c r="CO209" i="7"/>
  <c r="CY209" i="7"/>
  <c r="DH209" i="7"/>
  <c r="BI204" i="7"/>
  <c r="DB204" i="7"/>
  <c r="AK205" i="7"/>
  <c r="BQ205" i="7"/>
  <c r="CW205" i="7"/>
  <c r="AA206" i="7"/>
  <c r="BA206" i="7"/>
  <c r="BY206" i="7"/>
  <c r="CU206" i="7"/>
  <c r="DQ206" i="7"/>
  <c r="AK207" i="7"/>
  <c r="BG207" i="7"/>
  <c r="CC207" i="7"/>
  <c r="CW207" i="7"/>
  <c r="DS207" i="7"/>
  <c r="AO208" i="7"/>
  <c r="BI208" i="7"/>
  <c r="CB208" i="7"/>
  <c r="CT208" i="7"/>
  <c r="DL208" i="7"/>
  <c r="AE209" i="7"/>
  <c r="AW209" i="7"/>
  <c r="BO209" i="7"/>
  <c r="CG209" i="7"/>
  <c r="CZ209" i="7"/>
  <c r="DQ209" i="7"/>
  <c r="AG210" i="7"/>
  <c r="AS210" i="7"/>
  <c r="BI210" i="7"/>
  <c r="BX210" i="7"/>
  <c r="CI210" i="7"/>
  <c r="CW210" i="7"/>
  <c r="DH210" i="7"/>
  <c r="DV210" i="7"/>
  <c r="AJ211" i="7"/>
  <c r="AU211" i="7"/>
  <c r="BI211" i="7"/>
  <c r="BT211" i="7"/>
  <c r="CF211" i="7"/>
  <c r="CP211" i="7"/>
  <c r="CZ211" i="7"/>
  <c r="DL211" i="7"/>
  <c r="DV211" i="7"/>
  <c r="CG207" i="7"/>
  <c r="Y208" i="7"/>
  <c r="CF208" i="7"/>
  <c r="DQ208" i="7"/>
  <c r="BT209" i="7"/>
  <c r="DR209" i="7"/>
  <c r="AX210" i="7"/>
  <c r="CJ210" i="7"/>
  <c r="DL210" i="7"/>
  <c r="AV211" i="7"/>
  <c r="BW211" i="7"/>
  <c r="DC211" i="7"/>
  <c r="DW211" i="7"/>
  <c r="DS208" i="7"/>
  <c r="CN209" i="7"/>
  <c r="AJ210" i="7"/>
  <c r="CO210" i="7"/>
  <c r="BA211" i="7"/>
  <c r="CI211" i="7"/>
  <c r="DP211" i="7"/>
  <c r="CL204" i="7"/>
  <c r="BU206" i="7"/>
  <c r="BA207" i="7"/>
  <c r="BW208" i="7"/>
  <c r="AR209" i="7"/>
  <c r="AP210" i="7"/>
  <c r="DP210" i="7"/>
  <c r="BQ211" i="7"/>
  <c r="Z204" i="7"/>
  <c r="BQ204" i="7"/>
  <c r="DE204" i="7"/>
  <c r="AS205" i="7"/>
  <c r="BY205" i="7"/>
  <c r="DE205" i="7"/>
  <c r="AH206" i="7"/>
  <c r="BG206" i="7"/>
  <c r="CE206" i="7"/>
  <c r="DA206" i="7"/>
  <c r="DU206" i="7"/>
  <c r="BM207" i="7"/>
  <c r="AS208" i="7"/>
  <c r="AI209" i="7"/>
  <c r="DD209" i="7"/>
  <c r="BY210" i="7"/>
  <c r="AK211" i="7"/>
  <c r="CQ211" i="7"/>
  <c r="CZ210" i="7"/>
  <c r="CU211" i="7"/>
  <c r="DU205" i="7"/>
  <c r="CS207" i="7"/>
  <c r="CC209" i="7"/>
  <c r="DE210" i="7"/>
  <c r="CW211" i="7"/>
  <c r="AC204" i="7"/>
  <c r="BV204" i="7"/>
  <c r="DM204" i="7"/>
  <c r="AW205" i="7"/>
  <c r="CC205" i="7"/>
  <c r="DI205" i="7"/>
  <c r="AI206" i="7"/>
  <c r="BI206" i="7"/>
  <c r="CF206" i="7"/>
  <c r="DB206" i="7"/>
  <c r="X207" i="7"/>
  <c r="AR207" i="7"/>
  <c r="BN207" i="7"/>
  <c r="CJ207" i="7"/>
  <c r="DD207" i="7"/>
  <c r="Z208" i="7"/>
  <c r="AV208" i="7"/>
  <c r="BO208" i="7"/>
  <c r="CG208" i="7"/>
  <c r="CZ208" i="7"/>
  <c r="DR208" i="7"/>
  <c r="AJ209" i="7"/>
  <c r="BC209" i="7"/>
  <c r="BU209" i="7"/>
  <c r="CM209" i="7"/>
  <c r="DE209" i="7"/>
  <c r="DW209" i="7"/>
  <c r="AI210" i="7"/>
  <c r="AY210" i="7"/>
  <c r="BL210" i="7"/>
  <c r="BZ210" i="7"/>
  <c r="CN210" i="7"/>
  <c r="CY210" i="7"/>
  <c r="DM210" i="7"/>
  <c r="X211" i="7"/>
  <c r="AL211" i="7"/>
  <c r="AZ211" i="7"/>
  <c r="BK211" i="7"/>
  <c r="BX211" i="7"/>
  <c r="CH211" i="7"/>
  <c r="CR211" i="7"/>
  <c r="DD211" i="7"/>
  <c r="DN211" i="7"/>
  <c r="DE207" i="7"/>
  <c r="AA208" i="7"/>
  <c r="AW208" i="7"/>
  <c r="BP208" i="7"/>
  <c r="BV209" i="7"/>
  <c r="X210" i="7"/>
  <c r="CA210" i="7"/>
  <c r="AM211" i="7"/>
  <c r="BY211" i="7"/>
  <c r="BI205" i="7"/>
  <c r="CO206" i="7"/>
  <c r="AI208" i="7"/>
  <c r="CO208" i="7"/>
  <c r="DM209" i="7"/>
  <c r="BR210" i="7"/>
  <c r="AR211" i="7"/>
  <c r="DG211" i="7"/>
  <c r="AK204" i="7"/>
  <c r="BY204" i="7"/>
  <c r="DR204" i="7"/>
  <c r="AX205" i="7"/>
  <c r="CD205" i="7"/>
  <c r="DJ205" i="7"/>
  <c r="AK206" i="7"/>
  <c r="BL206" i="7"/>
  <c r="CG206" i="7"/>
  <c r="DC206" i="7"/>
  <c r="Y207" i="7"/>
  <c r="AS207" i="7"/>
  <c r="BO207" i="7"/>
  <c r="CK207" i="7"/>
  <c r="CI208" i="7"/>
  <c r="AK209" i="7"/>
  <c r="AZ210" i="7"/>
  <c r="AB211" i="7"/>
  <c r="DO211" i="7"/>
  <c r="CO205" i="7"/>
  <c r="BW207" i="7"/>
  <c r="BK209" i="7"/>
  <c r="CF210" i="7"/>
  <c r="CM211" i="7"/>
  <c r="AP204" i="7"/>
  <c r="CG204" i="7"/>
  <c r="DU204" i="7"/>
  <c r="BA205" i="7"/>
  <c r="CG205" i="7"/>
  <c r="DM205" i="7"/>
  <c r="AO206" i="7"/>
  <c r="BN206" i="7"/>
  <c r="CK206" i="7"/>
  <c r="DE206" i="7"/>
  <c r="AA207" i="7"/>
  <c r="AW207" i="7"/>
  <c r="BQ207" i="7"/>
  <c r="CM207" i="7"/>
  <c r="DI207" i="7"/>
  <c r="AC208" i="7"/>
  <c r="AY208" i="7"/>
  <c r="BS208" i="7"/>
  <c r="CK208" i="7"/>
  <c r="DC208" i="7"/>
  <c r="DU208" i="7"/>
  <c r="AN209" i="7"/>
  <c r="BF209" i="7"/>
  <c r="BX209" i="7"/>
  <c r="CQ209" i="7"/>
  <c r="DI209" i="7"/>
  <c r="Y210" i="7"/>
  <c r="AO210" i="7"/>
  <c r="BA210" i="7"/>
  <c r="BQ210" i="7"/>
  <c r="CB210" i="7"/>
  <c r="CP210" i="7"/>
  <c r="DD210" i="7"/>
  <c r="DO210" i="7"/>
  <c r="AC211" i="7"/>
  <c r="AN211" i="7"/>
  <c r="BB211" i="7"/>
  <c r="BP211" i="7"/>
  <c r="BZ211" i="7"/>
  <c r="CJ211" i="7"/>
  <c r="CV211" i="7"/>
  <c r="DF211" i="7"/>
  <c r="AC205" i="7"/>
  <c r="DM207" i="7"/>
  <c r="CU209" i="7"/>
  <c r="AD211" i="7"/>
  <c r="BA204" i="7"/>
  <c r="CO204" i="7"/>
  <c r="AG205" i="7"/>
  <c r="BM205" i="7"/>
  <c r="CS205" i="7"/>
  <c r="X206" i="7"/>
  <c r="AW206" i="7"/>
  <c r="BV206" i="7"/>
  <c r="CR206" i="7"/>
  <c r="DL206" i="7"/>
  <c r="AH207" i="7"/>
  <c r="BD207" i="7"/>
  <c r="BX207" i="7"/>
  <c r="CT207" i="7"/>
  <c r="DP207" i="7"/>
  <c r="AJ208" i="7"/>
  <c r="BF208" i="7"/>
  <c r="BX208" i="7"/>
  <c r="CQ208" i="7"/>
  <c r="DI208" i="7"/>
  <c r="AA209" i="7"/>
  <c r="AS209" i="7"/>
  <c r="BL209" i="7"/>
  <c r="CD209" i="7"/>
  <c r="CV209" i="7"/>
  <c r="DO209" i="7"/>
  <c r="AA210" i="7"/>
  <c r="AQ210" i="7"/>
  <c r="BG210" i="7"/>
  <c r="BS210" i="7"/>
  <c r="CG210" i="7"/>
  <c r="CR210" i="7"/>
  <c r="DF210" i="7"/>
  <c r="DT210" i="7"/>
  <c r="AE211" i="7"/>
  <c r="AS211" i="7"/>
  <c r="BD211" i="7"/>
  <c r="BR211" i="7"/>
  <c r="CB211" i="7"/>
  <c r="CN211" i="7"/>
  <c r="CX211" i="7"/>
  <c r="DH211" i="7"/>
  <c r="DT211" i="7"/>
  <c r="DK206" i="7"/>
  <c r="DH208" i="7"/>
  <c r="BC210" i="7"/>
  <c r="CA211" i="7"/>
  <c r="BF204" i="7"/>
  <c r="CW204" i="7"/>
  <c r="AH205" i="7"/>
  <c r="BN205" i="7"/>
  <c r="CT205" i="7"/>
  <c r="Y206" i="7"/>
  <c r="AX206" i="7"/>
  <c r="BW206" i="7"/>
  <c r="CS206" i="7"/>
  <c r="DM206" i="7"/>
  <c r="AI207" i="7"/>
  <c r="BE207" i="7"/>
  <c r="BY207" i="7"/>
  <c r="CU207" i="7"/>
  <c r="DQ207" i="7"/>
  <c r="AK208" i="7"/>
  <c r="BG208" i="7"/>
  <c r="BY208" i="7"/>
  <c r="CR208" i="7"/>
  <c r="DJ208" i="7"/>
  <c r="AB209" i="7"/>
  <c r="AU209" i="7"/>
  <c r="BM209" i="7"/>
  <c r="CE209" i="7"/>
  <c r="CW209" i="7"/>
  <c r="DP209" i="7"/>
  <c r="AF210" i="7"/>
  <c r="AR210" i="7"/>
  <c r="BH210" i="7"/>
  <c r="BT210" i="7"/>
  <c r="CH210" i="7"/>
  <c r="CV210" i="7"/>
  <c r="DG210" i="7"/>
  <c r="DU210" i="7"/>
  <c r="AF211" i="7"/>
  <c r="AT211" i="7"/>
  <c r="BH211" i="7"/>
  <c r="BS211" i="7"/>
  <c r="CE211" i="7"/>
  <c r="CO211" i="7"/>
  <c r="CY211" i="7"/>
  <c r="DK211" i="7"/>
  <c r="DU211" i="7"/>
  <c r="AQ207" i="7"/>
  <c r="DC207" i="7"/>
  <c r="BN208" i="7"/>
  <c r="CY208" i="7"/>
  <c r="BA209" i="7"/>
  <c r="CL209" i="7"/>
  <c r="AH210" i="7"/>
  <c r="BK210" i="7"/>
  <c r="CX210" i="7"/>
  <c r="DW210" i="7"/>
  <c r="BJ211" i="7"/>
  <c r="CG211" i="7"/>
  <c r="DM211" i="7"/>
  <c r="DA208" i="7"/>
  <c r="BD209" i="7"/>
  <c r="DG209" i="7"/>
  <c r="BP210" i="7"/>
  <c r="DN210" i="7"/>
  <c r="BL211" i="7"/>
  <c r="DE211" i="7"/>
  <c r="AS204" i="7"/>
  <c r="AV206" i="7"/>
  <c r="AG207" i="7"/>
  <c r="BE208" i="7"/>
  <c r="Z209" i="7"/>
  <c r="Z210" i="7"/>
  <c r="CQ210" i="7"/>
  <c r="BC211" i="7"/>
  <c r="DS211" i="7"/>
  <c r="N30" i="8"/>
  <c r="K4" i="9"/>
  <c r="O4" i="9"/>
  <c r="S4" i="9"/>
  <c r="W4" i="9"/>
  <c r="AA4" i="9"/>
  <c r="AI4" i="9"/>
  <c r="J8" i="9"/>
  <c r="R8" i="9"/>
  <c r="V8" i="9"/>
  <c r="Z8" i="9"/>
  <c r="AH8" i="9"/>
  <c r="B31" i="8"/>
  <c r="B34" i="8" s="1"/>
  <c r="AH30" i="8"/>
  <c r="AE13" i="5"/>
  <c r="Q4" i="8"/>
  <c r="AG4" i="8"/>
  <c r="T4" i="8"/>
  <c r="X4" i="8"/>
  <c r="AB4" i="8"/>
  <c r="T17" i="8"/>
  <c r="U13" i="9" s="1"/>
  <c r="AF37" i="8"/>
  <c r="J17" i="9"/>
  <c r="N17" i="9"/>
  <c r="R17" i="9"/>
  <c r="V17" i="9"/>
  <c r="Z17" i="9"/>
  <c r="AD17" i="9"/>
  <c r="AH17" i="9"/>
  <c r="H12" i="5"/>
  <c r="H12" i="2"/>
  <c r="P12" i="2"/>
  <c r="X12" i="2"/>
  <c r="AF12" i="5"/>
  <c r="AD10" i="2"/>
  <c r="H27" i="5"/>
  <c r="J17" i="8"/>
  <c r="K13" i="9" s="1"/>
  <c r="N17" i="8"/>
  <c r="R17" i="8"/>
  <c r="S13" i="9" s="1"/>
  <c r="Z17" i="8"/>
  <c r="AA13" i="9" s="1"/>
  <c r="AD17" i="8"/>
  <c r="AH17" i="8"/>
  <c r="AI13" i="9" s="1"/>
  <c r="I30" i="8"/>
  <c r="AG9" i="10"/>
  <c r="AG13" i="10" s="1"/>
  <c r="O7" i="10"/>
  <c r="J8" i="10"/>
  <c r="R8" i="10"/>
  <c r="AH8" i="10"/>
  <c r="U9" i="10"/>
  <c r="S8" i="10"/>
  <c r="Y7" i="10"/>
  <c r="L7" i="10"/>
  <c r="O8" i="10"/>
  <c r="AB7" i="10"/>
  <c r="W8" i="10"/>
  <c r="M7" i="10"/>
  <c r="W13" i="10"/>
  <c r="AD3" i="11"/>
  <c r="AJ36" i="10"/>
  <c r="AF15" i="2" s="1"/>
  <c r="P8" i="10"/>
  <c r="L13" i="2" s="1"/>
  <c r="Z10" i="10"/>
  <c r="Z20" i="10" s="1"/>
  <c r="Z36" i="10"/>
  <c r="V15" i="2" s="1"/>
  <c r="O10" i="2"/>
  <c r="J35" i="10"/>
  <c r="J36" i="10" s="1"/>
  <c r="F15" i="2" s="1"/>
  <c r="N7" i="10"/>
  <c r="R7" i="10"/>
  <c r="AD7" i="10"/>
  <c r="Z13" i="2" s="1"/>
  <c r="AH7" i="10"/>
  <c r="Q8" i="10"/>
  <c r="U8" i="10"/>
  <c r="AB8" i="2"/>
  <c r="AC7" i="10"/>
  <c r="L8" i="10"/>
  <c r="X8" i="10"/>
  <c r="AD10" i="10"/>
  <c r="AD20" i="10" s="1"/>
  <c r="AJ20" i="10"/>
  <c r="S13" i="5"/>
  <c r="M30" i="8"/>
  <c r="E8" i="2"/>
  <c r="I27" i="5"/>
  <c r="N37" i="8"/>
  <c r="R37" i="8"/>
  <c r="T10" i="10"/>
  <c r="T20" i="10" s="1"/>
  <c r="X10" i="10"/>
  <c r="X20" i="10" s="1"/>
  <c r="AC10" i="10"/>
  <c r="AC20" i="10" s="1"/>
  <c r="O3" i="11"/>
  <c r="I8" i="10"/>
  <c r="U30" i="8"/>
  <c r="H27" i="9"/>
  <c r="Q37" i="8"/>
  <c r="AC9" i="10"/>
  <c r="AC13" i="10" s="1"/>
  <c r="W10" i="10"/>
  <c r="W20" i="10" s="1"/>
  <c r="AI7" i="10"/>
  <c r="L9" i="10"/>
  <c r="L13" i="10" s="1"/>
  <c r="I59" i="5"/>
  <c r="X27" i="5"/>
  <c r="S44" i="8"/>
  <c r="AB20" i="5"/>
  <c r="E12" i="2"/>
  <c r="I12" i="2"/>
  <c r="AC12" i="2"/>
  <c r="AI9" i="10"/>
  <c r="AI13" i="10" s="1"/>
  <c r="AE10" i="10"/>
  <c r="AE20" i="10" s="1"/>
  <c r="AF27" i="5"/>
  <c r="G12" i="2"/>
  <c r="K12" i="2"/>
  <c r="O16" i="2"/>
  <c r="AA12" i="5"/>
  <c r="AA12" i="2"/>
  <c r="AE12" i="2"/>
  <c r="F16" i="2"/>
  <c r="N12" i="5"/>
  <c r="N12" i="2"/>
  <c r="V12" i="5"/>
  <c r="V16" i="2"/>
  <c r="Z12" i="2"/>
  <c r="AH12" i="5"/>
  <c r="K27" i="5"/>
  <c r="W27" i="5"/>
  <c r="AA27" i="5"/>
  <c r="H36" i="10"/>
  <c r="D15" i="2" s="1"/>
  <c r="AG3" i="10"/>
  <c r="AG7" i="10" s="1"/>
  <c r="AF44" i="8"/>
  <c r="AF16" i="2"/>
  <c r="R10" i="2"/>
  <c r="V27" i="5"/>
  <c r="L20" i="5"/>
  <c r="L27" i="5"/>
  <c r="U35" i="10"/>
  <c r="U36" i="10" s="1"/>
  <c r="Q15" i="2" s="1"/>
  <c r="T30" i="8"/>
  <c r="AG35" i="10"/>
  <c r="AG36" i="10" s="1"/>
  <c r="AC15" i="2" s="1"/>
  <c r="AF30" i="8"/>
  <c r="AJ29" i="10"/>
  <c r="AI30" i="8"/>
  <c r="Y8" i="10"/>
  <c r="V36" i="10"/>
  <c r="R15" i="2" s="1"/>
  <c r="AA8" i="2"/>
  <c r="AE27" i="5"/>
  <c r="T35" i="10"/>
  <c r="T36" i="10" s="1"/>
  <c r="P15" i="2" s="1"/>
  <c r="S30" i="8"/>
  <c r="H51" i="10"/>
  <c r="H57" i="10"/>
  <c r="H60" i="10"/>
  <c r="I41" i="10"/>
  <c r="I60" i="10" s="1"/>
  <c r="O8" i="2"/>
  <c r="X16" i="2"/>
  <c r="H20" i="5"/>
  <c r="D8" i="2"/>
  <c r="P20" i="5"/>
  <c r="P27" i="5"/>
  <c r="G30" i="8"/>
  <c r="J3" i="10"/>
  <c r="J7" i="10" s="1"/>
  <c r="I44" i="8"/>
  <c r="Z3" i="10"/>
  <c r="Z7" i="10" s="1"/>
  <c r="Y44" i="8"/>
  <c r="AH10" i="10"/>
  <c r="AH20" i="10" s="1"/>
  <c r="AB12" i="5"/>
  <c r="Z27" i="5"/>
  <c r="P30" i="8"/>
  <c r="H59" i="10"/>
  <c r="AI8" i="10"/>
  <c r="N28" i="9"/>
  <c r="AE20" i="5"/>
  <c r="F12" i="2"/>
  <c r="Q17" i="8"/>
  <c r="R13" i="9" s="1"/>
  <c r="Y17" i="8"/>
  <c r="Z13" i="9" s="1"/>
  <c r="AG30" i="8"/>
  <c r="AH35" i="10"/>
  <c r="AH36" i="10" s="1"/>
  <c r="AD15" i="2" s="1"/>
  <c r="Y28" i="9"/>
  <c r="X37" i="8"/>
  <c r="W3" i="10"/>
  <c r="V44" i="8"/>
  <c r="M9" i="10"/>
  <c r="I11" i="2" s="1"/>
  <c r="Y9" i="10"/>
  <c r="U11" i="2" s="1"/>
  <c r="P10" i="10"/>
  <c r="P20" i="10" s="1"/>
  <c r="AE36" i="10"/>
  <c r="AA15" i="2" s="1"/>
  <c r="L12" i="5"/>
  <c r="L30" i="8"/>
  <c r="X35" i="10"/>
  <c r="X36" i="10" s="1"/>
  <c r="T15" i="2" s="1"/>
  <c r="O20" i="5"/>
  <c r="AF12" i="2"/>
  <c r="H17" i="9"/>
  <c r="L17" i="9"/>
  <c r="P17" i="9"/>
  <c r="W35" i="10"/>
  <c r="W36" i="10" s="1"/>
  <c r="S15" i="2" s="1"/>
  <c r="V30" i="8"/>
  <c r="AA35" i="10"/>
  <c r="AA36" i="10" s="1"/>
  <c r="W15" i="2" s="1"/>
  <c r="Z30" i="8"/>
  <c r="AE3" i="11"/>
  <c r="AH44" i="8"/>
  <c r="O10" i="10"/>
  <c r="K9" i="2" s="1"/>
  <c r="T17" i="9"/>
  <c r="X17" i="9"/>
  <c r="AB17" i="9"/>
  <c r="AF17" i="9"/>
  <c r="AJ17" i="9"/>
  <c r="M8" i="10"/>
  <c r="Z8" i="10"/>
  <c r="AB10" i="10"/>
  <c r="H10" i="3"/>
  <c r="H17" i="4" s="1"/>
  <c r="H21" i="9" s="1"/>
  <c r="H4" i="11" s="1"/>
  <c r="M4" i="9"/>
  <c r="Q4" i="9"/>
  <c r="U4" i="9"/>
  <c r="Y4" i="9"/>
  <c r="AC4" i="9"/>
  <c r="AG4" i="9"/>
  <c r="H8" i="9"/>
  <c r="L8" i="9"/>
  <c r="P8" i="9"/>
  <c r="T8" i="9"/>
  <c r="X8" i="9"/>
  <c r="AB8" i="9"/>
  <c r="AF8" i="9"/>
  <c r="AJ8" i="9"/>
  <c r="U17" i="9"/>
  <c r="Y17" i="9"/>
  <c r="AC17" i="9"/>
  <c r="AG17" i="9"/>
  <c r="L4" i="8"/>
  <c r="W4" i="8"/>
  <c r="H17" i="8"/>
  <c r="I13" i="9" s="1"/>
  <c r="L17" i="8"/>
  <c r="M13" i="9" s="1"/>
  <c r="P17" i="8"/>
  <c r="Q13" i="9" s="1"/>
  <c r="X17" i="8"/>
  <c r="Y13" i="9" s="1"/>
  <c r="AB17" i="8"/>
  <c r="AC13" i="9" s="1"/>
  <c r="AF17" i="8"/>
  <c r="AG13" i="9" s="1"/>
  <c r="G17" i="8"/>
  <c r="H13" i="9" s="1"/>
  <c r="K17" i="8"/>
  <c r="L13" i="9" s="1"/>
  <c r="S17" i="8"/>
  <c r="T13" i="9" s="1"/>
  <c r="AE17" i="8"/>
  <c r="AF13" i="9" s="1"/>
  <c r="AA8" i="10"/>
  <c r="P9" i="10"/>
  <c r="L11" i="2" s="1"/>
  <c r="X129" i="7"/>
  <c r="AA17" i="9"/>
  <c r="N4" i="9"/>
  <c r="AD4" i="9"/>
  <c r="AF4" i="9"/>
  <c r="J4" i="9"/>
  <c r="S16" i="2"/>
  <c r="W12" i="5"/>
  <c r="S12" i="2"/>
  <c r="AH27" i="5"/>
  <c r="AD8" i="2"/>
  <c r="P35" i="10"/>
  <c r="P36" i="10" s="1"/>
  <c r="L15" i="2" s="1"/>
  <c r="O30" i="8"/>
  <c r="AA28" i="9"/>
  <c r="Z37" i="8"/>
  <c r="H6" i="10"/>
  <c r="H10" i="10" s="1"/>
  <c r="H20" i="10" s="1"/>
  <c r="G44" i="8"/>
  <c r="AB44" i="8"/>
  <c r="R30" i="8"/>
  <c r="L16" i="2"/>
  <c r="L12" i="2"/>
  <c r="P12" i="5"/>
  <c r="F10" i="2"/>
  <c r="J13" i="5"/>
  <c r="J10" i="2"/>
  <c r="N27" i="5"/>
  <c r="O36" i="10"/>
  <c r="K15" i="2" s="1"/>
  <c r="T44" i="8"/>
  <c r="M10" i="2"/>
  <c r="R12" i="2"/>
  <c r="B38" i="8"/>
  <c r="B41" i="8" s="1"/>
  <c r="U13" i="5"/>
  <c r="AD12" i="5"/>
  <c r="W37" i="8"/>
  <c r="AC44" i="8"/>
  <c r="I13" i="10"/>
  <c r="K30" i="8"/>
  <c r="AE8" i="10"/>
  <c r="T7" i="10"/>
  <c r="P13" i="5"/>
  <c r="L10" i="2"/>
  <c r="X10" i="2"/>
  <c r="AB13" i="5"/>
  <c r="AB27" i="5"/>
  <c r="AF13" i="5"/>
  <c r="AB10" i="2"/>
  <c r="Q8" i="2"/>
  <c r="U20" i="5"/>
  <c r="Y20" i="5"/>
  <c r="Y27" i="5"/>
  <c r="I51" i="5"/>
  <c r="I37" i="5" s="1"/>
  <c r="J41" i="5"/>
  <c r="J57" i="5" s="1"/>
  <c r="AD4" i="8"/>
  <c r="K35" i="10"/>
  <c r="K3" i="11" s="1"/>
  <c r="J30" i="8"/>
  <c r="J27" i="9"/>
  <c r="I37" i="8"/>
  <c r="N27" i="9"/>
  <c r="R27" i="9"/>
  <c r="V27" i="9"/>
  <c r="Z27" i="9"/>
  <c r="Y37" i="8"/>
  <c r="AD27" i="9"/>
  <c r="AC37" i="8"/>
  <c r="AH27" i="9"/>
  <c r="AG37" i="8"/>
  <c r="M28" i="9"/>
  <c r="L37" i="8"/>
  <c r="I3" i="10"/>
  <c r="H44" i="8"/>
  <c r="AF5" i="10"/>
  <c r="AF9" i="10" s="1"/>
  <c r="AE44" i="8"/>
  <c r="AJ5" i="10"/>
  <c r="AJ9" i="10" s="1"/>
  <c r="AF11" i="2" s="1"/>
  <c r="AI44" i="8"/>
  <c r="Q44" i="8"/>
  <c r="X4" i="9"/>
  <c r="W20" i="5"/>
  <c r="S8" i="2"/>
  <c r="T27" i="9"/>
  <c r="AF27" i="9"/>
  <c r="H8" i="10"/>
  <c r="D13" i="2" s="1"/>
  <c r="K44" i="8"/>
  <c r="L6" i="10"/>
  <c r="L10" i="10" s="1"/>
  <c r="L20" i="10" s="1"/>
  <c r="AB4" i="9"/>
  <c r="AE13" i="9"/>
  <c r="L27" i="9"/>
  <c r="P27" i="9"/>
  <c r="X27" i="9"/>
  <c r="AB27" i="9"/>
  <c r="AJ27" i="9"/>
  <c r="Z13" i="5"/>
  <c r="AE37" i="8"/>
  <c r="O37" i="8"/>
  <c r="AB30" i="8"/>
  <c r="H30" i="8"/>
  <c r="M44" i="8"/>
  <c r="J37" i="8"/>
  <c r="H8" i="2"/>
  <c r="AB9" i="2"/>
  <c r="U12" i="2"/>
  <c r="Y12" i="5"/>
  <c r="I8" i="2"/>
  <c r="M20" i="5"/>
  <c r="R36" i="10"/>
  <c r="N15" i="2" s="1"/>
  <c r="T8" i="10"/>
  <c r="I27" i="9"/>
  <c r="M27" i="9"/>
  <c r="Q27" i="9"/>
  <c r="U27" i="9"/>
  <c r="Y27" i="9"/>
  <c r="AC27" i="9"/>
  <c r="AG27" i="9"/>
  <c r="AA7" i="10"/>
  <c r="AF8" i="10"/>
  <c r="AJ8" i="10"/>
  <c r="AF13" i="2" s="1"/>
  <c r="AI20" i="5"/>
  <c r="I17" i="9"/>
  <c r="M17" i="9"/>
  <c r="Q17" i="9"/>
  <c r="AI17" i="9"/>
  <c r="AJ27" i="5"/>
  <c r="AC36" i="10"/>
  <c r="Y15" i="2" s="1"/>
  <c r="K27" i="9"/>
  <c r="O27" i="9"/>
  <c r="S27" i="9"/>
  <c r="W27" i="9"/>
  <c r="AA27" i="9"/>
  <c r="AE27" i="9"/>
  <c r="AI27" i="9"/>
  <c r="S3" i="11"/>
  <c r="V10" i="10"/>
  <c r="V3" i="11"/>
  <c r="Q3" i="11"/>
  <c r="U10" i="10"/>
  <c r="U20" i="10" s="1"/>
  <c r="R6" i="10"/>
  <c r="R3" i="11" s="1"/>
  <c r="Q10" i="10"/>
  <c r="L44" i="8"/>
  <c r="N10" i="10"/>
  <c r="W44" i="8"/>
  <c r="X44" i="8"/>
  <c r="X9" i="10"/>
  <c r="N9" i="10"/>
  <c r="O44" i="8"/>
  <c r="T9" i="10"/>
  <c r="P44" i="8"/>
  <c r="N3" i="11"/>
  <c r="L36" i="10"/>
  <c r="H15" i="2" s="1"/>
  <c r="AI36" i="10"/>
  <c r="AE15" i="2" s="1"/>
  <c r="AI3" i="11"/>
  <c r="AG13" i="5"/>
  <c r="H37" i="5"/>
  <c r="O27" i="5"/>
  <c r="K12" i="5"/>
  <c r="J27" i="5"/>
  <c r="S12" i="5"/>
  <c r="O12" i="5"/>
  <c r="H10" i="2"/>
  <c r="W12" i="2"/>
  <c r="V12" i="2"/>
  <c r="J12" i="2"/>
  <c r="J12" i="5"/>
  <c r="E10" i="2"/>
  <c r="I13" i="5"/>
  <c r="F8" i="2"/>
  <c r="Q27" i="5"/>
  <c r="AH20" i="5"/>
  <c r="O12" i="2"/>
  <c r="T16" i="2"/>
  <c r="AB16" i="2"/>
  <c r="Z16" i="2"/>
  <c r="J16" i="2"/>
  <c r="O4" i="8"/>
  <c r="AA4" i="8"/>
  <c r="AI4" i="8"/>
  <c r="K17" i="9"/>
  <c r="N4" i="8"/>
  <c r="W17" i="9"/>
  <c r="AH4" i="8"/>
  <c r="I4" i="8"/>
  <c r="M4" i="8"/>
  <c r="U4" i="8"/>
  <c r="Y4" i="8"/>
  <c r="AC4" i="8"/>
  <c r="N36" i="10"/>
  <c r="J15" i="2" s="1"/>
  <c r="J9" i="10"/>
  <c r="F11" i="2" s="1"/>
  <c r="M36" i="10"/>
  <c r="I15" i="2" s="1"/>
  <c r="Q16" i="2"/>
  <c r="W16" i="2"/>
  <c r="AJ12" i="5"/>
  <c r="E16" i="2"/>
  <c r="K16" i="2"/>
  <c r="T8" i="2"/>
  <c r="AC13" i="5"/>
  <c r="M27" i="5"/>
  <c r="Z4" i="9"/>
  <c r="O17" i="9"/>
  <c r="G16" i="2"/>
  <c r="AD16" i="2"/>
  <c r="K4" i="8"/>
  <c r="N8" i="9"/>
  <c r="AD8" i="9"/>
  <c r="U17" i="8"/>
  <c r="V13" i="9" s="1"/>
  <c r="AC17" i="8"/>
  <c r="AD13" i="9" s="1"/>
  <c r="AG17" i="8"/>
  <c r="AH13" i="9" s="1"/>
  <c r="AC8" i="10"/>
  <c r="S36" i="10"/>
  <c r="O15" i="2" s="1"/>
  <c r="AI10" i="10"/>
  <c r="R13" i="5"/>
  <c r="X12" i="5"/>
  <c r="Y13" i="5"/>
  <c r="R12" i="5"/>
  <c r="I51" i="10"/>
  <c r="AI12" i="5"/>
  <c r="X13" i="9"/>
  <c r="U16" i="2"/>
  <c r="I12" i="5"/>
  <c r="AC27" i="5"/>
  <c r="AC12" i="5"/>
  <c r="AE12" i="5"/>
  <c r="AD12" i="2"/>
  <c r="U27" i="5"/>
  <c r="G4" i="8"/>
  <c r="R4" i="8"/>
  <c r="AB8" i="10"/>
  <c r="AE9" i="10"/>
  <c r="AE13" i="10" s="1"/>
  <c r="AD36" i="10"/>
  <c r="Z15" i="2" s="1"/>
  <c r="I4" i="9"/>
  <c r="Y3" i="11"/>
  <c r="J10" i="10"/>
  <c r="J27" i="10" s="1"/>
  <c r="Q7" i="10"/>
  <c r="U7" i="10"/>
  <c r="V9" i="10"/>
  <c r="Z9" i="10"/>
  <c r="AD9" i="10"/>
  <c r="AD13" i="10" s="1"/>
  <c r="O9" i="10"/>
  <c r="O13" i="10" s="1"/>
  <c r="S9" i="10"/>
  <c r="AA9" i="10"/>
  <c r="W11" i="2" s="1"/>
  <c r="AH9" i="10"/>
  <c r="AD3" i="7"/>
  <c r="DK171" i="7"/>
  <c r="CR173" i="7"/>
  <c r="AR129" i="7"/>
  <c r="CR190" i="7"/>
  <c r="X126" i="7"/>
  <c r="AB126" i="7"/>
  <c r="AF126" i="7"/>
  <c r="AJ126" i="7"/>
  <c r="AN126" i="7"/>
  <c r="AR126" i="7"/>
  <c r="AV126" i="7"/>
  <c r="AZ126" i="7"/>
  <c r="BD126" i="7"/>
  <c r="BH126" i="7"/>
  <c r="BL126" i="7"/>
  <c r="BP126" i="7"/>
  <c r="BT126" i="7"/>
  <c r="BX126" i="7"/>
  <c r="CB126" i="7"/>
  <c r="CF126" i="7"/>
  <c r="CJ126" i="7"/>
  <c r="CN126" i="7"/>
  <c r="CR126" i="7"/>
  <c r="CV126" i="7"/>
  <c r="CZ126" i="7"/>
  <c r="DD126" i="7"/>
  <c r="DH126" i="7"/>
  <c r="DL126" i="7"/>
  <c r="DP126" i="7"/>
  <c r="DT126" i="7"/>
  <c r="Z126" i="7"/>
  <c r="AL126" i="7"/>
  <c r="AT126" i="7"/>
  <c r="BB126" i="7"/>
  <c r="BJ126" i="7"/>
  <c r="BN126" i="7"/>
  <c r="BV126" i="7"/>
  <c r="CD126" i="7"/>
  <c r="CL126" i="7"/>
  <c r="CT126" i="7"/>
  <c r="DB126" i="7"/>
  <c r="DJ126" i="7"/>
  <c r="DR126" i="7"/>
  <c r="AA126" i="7"/>
  <c r="AI126" i="7"/>
  <c r="AQ126" i="7"/>
  <c r="AY126" i="7"/>
  <c r="BG126" i="7"/>
  <c r="BO126" i="7"/>
  <c r="BW126" i="7"/>
  <c r="CE126" i="7"/>
  <c r="CM126" i="7"/>
  <c r="CU126" i="7"/>
  <c r="DC126" i="7"/>
  <c r="DK126" i="7"/>
  <c r="DS126" i="7"/>
  <c r="Y126" i="7"/>
  <c r="AC126" i="7"/>
  <c r="AG126" i="7"/>
  <c r="AK126" i="7"/>
  <c r="AO126" i="7"/>
  <c r="AS126" i="7"/>
  <c r="AW126" i="7"/>
  <c r="BA126" i="7"/>
  <c r="BE126" i="7"/>
  <c r="BI126" i="7"/>
  <c r="BM126" i="7"/>
  <c r="BQ126" i="7"/>
  <c r="BU126" i="7"/>
  <c r="BY126" i="7"/>
  <c r="CC126" i="7"/>
  <c r="CG126" i="7"/>
  <c r="CK126" i="7"/>
  <c r="CO126" i="7"/>
  <c r="CS126" i="7"/>
  <c r="CW126" i="7"/>
  <c r="DA126" i="7"/>
  <c r="DE126" i="7"/>
  <c r="DI126" i="7"/>
  <c r="DM126" i="7"/>
  <c r="DQ126" i="7"/>
  <c r="DU126" i="7"/>
  <c r="AD126" i="7"/>
  <c r="AH126" i="7"/>
  <c r="AP126" i="7"/>
  <c r="AX126" i="7"/>
  <c r="BF126" i="7"/>
  <c r="BR126" i="7"/>
  <c r="BZ126" i="7"/>
  <c r="CH126" i="7"/>
  <c r="CP126" i="7"/>
  <c r="CX126" i="7"/>
  <c r="DF126" i="7"/>
  <c r="DN126" i="7"/>
  <c r="DV126" i="7"/>
  <c r="AE126" i="7"/>
  <c r="AM126" i="7"/>
  <c r="AU126" i="7"/>
  <c r="BC126" i="7"/>
  <c r="BK126" i="7"/>
  <c r="BS126" i="7"/>
  <c r="CA126" i="7"/>
  <c r="CI126" i="7"/>
  <c r="CQ126" i="7"/>
  <c r="CY126" i="7"/>
  <c r="DG126" i="7"/>
  <c r="DO126" i="7"/>
  <c r="DW126" i="7"/>
  <c r="AJ6" i="7"/>
  <c r="DB173" i="7"/>
  <c r="BO129" i="7"/>
  <c r="DM33" i="7"/>
  <c r="AG34" i="7"/>
  <c r="CI176" i="7"/>
  <c r="AG171" i="7"/>
  <c r="AC6" i="7"/>
  <c r="BW33" i="7"/>
  <c r="AV157" i="7"/>
  <c r="DM174" i="7"/>
  <c r="DW176" i="7"/>
  <c r="AO173" i="7"/>
  <c r="BU157" i="7"/>
  <c r="DK176" i="7"/>
  <c r="BD174" i="7"/>
  <c r="AF173" i="7"/>
  <c r="DH157" i="7"/>
  <c r="BP190" i="7"/>
  <c r="DB174" i="7"/>
  <c r="BW173" i="7"/>
  <c r="AY171" i="7"/>
  <c r="AA157" i="7"/>
  <c r="DC128" i="7"/>
  <c r="CE127" i="7"/>
  <c r="AI34" i="7"/>
  <c r="CB6" i="7"/>
  <c r="BA6" i="7"/>
  <c r="BJ128" i="7"/>
  <c r="Y157" i="7"/>
  <c r="DS176" i="7"/>
  <c r="AS33" i="7"/>
  <c r="AH171" i="7"/>
  <c r="CG128" i="7"/>
  <c r="AF33" i="7"/>
  <c r="BR34" i="7"/>
  <c r="DA128" i="7"/>
  <c r="AA33" i="7"/>
  <c r="DC33" i="7"/>
  <c r="AY127" i="7"/>
  <c r="CU129" i="7"/>
  <c r="AQ173" i="7"/>
  <c r="Z190" i="7"/>
  <c r="CB157" i="7"/>
  <c r="X174" i="7"/>
  <c r="CC171" i="7"/>
  <c r="DK174" i="7"/>
  <c r="DC176" i="7"/>
  <c r="BF157" i="7"/>
  <c r="AP128" i="7"/>
  <c r="CT34" i="7"/>
  <c r="DB6" i="7"/>
  <c r="DF33" i="7"/>
  <c r="CB34" i="7"/>
  <c r="AL173" i="7"/>
  <c r="CC127" i="7"/>
  <c r="BQ34" i="7"/>
  <c r="CU34" i="7"/>
  <c r="AQ128" i="7"/>
  <c r="CM157" i="7"/>
  <c r="AI174" i="7"/>
  <c r="BT171" i="7"/>
  <c r="AD176" i="7"/>
  <c r="BM174" i="7"/>
  <c r="AK190" i="7"/>
  <c r="AH128" i="7"/>
  <c r="BC6" i="7"/>
  <c r="CE174" i="7"/>
  <c r="DE129" i="7"/>
  <c r="BI127" i="7"/>
  <c r="BD34" i="7"/>
  <c r="BV6" i="7"/>
  <c r="CG6" i="7"/>
  <c r="DJ33" i="7"/>
  <c r="DN157" i="7"/>
  <c r="AL127" i="7"/>
  <c r="BN33" i="7"/>
  <c r="BW128" i="7"/>
  <c r="DS157" i="7"/>
  <c r="BO174" i="7"/>
  <c r="CZ171" i="7"/>
  <c r="BT176" i="7"/>
  <c r="AP176" i="7"/>
  <c r="CW190" i="7"/>
  <c r="DF190" i="7"/>
  <c r="Z173" i="7"/>
  <c r="BN129" i="7"/>
  <c r="CZ127" i="7"/>
  <c r="BV33" i="7"/>
  <c r="AP6" i="7"/>
  <c r="AJ33" i="7"/>
  <c r="CJ6" i="7"/>
  <c r="BJ174" i="7"/>
  <c r="CH129" i="7"/>
  <c r="DT127" i="7"/>
  <c r="AQ33" i="7"/>
  <c r="BO34" i="7"/>
  <c r="DK127" i="7"/>
  <c r="AI129" i="7"/>
  <c r="BG157" i="7"/>
  <c r="CE171" i="7"/>
  <c r="DC173" i="7"/>
  <c r="AR176" i="7"/>
  <c r="DG190" i="7"/>
  <c r="AN171" i="7"/>
  <c r="BL173" i="7"/>
  <c r="CM174" i="7"/>
  <c r="BB190" i="7"/>
  <c r="DA157" i="7"/>
  <c r="DA173" i="7"/>
  <c r="DD190" i="7"/>
  <c r="BY176" i="7"/>
  <c r="AQ6" i="7"/>
  <c r="CX33" i="7"/>
  <c r="DD128" i="7"/>
  <c r="AR128" i="7"/>
  <c r="DV34" i="7"/>
  <c r="AT129" i="7"/>
  <c r="DA34" i="7"/>
  <c r="AV176" i="7"/>
  <c r="CM6" i="7"/>
  <c r="Y127" i="7"/>
  <c r="BJ157" i="7"/>
  <c r="BM33" i="7"/>
  <c r="BP127" i="7"/>
  <c r="AW128" i="7"/>
  <c r="AD129" i="7"/>
  <c r="DL129" i="7"/>
  <c r="CX171" i="7"/>
  <c r="BR176" i="7"/>
  <c r="Y34" i="7"/>
  <c r="AW33" i="7"/>
  <c r="AZ34" i="7"/>
  <c r="CP127" i="7"/>
  <c r="BX128" i="7"/>
  <c r="BE129" i="7"/>
  <c r="AL157" i="7"/>
  <c r="BZ173" i="7"/>
  <c r="BT190" i="7"/>
  <c r="CA6" i="7"/>
  <c r="DD33" i="7"/>
  <c r="AI6" i="7"/>
  <c r="AC33" i="7"/>
  <c r="BS6" i="7"/>
  <c r="AG33" i="7"/>
  <c r="DN33" i="7"/>
  <c r="CV34" i="7"/>
  <c r="BJ127" i="7"/>
  <c r="AL128" i="7"/>
  <c r="DT128" i="7"/>
  <c r="DA129" i="7"/>
  <c r="BR171" i="7"/>
  <c r="AA176" i="7"/>
  <c r="CB127" i="7"/>
  <c r="CW127" i="7"/>
  <c r="DR127" i="7"/>
  <c r="AN128" i="7"/>
  <c r="BI128" i="7"/>
  <c r="CD128" i="7"/>
  <c r="CZ128" i="7"/>
  <c r="DU128" i="7"/>
  <c r="AP129" i="7"/>
  <c r="BL129" i="7"/>
  <c r="CG129" i="7"/>
  <c r="DB129" i="7"/>
  <c r="X157" i="7"/>
  <c r="AX157" i="7"/>
  <c r="DJ157" i="7"/>
  <c r="BV171" i="7"/>
  <c r="AH173" i="7"/>
  <c r="CT173" i="7"/>
  <c r="BF174" i="7"/>
  <c r="AF176" i="7"/>
  <c r="DN176" i="7"/>
  <c r="CU190" i="7"/>
  <c r="CK129" i="7"/>
  <c r="AT127" i="7"/>
  <c r="DV127" i="7"/>
  <c r="DS6" i="7"/>
  <c r="DF129" i="7"/>
  <c r="BW6" i="7"/>
  <c r="AB157" i="7"/>
  <c r="BL127" i="7"/>
  <c r="CC33" i="7"/>
  <c r="DA127" i="7"/>
  <c r="DF173" i="7"/>
  <c r="AT34" i="7"/>
  <c r="CK127" i="7"/>
  <c r="BR128" i="7"/>
  <c r="AZ129" i="7"/>
  <c r="AG157" i="7"/>
  <c r="BJ173" i="7"/>
  <c r="AY190" i="7"/>
  <c r="AU6" i="7"/>
  <c r="BR33" i="7"/>
  <c r="BU34" i="7"/>
  <c r="AJ127" i="7"/>
  <c r="DL127" i="7"/>
  <c r="CS128" i="7"/>
  <c r="BZ129" i="7"/>
  <c r="CP157" i="7"/>
  <c r="AL174" i="7"/>
  <c r="DW6" i="7"/>
  <c r="BP34" i="7"/>
  <c r="BO6" i="7"/>
  <c r="DI33" i="7"/>
  <c r="CI6" i="7"/>
  <c r="BB33" i="7"/>
  <c r="AJ34" i="7"/>
  <c r="DQ34" i="7"/>
  <c r="BZ127" i="7"/>
  <c r="BH128" i="7"/>
  <c r="AO129" i="7"/>
  <c r="DV129" i="7"/>
  <c r="AD173" i="7"/>
  <c r="DH176" i="7"/>
  <c r="CG127" i="7"/>
  <c r="DB127" i="7"/>
  <c r="X128" i="7"/>
  <c r="AS128" i="7"/>
  <c r="BN128" i="7"/>
  <c r="CJ128" i="7"/>
  <c r="DE128" i="7"/>
  <c r="Z129" i="7"/>
  <c r="AV129" i="7"/>
  <c r="BQ129" i="7"/>
  <c r="CL129" i="7"/>
  <c r="DH129" i="7"/>
  <c r="AC157" i="7"/>
  <c r="BN157" i="7"/>
  <c r="Z171" i="7"/>
  <c r="CL171" i="7"/>
  <c r="AX173" i="7"/>
  <c r="DJ173" i="7"/>
  <c r="BV174" i="7"/>
  <c r="BB176" i="7"/>
  <c r="AI190" i="7"/>
  <c r="DP190" i="7"/>
  <c r="DC6" i="7"/>
  <c r="AO34" i="7"/>
  <c r="AD190" i="7"/>
  <c r="AL33" i="7"/>
  <c r="CH128" i="7"/>
  <c r="DF34" i="7"/>
  <c r="DF127" i="7"/>
  <c r="BU129" i="7"/>
  <c r="DV173" i="7"/>
  <c r="CQ6" i="7"/>
  <c r="CN33" i="7"/>
  <c r="AG128" i="7"/>
  <c r="CV129" i="7"/>
  <c r="DF174" i="7"/>
  <c r="Y33" i="7"/>
  <c r="CE6" i="7"/>
  <c r="CY6" i="7"/>
  <c r="BE34" i="7"/>
  <c r="CC128" i="7"/>
  <c r="AT157" i="7"/>
  <c r="CP190" i="7"/>
  <c r="BV127" i="7"/>
  <c r="DM127" i="7"/>
  <c r="BD128" i="7"/>
  <c r="CT128" i="7"/>
  <c r="AK129" i="7"/>
  <c r="CB129" i="7"/>
  <c r="DR129" i="7"/>
  <c r="CT157" i="7"/>
  <c r="DR171" i="7"/>
  <c r="AP174" i="7"/>
  <c r="CR176" i="7"/>
  <c r="BR174" i="7"/>
  <c r="CF127" i="7"/>
  <c r="Y129" i="7"/>
  <c r="AA6" i="7"/>
  <c r="BP129" i="7"/>
  <c r="AB128" i="7"/>
  <c r="CP129" i="7"/>
  <c r="CJ174" i="7"/>
  <c r="AR33" i="7"/>
  <c r="AD34" i="7"/>
  <c r="BB128" i="7"/>
  <c r="DQ129" i="7"/>
  <c r="CM176" i="7"/>
  <c r="CH33" i="7"/>
  <c r="DK6" i="7"/>
  <c r="DO6" i="7"/>
  <c r="BZ34" i="7"/>
  <c r="AO127" i="7"/>
  <c r="CX128" i="7"/>
  <c r="DF157" i="7"/>
  <c r="CL127" i="7"/>
  <c r="AC128" i="7"/>
  <c r="BT128" i="7"/>
  <c r="DJ128" i="7"/>
  <c r="BA129" i="7"/>
  <c r="CR129" i="7"/>
  <c r="AH157" i="7"/>
  <c r="AP171" i="7"/>
  <c r="BN173" i="7"/>
  <c r="CP174" i="7"/>
  <c r="BD190" i="7"/>
  <c r="BM128" i="7"/>
  <c r="BG6" i="7"/>
  <c r="BJ34" i="7"/>
  <c r="AD127" i="7"/>
  <c r="BZ157" i="7"/>
  <c r="AY6" i="7"/>
  <c r="BE127" i="7"/>
  <c r="BB171" i="7"/>
  <c r="CK34" i="7"/>
  <c r="BX33" i="7"/>
  <c r="CV127" i="7"/>
  <c r="CP173" i="7"/>
  <c r="CR127" i="7"/>
  <c r="BY128" i="7"/>
  <c r="BF129" i="7"/>
  <c r="AN157" i="7"/>
  <c r="CD173" i="7"/>
  <c r="BZ190" i="7"/>
  <c r="DI190" i="7"/>
  <c r="CS190" i="7"/>
  <c r="CC190" i="7"/>
  <c r="BM190" i="7"/>
  <c r="AW190" i="7"/>
  <c r="AG190" i="7"/>
  <c r="DQ176" i="7"/>
  <c r="DA176" i="7"/>
  <c r="CK176" i="7"/>
  <c r="BU176" i="7"/>
  <c r="BE176" i="7"/>
  <c r="AO176" i="7"/>
  <c r="Y176" i="7"/>
  <c r="DI174" i="7"/>
  <c r="CS174" i="7"/>
  <c r="CC174" i="7"/>
  <c r="DT190" i="7"/>
  <c r="CY190" i="7"/>
  <c r="CD190" i="7"/>
  <c r="BH190" i="7"/>
  <c r="AM190" i="7"/>
  <c r="DR176" i="7"/>
  <c r="CV176" i="7"/>
  <c r="CA176" i="7"/>
  <c r="BF176" i="7"/>
  <c r="AJ176" i="7"/>
  <c r="DO174" i="7"/>
  <c r="CT174" i="7"/>
  <c r="BY174" i="7"/>
  <c r="BI174" i="7"/>
  <c r="AS174" i="7"/>
  <c r="AC174" i="7"/>
  <c r="DM173" i="7"/>
  <c r="CW173" i="7"/>
  <c r="CG173" i="7"/>
  <c r="BQ173" i="7"/>
  <c r="BA173" i="7"/>
  <c r="AK173" i="7"/>
  <c r="DU171" i="7"/>
  <c r="DE171" i="7"/>
  <c r="CO171" i="7"/>
  <c r="BY171" i="7"/>
  <c r="BI171" i="7"/>
  <c r="DK190" i="7"/>
  <c r="AT173" i="7"/>
  <c r="CH171" i="7"/>
  <c r="AZ127" i="7"/>
  <c r="AL171" i="7"/>
  <c r="CU6" i="7"/>
  <c r="BU127" i="7"/>
  <c r="DN171" i="7"/>
  <c r="CS33" i="7"/>
  <c r="DQ127" i="7"/>
  <c r="BB174" i="7"/>
  <c r="DH127" i="7"/>
  <c r="CO128" i="7"/>
  <c r="BV129" i="7"/>
  <c r="CD157" i="7"/>
  <c r="Z174" i="7"/>
  <c r="DU190" i="7"/>
  <c r="DE190" i="7"/>
  <c r="CO190" i="7"/>
  <c r="BY190" i="7"/>
  <c r="BI190" i="7"/>
  <c r="AS190" i="7"/>
  <c r="AC190" i="7"/>
  <c r="DM176" i="7"/>
  <c r="CW176" i="7"/>
  <c r="CG176" i="7"/>
  <c r="BQ176" i="7"/>
  <c r="BA176" i="7"/>
  <c r="AK176" i="7"/>
  <c r="DU174" i="7"/>
  <c r="DE174" i="7"/>
  <c r="CO174" i="7"/>
  <c r="DO190" i="7"/>
  <c r="CT190" i="7"/>
  <c r="BX190" i="7"/>
  <c r="BC190" i="7"/>
  <c r="AH190" i="7"/>
  <c r="DL176" i="7"/>
  <c r="CQ176" i="7"/>
  <c r="BV176" i="7"/>
  <c r="AZ176" i="7"/>
  <c r="AE176" i="7"/>
  <c r="DJ174" i="7"/>
  <c r="CN174" i="7"/>
  <c r="BU174" i="7"/>
  <c r="BE174" i="7"/>
  <c r="AO174" i="7"/>
  <c r="Y174" i="7"/>
  <c r="DI173" i="7"/>
  <c r="CS173" i="7"/>
  <c r="CC173" i="7"/>
  <c r="BM173" i="7"/>
  <c r="AW173" i="7"/>
  <c r="AG173" i="7"/>
  <c r="DQ171" i="7"/>
  <c r="DA171" i="7"/>
  <c r="CK171" i="7"/>
  <c r="BU171" i="7"/>
  <c r="BE171" i="7"/>
  <c r="CN128" i="7"/>
  <c r="CP34" i="7"/>
  <c r="DP128" i="7"/>
  <c r="BF171" i="7"/>
  <c r="DQ190" i="7"/>
  <c r="CK190" i="7"/>
  <c r="BE190" i="7"/>
  <c r="Y190" i="7"/>
  <c r="CS176" i="7"/>
  <c r="BM176" i="7"/>
  <c r="AG176" i="7"/>
  <c r="DA174" i="7"/>
  <c r="CN190" i="7"/>
  <c r="AX190" i="7"/>
  <c r="DG176" i="7"/>
  <c r="BP176" i="7"/>
  <c r="Z176" i="7"/>
  <c r="CI174" i="7"/>
  <c r="BA174" i="7"/>
  <c r="DU173" i="7"/>
  <c r="CO173" i="7"/>
  <c r="BI173" i="7"/>
  <c r="AC173" i="7"/>
  <c r="CW171" i="7"/>
  <c r="BQ171" i="7"/>
  <c r="AS171" i="7"/>
  <c r="AC171" i="7"/>
  <c r="DM157" i="7"/>
  <c r="CW157" i="7"/>
  <c r="CG157" i="7"/>
  <c r="BQ157" i="7"/>
  <c r="BA157" i="7"/>
  <c r="DH190" i="7"/>
  <c r="CM190" i="7"/>
  <c r="BR190" i="7"/>
  <c r="AV190" i="7"/>
  <c r="AA190" i="7"/>
  <c r="DF176" i="7"/>
  <c r="CJ176" i="7"/>
  <c r="BO176" i="7"/>
  <c r="AT176" i="7"/>
  <c r="X176" i="7"/>
  <c r="DC174" i="7"/>
  <c r="CH174" i="7"/>
  <c r="BP174" i="7"/>
  <c r="AZ174" i="7"/>
  <c r="AJ174" i="7"/>
  <c r="DT173" i="7"/>
  <c r="DD173" i="7"/>
  <c r="CN173" i="7"/>
  <c r="BX173" i="7"/>
  <c r="BH173" i="7"/>
  <c r="AR173" i="7"/>
  <c r="AB173" i="7"/>
  <c r="DL171" i="7"/>
  <c r="CV171" i="7"/>
  <c r="CF171" i="7"/>
  <c r="BP171" i="7"/>
  <c r="AZ171" i="7"/>
  <c r="AJ171" i="7"/>
  <c r="DT157" i="7"/>
  <c r="DD157" i="7"/>
  <c r="CN157" i="7"/>
  <c r="BX157" i="7"/>
  <c r="BH157" i="7"/>
  <c r="AR157" i="7"/>
  <c r="DW190" i="7"/>
  <c r="DB190" i="7"/>
  <c r="CF190" i="7"/>
  <c r="BK190" i="7"/>
  <c r="AP190" i="7"/>
  <c r="DT176" i="7"/>
  <c r="CY176" i="7"/>
  <c r="CD176" i="7"/>
  <c r="BH176" i="7"/>
  <c r="AM176" i="7"/>
  <c r="DR174" i="7"/>
  <c r="CV174" i="7"/>
  <c r="CA174" i="7"/>
  <c r="BK174" i="7"/>
  <c r="AU174" i="7"/>
  <c r="AE174" i="7"/>
  <c r="DO173" i="7"/>
  <c r="CY173" i="7"/>
  <c r="CI173" i="7"/>
  <c r="BS173" i="7"/>
  <c r="BC173" i="7"/>
  <c r="AM173" i="7"/>
  <c r="DW171" i="7"/>
  <c r="DG171" i="7"/>
  <c r="CQ171" i="7"/>
  <c r="CA171" i="7"/>
  <c r="BK171" i="7"/>
  <c r="AU171" i="7"/>
  <c r="AE171" i="7"/>
  <c r="DO157" i="7"/>
  <c r="CY157" i="7"/>
  <c r="CI157" i="7"/>
  <c r="BS157" i="7"/>
  <c r="BC157" i="7"/>
  <c r="AM157" i="7"/>
  <c r="DW129" i="7"/>
  <c r="DG129" i="7"/>
  <c r="CQ129" i="7"/>
  <c r="CA129" i="7"/>
  <c r="BK129" i="7"/>
  <c r="AU129" i="7"/>
  <c r="AE129" i="7"/>
  <c r="DO128" i="7"/>
  <c r="CY128" i="7"/>
  <c r="CI128" i="7"/>
  <c r="BS128" i="7"/>
  <c r="BC128" i="7"/>
  <c r="AM128" i="7"/>
  <c r="DW127" i="7"/>
  <c r="DG127" i="7"/>
  <c r="CQ127" i="7"/>
  <c r="CA127" i="7"/>
  <c r="BK127" i="7"/>
  <c r="AU127" i="7"/>
  <c r="AE127" i="7"/>
  <c r="DW34" i="7"/>
  <c r="DG34" i="7"/>
  <c r="CQ34" i="7"/>
  <c r="CA34" i="7"/>
  <c r="BK34" i="7"/>
  <c r="AU34" i="7"/>
  <c r="AE34" i="7"/>
  <c r="DO33" i="7"/>
  <c r="CY33" i="7"/>
  <c r="CI33" i="7"/>
  <c r="BS33" i="7"/>
  <c r="BC33" i="7"/>
  <c r="AM33" i="7"/>
  <c r="AV6" i="7"/>
  <c r="CN6" i="7"/>
  <c r="Z33" i="7"/>
  <c r="BY33" i="7"/>
  <c r="AF34" i="7"/>
  <c r="CG34" i="7"/>
  <c r="BA127" i="7"/>
  <c r="BI6" i="7"/>
  <c r="CW6" i="7"/>
  <c r="AO33" i="7"/>
  <c r="CP33" i="7"/>
  <c r="AR34" i="7"/>
  <c r="CX34" i="7"/>
  <c r="AR127" i="7"/>
  <c r="BM127" i="7"/>
  <c r="CH127" i="7"/>
  <c r="DD127" i="7"/>
  <c r="Y128" i="7"/>
  <c r="AT128" i="7"/>
  <c r="BP128" i="7"/>
  <c r="CK128" i="7"/>
  <c r="DF128" i="7"/>
  <c r="AB129" i="7"/>
  <c r="AW129" i="7"/>
  <c r="BR129" i="7"/>
  <c r="CN129" i="7"/>
  <c r="DI129" i="7"/>
  <c r="AD157" i="7"/>
  <c r="BR157" i="7"/>
  <c r="AD171" i="7"/>
  <c r="CP171" i="7"/>
  <c r="BB173" i="7"/>
  <c r="DN173" i="7"/>
  <c r="BZ174" i="7"/>
  <c r="BG176" i="7"/>
  <c r="AN190" i="7"/>
  <c r="DV190" i="7"/>
  <c r="AR6" i="7"/>
  <c r="BT6" i="7"/>
  <c r="CR6" i="7"/>
  <c r="DP6" i="7"/>
  <c r="BD33" i="7"/>
  <c r="CJ33" i="7"/>
  <c r="DU33" i="7"/>
  <c r="BA34" i="7"/>
  <c r="CL34" i="7"/>
  <c r="AV127" i="7"/>
  <c r="AK6" i="7"/>
  <c r="BM6" i="7"/>
  <c r="CK6" i="7"/>
  <c r="DM6" i="7"/>
  <c r="AT33" i="7"/>
  <c r="CF33" i="7"/>
  <c r="DL33" i="7"/>
  <c r="AW34" i="7"/>
  <c r="CC34" i="7"/>
  <c r="DI34" i="7"/>
  <c r="AD6" i="7"/>
  <c r="AT6" i="7"/>
  <c r="BJ6" i="7"/>
  <c r="BZ6" i="7"/>
  <c r="CP6" i="7"/>
  <c r="DF6" i="7"/>
  <c r="DV6" i="7"/>
  <c r="AK33" i="7"/>
  <c r="BF33" i="7"/>
  <c r="CB33" i="7"/>
  <c r="CW33" i="7"/>
  <c r="DR33" i="7"/>
  <c r="AN34" i="7"/>
  <c r="BI34" i="7"/>
  <c r="CD34" i="7"/>
  <c r="CZ34" i="7"/>
  <c r="DU34" i="7"/>
  <c r="X127" i="7"/>
  <c r="AS127" i="7"/>
  <c r="BN127" i="7"/>
  <c r="CJ127" i="7"/>
  <c r="DE127" i="7"/>
  <c r="Z128" i="7"/>
  <c r="AV128" i="7"/>
  <c r="BQ128" i="7"/>
  <c r="CL128" i="7"/>
  <c r="DH128" i="7"/>
  <c r="AC129" i="7"/>
  <c r="AX129" i="7"/>
  <c r="BT129" i="7"/>
  <c r="CO129" i="7"/>
  <c r="DJ129" i="7"/>
  <c r="AF157" i="7"/>
  <c r="DV157" i="7"/>
  <c r="BH33" i="7"/>
  <c r="DI128" i="7"/>
  <c r="DL34" i="7"/>
  <c r="BK6" i="7"/>
  <c r="BQ127" i="7"/>
  <c r="AF129" i="7"/>
  <c r="DB171" i="7"/>
  <c r="DM190" i="7"/>
  <c r="CG190" i="7"/>
  <c r="BA190" i="7"/>
  <c r="DU176" i="7"/>
  <c r="CO176" i="7"/>
  <c r="BI176" i="7"/>
  <c r="AC176" i="7"/>
  <c r="CW174" i="7"/>
  <c r="CI190" i="7"/>
  <c r="AR190" i="7"/>
  <c r="DB176" i="7"/>
  <c r="BK176" i="7"/>
  <c r="DT174" i="7"/>
  <c r="CD174" i="7"/>
  <c r="AW174" i="7"/>
  <c r="DQ173" i="7"/>
  <c r="CK173" i="7"/>
  <c r="BE173" i="7"/>
  <c r="Y173" i="7"/>
  <c r="CS171" i="7"/>
  <c r="BM171" i="7"/>
  <c r="AO171" i="7"/>
  <c r="Y171" i="7"/>
  <c r="DI157" i="7"/>
  <c r="CS157" i="7"/>
  <c r="CC157" i="7"/>
  <c r="BM157" i="7"/>
  <c r="AW157" i="7"/>
  <c r="DC190" i="7"/>
  <c r="CH190" i="7"/>
  <c r="BL190" i="7"/>
  <c r="AQ190" i="7"/>
  <c r="DV176" i="7"/>
  <c r="CZ176" i="7"/>
  <c r="CE176" i="7"/>
  <c r="BJ176" i="7"/>
  <c r="AN176" i="7"/>
  <c r="DS174" i="7"/>
  <c r="CX174" i="7"/>
  <c r="CB174" i="7"/>
  <c r="BL174" i="7"/>
  <c r="AV174" i="7"/>
  <c r="AF174" i="7"/>
  <c r="DP173" i="7"/>
  <c r="CZ173" i="7"/>
  <c r="CJ173" i="7"/>
  <c r="BT173" i="7"/>
  <c r="BD173" i="7"/>
  <c r="AN173" i="7"/>
  <c r="X173" i="7"/>
  <c r="DH171" i="7"/>
  <c r="CR171" i="7"/>
  <c r="CB171" i="7"/>
  <c r="BL171" i="7"/>
  <c r="AV171" i="7"/>
  <c r="AF171" i="7"/>
  <c r="DP157" i="7"/>
  <c r="CZ157" i="7"/>
  <c r="CJ157" i="7"/>
  <c r="BT157" i="7"/>
  <c r="BD157" i="7"/>
  <c r="DR190" i="7"/>
  <c r="CV190" i="7"/>
  <c r="CA190" i="7"/>
  <c r="BF190" i="7"/>
  <c r="AJ190" i="7"/>
  <c r="DO176" i="7"/>
  <c r="CT176" i="7"/>
  <c r="BX176" i="7"/>
  <c r="BC176" i="7"/>
  <c r="AH176" i="7"/>
  <c r="DL174" i="7"/>
  <c r="CQ174" i="7"/>
  <c r="BW174" i="7"/>
  <c r="BG174" i="7"/>
  <c r="AQ174" i="7"/>
  <c r="AA174" i="7"/>
  <c r="DK173" i="7"/>
  <c r="CU173" i="7"/>
  <c r="CE173" i="7"/>
  <c r="BO173" i="7"/>
  <c r="AY173" i="7"/>
  <c r="AI173" i="7"/>
  <c r="DS171" i="7"/>
  <c r="DC171" i="7"/>
  <c r="CM171" i="7"/>
  <c r="BW171" i="7"/>
  <c r="BG171" i="7"/>
  <c r="AQ171" i="7"/>
  <c r="AA171" i="7"/>
  <c r="DK157" i="7"/>
  <c r="CU157" i="7"/>
  <c r="CE157" i="7"/>
  <c r="BO157" i="7"/>
  <c r="AY157" i="7"/>
  <c r="AI157" i="7"/>
  <c r="DS129" i="7"/>
  <c r="DC129" i="7"/>
  <c r="CM129" i="7"/>
  <c r="BW129" i="7"/>
  <c r="BG129" i="7"/>
  <c r="AQ129" i="7"/>
  <c r="AA129" i="7"/>
  <c r="DK128" i="7"/>
  <c r="CU128" i="7"/>
  <c r="CE128" i="7"/>
  <c r="BO128" i="7"/>
  <c r="AY128" i="7"/>
  <c r="AI128" i="7"/>
  <c r="DS127" i="7"/>
  <c r="DC127" i="7"/>
  <c r="CM127" i="7"/>
  <c r="BW127" i="7"/>
  <c r="BG127" i="7"/>
  <c r="AQ127" i="7"/>
  <c r="AA127" i="7"/>
  <c r="DS34" i="7"/>
  <c r="DC34" i="7"/>
  <c r="CM34" i="7"/>
  <c r="BW34" i="7"/>
  <c r="BG34" i="7"/>
  <c r="AQ34" i="7"/>
  <c r="AA34" i="7"/>
  <c r="DK33" i="7"/>
  <c r="CU33" i="7"/>
  <c r="CE33" i="7"/>
  <c r="BO33" i="7"/>
  <c r="AY33" i="7"/>
  <c r="AI33" i="7"/>
  <c r="BH6" i="7"/>
  <c r="CV6" i="7"/>
  <c r="AN33" i="7"/>
  <c r="CO33" i="7"/>
  <c r="AP34" i="7"/>
  <c r="CR34" i="7"/>
  <c r="AG6" i="7"/>
  <c r="BU6" i="7"/>
  <c r="DI6" i="7"/>
  <c r="AZ33" i="7"/>
  <c r="DA33" i="7"/>
  <c r="BH34" i="7"/>
  <c r="DN34" i="7"/>
  <c r="AB127" i="7"/>
  <c r="AW127" i="7"/>
  <c r="BR127" i="7"/>
  <c r="CN127" i="7"/>
  <c r="DI127" i="7"/>
  <c r="AD128" i="7"/>
  <c r="AZ128" i="7"/>
  <c r="BU128" i="7"/>
  <c r="CP128" i="7"/>
  <c r="DL128" i="7"/>
  <c r="AG129" i="7"/>
  <c r="BB129" i="7"/>
  <c r="BX129" i="7"/>
  <c r="CS129" i="7"/>
  <c r="DN129" i="7"/>
  <c r="AJ157" i="7"/>
  <c r="CH157" i="7"/>
  <c r="AT171" i="7"/>
  <c r="DF171" i="7"/>
  <c r="BR173" i="7"/>
  <c r="AD174" i="7"/>
  <c r="CU174" i="7"/>
  <c r="CB176" i="7"/>
  <c r="BJ190" i="7"/>
  <c r="X6" i="7"/>
  <c r="AZ6" i="7"/>
  <c r="BX6" i="7"/>
  <c r="CZ6" i="7"/>
  <c r="AD33" i="7"/>
  <c r="BI33" i="7"/>
  <c r="CT33" i="7"/>
  <c r="Z34" i="7"/>
  <c r="BL34" i="7"/>
  <c r="CW34" i="7"/>
  <c r="Z127" i="7"/>
  <c r="BF127" i="7"/>
  <c r="AS6" i="7"/>
  <c r="BQ6" i="7"/>
  <c r="CS6" i="7"/>
  <c r="DU6" i="7"/>
  <c r="BE33" i="7"/>
  <c r="CK33" i="7"/>
  <c r="DV33" i="7"/>
  <c r="BB34" i="7"/>
  <c r="CN34" i="7"/>
  <c r="DT34" i="7"/>
  <c r="AH6" i="7"/>
  <c r="AX6" i="7"/>
  <c r="BN6" i="7"/>
  <c r="CD6" i="7"/>
  <c r="CT6" i="7"/>
  <c r="DJ6" i="7"/>
  <c r="X33" i="7"/>
  <c r="AP33" i="7"/>
  <c r="BL33" i="7"/>
  <c r="CG33" i="7"/>
  <c r="DB33" i="7"/>
  <c r="X34" i="7"/>
  <c r="AS34" i="7"/>
  <c r="BN34" i="7"/>
  <c r="CJ34" i="7"/>
  <c r="DE34" i="7"/>
  <c r="AC127" i="7"/>
  <c r="AX127" i="7"/>
  <c r="BT127" i="7"/>
  <c r="CO127" i="7"/>
  <c r="DJ127" i="7"/>
  <c r="AF128" i="7"/>
  <c r="BA128" i="7"/>
  <c r="BV128" i="7"/>
  <c r="CR128" i="7"/>
  <c r="DM128" i="7"/>
  <c r="AH129" i="7"/>
  <c r="BD129" i="7"/>
  <c r="BY129" i="7"/>
  <c r="CT129" i="7"/>
  <c r="DP129" i="7"/>
  <c r="AK157" i="7"/>
  <c r="CL157" i="7"/>
  <c r="AX171" i="7"/>
  <c r="DJ171" i="7"/>
  <c r="BV173" i="7"/>
  <c r="AH174" i="7"/>
  <c r="CZ174" i="7"/>
  <c r="CH176" i="7"/>
  <c r="BO190" i="7"/>
  <c r="CJ190" i="7"/>
  <c r="BN174" i="7"/>
  <c r="CT171" i="7"/>
  <c r="AP157" i="7"/>
  <c r="BI129" i="7"/>
  <c r="CB128" i="7"/>
  <c r="CT127" i="7"/>
  <c r="AX34" i="7"/>
  <c r="BQ33" i="7"/>
  <c r="CX6" i="7"/>
  <c r="AL6" i="7"/>
  <c r="BM34" i="7"/>
  <c r="AE33" i="7"/>
  <c r="Y6" i="7"/>
  <c r="CZ33" i="7"/>
  <c r="CF6" i="7"/>
  <c r="AT174" i="7"/>
  <c r="CX157" i="7"/>
  <c r="CC129" i="7"/>
  <c r="CV128" i="7"/>
  <c r="DN127" i="7"/>
  <c r="AG127" i="7"/>
  <c r="DQ6" i="7"/>
  <c r="AX33" i="7"/>
  <c r="AU33" i="7"/>
  <c r="DG33" i="7"/>
  <c r="BS34" i="7"/>
  <c r="BC127" i="7"/>
  <c r="DO127" i="7"/>
  <c r="CA128" i="7"/>
  <c r="AM129" i="7"/>
  <c r="CY129" i="7"/>
  <c r="BK157" i="7"/>
  <c r="DW157" i="7"/>
  <c r="CI171" i="7"/>
  <c r="AU173" i="7"/>
  <c r="DG173" i="7"/>
  <c r="BS174" i="7"/>
  <c r="AX176" i="7"/>
  <c r="AE190" i="7"/>
  <c r="DL190" i="7"/>
  <c r="CF157" i="7"/>
  <c r="AR171" i="7"/>
  <c r="DD171" i="7"/>
  <c r="BP173" i="7"/>
  <c r="AB174" i="7"/>
  <c r="CR174" i="7"/>
  <c r="BZ176" i="7"/>
  <c r="BG190" i="7"/>
  <c r="AS157" i="7"/>
  <c r="DE157" i="7"/>
  <c r="CG171" i="7"/>
  <c r="DE173" i="7"/>
  <c r="AU176" i="7"/>
  <c r="DJ190" i="7"/>
  <c r="CC176" i="7"/>
  <c r="AO190" i="7"/>
  <c r="DM129" i="7"/>
  <c r="AM6" i="7"/>
  <c r="AT190" i="7"/>
  <c r="AQ176" i="7"/>
  <c r="AX174" i="7"/>
  <c r="BF173" i="7"/>
  <c r="CD171" i="7"/>
  <c r="DB157" i="7"/>
  <c r="Z157" i="7"/>
  <c r="CJ129" i="7"/>
  <c r="AS129" i="7"/>
  <c r="DB128" i="7"/>
  <c r="BL128" i="7"/>
  <c r="DU127" i="7"/>
  <c r="CD127" i="7"/>
  <c r="AN127" i="7"/>
  <c r="DP34" i="7"/>
  <c r="BY34" i="7"/>
  <c r="AH34" i="7"/>
  <c r="CR33" i="7"/>
  <c r="BA33" i="7"/>
  <c r="DR6" i="7"/>
  <c r="CL6" i="7"/>
  <c r="BF6" i="7"/>
  <c r="Z6" i="7"/>
  <c r="DD34" i="7"/>
  <c r="AL34" i="7"/>
  <c r="BU33" i="7"/>
  <c r="DE6" i="7"/>
  <c r="BE6" i="7"/>
  <c r="AP127" i="7"/>
  <c r="DM34" i="7"/>
  <c r="AV34" i="7"/>
  <c r="CD33" i="7"/>
  <c r="DL6" i="7"/>
  <c r="BL6" i="7"/>
  <c r="CZ190" i="7"/>
  <c r="AL176" i="7"/>
  <c r="CX173" i="7"/>
  <c r="BZ171" i="7"/>
  <c r="BB157" i="7"/>
  <c r="DD129" i="7"/>
  <c r="BM129" i="7"/>
  <c r="DV128" i="7"/>
  <c r="CF128" i="7"/>
  <c r="AO128" i="7"/>
  <c r="CX127" i="7"/>
  <c r="BH127" i="7"/>
  <c r="CH34" i="7"/>
  <c r="BZ33" i="7"/>
  <c r="CO6" i="7"/>
  <c r="AK127" i="7"/>
  <c r="DR34" i="7"/>
  <c r="DP33" i="7"/>
  <c r="DT6" i="7"/>
  <c r="AN6" i="7"/>
  <c r="BG33" i="7"/>
  <c r="CM33" i="7"/>
  <c r="DS33" i="7"/>
  <c r="AY34" i="7"/>
  <c r="CE34" i="7"/>
  <c r="DK34" i="7"/>
  <c r="AI127" i="7"/>
  <c r="BO127" i="7"/>
  <c r="CU127" i="7"/>
  <c r="AA128" i="7"/>
  <c r="BG128" i="7"/>
  <c r="CM128" i="7"/>
  <c r="DS128" i="7"/>
  <c r="AY129" i="7"/>
  <c r="CE129" i="7"/>
  <c r="DK129" i="7"/>
  <c r="AQ157" i="7"/>
  <c r="BW157" i="7"/>
  <c r="DC157" i="7"/>
  <c r="AI171" i="7"/>
  <c r="BO171" i="7"/>
  <c r="CU171" i="7"/>
  <c r="AA173" i="7"/>
  <c r="BG173" i="7"/>
  <c r="CM173" i="7"/>
  <c r="DS173" i="7"/>
  <c r="AY174" i="7"/>
  <c r="CF174" i="7"/>
  <c r="DW174" i="7"/>
  <c r="BN176" i="7"/>
  <c r="DD176" i="7"/>
  <c r="AU190" i="7"/>
  <c r="CL190" i="7"/>
  <c r="BL157" i="7"/>
  <c r="CR157" i="7"/>
  <c r="X171" i="7"/>
  <c r="BD171" i="7"/>
  <c r="CJ171" i="7"/>
  <c r="DP171" i="7"/>
  <c r="AV173" i="7"/>
  <c r="CB173" i="7"/>
  <c r="DH173" i="7"/>
  <c r="AN174" i="7"/>
  <c r="BT174" i="7"/>
  <c r="DH174" i="7"/>
  <c r="AY176" i="7"/>
  <c r="CP176" i="7"/>
  <c r="AF190" i="7"/>
  <c r="BW190" i="7"/>
  <c r="DN190" i="7"/>
  <c r="BE157" i="7"/>
  <c r="CK157" i="7"/>
  <c r="DQ157" i="7"/>
  <c r="AW171" i="7"/>
  <c r="DI171" i="7"/>
  <c r="BU173" i="7"/>
  <c r="AG174" i="7"/>
  <c r="CY174" i="7"/>
  <c r="CF176" i="7"/>
  <c r="BN190" i="7"/>
  <c r="CG174" i="7"/>
  <c r="AS176" i="7"/>
  <c r="DE176" i="7"/>
  <c r="BQ190" i="7"/>
  <c r="CW129" i="7"/>
  <c r="CF129" i="7"/>
  <c r="AJ129" i="7"/>
  <c r="DG6" i="7"/>
  <c r="DT33" i="7"/>
  <c r="CF34" i="7"/>
  <c r="BL176" i="7"/>
  <c r="CL173" i="7"/>
  <c r="DR157" i="7"/>
  <c r="CZ129" i="7"/>
  <c r="DR128" i="7"/>
  <c r="AK128" i="7"/>
  <c r="BD127" i="7"/>
  <c r="CO34" i="7"/>
  <c r="DH33" i="7"/>
  <c r="AB33" i="7"/>
  <c r="BR6" i="7"/>
  <c r="CV33" i="7"/>
  <c r="BY6" i="7"/>
  <c r="BV34" i="7"/>
  <c r="AH33" i="7"/>
  <c r="AF6" i="7"/>
  <c r="CX176" i="7"/>
  <c r="DV171" i="7"/>
  <c r="DT129" i="7"/>
  <c r="AL129" i="7"/>
  <c r="BE128" i="7"/>
  <c r="BX127" i="7"/>
  <c r="DQ33" i="7"/>
  <c r="AO6" i="7"/>
  <c r="BF34" i="7"/>
  <c r="BP6" i="7"/>
  <c r="CA33" i="7"/>
  <c r="AM34" i="7"/>
  <c r="CY34" i="7"/>
  <c r="CI127" i="7"/>
  <c r="AU128" i="7"/>
  <c r="DG128" i="7"/>
  <c r="BS129" i="7"/>
  <c r="AE157" i="7"/>
  <c r="CQ157" i="7"/>
  <c r="BC171" i="7"/>
  <c r="DO171" i="7"/>
  <c r="CA173" i="7"/>
  <c r="AM174" i="7"/>
  <c r="DG174" i="7"/>
  <c r="CN176" i="7"/>
  <c r="BV190" i="7"/>
  <c r="AZ157" i="7"/>
  <c r="DL157" i="7"/>
  <c r="BX171" i="7"/>
  <c r="AJ173" i="7"/>
  <c r="CV173" i="7"/>
  <c r="BH174" i="7"/>
  <c r="AI176" i="7"/>
  <c r="DP176" i="7"/>
  <c r="CX190" i="7"/>
  <c r="BY157" i="7"/>
  <c r="AK171" i="7"/>
  <c r="AS173" i="7"/>
  <c r="BQ174" i="7"/>
  <c r="AB190" i="7"/>
  <c r="DQ174" i="7"/>
  <c r="DA190" i="7"/>
  <c r="X190" i="7"/>
  <c r="DV174" i="7"/>
  <c r="DR173" i="7"/>
  <c r="AP173" i="7"/>
  <c r="BN171" i="7"/>
  <c r="BV157" i="7"/>
  <c r="DU129" i="7"/>
  <c r="CD129" i="7"/>
  <c r="AN129" i="7"/>
  <c r="CW128" i="7"/>
  <c r="BF128" i="7"/>
  <c r="DP127" i="7"/>
  <c r="BY127" i="7"/>
  <c r="AH127" i="7"/>
  <c r="DJ34" i="7"/>
  <c r="BT34" i="7"/>
  <c r="AC34" i="7"/>
  <c r="CL33" i="7"/>
  <c r="AV33" i="7"/>
  <c r="DN6" i="7"/>
  <c r="CH6" i="7"/>
  <c r="BB6" i="7"/>
  <c r="CS34" i="7"/>
  <c r="AB34" i="7"/>
  <c r="BJ33" i="7"/>
  <c r="DA6" i="7"/>
  <c r="AW6" i="7"/>
  <c r="AF127" i="7"/>
  <c r="DB34" i="7"/>
  <c r="AK34" i="7"/>
  <c r="BT33" i="7"/>
  <c r="DD6" i="7"/>
  <c r="BD6" i="7"/>
  <c r="CE190" i="7"/>
  <c r="DP174" i="7"/>
  <c r="CH173" i="7"/>
  <c r="BJ171" i="7"/>
  <c r="AO157" i="7"/>
  <c r="CX129" i="7"/>
  <c r="BH129" i="7"/>
  <c r="DQ128" i="7"/>
  <c r="BZ128" i="7"/>
  <c r="AJ128" i="7"/>
  <c r="CS127" i="7"/>
  <c r="BB127" i="7"/>
  <c r="BX34" i="7"/>
  <c r="BP33" i="7"/>
  <c r="CC6" i="7"/>
  <c r="DH34" i="7"/>
  <c r="DE33" i="7"/>
  <c r="DH6" i="7"/>
  <c r="AB6" i="7"/>
  <c r="BK33" i="7"/>
  <c r="CQ33" i="7"/>
  <c r="DW33" i="7"/>
  <c r="BC34" i="7"/>
  <c r="CI34" i="7"/>
  <c r="DO34" i="7"/>
  <c r="AM127" i="7"/>
  <c r="BS127" i="7"/>
  <c r="CY127" i="7"/>
  <c r="AE128" i="7"/>
  <c r="BK128" i="7"/>
  <c r="CQ128" i="7"/>
  <c r="DW128" i="7"/>
  <c r="BC129" i="7"/>
  <c r="CI129" i="7"/>
  <c r="DO129" i="7"/>
  <c r="AU157" i="7"/>
  <c r="CA157" i="7"/>
  <c r="DG157" i="7"/>
  <c r="AM171" i="7"/>
  <c r="BS171" i="7"/>
  <c r="CY171" i="7"/>
  <c r="AE173" i="7"/>
  <c r="BK173" i="7"/>
  <c r="CQ173" i="7"/>
  <c r="DW173" i="7"/>
  <c r="BC174" i="7"/>
  <c r="CL174" i="7"/>
  <c r="AB176" i="7"/>
  <c r="BS176" i="7"/>
  <c r="DJ176" i="7"/>
  <c r="AZ190" i="7"/>
  <c r="CQ190" i="7"/>
  <c r="BP157" i="7"/>
  <c r="CV157" i="7"/>
  <c r="AB171" i="7"/>
  <c r="BH171" i="7"/>
  <c r="CN171" i="7"/>
  <c r="DT171" i="7"/>
  <c r="AZ173" i="7"/>
  <c r="CF173" i="7"/>
  <c r="DL173" i="7"/>
  <c r="AR174" i="7"/>
  <c r="BX174" i="7"/>
  <c r="DN174" i="7"/>
  <c r="BD176" i="7"/>
  <c r="CU176" i="7"/>
  <c r="AL190" i="7"/>
  <c r="CB190" i="7"/>
  <c r="DS190" i="7"/>
  <c r="BI157" i="7"/>
  <c r="CO157" i="7"/>
  <c r="DU157" i="7"/>
  <c r="BA171" i="7"/>
  <c r="DM171" i="7"/>
  <c r="BY173" i="7"/>
  <c r="AK174" i="7"/>
  <c r="DD174" i="7"/>
  <c r="CL176" i="7"/>
  <c r="BS190" i="7"/>
  <c r="CK174" i="7"/>
  <c r="AW176" i="7"/>
  <c r="DI176" i="7"/>
  <c r="BU190" i="7"/>
  <c r="BW176" i="7"/>
  <c r="AX128" i="7"/>
  <c r="BJ129" i="7"/>
  <c r="DN128" i="7"/>
  <c r="AE6" i="7"/>
  <c r="B73" i="8"/>
  <c r="B48" i="8"/>
  <c r="B51" i="8" s="1"/>
  <c r="B55" i="8" s="1"/>
  <c r="B58" i="8" s="1"/>
  <c r="B61" i="8" s="1"/>
  <c r="B64" i="8" s="1"/>
  <c r="B67" i="8" s="1"/>
  <c r="B70" i="8" s="1"/>
  <c r="B18" i="8"/>
  <c r="B21" i="8" s="1"/>
  <c r="B24" i="8"/>
  <c r="B27" i="8" s="1"/>
  <c r="X30" i="8"/>
  <c r="AG44" i="8"/>
  <c r="D9" i="2"/>
  <c r="H16" i="2"/>
  <c r="O17" i="8"/>
  <c r="P13" i="9" s="1"/>
  <c r="M8" i="2"/>
  <c r="P16" i="2"/>
  <c r="AD44" i="8"/>
  <c r="V4" i="8"/>
  <c r="AG12" i="5"/>
  <c r="AD20" i="5"/>
  <c r="W10" i="2"/>
  <c r="T12" i="2"/>
  <c r="T18" i="2" s="1"/>
  <c r="R44" i="8"/>
  <c r="AB12" i="2"/>
  <c r="I10" i="2"/>
  <c r="D10" i="2"/>
  <c r="AD13" i="5"/>
  <c r="N10" i="2"/>
  <c r="N16" i="2"/>
  <c r="AE10" i="2"/>
  <c r="AE16" i="2"/>
  <c r="AI27" i="5"/>
  <c r="R16" i="2"/>
  <c r="R8" i="2"/>
  <c r="J4" i="8"/>
  <c r="AE4" i="8"/>
  <c r="AB35" i="10"/>
  <c r="AB36" i="10" s="1"/>
  <c r="AA30" i="8"/>
  <c r="H29" i="10"/>
  <c r="H3" i="11" s="1"/>
  <c r="AE7" i="10"/>
  <c r="N8" i="10"/>
  <c r="H9" i="10"/>
  <c r="M3" i="11"/>
  <c r="S10" i="10"/>
  <c r="AA6" i="10"/>
  <c r="Z44" i="8"/>
  <c r="K31" i="10"/>
  <c r="J44" i="8"/>
  <c r="K9" i="10"/>
  <c r="AF4" i="8"/>
  <c r="P4" i="8"/>
  <c r="Q36" i="10"/>
  <c r="G10" i="2"/>
  <c r="I16" i="2"/>
  <c r="AG27" i="5"/>
  <c r="O13" i="9"/>
  <c r="D12" i="2"/>
  <c r="D16" i="2"/>
  <c r="Z10" i="2"/>
  <c r="Z18" i="2" s="1"/>
  <c r="AF10" i="2"/>
  <c r="AJ13" i="5"/>
  <c r="T20" i="5"/>
  <c r="AC8" i="2"/>
  <c r="AA14" i="2"/>
  <c r="AA16" i="2"/>
  <c r="AF35" i="10"/>
  <c r="AF36" i="10" s="1"/>
  <c r="AE30" i="8"/>
  <c r="K20" i="5"/>
  <c r="G8" i="2"/>
  <c r="AA20" i="5"/>
  <c r="W8" i="2"/>
  <c r="H4" i="8"/>
  <c r="U44" i="8"/>
  <c r="AC3" i="11"/>
  <c r="Y36" i="10"/>
  <c r="AC20" i="5"/>
  <c r="N44" i="8"/>
  <c r="T12" i="5"/>
  <c r="N20" i="5"/>
  <c r="M12" i="5"/>
  <c r="Y30" i="8"/>
  <c r="Z12" i="5"/>
  <c r="S10" i="2"/>
  <c r="AJ20" i="5"/>
  <c r="S17" i="9"/>
  <c r="Q12" i="5"/>
  <c r="Q12" i="2"/>
  <c r="U12" i="5"/>
  <c r="S4" i="8"/>
  <c r="T4" i="9"/>
  <c r="I10" i="10"/>
  <c r="I36" i="10"/>
  <c r="M16" i="2"/>
  <c r="Y16" i="2"/>
  <c r="AC16" i="2"/>
  <c r="L4" i="9"/>
  <c r="P4" i="9"/>
  <c r="AJ4" i="9"/>
  <c r="K8" i="9"/>
  <c r="O8" i="9"/>
  <c r="S8" i="9"/>
  <c r="W8" i="9"/>
  <c r="AA8" i="9"/>
  <c r="AE8" i="9"/>
  <c r="AI8" i="9"/>
  <c r="AE17" i="9"/>
  <c r="Z4" i="8"/>
  <c r="AA17" i="8"/>
  <c r="AB13" i="9" s="1"/>
  <c r="AI17" i="8"/>
  <c r="AJ13" i="9" s="1"/>
  <c r="R9" i="10"/>
  <c r="V17" i="8"/>
  <c r="W13" i="9" s="1"/>
  <c r="V7" i="10"/>
  <c r="V8" i="10"/>
  <c r="AG8" i="10"/>
  <c r="AB5" i="10"/>
  <c r="AA44" i="8"/>
  <c r="K10" i="10"/>
  <c r="Y10" i="10"/>
  <c r="AG10" i="10"/>
  <c r="M10" i="10"/>
  <c r="AF18" i="2" l="1"/>
  <c r="K11" i="2"/>
  <c r="Q18" i="2"/>
  <c r="Y18" i="2"/>
  <c r="P18" i="2"/>
  <c r="T13" i="2"/>
  <c r="N13" i="2"/>
  <c r="AG17" i="4"/>
  <c r="AG21" i="9" s="1"/>
  <c r="AG4" i="11" s="1"/>
  <c r="AG5" i="11" s="1"/>
  <c r="Q17" i="4"/>
  <c r="Q21" i="9" s="1"/>
  <c r="Q4" i="11" s="1"/>
  <c r="Q5" i="11" s="1"/>
  <c r="AA17" i="4"/>
  <c r="AA21" i="9" s="1"/>
  <c r="AB17" i="4"/>
  <c r="AB21" i="9" s="1"/>
  <c r="AB4" i="11" s="1"/>
  <c r="AB5" i="11" s="1"/>
  <c r="P17" i="4"/>
  <c r="P21" i="9" s="1"/>
  <c r="P4" i="11" s="1"/>
  <c r="M17" i="4"/>
  <c r="M21" i="9" s="1"/>
  <c r="M4" i="11" s="1"/>
  <c r="M5" i="11" s="1"/>
  <c r="R17" i="4"/>
  <c r="R21" i="9" s="1"/>
  <c r="R4" i="11" s="1"/>
  <c r="R5" i="11" s="1"/>
  <c r="L17" i="4"/>
  <c r="L21" i="9" s="1"/>
  <c r="L4" i="11" s="1"/>
  <c r="L5" i="11" s="1"/>
  <c r="Y17" i="4"/>
  <c r="Y21" i="9" s="1"/>
  <c r="Y4" i="11" s="1"/>
  <c r="Y5" i="11" s="1"/>
  <c r="X17" i="4"/>
  <c r="X21" i="9" s="1"/>
  <c r="X4" i="11" s="1"/>
  <c r="X5" i="11" s="1"/>
  <c r="AH17" i="4"/>
  <c r="AH21" i="9" s="1"/>
  <c r="AH4" i="11" s="1"/>
  <c r="I17" i="4"/>
  <c r="I21" i="9" s="1"/>
  <c r="I4" i="11" s="1"/>
  <c r="I5" i="11" s="1"/>
  <c r="E6" i="2" s="1"/>
  <c r="AJ17" i="4"/>
  <c r="AJ21" i="9" s="1"/>
  <c r="AJ4" i="11" s="1"/>
  <c r="H4" i="6"/>
  <c r="H5" i="6" s="1"/>
  <c r="S17" i="4"/>
  <c r="S21" i="9" s="1"/>
  <c r="S4" i="11" s="1"/>
  <c r="S5" i="11" s="1"/>
  <c r="AI17" i="4"/>
  <c r="AI21" i="9" s="1"/>
  <c r="AI4" i="11" s="1"/>
  <c r="AI5" i="11" s="1"/>
  <c r="AB13" i="2"/>
  <c r="AB18" i="2"/>
  <c r="J13" i="10"/>
  <c r="Q13" i="10"/>
  <c r="Q27" i="10"/>
  <c r="Z3" i="11"/>
  <c r="V17" i="2" s="1"/>
  <c r="K13" i="2"/>
  <c r="AA13" i="10"/>
  <c r="S18" i="2"/>
  <c r="U18" i="2"/>
  <c r="J51" i="5"/>
  <c r="J37" i="5" s="1"/>
  <c r="K41" i="5"/>
  <c r="K60" i="5" s="1"/>
  <c r="H11" i="2"/>
  <c r="O13" i="2"/>
  <c r="AC2" i="7"/>
  <c r="P9" i="2"/>
  <c r="AC11" i="2"/>
  <c r="U17" i="4"/>
  <c r="U21" i="9" s="1"/>
  <c r="E18" i="2"/>
  <c r="H13" i="2"/>
  <c r="U3" i="11"/>
  <c r="Q17" i="2" s="1"/>
  <c r="T3" i="11"/>
  <c r="P17" i="2" s="1"/>
  <c r="X18" i="2"/>
  <c r="U27" i="10"/>
  <c r="H37" i="10"/>
  <c r="L18" i="2"/>
  <c r="F13" i="2"/>
  <c r="Q11" i="2"/>
  <c r="AE11" i="2"/>
  <c r="U13" i="10"/>
  <c r="AD13" i="2"/>
  <c r="J3" i="11"/>
  <c r="F17" i="2" s="1"/>
  <c r="X3" i="11"/>
  <c r="T17" i="2" s="1"/>
  <c r="U13" i="2"/>
  <c r="M9" i="2"/>
  <c r="Z9" i="2"/>
  <c r="M17" i="2"/>
  <c r="Q20" i="10"/>
  <c r="Q9" i="2"/>
  <c r="O27" i="10"/>
  <c r="Y13" i="2"/>
  <c r="AA4" i="11"/>
  <c r="AA5" i="11" s="1"/>
  <c r="AD27" i="10"/>
  <c r="O20" i="10"/>
  <c r="X13" i="2"/>
  <c r="I13" i="2"/>
  <c r="AE13" i="2"/>
  <c r="L9" i="2"/>
  <c r="AC27" i="10"/>
  <c r="I59" i="10"/>
  <c r="I57" i="10"/>
  <c r="J41" i="10"/>
  <c r="J60" i="10" s="1"/>
  <c r="Y17" i="2"/>
  <c r="Q13" i="2"/>
  <c r="Y11" i="2"/>
  <c r="Y9" i="2"/>
  <c r="M13" i="2"/>
  <c r="V18" i="2"/>
  <c r="AA9" i="2"/>
  <c r="T9" i="2"/>
  <c r="K18" i="2"/>
  <c r="M13" i="10"/>
  <c r="W13" i="2"/>
  <c r="N17" i="4"/>
  <c r="V9" i="2"/>
  <c r="P27" i="10"/>
  <c r="W27" i="10"/>
  <c r="Z17" i="4"/>
  <c r="N27" i="10"/>
  <c r="J18" i="2"/>
  <c r="L27" i="10"/>
  <c r="L3" i="11"/>
  <c r="H17" i="2" s="1"/>
  <c r="S9" i="2"/>
  <c r="AE17" i="4"/>
  <c r="AE4" i="6" s="1"/>
  <c r="AE5" i="6" s="1"/>
  <c r="F18" i="2"/>
  <c r="J9" i="2"/>
  <c r="P3" i="11"/>
  <c r="L17" i="2" s="1"/>
  <c r="AH3" i="11"/>
  <c r="AD17" i="2" s="1"/>
  <c r="W7" i="10"/>
  <c r="S13" i="2" s="1"/>
  <c r="W3" i="11"/>
  <c r="AG3" i="11"/>
  <c r="AC17" i="2" s="1"/>
  <c r="AC18" i="2"/>
  <c r="AD9" i="2"/>
  <c r="O18" i="2"/>
  <c r="P13" i="10"/>
  <c r="AD17" i="4"/>
  <c r="AC17" i="4"/>
  <c r="T17" i="4"/>
  <c r="W17" i="4"/>
  <c r="O17" i="4"/>
  <c r="AF17" i="4"/>
  <c r="V17" i="4"/>
  <c r="I18" i="2"/>
  <c r="Y13" i="10"/>
  <c r="H9" i="2"/>
  <c r="X9" i="2"/>
  <c r="AB20" i="10"/>
  <c r="V13" i="2"/>
  <c r="H5" i="11"/>
  <c r="D6" i="2" s="1"/>
  <c r="I3" i="11"/>
  <c r="I7" i="10"/>
  <c r="E13" i="2" s="1"/>
  <c r="AE17" i="2"/>
  <c r="J60" i="5"/>
  <c r="J59" i="5"/>
  <c r="AB11" i="2"/>
  <c r="AF13" i="10"/>
  <c r="AF27" i="10"/>
  <c r="M18" i="2"/>
  <c r="H18" i="2"/>
  <c r="AA13" i="2"/>
  <c r="AA17" i="2"/>
  <c r="N20" i="10"/>
  <c r="AJ27" i="10"/>
  <c r="AJ13" i="10"/>
  <c r="AJ3" i="11"/>
  <c r="AF17" i="2" s="1"/>
  <c r="AF19" i="2" s="1"/>
  <c r="V27" i="10"/>
  <c r="P13" i="2"/>
  <c r="R10" i="10"/>
  <c r="N9" i="2" s="1"/>
  <c r="V20" i="10"/>
  <c r="R9" i="2"/>
  <c r="X13" i="10"/>
  <c r="T11" i="2"/>
  <c r="X27" i="10"/>
  <c r="P11" i="2"/>
  <c r="T13" i="10"/>
  <c r="T27" i="10"/>
  <c r="J11" i="2"/>
  <c r="N13" i="10"/>
  <c r="AD11" i="2"/>
  <c r="AH13" i="10"/>
  <c r="AH27" i="10"/>
  <c r="AA11" i="2"/>
  <c r="AE27" i="10"/>
  <c r="Z11" i="2"/>
  <c r="Z17" i="2"/>
  <c r="AE9" i="2"/>
  <c r="AI20" i="10"/>
  <c r="AI27" i="10"/>
  <c r="R13" i="2"/>
  <c r="O11" i="2"/>
  <c r="S13" i="10"/>
  <c r="Z27" i="10"/>
  <c r="V11" i="2"/>
  <c r="Z13" i="10"/>
  <c r="AD18" i="2"/>
  <c r="K17" i="2"/>
  <c r="G18" i="2"/>
  <c r="R11" i="2"/>
  <c r="V13" i="10"/>
  <c r="J20" i="10"/>
  <c r="F9" i="2"/>
  <c r="AE3" i="7"/>
  <c r="D17" i="2"/>
  <c r="K57" i="5"/>
  <c r="L41" i="5"/>
  <c r="K51" i="5"/>
  <c r="K37" i="5" s="1"/>
  <c r="K59" i="5"/>
  <c r="M20" i="10"/>
  <c r="I9" i="2"/>
  <c r="M27" i="10"/>
  <c r="AB15" i="2"/>
  <c r="D18" i="2"/>
  <c r="K36" i="10"/>
  <c r="K8" i="10"/>
  <c r="G13" i="2" s="1"/>
  <c r="I17" i="2"/>
  <c r="AC9" i="2"/>
  <c r="AG20" i="10"/>
  <c r="AG27" i="10"/>
  <c r="AB9" i="10"/>
  <c r="AB3" i="11"/>
  <c r="E15" i="2"/>
  <c r="I37" i="10"/>
  <c r="AA18" i="2"/>
  <c r="D11" i="2"/>
  <c r="H13" i="10"/>
  <c r="H27" i="10"/>
  <c r="AE18" i="2"/>
  <c r="AF3" i="11"/>
  <c r="AB17" i="2" s="1"/>
  <c r="AB4" i="6"/>
  <c r="AB5" i="6" s="1"/>
  <c r="Y4" i="6"/>
  <c r="Y5" i="6" s="1"/>
  <c r="Q4" i="6"/>
  <c r="Q5" i="6" s="1"/>
  <c r="Y27" i="10"/>
  <c r="Y20" i="10"/>
  <c r="U9" i="2"/>
  <c r="U17" i="2"/>
  <c r="I20" i="10"/>
  <c r="I27" i="10"/>
  <c r="E9" i="2"/>
  <c r="G11" i="2"/>
  <c r="K13" i="10"/>
  <c r="K27" i="10"/>
  <c r="AA10" i="10"/>
  <c r="AA3" i="11"/>
  <c r="J13" i="2"/>
  <c r="J17" i="2"/>
  <c r="X15" i="2"/>
  <c r="AG4" i="6"/>
  <c r="AG5" i="6" s="1"/>
  <c r="AH5" i="11"/>
  <c r="AA4" i="6"/>
  <c r="AA5" i="6" s="1"/>
  <c r="R17" i="2"/>
  <c r="G9" i="2"/>
  <c r="K20" i="10"/>
  <c r="N11" i="2"/>
  <c r="R13" i="10"/>
  <c r="AC13" i="2"/>
  <c r="U15" i="2"/>
  <c r="M15" i="2"/>
  <c r="O9" i="2"/>
  <c r="S20" i="10"/>
  <c r="S27" i="10"/>
  <c r="R18" i="2"/>
  <c r="N18" i="2"/>
  <c r="W18" i="2"/>
  <c r="P4" i="6"/>
  <c r="P5" i="6" s="1"/>
  <c r="P5" i="11"/>
  <c r="AJ4" i="6"/>
  <c r="AJ5" i="6" s="1"/>
  <c r="AJ5" i="11"/>
  <c r="D5" i="2"/>
  <c r="H9" i="6"/>
  <c r="O17" i="2"/>
  <c r="M4" i="6" l="1"/>
  <c r="M5" i="6" s="1"/>
  <c r="I4" i="6"/>
  <c r="I5" i="6" s="1"/>
  <c r="J17" i="4"/>
  <c r="J21" i="9" s="1"/>
  <c r="J4" i="11" s="1"/>
  <c r="J5" i="11" s="1"/>
  <c r="J9" i="11" s="1"/>
  <c r="L4" i="6"/>
  <c r="L5" i="6" s="1"/>
  <c r="AH4" i="6"/>
  <c r="AH5" i="6" s="1"/>
  <c r="AD5" i="2" s="1"/>
  <c r="R4" i="6"/>
  <c r="R5" i="6" s="1"/>
  <c r="N5" i="2" s="1"/>
  <c r="U4" i="6"/>
  <c r="U5" i="6" s="1"/>
  <c r="U9" i="6" s="1"/>
  <c r="S4" i="6"/>
  <c r="S5" i="6" s="1"/>
  <c r="S9" i="6" s="1"/>
  <c r="AI4" i="6"/>
  <c r="AI5" i="6" s="1"/>
  <c r="X4" i="6"/>
  <c r="X5" i="6" s="1"/>
  <c r="K19" i="2"/>
  <c r="J59" i="10"/>
  <c r="AD2" i="7"/>
  <c r="AE2" i="7" s="1"/>
  <c r="M19" i="2"/>
  <c r="N17" i="2"/>
  <c r="N19" i="2" s="1"/>
  <c r="I9" i="11"/>
  <c r="I10" i="11" s="1"/>
  <c r="L19" i="2"/>
  <c r="Y19" i="2"/>
  <c r="Q19" i="2"/>
  <c r="R27" i="10"/>
  <c r="E17" i="2"/>
  <c r="E19" i="2" s="1"/>
  <c r="W17" i="2"/>
  <c r="R20" i="10"/>
  <c r="P19" i="2"/>
  <c r="R19" i="2"/>
  <c r="J57" i="10"/>
  <c r="K41" i="10"/>
  <c r="K60" i="10" s="1"/>
  <c r="J51" i="10"/>
  <c r="J37" i="10" s="1"/>
  <c r="N21" i="9"/>
  <c r="N4" i="11" s="1"/>
  <c r="N5" i="11" s="1"/>
  <c r="N4" i="6"/>
  <c r="N5" i="6" s="1"/>
  <c r="AE19" i="2"/>
  <c r="AE21" i="9"/>
  <c r="AE4" i="11" s="1"/>
  <c r="AE5" i="11" s="1"/>
  <c r="T19" i="2"/>
  <c r="Z21" i="9"/>
  <c r="Z4" i="11" s="1"/>
  <c r="Z5" i="11" s="1"/>
  <c r="V6" i="2" s="1"/>
  <c r="Z4" i="6"/>
  <c r="Z5" i="6" s="1"/>
  <c r="F19" i="2"/>
  <c r="AA19" i="2"/>
  <c r="U4" i="11"/>
  <c r="U5" i="11" s="1"/>
  <c r="S17" i="2"/>
  <c r="S19" i="2" s="1"/>
  <c r="AC4" i="6"/>
  <c r="AC5" i="6" s="1"/>
  <c r="AC21" i="9"/>
  <c r="H19" i="2"/>
  <c r="Z19" i="2"/>
  <c r="O4" i="6"/>
  <c r="O5" i="6" s="1"/>
  <c r="O21" i="9"/>
  <c r="AD21" i="9"/>
  <c r="AD4" i="6"/>
  <c r="AD5" i="6" s="1"/>
  <c r="V4" i="6"/>
  <c r="V5" i="6" s="1"/>
  <c r="V21" i="9"/>
  <c r="T4" i="6"/>
  <c r="T5" i="6" s="1"/>
  <c r="T21" i="9"/>
  <c r="AF4" i="6"/>
  <c r="AF5" i="6" s="1"/>
  <c r="AF21" i="9"/>
  <c r="D19" i="2"/>
  <c r="W4" i="6"/>
  <c r="W5" i="6" s="1"/>
  <c r="W21" i="9"/>
  <c r="H9" i="11"/>
  <c r="D24" i="2" s="1"/>
  <c r="AA5" i="2"/>
  <c r="AE9" i="6"/>
  <c r="AD19" i="2"/>
  <c r="V19" i="2"/>
  <c r="AB19" i="2"/>
  <c r="AF3" i="7"/>
  <c r="W5" i="2"/>
  <c r="AA9" i="6"/>
  <c r="AC6" i="2"/>
  <c r="AG9" i="11"/>
  <c r="M5" i="2"/>
  <c r="Q9" i="6"/>
  <c r="L9" i="11"/>
  <c r="H6" i="2"/>
  <c r="I19" i="2"/>
  <c r="P9" i="11"/>
  <c r="L6" i="2"/>
  <c r="E5" i="2"/>
  <c r="I9" i="6"/>
  <c r="O6" i="2"/>
  <c r="S9" i="11"/>
  <c r="AA20" i="10"/>
  <c r="W9" i="2"/>
  <c r="AA27" i="10"/>
  <c r="Y9" i="11"/>
  <c r="U6" i="2"/>
  <c r="L9" i="6"/>
  <c r="H5" i="2"/>
  <c r="L51" i="5"/>
  <c r="L37" i="5" s="1"/>
  <c r="L57" i="5"/>
  <c r="L59" i="5"/>
  <c r="L60" i="5"/>
  <c r="M41" i="5"/>
  <c r="I5" i="2"/>
  <c r="M9" i="6"/>
  <c r="L5" i="2"/>
  <c r="P9" i="6"/>
  <c r="K17" i="4"/>
  <c r="K21" i="9" s="1"/>
  <c r="K4" i="11" s="1"/>
  <c r="K5" i="11" s="1"/>
  <c r="U19" i="2"/>
  <c r="X9" i="6"/>
  <c r="T5" i="2"/>
  <c r="Y9" i="6"/>
  <c r="U5" i="2"/>
  <c r="AB9" i="6"/>
  <c r="X5" i="2"/>
  <c r="AE6" i="2"/>
  <c r="AI9" i="11"/>
  <c r="G15" i="2"/>
  <c r="AF5" i="2"/>
  <c r="AJ9" i="6"/>
  <c r="X11" i="2"/>
  <c r="AB27" i="10"/>
  <c r="AB13" i="10"/>
  <c r="N6" i="2"/>
  <c r="R9" i="11"/>
  <c r="I6" i="2"/>
  <c r="M9" i="11"/>
  <c r="AD6" i="2"/>
  <c r="AH9" i="11"/>
  <c r="X9" i="11"/>
  <c r="T6" i="2"/>
  <c r="AB9" i="11"/>
  <c r="X6" i="2"/>
  <c r="R9" i="6"/>
  <c r="D23" i="2"/>
  <c r="H10" i="6"/>
  <c r="AF6" i="2"/>
  <c r="AJ9" i="11"/>
  <c r="O19" i="2"/>
  <c r="W6" i="2"/>
  <c r="AA9" i="11"/>
  <c r="AC5" i="2"/>
  <c r="AG9" i="6"/>
  <c r="J19" i="2"/>
  <c r="Q9" i="11"/>
  <c r="M6" i="2"/>
  <c r="G17" i="2"/>
  <c r="X17" i="2"/>
  <c r="AC19" i="2"/>
  <c r="AE5" i="2"/>
  <c r="AI9" i="6"/>
  <c r="Q5" i="2" l="1"/>
  <c r="AH9" i="6"/>
  <c r="O5" i="2"/>
  <c r="F6" i="2"/>
  <c r="J4" i="6"/>
  <c r="J5" i="6" s="1"/>
  <c r="J9" i="6" s="1"/>
  <c r="K59" i="10"/>
  <c r="L41" i="10"/>
  <c r="L59" i="10" s="1"/>
  <c r="K51" i="10"/>
  <c r="K37" i="10" s="1"/>
  <c r="E24" i="2"/>
  <c r="H10" i="11"/>
  <c r="K57" i="10"/>
  <c r="W19" i="2"/>
  <c r="N9" i="6"/>
  <c r="J5" i="2"/>
  <c r="J6" i="2"/>
  <c r="N9" i="11"/>
  <c r="AE9" i="11"/>
  <c r="AE10" i="11" s="1"/>
  <c r="V64" i="2" s="1"/>
  <c r="AA6" i="2"/>
  <c r="Q6" i="2"/>
  <c r="U9" i="11"/>
  <c r="K9" i="11"/>
  <c r="G6" i="2"/>
  <c r="AD4" i="11"/>
  <c r="AD5" i="11" s="1"/>
  <c r="Z9" i="6"/>
  <c r="V5" i="2"/>
  <c r="AF4" i="11"/>
  <c r="AF5" i="11" s="1"/>
  <c r="V4" i="11"/>
  <c r="V5" i="11" s="1"/>
  <c r="O4" i="11"/>
  <c r="O5" i="11" s="1"/>
  <c r="AC4" i="11"/>
  <c r="AC5" i="11" s="1"/>
  <c r="W4" i="11"/>
  <c r="W5" i="11" s="1"/>
  <c r="Z9" i="11"/>
  <c r="Z10" i="11" s="1"/>
  <c r="Q64" i="2" s="1"/>
  <c r="T4" i="11"/>
  <c r="T5" i="11" s="1"/>
  <c r="J10" i="11"/>
  <c r="F24" i="2"/>
  <c r="P5" i="2"/>
  <c r="T9" i="6"/>
  <c r="S5" i="2"/>
  <c r="W9" i="6"/>
  <c r="Z5" i="2"/>
  <c r="AD9" i="6"/>
  <c r="AF9" i="6"/>
  <c r="AB5" i="2"/>
  <c r="R5" i="2"/>
  <c r="V9" i="6"/>
  <c r="K5" i="2"/>
  <c r="O9" i="6"/>
  <c r="Y5" i="2"/>
  <c r="AC9" i="6"/>
  <c r="AA23" i="2"/>
  <c r="AE10" i="6"/>
  <c r="V29" i="2" s="1"/>
  <c r="Q23" i="2"/>
  <c r="U10" i="6"/>
  <c r="L29" i="2" s="1"/>
  <c r="X19" i="2"/>
  <c r="G19" i="2"/>
  <c r="AG3" i="7"/>
  <c r="AF2" i="7"/>
  <c r="AG10" i="6"/>
  <c r="X29" i="2" s="1"/>
  <c r="AC23" i="2"/>
  <c r="X24" i="2"/>
  <c r="AB10" i="11"/>
  <c r="S64" i="2" s="1"/>
  <c r="R10" i="11"/>
  <c r="I64" i="2" s="1"/>
  <c r="N24" i="2"/>
  <c r="X23" i="2"/>
  <c r="AB10" i="6"/>
  <c r="S29" i="2" s="1"/>
  <c r="X10" i="6"/>
  <c r="O29" i="2" s="1"/>
  <c r="T23" i="2"/>
  <c r="F5" i="2"/>
  <c r="P10" i="6"/>
  <c r="G29" i="2" s="1"/>
  <c r="L23" i="2"/>
  <c r="M51" i="5"/>
  <c r="M37" i="5" s="1"/>
  <c r="M57" i="5"/>
  <c r="N41" i="5"/>
  <c r="M60" i="5"/>
  <c r="M59" i="5"/>
  <c r="L10" i="6"/>
  <c r="C29" i="2" s="1"/>
  <c r="H23" i="2"/>
  <c r="I10" i="6"/>
  <c r="E23" i="2"/>
  <c r="AJ10" i="6"/>
  <c r="AA29" i="2" s="1"/>
  <c r="AF23" i="2"/>
  <c r="AI10" i="11"/>
  <c r="Z64" i="2" s="1"/>
  <c r="AE24" i="2"/>
  <c r="AH10" i="6"/>
  <c r="Y29" i="2" s="1"/>
  <c r="AD23" i="2"/>
  <c r="Q10" i="6"/>
  <c r="H29" i="2" s="1"/>
  <c r="M23" i="2"/>
  <c r="AA10" i="6"/>
  <c r="R29" i="2" s="1"/>
  <c r="W23" i="2"/>
  <c r="AI10" i="6"/>
  <c r="Z29" i="2" s="1"/>
  <c r="AE23" i="2"/>
  <c r="M24" i="2"/>
  <c r="Q10" i="11"/>
  <c r="H64" i="2" s="1"/>
  <c r="W24" i="2"/>
  <c r="AA10" i="11"/>
  <c r="R64" i="2" s="1"/>
  <c r="N23" i="2"/>
  <c r="R10" i="6"/>
  <c r="I29" i="2" s="1"/>
  <c r="X10" i="11"/>
  <c r="O64" i="2" s="1"/>
  <c r="T24" i="2"/>
  <c r="M10" i="11"/>
  <c r="D64" i="2" s="1"/>
  <c r="I24" i="2"/>
  <c r="U23" i="2"/>
  <c r="Y10" i="6"/>
  <c r="P29" i="2" s="1"/>
  <c r="M10" i="6"/>
  <c r="D29" i="2" s="1"/>
  <c r="I23" i="2"/>
  <c r="Y10" i="11"/>
  <c r="P64" i="2" s="1"/>
  <c r="U24" i="2"/>
  <c r="O24" i="2"/>
  <c r="S10" i="11"/>
  <c r="J64" i="2" s="1"/>
  <c r="H24" i="2"/>
  <c r="L10" i="11"/>
  <c r="C64" i="2" s="1"/>
  <c r="AF24" i="2"/>
  <c r="AJ10" i="11"/>
  <c r="AA64" i="2" s="1"/>
  <c r="AH10" i="11"/>
  <c r="Y64" i="2" s="1"/>
  <c r="AD24" i="2"/>
  <c r="O23" i="2"/>
  <c r="S10" i="6"/>
  <c r="J29" i="2" s="1"/>
  <c r="K4" i="6"/>
  <c r="K5" i="6" s="1"/>
  <c r="L24" i="2"/>
  <c r="P10" i="11"/>
  <c r="G64" i="2" s="1"/>
  <c r="AG10" i="11"/>
  <c r="X64" i="2" s="1"/>
  <c r="AC24" i="2"/>
  <c r="L51" i="10" l="1"/>
  <c r="L37" i="10" s="1"/>
  <c r="L57" i="10"/>
  <c r="L60" i="10"/>
  <c r="M41" i="10"/>
  <c r="M51" i="10" s="1"/>
  <c r="M37" i="10" s="1"/>
  <c r="AA24" i="2"/>
  <c r="N10" i="11"/>
  <c r="E64" i="2" s="1"/>
  <c r="J24" i="2"/>
  <c r="J23" i="2"/>
  <c r="N10" i="6"/>
  <c r="E29" i="2" s="1"/>
  <c r="V24" i="2"/>
  <c r="T9" i="11"/>
  <c r="P6" i="2"/>
  <c r="O9" i="11"/>
  <c r="K6" i="2"/>
  <c r="R6" i="2"/>
  <c r="V9" i="11"/>
  <c r="R24" i="2" s="1"/>
  <c r="Z6" i="2"/>
  <c r="AD9" i="11"/>
  <c r="AD10" i="11" s="1"/>
  <c r="U64" i="2" s="1"/>
  <c r="S6" i="2"/>
  <c r="W9" i="11"/>
  <c r="AB6" i="2"/>
  <c r="AF9" i="11"/>
  <c r="AF10" i="11" s="1"/>
  <c r="W64" i="2" s="1"/>
  <c r="Y6" i="2"/>
  <c r="AC9" i="11"/>
  <c r="U10" i="11"/>
  <c r="L64" i="2" s="1"/>
  <c r="Q24" i="2"/>
  <c r="Z10" i="6"/>
  <c r="Q29" i="2" s="1"/>
  <c r="V23" i="2"/>
  <c r="K10" i="11"/>
  <c r="G24" i="2"/>
  <c r="O10" i="6"/>
  <c r="F29" i="2" s="1"/>
  <c r="K23" i="2"/>
  <c r="AD10" i="6"/>
  <c r="U29" i="2" s="1"/>
  <c r="Z23" i="2"/>
  <c r="AC10" i="6"/>
  <c r="T29" i="2" s="1"/>
  <c r="Y23" i="2"/>
  <c r="V10" i="6"/>
  <c r="M29" i="2" s="1"/>
  <c r="R23" i="2"/>
  <c r="T10" i="6"/>
  <c r="K29" i="2" s="1"/>
  <c r="P23" i="2"/>
  <c r="AB23" i="2"/>
  <c r="AF10" i="6"/>
  <c r="W29" i="2" s="1"/>
  <c r="W10" i="6"/>
  <c r="N29" i="2" s="1"/>
  <c r="S23" i="2"/>
  <c r="M59" i="10"/>
  <c r="M57" i="10"/>
  <c r="AG2" i="7"/>
  <c r="AH3" i="7"/>
  <c r="F23" i="2"/>
  <c r="J10" i="6"/>
  <c r="G5" i="2"/>
  <c r="K9" i="6"/>
  <c r="N60" i="5"/>
  <c r="N57" i="5"/>
  <c r="N59" i="5"/>
  <c r="N51" i="5"/>
  <c r="N37" i="5" s="1"/>
  <c r="O41" i="5"/>
  <c r="N41" i="10" l="1"/>
  <c r="O41" i="10" s="1"/>
  <c r="M60" i="10"/>
  <c r="V10" i="11"/>
  <c r="M64" i="2" s="1"/>
  <c r="Z24" i="2"/>
  <c r="K24" i="2"/>
  <c r="O10" i="11"/>
  <c r="F64" i="2" s="1"/>
  <c r="AB24" i="2"/>
  <c r="AC10" i="11"/>
  <c r="T64" i="2" s="1"/>
  <c r="Y24" i="2"/>
  <c r="W10" i="11"/>
  <c r="N64" i="2" s="1"/>
  <c r="S24" i="2"/>
  <c r="P24" i="2"/>
  <c r="T10" i="11"/>
  <c r="K64" i="2" s="1"/>
  <c r="N60" i="10"/>
  <c r="AH2" i="7"/>
  <c r="AI3" i="7"/>
  <c r="G23" i="2"/>
  <c r="K10" i="6"/>
  <c r="O51" i="5"/>
  <c r="O37" i="5" s="1"/>
  <c r="O59" i="5"/>
  <c r="O60" i="5"/>
  <c r="O57" i="5"/>
  <c r="P41" i="5"/>
  <c r="N51" i="10" l="1"/>
  <c r="N37" i="10" s="1"/>
  <c r="N57" i="10"/>
  <c r="N59" i="10"/>
  <c r="O57" i="10"/>
  <c r="P41" i="10"/>
  <c r="O59" i="10"/>
  <c r="O60" i="10"/>
  <c r="O51" i="10"/>
  <c r="O37" i="10" s="1"/>
  <c r="AJ3" i="7"/>
  <c r="AI2" i="7"/>
  <c r="P60" i="5"/>
  <c r="P51" i="5"/>
  <c r="P37" i="5" s="1"/>
  <c r="P57" i="5"/>
  <c r="P59" i="5"/>
  <c r="Q41" i="5"/>
  <c r="P51" i="10" l="1"/>
  <c r="P37" i="10" s="1"/>
  <c r="P60" i="10"/>
  <c r="P59" i="10"/>
  <c r="Q41" i="10"/>
  <c r="P57" i="10"/>
  <c r="AK3" i="7"/>
  <c r="AJ2" i="7"/>
  <c r="Q51" i="5"/>
  <c r="Q37" i="5" s="1"/>
  <c r="Q57" i="5"/>
  <c r="Q59" i="5"/>
  <c r="Q60" i="5"/>
  <c r="R41" i="5"/>
  <c r="R41" i="10" l="1"/>
  <c r="Q57" i="10"/>
  <c r="Q59" i="10"/>
  <c r="Q51" i="10"/>
  <c r="Q37" i="10" s="1"/>
  <c r="Q60" i="10"/>
  <c r="AL3" i="7"/>
  <c r="AK2" i="7"/>
  <c r="R60" i="5"/>
  <c r="S41" i="5"/>
  <c r="R59" i="5"/>
  <c r="R51" i="5"/>
  <c r="R37" i="5" s="1"/>
  <c r="R57" i="5"/>
  <c r="S41" i="10" l="1"/>
  <c r="R51" i="10"/>
  <c r="R37" i="10" s="1"/>
  <c r="R59" i="10"/>
  <c r="R60" i="10"/>
  <c r="R57" i="10"/>
  <c r="AL2" i="7"/>
  <c r="AM3" i="7"/>
  <c r="S59" i="5"/>
  <c r="S60" i="5"/>
  <c r="S51" i="5"/>
  <c r="S37" i="5" s="1"/>
  <c r="T41" i="5"/>
  <c r="S57" i="5"/>
  <c r="S59" i="10" l="1"/>
  <c r="T41" i="10"/>
  <c r="S51" i="10"/>
  <c r="S37" i="10" s="1"/>
  <c r="S60" i="10"/>
  <c r="S57" i="10"/>
  <c r="AN3" i="7"/>
  <c r="AM2" i="7"/>
  <c r="T59" i="5"/>
  <c r="U41" i="5"/>
  <c r="T51" i="5"/>
  <c r="T37" i="5" s="1"/>
  <c r="T60" i="5"/>
  <c r="T57" i="5"/>
  <c r="T51" i="10" l="1"/>
  <c r="T37" i="10" s="1"/>
  <c r="T57" i="10"/>
  <c r="T59" i="10"/>
  <c r="T60" i="10"/>
  <c r="U41" i="10"/>
  <c r="AO3" i="7"/>
  <c r="AN2" i="7"/>
  <c r="U57" i="5"/>
  <c r="V41" i="5"/>
  <c r="U60" i="5"/>
  <c r="U51" i="5"/>
  <c r="U37" i="5" s="1"/>
  <c r="U59" i="5"/>
  <c r="U51" i="10" l="1"/>
  <c r="U37" i="10" s="1"/>
  <c r="V41" i="10"/>
  <c r="U60" i="10"/>
  <c r="U59" i="10"/>
  <c r="U57" i="10"/>
  <c r="AP3" i="7"/>
  <c r="AO2" i="7"/>
  <c r="V60" i="5"/>
  <c r="V57" i="5"/>
  <c r="W41" i="5"/>
  <c r="V51" i="5"/>
  <c r="V37" i="5" s="1"/>
  <c r="V59" i="5"/>
  <c r="V51" i="10" l="1"/>
  <c r="V37" i="10" s="1"/>
  <c r="W41" i="10"/>
  <c r="V60" i="10"/>
  <c r="V57" i="10"/>
  <c r="V59" i="10"/>
  <c r="AQ3" i="7"/>
  <c r="AP2" i="7"/>
  <c r="W59" i="5"/>
  <c r="W57" i="5"/>
  <c r="W51" i="5"/>
  <c r="W37" i="5" s="1"/>
  <c r="W60" i="5"/>
  <c r="X41" i="5"/>
  <c r="W60" i="10" l="1"/>
  <c r="X41" i="10"/>
  <c r="W59" i="10"/>
  <c r="W51" i="10"/>
  <c r="W37" i="10" s="1"/>
  <c r="W57" i="10"/>
  <c r="AR3" i="7"/>
  <c r="AQ2" i="7"/>
  <c r="X60" i="5"/>
  <c r="Y41" i="5"/>
  <c r="X51" i="5"/>
  <c r="X37" i="5" s="1"/>
  <c r="X59" i="5"/>
  <c r="X57" i="5"/>
  <c r="Y41" i="10" l="1"/>
  <c r="X57" i="10"/>
  <c r="X59" i="10"/>
  <c r="X60" i="10"/>
  <c r="X51" i="10"/>
  <c r="X37" i="10" s="1"/>
  <c r="AS3" i="7"/>
  <c r="AR2" i="7"/>
  <c r="Y57" i="5"/>
  <c r="Z41" i="5"/>
  <c r="Y60" i="5"/>
  <c r="Y51" i="5"/>
  <c r="Y37" i="5" s="1"/>
  <c r="Y59" i="5"/>
  <c r="Y59" i="10" l="1"/>
  <c r="Y51" i="10"/>
  <c r="Y37" i="10" s="1"/>
  <c r="Y60" i="10"/>
  <c r="Y57" i="10"/>
  <c r="Z41" i="10"/>
  <c r="AT3" i="7"/>
  <c r="AS2" i="7"/>
  <c r="Z60" i="5"/>
  <c r="Z57" i="5"/>
  <c r="Z59" i="5"/>
  <c r="AA41" i="5"/>
  <c r="Z51" i="5"/>
  <c r="Z37" i="5" s="1"/>
  <c r="Z60" i="10" l="1"/>
  <c r="AA41" i="10"/>
  <c r="Z57" i="10"/>
  <c r="Z59" i="10"/>
  <c r="Z51" i="10"/>
  <c r="Z37" i="10" s="1"/>
  <c r="AT2" i="7"/>
  <c r="AU3" i="7"/>
  <c r="AA51" i="5"/>
  <c r="AA37" i="5" s="1"/>
  <c r="AA59" i="5"/>
  <c r="AA57" i="5"/>
  <c r="AA60" i="5"/>
  <c r="AB41" i="5"/>
  <c r="AA57" i="10" l="1"/>
  <c r="AA59" i="10"/>
  <c r="AA51" i="10"/>
  <c r="AA37" i="10" s="1"/>
  <c r="AB41" i="10"/>
  <c r="AA60" i="10"/>
  <c r="AV3" i="7"/>
  <c r="AU2" i="7"/>
  <c r="AB57" i="5"/>
  <c r="AB60" i="5"/>
  <c r="AB51" i="5"/>
  <c r="AB37" i="5" s="1"/>
  <c r="AC41" i="5"/>
  <c r="AB59" i="5"/>
  <c r="AB57" i="10" l="1"/>
  <c r="AC41" i="10"/>
  <c r="AB51" i="10"/>
  <c r="AB37" i="10" s="1"/>
  <c r="AB60" i="10"/>
  <c r="AB59" i="10"/>
  <c r="AW3" i="7"/>
  <c r="AV2" i="7"/>
  <c r="AC57" i="5"/>
  <c r="AD41" i="5"/>
  <c r="AC51" i="5"/>
  <c r="AC37" i="5" s="1"/>
  <c r="AC60" i="5"/>
  <c r="AC59" i="5"/>
  <c r="AC59" i="10" l="1"/>
  <c r="AC57" i="10"/>
  <c r="AD41" i="10"/>
  <c r="AC60" i="10"/>
  <c r="AC51" i="10"/>
  <c r="AC37" i="10" s="1"/>
  <c r="AX3" i="7"/>
  <c r="AW2" i="7"/>
  <c r="AD60" i="5"/>
  <c r="AD57" i="5"/>
  <c r="AD51" i="5"/>
  <c r="AD37" i="5" s="1"/>
  <c r="AE41" i="5"/>
  <c r="AD59" i="5"/>
  <c r="AD60" i="10" l="1"/>
  <c r="AD57" i="10"/>
  <c r="AE41" i="10"/>
  <c r="AD51" i="10"/>
  <c r="AD37" i="10" s="1"/>
  <c r="AD59" i="10"/>
  <c r="AY3" i="7"/>
  <c r="AX2" i="7"/>
  <c r="AE51" i="5"/>
  <c r="AE37" i="5" s="1"/>
  <c r="AE59" i="5"/>
  <c r="AE60" i="5"/>
  <c r="AE57" i="5"/>
  <c r="AF41" i="5"/>
  <c r="AE57" i="10" l="1"/>
  <c r="AE59" i="10"/>
  <c r="AE51" i="10"/>
  <c r="AE37" i="10" s="1"/>
  <c r="AF41" i="10"/>
  <c r="AE60" i="10"/>
  <c r="AZ3" i="7"/>
  <c r="AY2" i="7"/>
  <c r="AF60" i="5"/>
  <c r="AF51" i="5"/>
  <c r="AF37" i="5" s="1"/>
  <c r="AF57" i="5"/>
  <c r="AF59" i="5"/>
  <c r="AG41" i="5"/>
  <c r="AF51" i="10" l="1"/>
  <c r="AF37" i="10" s="1"/>
  <c r="AF59" i="10"/>
  <c r="AF57" i="10"/>
  <c r="AG41" i="10"/>
  <c r="AF60" i="10"/>
  <c r="BA3" i="7"/>
  <c r="AZ2" i="7"/>
  <c r="AG51" i="5"/>
  <c r="AG37" i="5" s="1"/>
  <c r="AG57" i="5"/>
  <c r="AG59" i="5"/>
  <c r="AG60" i="5"/>
  <c r="AH41" i="5"/>
  <c r="AG51" i="10" l="1"/>
  <c r="AG37" i="10" s="1"/>
  <c r="AH41" i="10"/>
  <c r="AG59" i="10"/>
  <c r="AG57" i="10"/>
  <c r="AG60" i="10"/>
  <c r="BB3" i="7"/>
  <c r="BA2" i="7"/>
  <c r="AI41" i="5"/>
  <c r="AH51" i="5"/>
  <c r="AH37" i="5" s="1"/>
  <c r="AH59" i="5"/>
  <c r="AH57" i="5"/>
  <c r="AH60" i="5"/>
  <c r="AH60" i="10" l="1"/>
  <c r="AI41" i="10"/>
  <c r="AH57" i="10"/>
  <c r="AH51" i="10"/>
  <c r="AH37" i="10" s="1"/>
  <c r="AH59" i="10"/>
  <c r="BB2" i="7"/>
  <c r="BC3" i="7"/>
  <c r="AI60" i="5"/>
  <c r="AI51" i="5"/>
  <c r="AI37" i="5" s="1"/>
  <c r="AI57" i="5"/>
  <c r="AJ41" i="5"/>
  <c r="AI59" i="5"/>
  <c r="AI60" i="10" l="1"/>
  <c r="AJ41" i="10"/>
  <c r="AI51" i="10"/>
  <c r="AI37" i="10" s="1"/>
  <c r="AI59" i="10"/>
  <c r="AI57" i="10"/>
  <c r="BD3" i="7"/>
  <c r="BC2" i="7"/>
  <c r="AJ51" i="5"/>
  <c r="AJ37" i="5" s="1"/>
  <c r="AJ59" i="5"/>
  <c r="AJ60" i="5"/>
  <c r="AJ57" i="5"/>
  <c r="AJ59" i="10" l="1"/>
  <c r="AJ51" i="10"/>
  <c r="AJ37" i="10" s="1"/>
  <c r="AJ57" i="10"/>
  <c r="AJ60" i="10"/>
  <c r="BE3" i="7"/>
  <c r="BD2" i="7"/>
  <c r="BF3" i="7" l="1"/>
  <c r="BE2" i="7"/>
  <c r="BG3" i="7" l="1"/>
  <c r="BF2" i="7"/>
  <c r="BH3" i="7" l="1"/>
  <c r="BG2" i="7"/>
  <c r="BI3" i="7" l="1"/>
  <c r="BH2" i="7"/>
  <c r="BJ3" i="7" l="1"/>
  <c r="BI2" i="7"/>
  <c r="BJ2" i="7" l="1"/>
  <c r="BK3" i="7"/>
  <c r="BL3" i="7" l="1"/>
  <c r="BK2" i="7"/>
  <c r="BM3" i="7" l="1"/>
  <c r="BL2" i="7"/>
  <c r="BN3" i="7" l="1"/>
  <c r="BM2" i="7"/>
  <c r="BO3" i="7" l="1"/>
  <c r="BN2" i="7"/>
  <c r="BP3" i="7" l="1"/>
  <c r="BO2" i="7"/>
  <c r="BQ3" i="7" l="1"/>
  <c r="BP2" i="7"/>
  <c r="BR3" i="7" l="1"/>
  <c r="BQ2" i="7"/>
  <c r="BR2" i="7" l="1"/>
  <c r="BS3" i="7"/>
  <c r="BT3" i="7" l="1"/>
  <c r="BS2" i="7"/>
  <c r="BU3" i="7" l="1"/>
  <c r="BT2" i="7"/>
  <c r="BV3" i="7" l="1"/>
  <c r="BU2" i="7"/>
  <c r="BW3" i="7" l="1"/>
  <c r="BV2" i="7"/>
  <c r="BX3" i="7" l="1"/>
  <c r="BW2" i="7"/>
  <c r="BY3" i="7" l="1"/>
  <c r="BX2" i="7"/>
  <c r="BZ3" i="7" l="1"/>
  <c r="BY2" i="7"/>
  <c r="BZ2" i="7" l="1"/>
  <c r="CA3" i="7"/>
  <c r="CB3" i="7" l="1"/>
  <c r="CA2" i="7"/>
  <c r="CC3" i="7" l="1"/>
  <c r="CB2" i="7"/>
  <c r="CD3" i="7" l="1"/>
  <c r="CC2" i="7"/>
  <c r="CE3" i="7" l="1"/>
  <c r="CD2" i="7"/>
  <c r="CF3" i="7" l="1"/>
  <c r="CE2" i="7"/>
  <c r="CG3" i="7" l="1"/>
  <c r="CF2" i="7"/>
  <c r="CH3" i="7" l="1"/>
  <c r="CG2" i="7"/>
  <c r="CH2" i="7" l="1"/>
  <c r="CI3" i="7"/>
  <c r="CJ3" i="7" l="1"/>
  <c r="CI2" i="7"/>
  <c r="CK3" i="7" l="1"/>
  <c r="CJ2" i="7"/>
  <c r="CL3" i="7" l="1"/>
  <c r="CK2" i="7"/>
  <c r="CM3" i="7" l="1"/>
  <c r="CL2" i="7"/>
  <c r="CN3" i="7" l="1"/>
  <c r="CM2" i="7"/>
  <c r="CO3" i="7" l="1"/>
  <c r="CN2" i="7"/>
  <c r="CP3" i="7" l="1"/>
  <c r="CO2" i="7"/>
  <c r="CP2" i="7" l="1"/>
  <c r="CQ3" i="7"/>
  <c r="CR3" i="7" l="1"/>
  <c r="CQ2" i="7"/>
  <c r="CS3" i="7" l="1"/>
  <c r="CR2" i="7"/>
  <c r="CT3" i="7" l="1"/>
  <c r="CS2" i="7"/>
  <c r="CU3" i="7" l="1"/>
  <c r="CT2" i="7"/>
  <c r="CV3" i="7" l="1"/>
  <c r="CU2" i="7"/>
  <c r="CW3" i="7" l="1"/>
  <c r="CV2" i="7"/>
  <c r="CX3" i="7" l="1"/>
  <c r="CW2" i="7"/>
  <c r="CX2" i="7" l="1"/>
  <c r="CY3" i="7"/>
  <c r="CZ3" i="7" l="1"/>
  <c r="DA3" i="7" s="1"/>
  <c r="DB3" i="7" s="1"/>
  <c r="DC3" i="7" s="1"/>
  <c r="DD3" i="7" s="1"/>
  <c r="DE3" i="7" s="1"/>
  <c r="DF3" i="7" s="1"/>
  <c r="DG3" i="7" s="1"/>
  <c r="DH3" i="7" s="1"/>
  <c r="DI3" i="7" s="1"/>
  <c r="DJ3" i="7" s="1"/>
  <c r="DK3" i="7" s="1"/>
  <c r="DL3" i="7" s="1"/>
  <c r="DM3" i="7" s="1"/>
  <c r="DN3" i="7" s="1"/>
  <c r="DO3" i="7" s="1"/>
  <c r="DP3" i="7" s="1"/>
  <c r="DQ3" i="7" s="1"/>
  <c r="DR3" i="7" s="1"/>
  <c r="DS3" i="7" s="1"/>
  <c r="DT3" i="7" s="1"/>
  <c r="DU3" i="7" s="1"/>
  <c r="DV3" i="7" s="1"/>
  <c r="DW3" i="7" s="1"/>
  <c r="CY2" i="7"/>
  <c r="J158" i="7" l="1"/>
  <c r="L158" i="7"/>
  <c r="K158" i="7"/>
  <c r="M158" i="7"/>
  <c r="N158" i="7"/>
  <c r="O158" i="7"/>
  <c r="J191" i="7"/>
  <c r="N191" i="7"/>
  <c r="O191" i="7"/>
  <c r="K191" i="7"/>
  <c r="M191" i="7"/>
  <c r="L191" i="7"/>
  <c r="J177" i="7"/>
  <c r="O177" i="7"/>
  <c r="L177" i="7"/>
  <c r="N177" i="7"/>
  <c r="M177" i="7"/>
  <c r="K177" i="7"/>
  <c r="K7" i="7"/>
  <c r="M48" i="7"/>
  <c r="O20" i="7"/>
  <c r="K113" i="7"/>
  <c r="K130" i="7"/>
  <c r="J143" i="7"/>
  <c r="N20" i="7"/>
  <c r="N100" i="7"/>
  <c r="L74" i="7"/>
  <c r="J48" i="7"/>
  <c r="N35" i="7"/>
  <c r="J35" i="7"/>
  <c r="O130" i="7"/>
  <c r="L48" i="7"/>
  <c r="K61" i="7"/>
  <c r="O48" i="7"/>
  <c r="N113" i="7"/>
  <c r="J61" i="7"/>
  <c r="J74" i="7"/>
  <c r="K20" i="7"/>
  <c r="J100" i="7"/>
  <c r="K100" i="7"/>
  <c r="O100" i="7"/>
  <c r="K143" i="7"/>
  <c r="N130" i="7"/>
  <c r="L143" i="7"/>
  <c r="K35" i="7"/>
  <c r="L130" i="7"/>
  <c r="J130" i="7"/>
  <c r="M7" i="7"/>
  <c r="N143" i="7"/>
  <c r="M143" i="7"/>
  <c r="O74" i="7"/>
  <c r="J7" i="7"/>
  <c r="L87" i="7"/>
  <c r="L100" i="7"/>
  <c r="O61" i="7"/>
  <c r="M74" i="7"/>
  <c r="M113" i="7"/>
  <c r="K74" i="7"/>
  <c r="N7" i="7"/>
  <c r="J113" i="7"/>
  <c r="M20" i="7"/>
  <c r="L113" i="7"/>
  <c r="O87" i="7"/>
  <c r="N87" i="7"/>
  <c r="M35" i="7"/>
  <c r="O7" i="7"/>
  <c r="M130" i="7"/>
  <c r="O143" i="7"/>
  <c r="L20" i="7"/>
  <c r="N48" i="7"/>
  <c r="L35" i="7"/>
  <c r="K87" i="7"/>
  <c r="O113" i="7"/>
  <c r="J20" i="7"/>
  <c r="L61" i="7"/>
  <c r="L7" i="7"/>
  <c r="J87" i="7"/>
  <c r="O35" i="7"/>
  <c r="M61" i="7"/>
  <c r="M87" i="7"/>
  <c r="K48" i="7"/>
  <c r="N74" i="7"/>
  <c r="N61" i="7"/>
  <c r="M100" i="7"/>
  <c r="P158" i="7" l="1"/>
  <c r="R158" i="7" s="1"/>
  <c r="P191" i="7"/>
  <c r="R191" i="7" s="1"/>
  <c r="Q158" i="7"/>
  <c r="Q191" i="7"/>
  <c r="Q130" i="7"/>
  <c r="P177" i="7"/>
  <c r="R177" i="7" s="1"/>
  <c r="Q177" i="7"/>
  <c r="Q74" i="7"/>
  <c r="P74" i="7"/>
  <c r="R74" i="7" s="1"/>
  <c r="Q143" i="7"/>
  <c r="P143" i="7"/>
  <c r="R143" i="7" s="1"/>
  <c r="P20" i="7"/>
  <c r="R20" i="7" s="1"/>
  <c r="P113" i="7"/>
  <c r="R113" i="7" s="1"/>
  <c r="Q35" i="7"/>
  <c r="Q20" i="7"/>
  <c r="P35" i="7"/>
  <c r="R35" i="7" s="1"/>
  <c r="Q61" i="7"/>
  <c r="P61" i="7"/>
  <c r="R61" i="7" s="1"/>
  <c r="Q48" i="7"/>
  <c r="P48" i="7"/>
  <c r="R48" i="7" s="1"/>
  <c r="Q87" i="7"/>
  <c r="P87" i="7"/>
  <c r="R87" i="7" s="1"/>
  <c r="Q113" i="7"/>
  <c r="Q100" i="7"/>
  <c r="P100" i="7"/>
  <c r="R100" i="7" s="1"/>
  <c r="P130" i="7"/>
  <c r="R130" i="7" s="1"/>
  <c r="Q7" i="7"/>
  <c r="P7" i="7"/>
  <c r="R7" i="7" s="1"/>
</calcChain>
</file>

<file path=xl/sharedStrings.xml><?xml version="1.0" encoding="utf-8"?>
<sst xmlns="http://schemas.openxmlformats.org/spreadsheetml/2006/main" count="3746" uniqueCount="915">
  <si>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</si>
  <si>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</si>
  <si>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</si>
  <si>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</si>
  <si>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</si>
  <si>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</si>
  <si>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</si>
  <si>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</si>
  <si>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</si>
  <si>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</si>
  <si>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</si>
  <si>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</si>
  <si>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</si>
  <si>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</si>
  <si>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</si>
  <si>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</si>
  <si>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</si>
  <si>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</si>
  <si>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</si>
  <si>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</si>
  <si>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</si>
  <si>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</si>
  <si>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</si>
  <si>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</si>
  <si>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</si>
  <si>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</si>
  <si>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</si>
  <si>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</si>
  <si>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</si>
  <si>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</si>
  <si>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</si>
  <si>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</si>
  <si>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</si>
  <si>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</si>
  <si>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</si>
  <si>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</si>
  <si>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</si>
  <si>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</si>
  <si>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</si>
  <si>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</si>
  <si>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</si>
  <si>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</si>
  <si>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</si>
  <si>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</si>
  <si>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</si>
  <si>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</si>
  <si>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</si>
  <si>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</si>
  <si>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</si>
  <si>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</si>
  <si>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</si>
  <si>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</si>
  <si>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</si>
  <si>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</si>
  <si>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</si>
  <si>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</si>
  <si>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</si>
  <si>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</si>
  <si>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</si>
  <si>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</si>
  <si>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</si>
  <si>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</si>
  <si>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</si>
  <si>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</si>
  <si>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</si>
  <si>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</si>
  <si>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</si>
  <si>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</si>
  <si>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</si>
  <si>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</si>
  <si>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</si>
  <si>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</si>
  <si>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</si>
  <si>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</si>
  <si>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</si>
  <si>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</si>
  <si>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</si>
  <si>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</si>
  <si>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</si>
  <si>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</si>
  <si>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</si>
  <si>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</si>
  <si>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</si>
  <si>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</si>
  <si>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</si>
  <si>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</si>
  <si>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</si>
  <si>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</si>
  <si>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</si>
  <si>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</si>
  <si>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</si>
  <si>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</si>
  <si>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</si>
  <si>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</si>
  <si>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</si>
  <si>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</si>
  <si>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</si>
  <si>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</si>
  <si>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</si>
  <si>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</si>
  <si>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</si>
  <si>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</si>
  <si>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</si>
  <si>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</si>
  <si>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</si>
  <si>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</si>
  <si>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</si>
  <si>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</si>
  <si>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</si>
  <si>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</si>
  <si>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</si>
  <si>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</si>
  <si>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</si>
  <si>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</si>
  <si>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</si>
  <si>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</si>
  <si>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</si>
  <si>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</si>
  <si>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</si>
  <si>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</si>
  <si>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</si>
  <si>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</si>
  <si>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</si>
  <si>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</si>
  <si>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</si>
  <si>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</si>
  <si>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</si>
  <si>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</si>
  <si>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</si>
  <si>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</si>
  <si>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</si>
  <si>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</si>
  <si>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</si>
  <si>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</si>
  <si>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</si>
  <si>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</si>
  <si>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</si>
  <si>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</si>
  <si>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</si>
  <si>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</si>
  <si>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</si>
  <si>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</si>
  <si>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</si>
  <si>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</si>
  <si>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</si>
  <si>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</si>
  <si>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</si>
  <si>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</si>
  <si>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</si>
  <si>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</si>
  <si>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</si>
  <si>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</si>
  <si>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</si>
  <si>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</si>
  <si>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</si>
  <si>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</si>
  <si>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</si>
  <si>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</si>
  <si>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</si>
  <si>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</si>
  <si>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</si>
  <si>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</si>
  <si>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</si>
  <si>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</si>
  <si>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</si>
  <si>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</si>
  <si>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</si>
  <si>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</si>
  <si>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</si>
  <si>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</si>
  <si>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</si>
  <si>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</si>
  <si>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</si>
  <si>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</si>
  <si>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</si>
  <si>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</si>
  <si>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</si>
  <si>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</si>
  <si>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</si>
  <si>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</si>
  <si>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</si>
  <si>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</si>
  <si>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</si>
  <si>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</si>
  <si>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</si>
  <si>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</si>
  <si>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</si>
  <si>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</si>
  <si>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</si>
  <si>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</si>
  <si>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</si>
  <si>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</si>
  <si>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</si>
  <si>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</si>
  <si>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</si>
  <si>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</si>
  <si>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</si>
  <si>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</si>
  <si>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</si>
  <si>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</si>
  <si>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</si>
  <si>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</si>
  <si>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</si>
  <si>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</si>
  <si>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</si>
  <si>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</si>
  <si>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</si>
  <si>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</si>
  <si>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</si>
  <si>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</si>
  <si>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</si>
  <si>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</si>
  <si>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</si>
  <si>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</si>
  <si>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</si>
  <si>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</si>
  <si>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</si>
  <si>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</si>
  <si>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</si>
  <si>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</si>
  <si>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</si>
  <si>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</si>
  <si>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</si>
  <si>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</si>
  <si>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</si>
  <si>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</si>
  <si>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</si>
  <si>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</si>
  <si>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</si>
  <si>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</si>
  <si>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</si>
  <si>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</si>
  <si>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</si>
  <si>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</si>
  <si>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</si>
  <si>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</si>
  <si>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</si>
  <si>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</si>
  <si>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</si>
  <si>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</si>
  <si>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</si>
  <si>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</si>
  <si>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</si>
  <si>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</si>
  <si>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</si>
  <si>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</si>
  <si>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</si>
  <si>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</si>
  <si>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</si>
  <si>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</si>
  <si>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</si>
  <si>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</si>
  <si>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</si>
  <si>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</si>
  <si>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</si>
  <si>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</si>
  <si>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</si>
  <si>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</si>
  <si>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</si>
  <si>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</si>
  <si>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</si>
  <si>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</si>
  <si>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</si>
  <si>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</si>
  <si>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</si>
  <si>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</si>
  <si>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</si>
  <si>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</si>
  <si>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</si>
  <si>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</si>
  <si>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</si>
  <si>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</si>
  <si>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</si>
  <si>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</si>
  <si>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</si>
  <si>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</si>
  <si>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</si>
  <si>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</si>
  <si>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</si>
  <si>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</si>
  <si>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</si>
  <si>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</si>
  <si>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</si>
  <si>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</si>
  <si>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</si>
  <si>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</si>
  <si>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</si>
  <si>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</si>
  <si>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</si>
  <si>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</si>
  <si>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</si>
  <si>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</si>
  <si>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</si>
  <si>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</si>
  <si>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</si>
  <si>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</si>
  <si>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</si>
  <si>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</si>
  <si>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</si>
  <si>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</si>
  <si>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</si>
  <si>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</si>
  <si>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</si>
  <si>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</si>
  <si>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</si>
  <si>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</si>
  <si>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</si>
  <si>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</si>
  <si>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</si>
  <si>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</si>
  <si>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</si>
  <si>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</si>
  <si>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</si>
  <si>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</si>
  <si>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</si>
  <si>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</si>
  <si>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</si>
  <si>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</si>
  <si>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</si>
  <si>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</si>
  <si>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</si>
  <si>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</si>
  <si>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</si>
  <si>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</si>
  <si>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</si>
  <si>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</si>
  <si>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</si>
  <si>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</si>
  <si>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</si>
  <si>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</si>
  <si>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</si>
  <si>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</si>
  <si>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</si>
  <si>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</si>
  <si>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</si>
  <si>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</si>
  <si>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</si>
  <si>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</si>
  <si>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</si>
  <si>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</si>
  <si>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</si>
  <si>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</si>
  <si>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</si>
  <si>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</si>
  <si>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</si>
  <si>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</si>
  <si>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</si>
  <si>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</si>
  <si>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</si>
  <si>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</si>
  <si>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</si>
  <si>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</si>
  <si>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</si>
  <si>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</si>
  <si>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</si>
  <si>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</si>
  <si>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</si>
  <si>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</si>
  <si>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</si>
  <si>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</si>
  <si>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</si>
  <si>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</si>
  <si>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</si>
  <si>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</si>
  <si>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</si>
  <si>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</si>
  <si>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</si>
  <si>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</si>
  <si>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</si>
  <si>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</si>
  <si>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</si>
  <si>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</si>
  <si>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</si>
  <si>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</si>
  <si>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</si>
  <si>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</si>
  <si>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</si>
  <si>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</si>
  <si>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</si>
  <si>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</si>
  <si>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</si>
  <si>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</si>
  <si>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</si>
  <si>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</si>
  <si>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</si>
  <si>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</si>
  <si>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</si>
  <si>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</si>
  <si>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</si>
  <si>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</si>
  <si>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</si>
  <si>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</si>
  <si>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</si>
  <si>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</si>
  <si>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</si>
  <si>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</si>
  <si>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</si>
  <si>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</si>
  <si>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</si>
  <si>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</si>
  <si>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</si>
  <si>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</si>
  <si>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</si>
  <si>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</si>
  <si>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</si>
  <si>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</si>
  <si>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</si>
  <si>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</si>
  <si>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</si>
  <si>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</si>
  <si>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</si>
  <si>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</si>
  <si>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</si>
  <si>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</si>
  <si>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</si>
  <si>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</si>
  <si>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</si>
  <si>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</si>
  <si>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</si>
  <si>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</si>
  <si>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</si>
  <si>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</si>
  <si>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</si>
  <si>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</si>
  <si>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</si>
  <si>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</si>
  <si>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</si>
  <si>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</si>
  <si>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</si>
  <si>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</si>
  <si>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</si>
  <si>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</si>
  <si>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</si>
  <si>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</si>
  <si>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</si>
  <si>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</si>
  <si>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</si>
  <si>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</si>
  <si>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</si>
  <si>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</si>
  <si>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</si>
  <si>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</si>
  <si>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</si>
  <si>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</si>
  <si>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</si>
  <si>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</si>
  <si>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</si>
  <si>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</si>
  <si>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</si>
  <si>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</si>
  <si>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</si>
  <si>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</si>
  <si>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</si>
  <si>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</si>
  <si>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</si>
  <si>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</si>
  <si>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</si>
  <si>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</si>
  <si>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</si>
  <si>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</si>
  <si>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</si>
  <si>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</si>
  <si>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</si>
  <si>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</si>
  <si>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</si>
  <si>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</si>
  <si>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</si>
  <si>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</si>
  <si>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</si>
  <si>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</si>
  <si>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</si>
  <si>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</si>
  <si>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</si>
  <si>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</si>
  <si>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</si>
  <si>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</si>
  <si>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</si>
  <si>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</si>
  <si>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</si>
  <si>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</si>
  <si>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</si>
  <si>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</si>
  <si>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</si>
  <si>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</si>
  <si>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</si>
  <si>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</si>
  <si>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</si>
  <si>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</si>
  <si>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</si>
  <si>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</si>
  <si>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</si>
  <si>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</si>
  <si>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</si>
  <si>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</si>
  <si>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</si>
  <si>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</si>
  <si>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</si>
  <si>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</si>
  <si>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</si>
  <si>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</si>
  <si>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</si>
  <si>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</si>
  <si>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</si>
  <si>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</si>
  <si>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</si>
  <si>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</si>
  <si>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</si>
  <si>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</si>
  <si>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</si>
  <si>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</si>
  <si>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</si>
  <si>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</si>
  <si>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</si>
  <si>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</si>
  <si>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</si>
  <si>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</si>
  <si>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</si>
  <si>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</si>
  <si>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</si>
  <si>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</si>
  <si>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</si>
  <si>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</si>
  <si>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</si>
  <si>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</si>
  <si>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</si>
  <si>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</si>
  <si>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</si>
  <si>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</si>
  <si>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</si>
  <si>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</si>
  <si>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</si>
  <si>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</si>
  <si>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</si>
  <si>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</si>
  <si>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</si>
  <si>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</si>
  <si>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</si>
  <si>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</si>
  <si>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</si>
  <si>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</si>
  <si>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</si>
  <si>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</si>
  <si>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</si>
  <si>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</si>
  <si>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</si>
  <si>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</si>
  <si>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</si>
  <si>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</si>
  <si>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</si>
  <si>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</si>
  <si>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</si>
  <si>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</si>
  <si>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</si>
  <si>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</si>
  <si>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</si>
  <si>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</si>
  <si>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</si>
  <si>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</si>
  <si>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</si>
  <si>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</si>
  <si>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</si>
  <si>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</si>
  <si>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</si>
  <si>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</si>
  <si>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</si>
  <si>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</si>
  <si>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</si>
  <si>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</si>
  <si>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</si>
  <si>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</si>
  <si>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</si>
  <si>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</si>
  <si>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</si>
  <si>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</si>
  <si>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</si>
  <si>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</si>
  <si>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</si>
  <si>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</si>
  <si>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</si>
  <si>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</si>
  <si>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</si>
  <si>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</si>
  <si>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</si>
  <si>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</si>
  <si>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</si>
  <si>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</si>
  <si>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</si>
  <si>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</si>
  <si>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</si>
  <si>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</si>
  <si>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</si>
  <si>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</si>
  <si>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</si>
  <si>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</si>
  <si>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</si>
  <si>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</si>
  <si>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</si>
  <si>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</si>
  <si>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</si>
  <si>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</si>
  <si>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</si>
  <si>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</si>
  <si>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</si>
  <si>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</si>
  <si>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</si>
  <si>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</si>
  <si>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</si>
  <si>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</si>
  <si>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</si>
  <si>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</si>
  <si>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</si>
  <si>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</si>
  <si>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</si>
  <si>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</si>
  <si>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</si>
  <si>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</si>
  <si>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</si>
  <si>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</si>
  <si>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</si>
  <si>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</si>
  <si>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</si>
  <si>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</si>
  <si>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</si>
  <si>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</si>
  <si>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</si>
  <si>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</si>
  <si>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</si>
  <si>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</si>
  <si>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</si>
  <si>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</si>
  <si>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</si>
  <si>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</si>
  <si>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</si>
  <si>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</si>
  <si>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</si>
  <si>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</si>
  <si>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</si>
  <si>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</si>
  <si>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</si>
  <si>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</si>
  <si>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</si>
  <si>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</si>
  <si>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</si>
  <si>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</si>
  <si>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</si>
  <si>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</si>
  <si>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</si>
  <si>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</si>
  <si>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</si>
  <si>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</si>
  <si>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</si>
  <si>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</si>
  <si>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</si>
  <si>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</si>
  <si>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</si>
  <si>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</si>
  <si>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</si>
  <si>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</si>
  <si>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</si>
  <si>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</si>
  <si>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</si>
  <si>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</si>
  <si>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</si>
  <si>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</si>
  <si>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</si>
  <si>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</si>
  <si>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</si>
  <si>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</si>
  <si>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</si>
  <si>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</si>
  <si>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</si>
  <si>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</si>
  <si>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</si>
  <si>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</si>
  <si>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</si>
  <si>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</si>
  <si>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</si>
  <si>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</si>
  <si>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</si>
  <si>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</si>
  <si>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</si>
  <si>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</si>
  <si>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</si>
  <si>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</si>
  <si>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</si>
  <si>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</si>
  <si>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</si>
  <si>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</si>
  <si>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</si>
  <si>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</si>
  <si>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</si>
  <si>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</si>
  <si>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</si>
  <si>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</si>
  <si>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</si>
  <si>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</si>
  <si>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</si>
  <si>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</si>
  <si>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</si>
  <si>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</si>
  <si>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</si>
  <si>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</si>
  <si>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</si>
  <si>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</si>
  <si>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</si>
  <si>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</si>
  <si>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</si>
  <si>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</si>
  <si>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</si>
  <si>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</si>
  <si>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</si>
  <si>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</si>
  <si>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</si>
  <si>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</si>
  <si>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</si>
  <si>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</si>
  <si>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</si>
  <si>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</si>
  <si>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</si>
  <si>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</si>
  <si>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</si>
  <si>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</si>
  <si>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</si>
  <si>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</si>
  <si>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</si>
  <si>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</si>
  <si>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</si>
  <si>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</si>
  <si>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</si>
  <si>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</si>
  <si>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</si>
  <si>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</si>
  <si>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</si>
  <si>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</si>
  <si>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</si>
  <si>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</si>
  <si>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</si>
  <si>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</si>
  <si>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</si>
  <si>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</si>
  <si>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</si>
  <si>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</si>
  <si>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</si>
  <si>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</si>
  <si>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</si>
  <si>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</si>
  <si>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</si>
  <si>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</si>
  <si>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</si>
  <si>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</si>
  <si>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</si>
  <si>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</si>
  <si>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</si>
  <si>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</si>
  <si>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</si>
  <si>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</si>
  <si>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</si>
  <si>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</si>
  <si>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</si>
  <si>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</si>
  <si>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</si>
  <si>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</si>
  <si>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</si>
  <si>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</si>
  <si>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</si>
  <si>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</si>
  <si>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</si>
  <si>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</si>
  <si>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</si>
  <si>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(1)</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</si>
  <si>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</si>
  <si>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</si>
  <si>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</si>
  <si>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</si>
  <si>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</si>
  <si>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</si>
  <si>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</si>
  <si>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</si>
  <si>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</si>
  <si>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</si>
  <si>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</si>
  <si>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</si>
  <si>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</si>
  <si>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</si>
  <si>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</si>
  <si>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</si>
  <si>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</si>
  <si>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</si>
  <si>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</si>
  <si>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Severn Trent Water</t>
  </si>
  <si>
    <t>Shelton</t>
  </si>
  <si>
    <t>2016-17</t>
  </si>
  <si>
    <t>Marcus O'Kane</t>
  </si>
  <si>
    <t>Puleston Bridge</t>
  </si>
  <si>
    <t>GW</t>
  </si>
  <si>
    <t>Uckington</t>
  </si>
  <si>
    <t>SW:River</t>
  </si>
  <si>
    <t>Beckbury Group</t>
  </si>
  <si>
    <t xml:space="preserve">Beckbury </t>
  </si>
  <si>
    <t>Grindleforge</t>
  </si>
  <si>
    <t>Shifnal and Lizard Mill</t>
  </si>
  <si>
    <t>Shifnal</t>
  </si>
  <si>
    <t>Lizard Mill</t>
  </si>
  <si>
    <t>Newport Group</t>
  </si>
  <si>
    <t>Lilleshall</t>
  </si>
  <si>
    <t>18/54/04/1169</t>
  </si>
  <si>
    <t>Edgmond Bridge</t>
  </si>
  <si>
    <t>18/54/04/1008</t>
  </si>
  <si>
    <t>Rodway</t>
  </si>
  <si>
    <t>Newport</t>
  </si>
  <si>
    <t>Woodfield</t>
  </si>
  <si>
    <t>EXEMPT</t>
  </si>
  <si>
    <t>Much Wenlock</t>
  </si>
  <si>
    <t>Exempt</t>
  </si>
  <si>
    <t>Neachley and Cosford</t>
  </si>
  <si>
    <t xml:space="preserve">Neachley </t>
  </si>
  <si>
    <t>Cosford</t>
  </si>
  <si>
    <t>Eyton Group</t>
  </si>
  <si>
    <t>Eyton</t>
  </si>
  <si>
    <t>Kinnerley</t>
  </si>
  <si>
    <t>Nescliffe</t>
  </si>
  <si>
    <t>North Wolves Group</t>
  </si>
  <si>
    <t>Copley</t>
  </si>
  <si>
    <t>Hilton</t>
  </si>
  <si>
    <t>Stableford</t>
  </si>
  <si>
    <t>Roughton</t>
  </si>
  <si>
    <t>Rindleford</t>
  </si>
  <si>
    <t>Shrewsbury GW</t>
  </si>
  <si>
    <t>Ford</t>
  </si>
  <si>
    <t>Bomere Heath</t>
  </si>
  <si>
    <t>Sheriffhales</t>
  </si>
  <si>
    <t>6.745</t>
  </si>
  <si>
    <t>Includes Flow from Shelton GW</t>
  </si>
  <si>
    <t>Disused</t>
  </si>
  <si>
    <t>Zonal constraint.  Failure point is Wolverhampton north and Telford constraint is based on restricted GW yield and linkages in the zone.</t>
  </si>
  <si>
    <t>These 4 sources are within a group licence with an annual licensed quantiy (Ml/d) of 21.39.  Zonal constraint.  Failure point is Wolverhampton north and Telford constraint is based on restricted GW yield and linkages in the zone.</t>
  </si>
  <si>
    <t>Modelled Effect of WINEP2</t>
  </si>
  <si>
    <t>(7BL+8BL)-(10BL)</t>
  </si>
  <si>
    <t>New WTW on the River Severn near Buildwas, Shropshire</t>
  </si>
  <si>
    <t>WTW16</t>
  </si>
  <si>
    <t>N</t>
  </si>
  <si>
    <t>Much Wenlock BH enhancements</t>
  </si>
  <si>
    <t>BHS16</t>
  </si>
  <si>
    <t>Potable water import to Shelton WRZ (localised)</t>
  </si>
  <si>
    <t>SHE02</t>
  </si>
  <si>
    <t>Potable water import to Shelton WRZ (WRZ wide)</t>
  </si>
  <si>
    <t>SHE03</t>
  </si>
  <si>
    <t>SHE04</t>
  </si>
  <si>
    <t>Cross Wolverhampton strategic transfer solution</t>
  </si>
  <si>
    <t>GRD22</t>
  </si>
  <si>
    <t>SHE06</t>
  </si>
  <si>
    <t>GRD01</t>
  </si>
  <si>
    <t>GRD06</t>
  </si>
  <si>
    <t>SHE05</t>
  </si>
  <si>
    <t>SHE01</t>
  </si>
  <si>
    <t>Financing costs</t>
  </si>
  <si>
    <t>No more than 3 in 100 Temporary Use Bans</t>
  </si>
  <si>
    <t>1887-89</t>
  </si>
  <si>
    <t>Severe historic drought</t>
  </si>
  <si>
    <t>1933-34</t>
  </si>
  <si>
    <t>1975-76</t>
  </si>
  <si>
    <t>1995-96</t>
  </si>
  <si>
    <t>TUBs last implemented</t>
  </si>
  <si>
    <t>1 in 200 yr 30-month (0.50% chance of occurance)</t>
  </si>
  <si>
    <t>1 in 300 yr  18-month (0.33% chance of occurance)</t>
  </si>
  <si>
    <t>1  in 500 yr 30-month (0.20% of chance of occurance)</t>
  </si>
  <si>
    <t>1 in 1000 yr 24-month (0.10% chance of occurance)</t>
  </si>
  <si>
    <t xml:space="preserve">
DO Modelling Assumptions- each drought event is modelled over a 95-year run with LoS at 1 in 33-years (1 TUBs and 1 NEUBs) for the Demand Restrictions Run (1) in the data table and emergency storage is not used under any run.</t>
  </si>
  <si>
    <t xml:space="preserve">There are no  drought supply measures e.g. drought permits or orders stipulated in our Drought Plan for the Shelton WRZ. </t>
  </si>
  <si>
    <t xml:space="preserve">There is no supply/demand impact of the more severe drought scenarios in the Shelton WRZ. </t>
  </si>
  <si>
    <t xml:space="preserve">Drought scenarios selected from our drought library of 200 stochastic scenarios. The scenarios presented in the table provide a range of drought severities and durations for plausible events. See Appendix A9 of the dWRMP report for more information on their development. </t>
  </si>
  <si>
    <t>18/54/4/995</t>
  </si>
  <si>
    <t>18/54/02/0309</t>
  </si>
  <si>
    <t>18/54/05/0044</t>
  </si>
  <si>
    <t>MD/054/0002/008</t>
  </si>
  <si>
    <t>18/54/2/20</t>
  </si>
  <si>
    <t>18/54/5/0129</t>
  </si>
  <si>
    <t>18/54/5/128/G</t>
  </si>
  <si>
    <t>18/54/04/0293</t>
  </si>
  <si>
    <t>18/54/04/0465</t>
  </si>
  <si>
    <t>18/54/4/174</t>
  </si>
  <si>
    <t>18/54/5/124</t>
  </si>
  <si>
    <t>18/54/1/648/G</t>
  </si>
  <si>
    <t>18/54/01/0546</t>
  </si>
  <si>
    <t>MD/054/0001/002</t>
  </si>
  <si>
    <t>18/54/5/31</t>
  </si>
  <si>
    <t>18/54/5/125</t>
  </si>
  <si>
    <t>18/54/2/400/G</t>
  </si>
  <si>
    <t>18/54/02/0407/1</t>
  </si>
  <si>
    <t>(6)</t>
  </si>
  <si>
    <t>Scenario 141</t>
  </si>
  <si>
    <t>Scenario 43</t>
  </si>
  <si>
    <t>Scenario 169</t>
  </si>
  <si>
    <t>Scenario 161</t>
  </si>
  <si>
    <t>List individual measures used in scenario e.g.
(1) Demand savings restrictions drought measure (TUBs 5% demand saving and NEUBs additional 5% demand saving assumed)
There are no other drought measures for this zone 
(6) No data entered- N/A for the WRZ</t>
  </si>
  <si>
    <t>Home water efficiency checks including social housing</t>
  </si>
  <si>
    <t>WE003</t>
  </si>
  <si>
    <t>7BL+ 8BL+ (6. Preferred scenario ref 58.7)+ (6. Preferred scenario ref 58.1)</t>
  </si>
  <si>
    <t>9BL+ (6. Preferred scenario ref 60.1)+(6. Preferred scenario ref 58.4)</t>
  </si>
  <si>
    <t>Non potable water supplied to: None</t>
  </si>
  <si>
    <t>7FP-(10FP)</t>
  </si>
  <si>
    <t xml:space="preserve">Unrestricted demand based on total vaule summed across all demand centres for the WRZ in our Aquator model restricted demand is based on the value reported for the unrestricted demand with a 5% reduction to account for an assumed 5% demand savings that could be realised through a TUB. 
</t>
  </si>
  <si>
    <t>Leakage Reduction</t>
  </si>
  <si>
    <t>Enhanced metering</t>
  </si>
  <si>
    <t>Demand</t>
  </si>
  <si>
    <t>Enahnced Metering</t>
  </si>
  <si>
    <t>This is a company wide decision, and the AIC reflects the company wide costs and demand benefits</t>
  </si>
  <si>
    <t>Active Leakage control</t>
  </si>
  <si>
    <t>This is a company wide decision, and the AIC reflects the company wide costs and demand benefits for measured and unmeasured water efficiency programmes</t>
  </si>
  <si>
    <t xml:space="preserve">Site M Expansion </t>
  </si>
  <si>
    <t>Site M expansion</t>
  </si>
  <si>
    <t>Site U transfer to Wolverhampton and Telford WRZ</t>
  </si>
  <si>
    <t>Site N to Shelton WRZ transfer solution (Low flow)</t>
  </si>
  <si>
    <t>Site N to Nurton Transfer (High Flow)</t>
  </si>
  <si>
    <t>v11 - August 2016 with updates upto v14 Oct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</si>
</sst>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yyyy\-yy"/>
    <numFmt numFmtId="165" formatCode="0.0"/>
    <numFmt numFmtId="166" formatCode="0.000"/>
    <numFmt numFmtId="167" formatCode="yyyy/yy"/>
  </numFmts>
  <fonts count="58"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b/>
      <sz val="12"/>
      <color indexed="8"/>
      <name val="Arial"/>
      <family val="2"/>
    </font>
    <font>
      <b/>
      <sz val="12"/>
      <color indexed="55"/>
      <name val="Arial"/>
      <family val="2"/>
    </font>
    <font>
      <sz val="10"/>
      <color indexed="22"/>
      <name val="Arial"/>
      <family val="2"/>
    </font>
    <font>
      <i/>
      <sz val="1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sz val="10"/>
      <color theme="0" tint="-0.249977111117893"/>
      <name val="Arial"/>
      <family val="2"/>
    </font>
    <font>
      <b/>
      <sz val="11"/>
      <color rgb="FF000000"/>
      <name val="Arial"/>
      <family val="2"/>
    </font>
    <font>
      <u/>
      <sz val="11"/>
      <color theme="10"/>
      <name val="Calibri"/>
      <family val="2"/>
      <scheme val="minor"/>
    </font>
    <font>
      <sz val="12"/>
      <color theme="1"/>
      <name val="Arial"/>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
      <patternFill patternType="solid">
        <fgColor rgb="FFFFFF00"/>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3">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 fillId="0" borderId="0"/>
    <xf numFmtId="0" fontId="56" fillId="0" borderId="0" applyNumberFormat="0" applyFill="0" applyBorder="0" applyAlignment="0" applyProtection="0"/>
    <xf numFmtId="44" fontId="57" fillId="0" borderId="0" applyFont="0" applyFill="0" applyBorder="0" applyAlignment="0" applyProtection="0"/>
    <xf numFmtId="0" fontId="1" fillId="0" borderId="0"/>
  </cellStyleXfs>
  <cellXfs count="1046">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7" fillId="2" borderId="35" xfId="1" applyFont="1" applyFill="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2" fontId="33" fillId="2" borderId="0" xfId="1" applyNumberFormat="1" applyFont="1" applyFill="1" applyBorder="1" applyProtection="1"/>
    <xf numFmtId="0" fontId="8" fillId="2" borderId="43" xfId="1" applyFont="1" applyFill="1" applyBorder="1" applyProtection="1"/>
    <xf numFmtId="0" fontId="33" fillId="2" borderId="0" xfId="1" applyFont="1" applyFill="1" applyBorder="1" applyProtection="1"/>
    <xf numFmtId="49" fontId="33" fillId="2" borderId="0" xfId="1" applyNumberFormat="1" applyFont="1" applyFill="1" applyBorder="1" applyProtection="1"/>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0" fontId="24" fillId="6" borderId="78" xfId="1" applyFont="1" applyFill="1" applyBorder="1" applyAlignment="1" applyProtection="1">
      <alignment horizontal="center" vertical="center" wrapText="1"/>
    </xf>
    <xf numFmtId="0" fontId="26" fillId="6" borderId="19" xfId="1" applyFont="1" applyFill="1" applyBorder="1" applyAlignment="1" applyProtection="1">
      <alignment horizontal="center" wrapText="1"/>
    </xf>
    <xf numFmtId="0" fontId="26" fillId="6" borderId="80" xfId="1" applyFont="1" applyFill="1" applyBorder="1" applyAlignment="1" applyProtection="1">
      <alignment horizontal="center" wrapText="1"/>
    </xf>
    <xf numFmtId="0" fontId="26" fillId="6" borderId="79" xfId="1" applyFont="1" applyFill="1" applyBorder="1" applyAlignment="1" applyProtection="1">
      <alignment horizontal="center" wrapText="1"/>
    </xf>
    <xf numFmtId="0" fontId="11" fillId="6" borderId="0" xfId="1" applyFont="1" applyFill="1" applyBorder="1" applyAlignment="1" applyProtection="1">
      <alignment horizontal="left" vertical="center"/>
    </xf>
    <xf numFmtId="0" fontId="8" fillId="6" borderId="47" xfId="1" applyFont="1" applyFill="1" applyBorder="1" applyAlignment="1" applyProtection="1">
      <alignment horizontal="center" vertical="center"/>
    </xf>
    <xf numFmtId="0" fontId="19" fillId="6" borderId="0" xfId="1" applyFont="1" applyFill="1" applyBorder="1" applyAlignment="1" applyProtection="1">
      <alignment horizontal="center" wrapText="1"/>
    </xf>
    <xf numFmtId="0" fontId="26" fillId="6" borderId="0" xfId="1" applyFont="1" applyFill="1" applyBorder="1" applyAlignment="1" applyProtection="1">
      <alignment horizontal="center" wrapText="1"/>
    </xf>
    <xf numFmtId="0" fontId="26" fillId="6" borderId="5" xfId="1" applyFont="1" applyFill="1" applyBorder="1" applyAlignment="1" applyProtection="1">
      <alignment horizontal="center" wrapText="1"/>
    </xf>
    <xf numFmtId="0" fontId="42" fillId="6" borderId="4" xfId="1" applyFont="1" applyFill="1" applyBorder="1" applyAlignment="1" applyProtection="1">
      <alignment horizontal="left" wrapText="1"/>
    </xf>
    <xf numFmtId="0" fontId="11" fillId="2" borderId="4" xfId="1" applyFont="1" applyFill="1" applyBorder="1" applyAlignment="1" applyProtection="1">
      <alignment horizontal="left" wrapText="1"/>
    </xf>
    <xf numFmtId="0" fontId="15" fillId="2" borderId="9" xfId="1" applyFont="1" applyFill="1" applyBorder="1" applyAlignment="1" applyProtection="1">
      <alignment horizontal="left" wrapText="1"/>
    </xf>
    <xf numFmtId="0" fontId="24" fillId="6" borderId="47" xfId="1" applyFont="1" applyFill="1" applyBorder="1" applyAlignment="1" applyProtection="1">
      <alignment horizontal="center" vertical="center" wrapText="1"/>
    </xf>
    <xf numFmtId="0" fontId="3" fillId="6" borderId="47" xfId="1" applyFont="1" applyFill="1" applyBorder="1" applyAlignment="1" applyProtection="1">
      <alignment horizontal="center" vertical="center"/>
    </xf>
    <xf numFmtId="0" fontId="3" fillId="6" borderId="55" xfId="1" applyFont="1" applyFill="1" applyBorder="1" applyAlignment="1" applyProtection="1">
      <alignment horizontal="center" vertical="center"/>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7" fillId="2" borderId="0" xfId="1" applyFont="1" applyFill="1" applyBorder="1" applyAlignment="1" applyProtection="1">
      <alignment vertical="center"/>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3" fillId="0" borderId="57" xfId="1" applyFont="1" applyFill="1" applyBorder="1" applyAlignment="1" applyProtection="1">
      <alignment horizontal="center" vertical="center" wrapText="1"/>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0" fontId="26" fillId="6" borderId="57" xfId="1" applyFont="1" applyFill="1" applyBorder="1" applyAlignment="1" applyProtection="1">
      <alignment horizontal="center" vertical="center"/>
    </xf>
    <xf numFmtId="0" fontId="43" fillId="0" borderId="57" xfId="1" applyFont="1" applyFill="1" applyBorder="1" applyAlignment="1" applyProtection="1">
      <alignment horizontal="center" wrapText="1"/>
    </xf>
    <xf numFmtId="1" fontId="15" fillId="6" borderId="6" xfId="1" applyNumberFormat="1" applyFont="1" applyFill="1" applyBorder="1" applyAlignment="1" applyProtection="1">
      <alignment horizontal="center"/>
    </xf>
    <xf numFmtId="1" fontId="1" fillId="2" borderId="0" xfId="1" applyNumberFormat="1" applyFill="1" applyBorder="1" applyProtection="1"/>
    <xf numFmtId="0" fontId="11" fillId="2" borderId="0" xfId="1" applyFont="1" applyFill="1" applyBorder="1" applyAlignment="1" applyProtection="1">
      <alignment horizontal="center" wrapText="1"/>
    </xf>
    <xf numFmtId="49" fontId="11" fillId="2" borderId="39" xfId="1" applyNumberFormat="1" applyFont="1" applyFill="1" applyBorder="1" applyAlignment="1" applyProtection="1">
      <alignment horizontal="center" vertical="center" wrapText="1"/>
    </xf>
    <xf numFmtId="9" fontId="19" fillId="0" borderId="0" xfId="8" applyFont="1" applyFill="1" applyBorder="1" applyAlignment="1" applyProtection="1">
      <alignment horizontal="center"/>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49" fontId="7" fillId="2" borderId="35" xfId="1" applyNumberFormat="1" applyFont="1" applyFill="1" applyBorder="1" applyAlignment="1" applyProtection="1">
      <alignment horizontal="center" vertical="center" wrapText="1"/>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49" fontId="11" fillId="3" borderId="39" xfId="1" applyNumberFormat="1" applyFont="1" applyFill="1" applyBorder="1" applyAlignment="1" applyProtection="1">
      <alignment horizontal="center" vertical="center" wrapText="1"/>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0" fontId="11" fillId="3" borderId="52" xfId="1" applyFont="1" applyFill="1" applyBorder="1" applyAlignment="1" applyProtection="1">
      <alignment horizontal="center" vertical="center"/>
    </xf>
    <xf numFmtId="0" fontId="11" fillId="0" borderId="50"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26" fillId="6" borderId="6" xfId="1" applyFont="1" applyFill="1" applyBorder="1" applyAlignment="1" applyProtection="1">
      <alignment horizontal="center" vertical="center" wrapText="1"/>
    </xf>
    <xf numFmtId="0" fontId="46" fillId="0" borderId="0" xfId="0" applyFont="1"/>
    <xf numFmtId="0" fontId="11" fillId="3" borderId="45" xfId="1" applyFont="1" applyFill="1" applyBorder="1" applyAlignment="1" applyProtection="1">
      <alignment horizontal="left" vertical="center" wrapText="1"/>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0" fontId="26" fillId="6" borderId="45" xfId="1" applyFont="1" applyFill="1" applyBorder="1" applyAlignment="1" applyProtection="1">
      <alignment vertical="center" wrapText="1"/>
    </xf>
    <xf numFmtId="0" fontId="26" fillId="6" borderId="41" xfId="1" applyFont="1" applyFill="1" applyBorder="1" applyAlignment="1" applyProtection="1">
      <alignment horizontal="left" vertical="center" wrapText="1"/>
    </xf>
    <xf numFmtId="0" fontId="26" fillId="6" borderId="41" xfId="1" applyFont="1" applyFill="1" applyBorder="1" applyAlignment="1" applyProtection="1">
      <alignment horizontal="center" vertical="center" wrapText="1"/>
    </xf>
    <xf numFmtId="0" fontId="26" fillId="6" borderId="44" xfId="1" applyFont="1" applyFill="1" applyBorder="1" applyAlignment="1" applyProtection="1">
      <alignment horizontal="center" wrapText="1"/>
    </xf>
    <xf numFmtId="0" fontId="26" fillId="6" borderId="46" xfId="1" applyFont="1" applyFill="1" applyBorder="1" applyAlignment="1" applyProtection="1">
      <alignment horizontal="center" wrapText="1"/>
    </xf>
    <xf numFmtId="0" fontId="26" fillId="6" borderId="57" xfId="1" applyFont="1" applyFill="1" applyBorder="1" applyAlignment="1" applyProtection="1">
      <alignment horizontal="center" vertical="center" wrapText="1"/>
    </xf>
    <xf numFmtId="0" fontId="11" fillId="6" borderId="0" xfId="1" applyFont="1" applyFill="1" applyBorder="1" applyAlignment="1" applyProtection="1">
      <alignment vertical="center"/>
    </xf>
    <xf numFmtId="0" fontId="11" fillId="0" borderId="44" xfId="1" applyFont="1" applyFill="1" applyBorder="1" applyAlignment="1" applyProtection="1">
      <alignment horizontal="center" vertical="center"/>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xf>
    <xf numFmtId="0" fontId="11" fillId="0" borderId="39" xfId="1" applyFont="1" applyFill="1" applyBorder="1" applyAlignment="1" applyProtection="1">
      <alignment horizontal="center" vertical="center"/>
    </xf>
    <xf numFmtId="49" fontId="11" fillId="6" borderId="39" xfId="1" quotePrefix="1" applyNumberFormat="1" applyFont="1" applyFill="1" applyBorder="1" applyAlignment="1" applyProtection="1">
      <alignment horizontal="center" vertical="center" wrapText="1"/>
    </xf>
    <xf numFmtId="0" fontId="11" fillId="3" borderId="39" xfId="1" applyFont="1" applyFill="1" applyBorder="1" applyAlignment="1" applyProtection="1">
      <alignment horizontal="center" vertical="center"/>
    </xf>
    <xf numFmtId="0" fontId="11" fillId="0" borderId="41" xfId="1" applyFont="1" applyFill="1" applyBorder="1" applyAlignment="1" applyProtection="1">
      <alignment horizontal="left" vertical="center"/>
    </xf>
    <xf numFmtId="0" fontId="11" fillId="0" borderId="41" xfId="1" applyFont="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0" fontId="11" fillId="0" borderId="29" xfId="1" applyFont="1" applyFill="1" applyBorder="1" applyAlignment="1" applyProtection="1">
      <alignment horizontal="center" vertical="center"/>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0" fontId="11" fillId="3" borderId="66" xfId="1" applyFont="1" applyFill="1" applyBorder="1" applyAlignment="1" applyProtection="1">
      <alignment horizontal="left" vertical="center" wrapText="1"/>
    </xf>
    <xf numFmtId="0" fontId="11" fillId="6" borderId="10" xfId="1" applyFont="1" applyFill="1" applyBorder="1" applyAlignment="1" applyProtection="1">
      <alignment horizontal="left" vertical="center"/>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49" fontId="11" fillId="6" borderId="6" xfId="1" applyNumberFormat="1" applyFont="1" applyFill="1" applyBorder="1" applyAlignment="1" applyProtection="1">
      <alignment horizontal="center" vertical="center" wrapText="1"/>
    </xf>
    <xf numFmtId="49" fontId="11" fillId="6" borderId="39" xfId="1" applyNumberFormat="1" applyFont="1" applyFill="1" applyBorder="1" applyAlignment="1" applyProtection="1">
      <alignment horizontal="center" vertical="center" wrapText="1"/>
    </xf>
    <xf numFmtId="49" fontId="11" fillId="0" borderId="39" xfId="1" applyNumberFormat="1" applyFont="1" applyFill="1" applyBorder="1" applyAlignment="1" applyProtection="1">
      <alignment horizontal="center" vertical="center" wrapText="1"/>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0" fontId="48" fillId="0" borderId="0" xfId="3" applyFont="1" applyBorder="1" applyProtection="1"/>
    <xf numFmtId="0" fontId="7" fillId="0" borderId="38" xfId="1" applyFont="1" applyFill="1" applyBorder="1" applyAlignment="1" applyProtection="1">
      <alignment horizontal="right"/>
    </xf>
    <xf numFmtId="0" fontId="49"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2" fontId="1" fillId="0" borderId="6" xfId="1" quotePrefix="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wrapText="1"/>
      <protection locked="0"/>
    </xf>
    <xf numFmtId="0" fontId="26" fillId="2" borderId="0" xfId="9" applyFont="1" applyFill="1" applyBorder="1" applyAlignment="1" applyProtection="1">
      <alignment horizontal="right"/>
    </xf>
    <xf numFmtId="2" fontId="1" fillId="0" borderId="6" xfId="1" applyNumberFormat="1" applyFont="1" applyFill="1" applyBorder="1" applyAlignment="1" applyProtection="1">
      <alignment horizontal="center" vertical="center"/>
      <protection locked="0"/>
    </xf>
    <xf numFmtId="0" fontId="1" fillId="0" borderId="6" xfId="1" applyFont="1" applyFill="1" applyBorder="1" applyAlignment="1" applyProtection="1">
      <alignment horizontal="center" vertical="center" wrapText="1"/>
    </xf>
    <xf numFmtId="2" fontId="1" fillId="3" borderId="6" xfId="1"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wrapText="1"/>
      <protection locked="0"/>
    </xf>
    <xf numFmtId="165" fontId="1" fillId="6" borderId="8" xfId="1" applyNumberFormat="1" applyFont="1" applyFill="1" applyBorder="1" applyAlignment="1" applyProtection="1">
      <alignment horizontal="center" vertical="center" wrapText="1"/>
    </xf>
    <xf numFmtId="0" fontId="1" fillId="6" borderId="6" xfId="1" applyFont="1" applyFill="1" applyBorder="1" applyAlignment="1" applyProtection="1">
      <alignment horizontal="center" vertical="center" wrapText="1"/>
    </xf>
    <xf numFmtId="2" fontId="1" fillId="3" borderId="6" xfId="1" applyNumberFormat="1" applyFont="1" applyFill="1" applyBorder="1" applyAlignment="1" applyProtection="1">
      <alignment horizontal="center" vertical="center"/>
    </xf>
    <xf numFmtId="0" fontId="1" fillId="6" borderId="36" xfId="1" applyFont="1" applyFill="1" applyBorder="1" applyAlignment="1" applyProtection="1">
      <alignment horizontal="center" vertical="center" wrapText="1"/>
      <protection locked="0"/>
    </xf>
    <xf numFmtId="165" fontId="1" fillId="0" borderId="8" xfId="1" applyNumberFormat="1" applyFont="1" applyFill="1" applyBorder="1" applyAlignment="1" applyProtection="1">
      <alignment horizontal="center" vertical="center" wrapText="1"/>
      <protection locked="0"/>
    </xf>
    <xf numFmtId="49" fontId="1" fillId="2" borderId="6" xfId="1"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2" fontId="1" fillId="0" borderId="6" xfId="0" applyNumberFormat="1" applyFont="1" applyFill="1" applyBorder="1" applyAlignment="1" applyProtection="1">
      <alignment horizontal="center" vertical="center" wrapText="1"/>
      <protection locked="0"/>
    </xf>
    <xf numFmtId="2" fontId="1" fillId="0" borderId="6" xfId="0" applyNumberFormat="1" applyFont="1" applyFill="1" applyBorder="1" applyAlignment="1" applyProtection="1">
      <alignment horizontal="center" vertical="center"/>
      <protection locked="0"/>
    </xf>
    <xf numFmtId="165" fontId="1" fillId="6" borderId="8" xfId="1" applyNumberFormat="1" applyFont="1" applyFill="1" applyBorder="1" applyAlignment="1" applyProtection="1">
      <alignment horizontal="center" vertical="center" wrapText="1"/>
      <protection locked="0"/>
    </xf>
    <xf numFmtId="0" fontId="26" fillId="6" borderId="6"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2" fontId="1" fillId="3" borderId="6" xfId="0" applyNumberFormat="1"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wrapText="1"/>
      <protection locked="0"/>
    </xf>
    <xf numFmtId="0" fontId="1" fillId="0" borderId="29" xfId="4" applyFont="1" applyFill="1" applyBorder="1" applyAlignment="1">
      <alignment horizontal="center" vertical="center" wrapText="1"/>
    </xf>
    <xf numFmtId="49" fontId="1" fillId="0" borderId="36" xfId="1" applyNumberFormat="1" applyFont="1" applyFill="1" applyBorder="1" applyAlignment="1" applyProtection="1">
      <alignment horizontal="center" vertical="center" wrapText="1"/>
      <protection locked="0"/>
    </xf>
    <xf numFmtId="49" fontId="1" fillId="0" borderId="6" xfId="1" applyNumberFormat="1" applyFont="1" applyFill="1" applyBorder="1" applyAlignment="1" applyProtection="1">
      <alignment horizontal="center" vertical="center" wrapText="1"/>
      <protection locked="0"/>
    </xf>
    <xf numFmtId="0" fontId="1" fillId="2" borderId="36" xfId="5" applyFont="1" applyFill="1" applyBorder="1" applyAlignment="1" applyProtection="1">
      <alignment horizontal="center" vertical="center"/>
      <protection locked="0"/>
    </xf>
    <xf numFmtId="0" fontId="1" fillId="2" borderId="6" xfId="4" applyFont="1" applyFill="1" applyBorder="1" applyAlignment="1" applyProtection="1">
      <alignment horizontal="center" vertical="center"/>
      <protection locked="0"/>
    </xf>
    <xf numFmtId="0" fontId="1" fillId="2" borderId="6" xfId="5" applyFont="1" applyFill="1" applyBorder="1" applyAlignment="1" applyProtection="1">
      <alignment horizontal="center" vertical="center"/>
      <protection locked="0"/>
    </xf>
    <xf numFmtId="0" fontId="1" fillId="2" borderId="36" xfId="4" applyFont="1" applyFill="1" applyBorder="1" applyAlignment="1" applyProtection="1">
      <alignment horizontal="center" vertical="center"/>
      <protection locked="0"/>
    </xf>
    <xf numFmtId="2" fontId="1" fillId="2" borderId="36" xfId="7" applyNumberFormat="1" applyFont="1" applyFill="1" applyBorder="1" applyAlignment="1" applyProtection="1">
      <alignment horizontal="center" vertical="center"/>
      <protection locked="0"/>
    </xf>
    <xf numFmtId="2" fontId="1" fillId="2" borderId="6" xfId="7" applyNumberFormat="1" applyFont="1" applyFill="1" applyBorder="1" applyAlignment="1" applyProtection="1">
      <alignment horizontal="center" vertical="center"/>
      <protection locked="0"/>
    </xf>
    <xf numFmtId="2" fontId="1" fillId="2" borderId="54" xfId="6" applyNumberFormat="1" applyFont="1" applyFill="1" applyBorder="1" applyAlignment="1">
      <alignment horizontal="center" vertical="center"/>
    </xf>
    <xf numFmtId="2" fontId="1" fillId="2" borderId="36" xfId="6" applyNumberFormat="1" applyFont="1" applyFill="1" applyBorder="1" applyAlignment="1">
      <alignment horizontal="center" vertical="center"/>
    </xf>
    <xf numFmtId="0" fontId="26" fillId="2" borderId="0" xfId="1" applyFont="1" applyFill="1" applyBorder="1" applyAlignment="1" applyProtection="1">
      <alignment horizontal="center" vertical="center" wrapText="1"/>
      <protection locked="0"/>
    </xf>
    <xf numFmtId="2" fontId="26" fillId="6" borderId="4" xfId="1" applyNumberFormat="1" applyFont="1" applyFill="1" applyBorder="1" applyAlignment="1" applyProtection="1">
      <alignment horizontal="center" wrapText="1"/>
    </xf>
    <xf numFmtId="0" fontId="26" fillId="6" borderId="68" xfId="1" applyFont="1" applyFill="1" applyBorder="1" applyAlignment="1" applyProtection="1">
      <alignment horizontal="center" vertical="center" wrapText="1"/>
    </xf>
    <xf numFmtId="2" fontId="11" fillId="2" borderId="26" xfId="1" applyNumberFormat="1" applyFont="1" applyFill="1" applyBorder="1" applyAlignment="1" applyProtection="1">
      <alignment horizontal="left"/>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1" borderId="4" xfId="1" applyFont="1" applyFill="1" applyBorder="1" applyAlignment="1" applyProtection="1">
      <alignment horizontal="center"/>
    </xf>
    <xf numFmtId="0" fontId="3" fillId="11" borderId="0" xfId="1" applyFont="1" applyFill="1" applyBorder="1" applyAlignment="1" applyProtection="1">
      <alignment horizontal="center"/>
    </xf>
    <xf numFmtId="0" fontId="3" fillId="11"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2" fontId="1" fillId="0" borderId="54" xfId="1" applyNumberFormat="1" applyFont="1" applyFill="1" applyBorder="1" applyAlignment="1" applyProtection="1">
      <alignment horizontal="center" vertical="center" wrapText="1"/>
      <protection locked="0"/>
    </xf>
    <xf numFmtId="2" fontId="1" fillId="0" borderId="56" xfId="1" applyNumberFormat="1" applyFont="1" applyFill="1" applyBorder="1" applyAlignment="1" applyProtection="1">
      <alignment horizontal="center" vertical="center" wrapText="1"/>
      <protection locked="0"/>
    </xf>
    <xf numFmtId="2" fontId="1" fillId="0" borderId="36" xfId="1" applyNumberFormat="1" applyFont="1" applyFill="1" applyBorder="1" applyAlignment="1" applyProtection="1">
      <alignment horizontal="center" vertical="center" wrapText="1"/>
      <protection locked="0"/>
    </xf>
    <xf numFmtId="0" fontId="1" fillId="2" borderId="54" xfId="1" applyFont="1" applyFill="1" applyBorder="1" applyAlignment="1">
      <alignment horizontal="center" vertical="center" wrapText="1"/>
    </xf>
    <xf numFmtId="0" fontId="1" fillId="2" borderId="36" xfId="1" applyFont="1" applyFill="1" applyBorder="1" applyAlignment="1">
      <alignment horizontal="center" vertical="center" wrapText="1"/>
    </xf>
    <xf numFmtId="2" fontId="1" fillId="2" borderId="54" xfId="6" applyNumberFormat="1" applyFont="1" applyFill="1" applyBorder="1" applyAlignment="1">
      <alignment horizontal="center" vertical="center"/>
    </xf>
    <xf numFmtId="2" fontId="1" fillId="2" borderId="36" xfId="6" applyNumberFormat="1" applyFont="1" applyFill="1" applyBorder="1" applyAlignment="1">
      <alignment horizontal="center" vertical="center"/>
    </xf>
    <xf numFmtId="2" fontId="1" fillId="2" borderId="54" xfId="7" applyNumberFormat="1" applyFont="1" applyFill="1" applyBorder="1" applyAlignment="1" applyProtection="1">
      <alignment horizontal="center" vertical="center"/>
      <protection locked="0"/>
    </xf>
    <xf numFmtId="2" fontId="1" fillId="2" borderId="36" xfId="7" applyNumberFormat="1" applyFont="1" applyFill="1" applyBorder="1" applyAlignment="1" applyProtection="1">
      <alignment horizontal="center" vertical="center"/>
      <protection locked="0"/>
    </xf>
    <xf numFmtId="0" fontId="1" fillId="2" borderId="54" xfId="4" applyFont="1" applyFill="1" applyBorder="1" applyAlignment="1" applyProtection="1">
      <alignment horizontal="center" vertical="center"/>
      <protection locked="0"/>
    </xf>
    <xf numFmtId="0" fontId="1" fillId="2" borderId="36" xfId="4" applyFont="1" applyFill="1" applyBorder="1" applyAlignment="1" applyProtection="1">
      <alignment horizontal="center" vertical="center"/>
      <protection locked="0"/>
    </xf>
    <xf numFmtId="0" fontId="46" fillId="0" borderId="56" xfId="0" applyFont="1" applyBorder="1" applyAlignment="1">
      <alignment horizontal="center" vertical="center" wrapText="1"/>
    </xf>
    <xf numFmtId="0" fontId="46" fillId="0" borderId="36" xfId="0" applyFont="1" applyBorder="1" applyAlignment="1">
      <alignment horizontal="center" vertical="center" wrapText="1"/>
    </xf>
    <xf numFmtId="2" fontId="1" fillId="2" borderId="56" xfId="6" applyNumberFormat="1" applyFont="1" applyFill="1" applyBorder="1" applyAlignment="1">
      <alignment horizontal="center" vertical="center"/>
    </xf>
    <xf numFmtId="0" fontId="1" fillId="2" borderId="56" xfId="4" applyFont="1" applyFill="1" applyBorder="1" applyAlignment="1" applyProtection="1">
      <alignment horizontal="center" vertical="center"/>
      <protection locked="0"/>
    </xf>
    <xf numFmtId="2" fontId="1" fillId="2" borderId="56" xfId="7" applyNumberFormat="1" applyFont="1" applyFill="1" applyBorder="1" applyAlignment="1" applyProtection="1">
      <alignment horizontal="center" vertical="center"/>
      <protection locked="0"/>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7" fillId="2" borderId="10" xfId="1" applyFont="1" applyFill="1" applyBorder="1" applyAlignment="1" applyProtection="1">
      <alignment horizontal="left" vertical="center" wrapText="1"/>
    </xf>
    <xf numFmtId="0" fontId="29" fillId="2" borderId="0" xfId="1" applyFont="1" applyFill="1" applyBorder="1" applyAlignment="1" applyProtection="1">
      <alignment vertical="center"/>
    </xf>
    <xf numFmtId="0" fontId="24" fillId="2" borderId="0" xfId="1" applyNumberFormat="1" applyFont="1" applyFill="1" applyBorder="1" applyAlignment="1" applyProtection="1">
      <alignment vertical="center"/>
    </xf>
    <xf numFmtId="0" fontId="16" fillId="2" borderId="17" xfId="1" applyFont="1" applyFill="1" applyBorder="1" applyAlignment="1" applyProtection="1">
      <alignment vertical="center"/>
    </xf>
    <xf numFmtId="0" fontId="16" fillId="2" borderId="0" xfId="1" applyFont="1" applyFill="1" applyBorder="1" applyAlignment="1" applyProtection="1">
      <alignment vertical="center"/>
    </xf>
    <xf numFmtId="49" fontId="30" fillId="2" borderId="0" xfId="1" applyNumberFormat="1" applyFont="1" applyFill="1" applyAlignment="1" applyProtection="1">
      <alignment vertical="center"/>
    </xf>
    <xf numFmtId="0" fontId="15" fillId="2" borderId="0" xfId="1" applyFont="1" applyFill="1" applyAlignment="1" applyProtection="1">
      <alignment vertical="center"/>
    </xf>
    <xf numFmtId="0" fontId="11" fillId="2" borderId="0" xfId="1" applyFont="1" applyFill="1" applyAlignment="1" applyProtection="1">
      <alignment vertical="center"/>
    </xf>
    <xf numFmtId="0" fontId="11" fillId="2"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0" xfId="1" applyFont="1" applyFill="1" applyBorder="1" applyAlignment="1" applyProtection="1">
      <alignment vertical="center"/>
    </xf>
    <xf numFmtId="0" fontId="11" fillId="2" borderId="10"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0" fillId="0" borderId="0" xfId="0" applyProtection="1"/>
    <xf numFmtId="0" fontId="34" fillId="2" borderId="0" xfId="1" applyFont="1" applyFill="1" applyBorder="1" applyAlignment="1" applyProtection="1">
      <alignment horizontal="center" vertical="center"/>
    </xf>
    <xf numFmtId="0" fontId="35" fillId="2" borderId="0" xfId="1" applyFont="1" applyFill="1" applyBorder="1" applyAlignment="1" applyProtection="1">
      <alignment horizontal="center" vertical="center"/>
    </xf>
    <xf numFmtId="0" fontId="7" fillId="0" borderId="34" xfId="1" applyFont="1" applyBorder="1" applyAlignment="1" applyProtection="1">
      <alignment horizontal="center" vertical="center" wrapText="1"/>
    </xf>
    <xf numFmtId="0" fontId="7" fillId="0" borderId="35" xfId="1" applyFont="1" applyBorder="1" applyAlignment="1" applyProtection="1">
      <alignment horizontal="center" vertical="center" wrapText="1"/>
    </xf>
    <xf numFmtId="0" fontId="7" fillId="0" borderId="35" xfId="1" applyFont="1" applyBorder="1" applyAlignment="1" applyProtection="1">
      <alignment vertical="center" wrapText="1"/>
    </xf>
    <xf numFmtId="0" fontId="7" fillId="0" borderId="40" xfId="1" applyFont="1" applyBorder="1" applyAlignment="1" applyProtection="1">
      <alignment horizontal="center" vertical="center" wrapText="1"/>
    </xf>
    <xf numFmtId="1" fontId="7" fillId="4" borderId="41" xfId="1" applyNumberFormat="1" applyFont="1" applyFill="1" applyBorder="1" applyAlignment="1" applyProtection="1">
      <alignment horizontal="center" vertical="center" wrapText="1"/>
    </xf>
    <xf numFmtId="1" fontId="36" fillId="5" borderId="35" xfId="1" applyNumberFormat="1" applyFont="1" applyFill="1" applyBorder="1" applyAlignment="1" applyProtection="1">
      <alignment horizontal="center" vertical="center" wrapText="1"/>
    </xf>
    <xf numFmtId="1" fontId="36" fillId="5" borderId="41" xfId="1" applyNumberFormat="1" applyFont="1" applyFill="1" applyBorder="1" applyAlignment="1" applyProtection="1">
      <alignment horizontal="center" vertical="center" wrapText="1"/>
    </xf>
    <xf numFmtId="1" fontId="7" fillId="0" borderId="41" xfId="1" applyNumberFormat="1" applyFont="1" applyFill="1" applyBorder="1" applyAlignment="1" applyProtection="1">
      <alignment horizontal="center" vertical="center" wrapText="1"/>
    </xf>
    <xf numFmtId="1" fontId="7" fillId="0" borderId="42" xfId="1" applyNumberFormat="1" applyFont="1" applyFill="1" applyBorder="1" applyAlignment="1" applyProtection="1">
      <alignment horizontal="center" vertical="center" wrapText="1"/>
    </xf>
    <xf numFmtId="0" fontId="11" fillId="2" borderId="45" xfId="1" applyFont="1" applyFill="1" applyBorder="1" applyAlignment="1" applyProtection="1">
      <alignment horizontal="left" vertical="center"/>
    </xf>
    <xf numFmtId="49" fontId="11" fillId="2" borderId="45" xfId="1" applyNumberFormat="1" applyFont="1" applyFill="1" applyBorder="1" applyAlignment="1" applyProtection="1">
      <alignment horizontal="left" vertical="center" wrapText="1"/>
    </xf>
    <xf numFmtId="0" fontId="11" fillId="2" borderId="45" xfId="1" applyFont="1" applyFill="1" applyBorder="1" applyAlignment="1" applyProtection="1">
      <alignment horizontal="center" vertical="center"/>
    </xf>
    <xf numFmtId="2" fontId="11" fillId="4" borderId="45" xfId="1" applyNumberFormat="1" applyFont="1" applyFill="1" applyBorder="1" applyAlignment="1" applyProtection="1">
      <alignment horizontal="center" vertical="center"/>
    </xf>
    <xf numFmtId="2" fontId="20" fillId="5" borderId="41" xfId="1" applyNumberFormat="1" applyFont="1" applyFill="1" applyBorder="1" applyAlignment="1" applyProtection="1">
      <alignment horizontal="center" vertical="center"/>
    </xf>
    <xf numFmtId="2" fontId="11" fillId="0" borderId="45" xfId="1" applyNumberFormat="1" applyFont="1" applyFill="1" applyBorder="1" applyAlignment="1" applyProtection="1">
      <alignment horizontal="center" vertical="center"/>
    </xf>
    <xf numFmtId="2" fontId="11" fillId="0" borderId="46" xfId="1" applyNumberFormat="1" applyFont="1" applyFill="1" applyBorder="1" applyAlignment="1" applyProtection="1">
      <alignment horizontal="center" vertical="center"/>
    </xf>
    <xf numFmtId="0" fontId="11" fillId="3" borderId="48" xfId="1" applyFont="1" applyFill="1" applyBorder="1" applyAlignment="1" applyProtection="1">
      <alignment horizontal="left" vertical="center"/>
    </xf>
    <xf numFmtId="49" fontId="11" fillId="3" borderId="48" xfId="1" applyNumberFormat="1" applyFont="1" applyFill="1" applyBorder="1" applyAlignment="1" applyProtection="1">
      <alignment vertical="center" wrapText="1"/>
    </xf>
    <xf numFmtId="0" fontId="11" fillId="3" borderId="48" xfId="1" applyFont="1" applyFill="1" applyBorder="1" applyAlignment="1" applyProtection="1">
      <alignment horizontal="center" vertical="center"/>
    </xf>
    <xf numFmtId="2" fontId="11" fillId="4" borderId="48" xfId="1" applyNumberFormat="1" applyFont="1" applyFill="1" applyBorder="1" applyAlignment="1" applyProtection="1">
      <alignment horizontal="center" vertical="center"/>
    </xf>
    <xf numFmtId="2" fontId="11" fillId="3" borderId="6" xfId="1" applyNumberFormat="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2" borderId="6" xfId="1" applyFont="1" applyFill="1" applyBorder="1" applyAlignment="1" applyProtection="1">
      <alignment horizontal="left" vertical="center" wrapText="1"/>
    </xf>
    <xf numFmtId="49" fontId="11" fillId="2" borderId="6" xfId="1" applyNumberFormat="1" applyFont="1" applyFill="1" applyBorder="1" applyAlignment="1" applyProtection="1">
      <alignment vertical="center" wrapText="1"/>
    </xf>
    <xf numFmtId="0" fontId="11" fillId="2" borderId="6" xfId="1" applyFont="1" applyFill="1" applyBorder="1" applyAlignment="1" applyProtection="1">
      <alignment horizontal="center" vertical="center"/>
    </xf>
    <xf numFmtId="0" fontId="11" fillId="2" borderId="36" xfId="1" applyFont="1" applyFill="1" applyBorder="1" applyAlignment="1" applyProtection="1">
      <alignment horizontal="center" vertical="center"/>
    </xf>
    <xf numFmtId="2" fontId="11" fillId="4" borderId="36" xfId="1" applyNumberFormat="1" applyFont="1" applyFill="1" applyBorder="1" applyAlignment="1" applyProtection="1">
      <alignment horizontal="center" vertical="center"/>
    </xf>
    <xf numFmtId="2" fontId="20" fillId="5" borderId="39" xfId="1" applyNumberFormat="1" applyFont="1" applyFill="1" applyBorder="1" applyAlignment="1" applyProtection="1">
      <alignment horizontal="center" vertical="center"/>
    </xf>
    <xf numFmtId="2" fontId="11" fillId="0" borderId="39" xfId="1" applyNumberFormat="1" applyFont="1" applyFill="1" applyBorder="1" applyAlignment="1" applyProtection="1">
      <alignment horizontal="center" vertical="center"/>
    </xf>
    <xf numFmtId="2" fontId="11" fillId="0" borderId="49" xfId="1" applyNumberFormat="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1" fillId="0" borderId="36" xfId="1" applyFont="1" applyFill="1" applyBorder="1" applyAlignment="1" applyProtection="1">
      <alignment vertical="center"/>
    </xf>
    <xf numFmtId="2" fontId="1" fillId="4" borderId="36" xfId="1" applyNumberFormat="1" applyFont="1" applyFill="1" applyBorder="1" applyAlignment="1" applyProtection="1">
      <alignment horizontal="center" vertical="center"/>
    </xf>
    <xf numFmtId="2" fontId="1" fillId="0" borderId="36" xfId="1" applyNumberFormat="1" applyFont="1" applyFill="1" applyBorder="1" applyAlignment="1" applyProtection="1">
      <alignment horizontal="center" vertical="center"/>
    </xf>
    <xf numFmtId="2" fontId="11" fillId="0" borderId="36" xfId="1" applyNumberFormat="1" applyFont="1" applyFill="1" applyBorder="1" applyAlignment="1" applyProtection="1">
      <alignment horizontal="center" vertical="center"/>
    </xf>
    <xf numFmtId="2" fontId="11" fillId="0" borderId="51" xfId="1" applyNumberFormat="1" applyFont="1" applyFill="1" applyBorder="1" applyAlignment="1" applyProtection="1">
      <alignment horizontal="center" vertical="center"/>
    </xf>
    <xf numFmtId="0" fontId="11" fillId="3" borderId="6" xfId="1" applyFont="1" applyFill="1" applyBorder="1" applyAlignment="1" applyProtection="1">
      <alignment horizontal="left" vertical="center"/>
    </xf>
    <xf numFmtId="49" fontId="11" fillId="3" borderId="6" xfId="1" applyNumberFormat="1" applyFont="1" applyFill="1" applyBorder="1" applyAlignment="1" applyProtection="1">
      <alignment vertical="center" wrapText="1"/>
    </xf>
    <xf numFmtId="0" fontId="11" fillId="2" borderId="36" xfId="1" applyFont="1" applyFill="1" applyBorder="1" applyAlignment="1" applyProtection="1">
      <alignment horizontal="left" vertical="center" wrapText="1"/>
    </xf>
    <xf numFmtId="0" fontId="11" fillId="3" borderId="39" xfId="1" applyFont="1" applyFill="1" applyBorder="1" applyAlignment="1" applyProtection="1">
      <alignment horizontal="left" vertical="center"/>
    </xf>
    <xf numFmtId="0" fontId="11" fillId="3" borderId="6" xfId="1" applyFont="1" applyFill="1" applyBorder="1" applyAlignment="1" applyProtection="1">
      <alignment horizontal="center" vertical="center"/>
    </xf>
    <xf numFmtId="2" fontId="11" fillId="4" borderId="6" xfId="1" applyNumberFormat="1" applyFont="1" applyFill="1" applyBorder="1" applyAlignment="1" applyProtection="1">
      <alignment horizontal="center" vertical="center"/>
    </xf>
    <xf numFmtId="0" fontId="1" fillId="2" borderId="39" xfId="1" applyFont="1" applyFill="1" applyBorder="1" applyAlignment="1" applyProtection="1">
      <alignment horizontal="left" vertical="center"/>
    </xf>
    <xf numFmtId="2" fontId="11" fillId="0" borderId="6" xfId="1" applyNumberFormat="1" applyFont="1" applyFill="1" applyBorder="1" applyAlignment="1" applyProtection="1">
      <alignment horizontal="center" vertical="center"/>
    </xf>
    <xf numFmtId="2" fontId="11" fillId="0" borderId="53"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xf>
    <xf numFmtId="0" fontId="43" fillId="2" borderId="54" xfId="1" applyFont="1" applyFill="1" applyBorder="1" applyAlignment="1" applyProtection="1">
      <alignment horizontal="left" vertical="center"/>
    </xf>
    <xf numFmtId="49" fontId="11" fillId="2" borderId="54" xfId="1" applyNumberFormat="1" applyFont="1" applyFill="1" applyBorder="1" applyAlignment="1" applyProtection="1">
      <alignment vertical="center" wrapText="1"/>
    </xf>
    <xf numFmtId="0" fontId="43" fillId="2" borderId="6" xfId="1" applyFont="1" applyFill="1" applyBorder="1" applyAlignment="1" applyProtection="1">
      <alignment horizontal="left" vertical="center"/>
    </xf>
    <xf numFmtId="0" fontId="11" fillId="3" borderId="38" xfId="1" applyFont="1" applyFill="1" applyBorder="1" applyAlignment="1" applyProtection="1">
      <alignment horizontal="left" vertical="center"/>
    </xf>
    <xf numFmtId="49" fontId="11" fillId="3" borderId="56" xfId="1" applyNumberFormat="1" applyFont="1" applyFill="1" applyBorder="1" applyAlignment="1" applyProtection="1">
      <alignment vertical="center" wrapText="1"/>
    </xf>
    <xf numFmtId="2" fontId="11" fillId="3" borderId="53" xfId="1" applyNumberFormat="1" applyFont="1" applyFill="1" applyBorder="1" applyAlignment="1" applyProtection="1">
      <alignment horizontal="center" vertical="center"/>
    </xf>
    <xf numFmtId="0" fontId="24" fillId="2" borderId="1" xfId="1" applyFont="1" applyFill="1" applyBorder="1" applyAlignment="1" applyProtection="1">
      <alignment horizontal="center" vertical="center" textRotation="90" wrapText="1" readingOrder="1"/>
    </xf>
    <xf numFmtId="0" fontId="24" fillId="2" borderId="4" xfId="1" applyFont="1" applyFill="1" applyBorder="1" applyAlignment="1" applyProtection="1">
      <alignment horizontal="center" vertical="center" textRotation="90" wrapText="1" readingOrder="1"/>
    </xf>
    <xf numFmtId="0" fontId="11" fillId="0" borderId="39" xfId="1" applyFont="1" applyFill="1" applyBorder="1" applyAlignment="1" applyProtection="1">
      <alignment horizontal="left" vertical="center"/>
    </xf>
    <xf numFmtId="49" fontId="11" fillId="2" borderId="36" xfId="1" applyNumberFormat="1" applyFont="1" applyFill="1" applyBorder="1" applyAlignment="1" applyProtection="1">
      <alignment vertical="center" wrapText="1"/>
    </xf>
    <xf numFmtId="0" fontId="11" fillId="2" borderId="38" xfId="1" applyFont="1" applyFill="1" applyBorder="1" applyAlignment="1" applyProtection="1">
      <alignment horizontal="center" vertical="center"/>
    </xf>
    <xf numFmtId="165" fontId="11" fillId="4" borderId="38" xfId="1" applyNumberFormat="1" applyFont="1" applyFill="1" applyBorder="1" applyAlignment="1" applyProtection="1">
      <alignment horizontal="center" vertical="center"/>
    </xf>
    <xf numFmtId="2" fontId="11" fillId="0" borderId="38" xfId="1" applyNumberFormat="1" applyFont="1" applyFill="1" applyBorder="1" applyAlignment="1" applyProtection="1">
      <alignment horizontal="center" vertical="center"/>
    </xf>
    <xf numFmtId="49" fontId="1" fillId="0" borderId="6" xfId="1" applyNumberFormat="1" applyFont="1" applyFill="1" applyBorder="1" applyAlignment="1" applyProtection="1">
      <alignment horizontal="left" vertical="center" wrapText="1"/>
    </xf>
    <xf numFmtId="2" fontId="20" fillId="5" borderId="36" xfId="1" applyNumberFormat="1" applyFont="1" applyFill="1" applyBorder="1" applyAlignment="1" applyProtection="1">
      <alignment horizontal="center" vertical="center"/>
    </xf>
    <xf numFmtId="0" fontId="11" fillId="0" borderId="57" xfId="1" applyFont="1" applyFill="1" applyBorder="1" applyAlignment="1" applyProtection="1">
      <alignment horizontal="center" vertical="center"/>
    </xf>
    <xf numFmtId="0" fontId="1" fillId="0" borderId="36" xfId="1" applyFont="1" applyFill="1" applyBorder="1" applyAlignment="1" applyProtection="1">
      <alignment horizontal="center" vertical="center"/>
    </xf>
    <xf numFmtId="0" fontId="11" fillId="0" borderId="58" xfId="1" applyFont="1" applyFill="1" applyBorder="1" applyAlignment="1" applyProtection="1">
      <alignment horizontal="center" vertical="center"/>
    </xf>
    <xf numFmtId="0" fontId="11" fillId="0" borderId="56" xfId="1" applyFont="1" applyFill="1" applyBorder="1" applyAlignment="1" applyProtection="1">
      <alignment horizontal="left" vertical="center"/>
    </xf>
    <xf numFmtId="49" fontId="11" fillId="2" borderId="56" xfId="1" applyNumberFormat="1" applyFont="1" applyFill="1" applyBorder="1" applyAlignment="1" applyProtection="1">
      <alignment vertical="center" wrapText="1"/>
    </xf>
    <xf numFmtId="0" fontId="11" fillId="2" borderId="56" xfId="1" applyFont="1" applyFill="1" applyBorder="1" applyAlignment="1" applyProtection="1">
      <alignment horizontal="center" vertical="center"/>
    </xf>
    <xf numFmtId="2" fontId="11" fillId="4" borderId="54" xfId="1" applyNumberFormat="1" applyFont="1" applyFill="1" applyBorder="1" applyAlignment="1" applyProtection="1">
      <alignment horizontal="center" vertical="center"/>
    </xf>
    <xf numFmtId="2" fontId="20" fillId="5" borderId="54" xfId="1" applyNumberFormat="1" applyFont="1" applyFill="1" applyBorder="1" applyAlignment="1" applyProtection="1">
      <alignment horizontal="center" vertical="center"/>
    </xf>
    <xf numFmtId="2" fontId="11" fillId="0" borderId="54" xfId="1" applyNumberFormat="1" applyFont="1" applyFill="1" applyBorder="1" applyAlignment="1" applyProtection="1">
      <alignment horizontal="center" vertical="center"/>
    </xf>
    <xf numFmtId="2" fontId="11" fillId="0" borderId="59" xfId="1" applyNumberFormat="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2" fontId="20" fillId="5" borderId="6" xfId="1" applyNumberFormat="1" applyFont="1" applyFill="1" applyBorder="1" applyAlignment="1" applyProtection="1">
      <alignment horizontal="center" vertical="center"/>
    </xf>
    <xf numFmtId="0" fontId="24" fillId="2" borderId="9" xfId="1" applyFont="1" applyFill="1" applyBorder="1" applyAlignment="1" applyProtection="1">
      <alignment horizontal="center" vertical="center" textRotation="90" wrapText="1" readingOrder="1"/>
    </xf>
    <xf numFmtId="0" fontId="11" fillId="0" borderId="60" xfId="1" applyFont="1" applyFill="1" applyBorder="1" applyAlignment="1" applyProtection="1">
      <alignment horizontal="center" vertical="center"/>
    </xf>
    <xf numFmtId="0" fontId="11" fillId="0" borderId="61" xfId="1" applyFont="1" applyFill="1" applyBorder="1" applyAlignment="1" applyProtection="1">
      <alignment horizontal="left" vertical="center"/>
    </xf>
    <xf numFmtId="49" fontId="11" fillId="2" borderId="61" xfId="1" applyNumberFormat="1" applyFont="1" applyFill="1" applyBorder="1" applyAlignment="1" applyProtection="1">
      <alignment vertical="center" wrapText="1"/>
    </xf>
    <xf numFmtId="0" fontId="11" fillId="2" borderId="61" xfId="1" applyFont="1" applyFill="1" applyBorder="1" applyAlignment="1" applyProtection="1">
      <alignment horizontal="center" vertical="center"/>
    </xf>
    <xf numFmtId="2" fontId="11" fillId="4" borderId="61" xfId="1" applyNumberFormat="1" applyFont="1" applyFill="1" applyBorder="1" applyAlignment="1" applyProtection="1">
      <alignment horizontal="center" vertical="center"/>
    </xf>
    <xf numFmtId="2" fontId="11" fillId="5" borderId="61" xfId="1" applyNumberFormat="1" applyFont="1" applyFill="1" applyBorder="1" applyAlignment="1" applyProtection="1">
      <alignment horizontal="center" vertical="center"/>
    </xf>
    <xf numFmtId="2" fontId="11" fillId="0" borderId="61" xfId="1" applyNumberFormat="1" applyFont="1" applyFill="1" applyBorder="1" applyAlignment="1" applyProtection="1">
      <alignment horizontal="center" vertical="center"/>
    </xf>
    <xf numFmtId="0" fontId="29" fillId="2" borderId="0" xfId="1" applyFont="1" applyFill="1" applyBorder="1" applyProtection="1"/>
    <xf numFmtId="0" fontId="24" fillId="2" borderId="0" xfId="1" applyFont="1" applyFill="1" applyBorder="1" applyProtection="1"/>
    <xf numFmtId="0" fontId="11" fillId="2" borderId="0" xfId="1" applyFont="1" applyFill="1" applyProtection="1"/>
    <xf numFmtId="49" fontId="15" fillId="2" borderId="0" xfId="1" applyNumberFormat="1" applyFont="1" applyFill="1" applyAlignment="1" applyProtection="1"/>
    <xf numFmtId="2" fontId="15" fillId="0" borderId="0" xfId="1" applyNumberFormat="1" applyFont="1" applyFill="1" applyBorder="1" applyAlignment="1" applyProtection="1">
      <alignment horizontal="center"/>
    </xf>
    <xf numFmtId="2" fontId="11" fillId="2" borderId="0" xfId="1" applyNumberFormat="1" applyFont="1" applyFill="1" applyProtection="1"/>
    <xf numFmtId="166" fontId="19" fillId="0" borderId="0" xfId="1" applyNumberFormat="1" applyFont="1" applyFill="1" applyBorder="1" applyAlignment="1" applyProtection="1">
      <alignment horizontal="center"/>
    </xf>
    <xf numFmtId="49" fontId="11" fillId="2" borderId="0" xfId="1" applyNumberFormat="1" applyFont="1" applyFill="1" applyBorder="1" applyAlignment="1" applyProtection="1"/>
    <xf numFmtId="0" fontId="15" fillId="2" borderId="0" xfId="1" applyFont="1" applyFill="1" applyBorder="1" applyProtection="1"/>
    <xf numFmtId="0" fontId="24" fillId="2" borderId="18" xfId="1" applyFont="1" applyFill="1" applyBorder="1" applyAlignment="1" applyProtection="1">
      <alignment vertical="center"/>
    </xf>
    <xf numFmtId="2" fontId="8" fillId="2" borderId="37" xfId="1" applyNumberFormat="1" applyFont="1" applyFill="1" applyBorder="1" applyAlignment="1" applyProtection="1">
      <alignment vertical="center"/>
    </xf>
    <xf numFmtId="0" fontId="24" fillId="2" borderId="25" xfId="1" applyFont="1" applyFill="1" applyBorder="1" applyAlignment="1" applyProtection="1">
      <alignment vertical="center"/>
    </xf>
    <xf numFmtId="2" fontId="8" fillId="2" borderId="38" xfId="1" applyNumberFormat="1" applyFont="1" applyFill="1" applyBorder="1" applyAlignment="1" applyProtection="1">
      <alignment vertical="center"/>
    </xf>
    <xf numFmtId="0" fontId="28" fillId="2" borderId="0" xfId="1" applyFont="1" applyFill="1" applyProtection="1"/>
    <xf numFmtId="1" fontId="8" fillId="2" borderId="38" xfId="1" applyNumberFormat="1" applyFont="1" applyFill="1" applyBorder="1" applyAlignment="1" applyProtection="1">
      <alignment vertical="center"/>
    </xf>
    <xf numFmtId="0" fontId="24" fillId="2" borderId="29" xfId="1" applyFont="1" applyFill="1" applyBorder="1" applyAlignment="1" applyProtection="1">
      <alignment vertical="center"/>
    </xf>
    <xf numFmtId="0" fontId="8" fillId="2" borderId="39" xfId="1" applyFont="1" applyFill="1" applyBorder="1" applyAlignment="1" applyProtection="1">
      <alignment vertical="center"/>
    </xf>
    <xf numFmtId="0" fontId="11" fillId="2" borderId="0" xfId="1" applyFont="1" applyFill="1" applyAlignment="1" applyProtection="1"/>
    <xf numFmtId="0" fontId="16" fillId="2" borderId="0" xfId="1" applyFont="1" applyFill="1" applyBorder="1" applyAlignment="1" applyProtection="1">
      <alignment vertical="center" wrapText="1"/>
    </xf>
    <xf numFmtId="49" fontId="11" fillId="2" borderId="0" xfId="1" applyNumberFormat="1" applyFont="1" applyFill="1" applyAlignment="1" applyProtection="1">
      <alignment horizontal="center" vertical="center"/>
    </xf>
    <xf numFmtId="166" fontId="11" fillId="2" borderId="0" xfId="1" applyNumberFormat="1" applyFont="1" applyFill="1" applyBorder="1" applyAlignment="1" applyProtection="1">
      <alignment vertical="center"/>
    </xf>
    <xf numFmtId="166" fontId="11" fillId="2" borderId="0" xfId="1" applyNumberFormat="1" applyFont="1" applyFill="1" applyBorder="1" applyAlignment="1" applyProtection="1">
      <alignment horizontal="center" vertical="center"/>
    </xf>
    <xf numFmtId="0" fontId="1" fillId="2" borderId="0" xfId="1" applyFill="1" applyAlignment="1" applyProtection="1">
      <alignment vertical="center"/>
    </xf>
    <xf numFmtId="49" fontId="7" fillId="0" borderId="35" xfId="1" applyNumberFormat="1" applyFont="1" applyBorder="1" applyAlignment="1" applyProtection="1">
      <alignment horizontal="center" vertical="center" wrapText="1"/>
    </xf>
    <xf numFmtId="1" fontId="7" fillId="4" borderId="40" xfId="1" applyNumberFormat="1" applyFont="1" applyFill="1" applyBorder="1" applyAlignment="1" applyProtection="1">
      <alignment horizontal="center" vertical="center" wrapText="1"/>
    </xf>
    <xf numFmtId="1" fontId="7" fillId="0" borderId="40" xfId="1" applyNumberFormat="1" applyFont="1" applyFill="1" applyBorder="1" applyAlignment="1" applyProtection="1">
      <alignment horizontal="center" vertical="center" wrapText="1"/>
    </xf>
    <xf numFmtId="1" fontId="7" fillId="0" borderId="63" xfId="1" applyNumberFormat="1" applyFont="1" applyFill="1" applyBorder="1" applyAlignment="1" applyProtection="1">
      <alignment horizontal="center" vertical="center" wrapText="1"/>
    </xf>
    <xf numFmtId="2" fontId="29" fillId="2" borderId="0" xfId="1" applyNumberFormat="1" applyFont="1" applyFill="1" applyBorder="1" applyProtection="1"/>
    <xf numFmtId="0" fontId="11" fillId="2" borderId="64" xfId="1" applyFont="1" applyFill="1" applyBorder="1" applyAlignment="1" applyProtection="1">
      <alignment horizontal="left" vertical="center" wrapText="1"/>
    </xf>
    <xf numFmtId="49" fontId="11" fillId="2" borderId="41" xfId="1" applyNumberFormat="1" applyFont="1" applyFill="1" applyBorder="1" applyAlignment="1" applyProtection="1">
      <alignment horizontal="center" vertical="center" wrapText="1"/>
    </xf>
    <xf numFmtId="0" fontId="11" fillId="2" borderId="41" xfId="1" applyFont="1" applyFill="1" applyBorder="1" applyAlignment="1" applyProtection="1">
      <alignment horizontal="center" vertical="center"/>
    </xf>
    <xf numFmtId="0" fontId="11" fillId="2" borderId="64" xfId="1" applyFont="1" applyFill="1" applyBorder="1" applyAlignment="1" applyProtection="1">
      <alignment horizontal="center" vertical="center"/>
    </xf>
    <xf numFmtId="2" fontId="11" fillId="4" borderId="64" xfId="1" applyNumberFormat="1" applyFont="1" applyFill="1" applyBorder="1" applyAlignment="1" applyProtection="1">
      <alignment horizontal="center" vertical="center"/>
    </xf>
    <xf numFmtId="2" fontId="20" fillId="5" borderId="64" xfId="1" applyNumberFormat="1" applyFont="1" applyFill="1" applyBorder="1" applyAlignment="1" applyProtection="1">
      <alignment horizontal="center" vertical="center"/>
    </xf>
    <xf numFmtId="2" fontId="11" fillId="2" borderId="64" xfId="1" applyNumberFormat="1" applyFont="1" applyFill="1" applyBorder="1" applyAlignment="1" applyProtection="1">
      <alignment horizontal="center" vertical="center"/>
    </xf>
    <xf numFmtId="2" fontId="11" fillId="2" borderId="63"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wrapText="1"/>
    </xf>
    <xf numFmtId="0" fontId="11" fillId="2" borderId="54" xfId="1" applyFont="1" applyFill="1" applyBorder="1" applyAlignment="1" applyProtection="1">
      <alignment horizontal="center" vertical="center"/>
    </xf>
    <xf numFmtId="0" fontId="11" fillId="3" borderId="6" xfId="1" applyFont="1" applyFill="1" applyBorder="1" applyAlignment="1" applyProtection="1">
      <alignment horizontal="left" vertical="center" wrapText="1"/>
    </xf>
    <xf numFmtId="2" fontId="11" fillId="5" borderId="6" xfId="1" applyNumberFormat="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xf>
    <xf numFmtId="165" fontId="11" fillId="0" borderId="39" xfId="1" applyNumberFormat="1" applyFont="1" applyFill="1" applyBorder="1" applyAlignment="1" applyProtection="1">
      <alignment horizontal="center" vertical="center"/>
    </xf>
    <xf numFmtId="165" fontId="11" fillId="0" borderId="49" xfId="1" applyNumberFormat="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0" fontId="11" fillId="6" borderId="6" xfId="1" applyFont="1" applyFill="1" applyBorder="1" applyAlignment="1" applyProtection="1">
      <alignment horizontal="center" vertical="center"/>
    </xf>
    <xf numFmtId="165" fontId="20" fillId="6" borderId="6" xfId="1" applyNumberFormat="1" applyFont="1" applyFill="1" applyBorder="1" applyAlignment="1" applyProtection="1">
      <alignment horizontal="center" vertical="center"/>
    </xf>
    <xf numFmtId="165" fontId="11" fillId="6" borderId="6" xfId="1" applyNumberFormat="1" applyFont="1" applyFill="1" applyBorder="1" applyAlignment="1" applyProtection="1">
      <alignment horizontal="center" vertical="center"/>
    </xf>
    <xf numFmtId="165" fontId="11" fillId="6" borderId="53" xfId="1" applyNumberFormat="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xf>
    <xf numFmtId="49" fontId="29" fillId="2" borderId="0" xfId="1" applyNumberFormat="1" applyFont="1" applyFill="1" applyBorder="1" applyProtection="1"/>
    <xf numFmtId="165" fontId="20" fillId="5" borderId="6" xfId="1" applyNumberFormat="1" applyFont="1" applyFill="1" applyBorder="1" applyAlignment="1" applyProtection="1">
      <alignment horizontal="center" vertical="center"/>
    </xf>
    <xf numFmtId="165" fontId="11" fillId="2" borderId="6" xfId="1" applyNumberFormat="1" applyFont="1" applyFill="1" applyBorder="1" applyAlignment="1" applyProtection="1">
      <alignment horizontal="center" vertical="center"/>
    </xf>
    <xf numFmtId="165" fontId="11" fillId="2" borderId="53" xfId="1" applyNumberFormat="1" applyFont="1" applyFill="1" applyBorder="1" applyAlignment="1" applyProtection="1">
      <alignment horizontal="center" vertical="center"/>
    </xf>
    <xf numFmtId="0" fontId="11" fillId="0" borderId="6" xfId="1" applyFont="1" applyFill="1" applyBorder="1" applyAlignment="1" applyProtection="1">
      <alignment horizontal="left" vertical="center" wrapText="1"/>
    </xf>
    <xf numFmtId="165" fontId="11" fillId="0" borderId="6" xfId="1" applyNumberFormat="1" applyFont="1" applyFill="1" applyBorder="1" applyAlignment="1" applyProtection="1">
      <alignment horizontal="center" vertical="center"/>
    </xf>
    <xf numFmtId="165" fontId="11" fillId="0" borderId="53" xfId="1" applyNumberFormat="1" applyFont="1" applyFill="1" applyBorder="1" applyAlignment="1" applyProtection="1">
      <alignment horizontal="center" vertical="center"/>
    </xf>
    <xf numFmtId="1" fontId="29" fillId="2" borderId="0" xfId="1" applyNumberFormat="1" applyFont="1" applyFill="1" applyBorder="1" applyProtection="1"/>
    <xf numFmtId="0" fontId="11" fillId="2" borderId="66" xfId="1" applyFont="1" applyFill="1" applyBorder="1" applyAlignment="1" applyProtection="1">
      <alignment horizontal="left" vertical="center" wrapText="1"/>
    </xf>
    <xf numFmtId="49" fontId="11" fillId="2" borderId="66" xfId="1" applyNumberFormat="1" applyFont="1" applyFill="1" applyBorder="1" applyAlignment="1" applyProtection="1">
      <alignment horizontal="center" vertical="center" wrapText="1"/>
    </xf>
    <xf numFmtId="0" fontId="11" fillId="2" borderId="66" xfId="1" applyFont="1" applyFill="1" applyBorder="1" applyAlignment="1" applyProtection="1">
      <alignment horizontal="center" vertical="center"/>
    </xf>
    <xf numFmtId="2" fontId="11" fillId="4" borderId="66" xfId="1" applyNumberFormat="1" applyFont="1" applyFill="1" applyBorder="1" applyAlignment="1" applyProtection="1">
      <alignment horizontal="center" vertical="center"/>
    </xf>
    <xf numFmtId="2" fontId="20" fillId="5" borderId="66" xfId="1" applyNumberFormat="1" applyFont="1" applyFill="1" applyBorder="1" applyAlignment="1" applyProtection="1">
      <alignment horizontal="center" vertical="center"/>
    </xf>
    <xf numFmtId="2" fontId="11" fillId="0" borderId="66" xfId="1" applyNumberFormat="1" applyFont="1" applyFill="1" applyBorder="1" applyAlignment="1" applyProtection="1">
      <alignment horizontal="center" vertical="center"/>
    </xf>
    <xf numFmtId="2" fontId="11" fillId="0" borderId="67" xfId="1" applyNumberFormat="1" applyFont="1" applyFill="1" applyBorder="1" applyAlignment="1" applyProtection="1">
      <alignment horizontal="center" vertical="center"/>
    </xf>
    <xf numFmtId="0" fontId="24" fillId="0" borderId="1" xfId="1" applyFont="1" applyBorder="1" applyAlignment="1" applyProtection="1">
      <alignment horizontal="center" vertical="center" textRotation="90"/>
    </xf>
    <xf numFmtId="49" fontId="11" fillId="2" borderId="36" xfId="1" applyNumberFormat="1" applyFont="1" applyFill="1" applyBorder="1" applyAlignment="1" applyProtection="1">
      <alignment horizontal="center" vertical="center" wrapText="1"/>
    </xf>
    <xf numFmtId="2" fontId="11" fillId="0" borderId="68" xfId="1" applyNumberFormat="1" applyFont="1" applyFill="1" applyBorder="1" applyAlignment="1" applyProtection="1">
      <alignment horizontal="center" vertical="center"/>
    </xf>
    <xf numFmtId="0" fontId="8" fillId="0" borderId="4" xfId="1" applyFont="1" applyBorder="1" applyAlignment="1" applyProtection="1"/>
    <xf numFmtId="49" fontId="11" fillId="3" borderId="39" xfId="1" applyNumberFormat="1" applyFont="1" applyFill="1" applyBorder="1" applyAlignment="1" applyProtection="1">
      <alignment horizontal="center" vertical="center"/>
    </xf>
    <xf numFmtId="2" fontId="11" fillId="3" borderId="67" xfId="1" applyNumberFormat="1" applyFont="1" applyFill="1" applyBorder="1" applyAlignment="1" applyProtection="1">
      <alignment horizontal="center" vertical="center"/>
    </xf>
    <xf numFmtId="0" fontId="8" fillId="0" borderId="9" xfId="1" applyFont="1" applyBorder="1" applyAlignment="1" applyProtection="1"/>
    <xf numFmtId="49" fontId="11" fillId="3" borderId="69" xfId="1" applyNumberFormat="1" applyFont="1" applyFill="1" applyBorder="1" applyAlignment="1" applyProtection="1">
      <alignment horizontal="center" vertical="center"/>
    </xf>
    <xf numFmtId="0" fontId="11" fillId="3" borderId="70" xfId="1" applyFont="1" applyFill="1" applyBorder="1" applyAlignment="1" applyProtection="1">
      <alignment horizontal="center" vertical="center"/>
    </xf>
    <xf numFmtId="2" fontId="11" fillId="4" borderId="69" xfId="1" applyNumberFormat="1" applyFont="1" applyFill="1" applyBorder="1" applyAlignment="1" applyProtection="1">
      <alignment horizontal="center" vertical="center"/>
    </xf>
    <xf numFmtId="2" fontId="20" fillId="5" borderId="69" xfId="1" applyNumberFormat="1" applyFont="1" applyFill="1" applyBorder="1" applyAlignment="1" applyProtection="1">
      <alignment horizontal="center" vertical="center"/>
    </xf>
    <xf numFmtId="2" fontId="11" fillId="3" borderId="69" xfId="1" applyNumberFormat="1" applyFont="1" applyFill="1" applyBorder="1" applyAlignment="1" applyProtection="1">
      <alignment horizontal="center" vertical="center"/>
    </xf>
    <xf numFmtId="1" fontId="11" fillId="3" borderId="69" xfId="1" applyNumberFormat="1" applyFont="1" applyFill="1" applyBorder="1" applyAlignment="1" applyProtection="1">
      <alignment horizontal="center" vertical="center"/>
    </xf>
    <xf numFmtId="1" fontId="11" fillId="3" borderId="67"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xf>
    <xf numFmtId="2" fontId="11" fillId="0" borderId="41" xfId="1" applyNumberFormat="1" applyFont="1" applyFill="1" applyBorder="1" applyAlignment="1" applyProtection="1">
      <alignment horizontal="center" vertical="center"/>
    </xf>
    <xf numFmtId="0" fontId="1" fillId="0" borderId="47" xfId="1" applyBorder="1" applyAlignment="1" applyProtection="1"/>
    <xf numFmtId="2" fontId="1" fillId="4" borderId="36" xfId="9" applyNumberFormat="1" applyFont="1" applyFill="1" applyBorder="1" applyAlignment="1" applyProtection="1">
      <alignment horizontal="center" vertical="center"/>
    </xf>
    <xf numFmtId="2" fontId="11" fillId="5" borderId="36"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xf>
    <xf numFmtId="165" fontId="33" fillId="2" borderId="0" xfId="1" applyNumberFormat="1" applyFont="1" applyFill="1" applyBorder="1" applyProtection="1"/>
    <xf numFmtId="0" fontId="1" fillId="0" borderId="55" xfId="1" applyBorder="1" applyAlignment="1" applyProtection="1"/>
    <xf numFmtId="2" fontId="11" fillId="3" borderId="66" xfId="1" applyNumberFormat="1" applyFont="1" applyFill="1" applyBorder="1" applyAlignment="1" applyProtection="1">
      <alignment horizontal="center" vertical="center"/>
    </xf>
    <xf numFmtId="0" fontId="24" fillId="0" borderId="47" xfId="1" applyFont="1" applyBorder="1" applyAlignment="1" applyProtection="1">
      <alignment horizontal="center" vertical="center" textRotation="90"/>
    </xf>
    <xf numFmtId="2" fontId="11" fillId="3" borderId="54" xfId="1" applyNumberFormat="1" applyFont="1" applyFill="1" applyBorder="1" applyAlignment="1" applyProtection="1">
      <alignment horizontal="center" vertical="center"/>
    </xf>
    <xf numFmtId="2" fontId="11" fillId="3" borderId="59" xfId="1" applyNumberFormat="1" applyFont="1" applyFill="1" applyBorder="1" applyAlignment="1" applyProtection="1">
      <alignment horizontal="center" vertical="center"/>
    </xf>
    <xf numFmtId="0" fontId="24" fillId="0" borderId="43" xfId="1" applyFont="1" applyBorder="1" applyAlignment="1" applyProtection="1">
      <alignment horizontal="center" vertical="center" textRotation="90"/>
    </xf>
    <xf numFmtId="165" fontId="11" fillId="4" borderId="40" xfId="1" applyNumberFormat="1" applyFont="1" applyFill="1" applyBorder="1" applyAlignment="1" applyProtection="1">
      <alignment horizontal="center" vertical="center"/>
    </xf>
    <xf numFmtId="165" fontId="11" fillId="5" borderId="40" xfId="1" applyNumberFormat="1" applyFont="1" applyFill="1" applyBorder="1" applyAlignment="1" applyProtection="1">
      <alignment horizontal="center" vertical="center"/>
    </xf>
    <xf numFmtId="165" fontId="11" fillId="3" borderId="40" xfId="1" applyNumberFormat="1" applyFont="1" applyFill="1" applyBorder="1" applyAlignment="1" applyProtection="1">
      <alignment horizontal="center" vertical="center"/>
    </xf>
    <xf numFmtId="165" fontId="11" fillId="3" borderId="63" xfId="1" applyNumberFormat="1" applyFont="1" applyFill="1" applyBorder="1" applyAlignment="1" applyProtection="1">
      <alignment horizontal="center" vertical="center"/>
    </xf>
    <xf numFmtId="0" fontId="24" fillId="0" borderId="55" xfId="1" applyFont="1" applyBorder="1" applyAlignment="1" applyProtection="1">
      <alignment horizontal="center" vertical="center" textRotation="90"/>
    </xf>
    <xf numFmtId="165" fontId="11" fillId="4" borderId="66" xfId="1" applyNumberFormat="1" applyFont="1" applyFill="1" applyBorder="1" applyAlignment="1" applyProtection="1">
      <alignment horizontal="center" vertical="center"/>
    </xf>
    <xf numFmtId="165" fontId="11" fillId="5" borderId="66" xfId="1" applyNumberFormat="1" applyFont="1" applyFill="1" applyBorder="1" applyAlignment="1" applyProtection="1">
      <alignment horizontal="center" vertical="center"/>
    </xf>
    <xf numFmtId="165" fontId="11" fillId="3" borderId="66" xfId="1" applyNumberFormat="1" applyFont="1" applyFill="1" applyBorder="1" applyAlignment="1" applyProtection="1">
      <alignment horizontal="center" vertical="center"/>
    </xf>
    <xf numFmtId="165" fontId="11" fillId="3" borderId="67" xfId="1" applyNumberFormat="1" applyFont="1" applyFill="1" applyBorder="1" applyAlignment="1" applyProtection="1">
      <alignment horizontal="center" vertical="center"/>
    </xf>
    <xf numFmtId="0" fontId="24" fillId="0" borderId="4" xfId="1" applyFont="1" applyBorder="1" applyAlignment="1" applyProtection="1">
      <alignment horizontal="center" vertical="center" textRotation="90"/>
    </xf>
    <xf numFmtId="9" fontId="11" fillId="4" borderId="36" xfId="8" applyFont="1" applyFill="1" applyBorder="1" applyAlignment="1" applyProtection="1">
      <alignment horizontal="center" vertical="center"/>
    </xf>
    <xf numFmtId="9" fontId="11" fillId="5" borderId="36" xfId="8" applyFont="1" applyFill="1" applyBorder="1" applyAlignment="1" applyProtection="1">
      <alignment horizontal="center" vertical="center"/>
    </xf>
    <xf numFmtId="9" fontId="11" fillId="3" borderId="36" xfId="8" applyFont="1" applyFill="1" applyBorder="1" applyAlignment="1" applyProtection="1">
      <alignment horizontal="center" vertical="center"/>
    </xf>
    <xf numFmtId="9" fontId="11" fillId="3" borderId="51" xfId="8" applyFont="1" applyFill="1" applyBorder="1" applyAlignment="1" applyProtection="1">
      <alignment horizontal="center" vertical="center"/>
    </xf>
    <xf numFmtId="0" fontId="24" fillId="0" borderId="9" xfId="1" applyFont="1" applyBorder="1" applyAlignment="1" applyProtection="1">
      <alignment horizontal="center" vertical="center" textRotation="90"/>
    </xf>
    <xf numFmtId="9" fontId="11" fillId="4" borderId="61" xfId="8" applyFont="1" applyFill="1" applyBorder="1" applyAlignment="1" applyProtection="1">
      <alignment horizontal="center" vertical="center"/>
    </xf>
    <xf numFmtId="9" fontId="20" fillId="5" borderId="61" xfId="8" applyFont="1" applyFill="1" applyBorder="1" applyAlignment="1" applyProtection="1">
      <alignment horizontal="center" vertical="center"/>
    </xf>
    <xf numFmtId="9" fontId="11" fillId="3" borderId="61" xfId="8" applyFont="1" applyFill="1" applyBorder="1" applyAlignment="1" applyProtection="1">
      <alignment horizontal="center" vertical="center"/>
    </xf>
    <xf numFmtId="9" fontId="11" fillId="3" borderId="62" xfId="8" applyFont="1" applyFill="1" applyBorder="1" applyAlignment="1" applyProtection="1">
      <alignment horizontal="center" vertical="center"/>
    </xf>
    <xf numFmtId="0" fontId="29" fillId="2" borderId="0" xfId="1" applyFont="1" applyFill="1" applyProtection="1"/>
    <xf numFmtId="0" fontId="1" fillId="2" borderId="0" xfId="1" applyFill="1" applyAlignment="1" applyProtection="1">
      <alignment wrapText="1"/>
    </xf>
    <xf numFmtId="49" fontId="1" fillId="2" borderId="0" xfId="1" applyNumberFormat="1" applyFill="1" applyProtection="1"/>
    <xf numFmtId="2" fontId="8" fillId="2" borderId="37" xfId="1" applyNumberFormat="1" applyFont="1" applyFill="1" applyBorder="1" applyAlignment="1" applyProtection="1">
      <alignment horizontal="left" vertical="center"/>
    </xf>
    <xf numFmtId="2" fontId="8" fillId="2" borderId="38" xfId="1" applyNumberFormat="1" applyFont="1" applyFill="1" applyBorder="1" applyAlignment="1" applyProtection="1">
      <alignment horizontal="left" vertical="center"/>
    </xf>
    <xf numFmtId="1" fontId="8" fillId="2" borderId="38" xfId="1" applyNumberFormat="1" applyFont="1" applyFill="1" applyBorder="1" applyAlignment="1" applyProtection="1">
      <alignment horizontal="left" vertical="center"/>
    </xf>
    <xf numFmtId="0" fontId="8" fillId="2" borderId="39" xfId="1" applyFont="1" applyFill="1" applyBorder="1" applyAlignment="1" applyProtection="1">
      <alignment horizontal="left" vertical="center"/>
    </xf>
    <xf numFmtId="0" fontId="38" fillId="2" borderId="0" xfId="1" applyFont="1" applyFill="1" applyProtection="1"/>
    <xf numFmtId="0" fontId="24" fillId="2" borderId="43" xfId="1" applyFont="1" applyFill="1" applyBorder="1" applyAlignment="1" applyProtection="1">
      <alignment horizontal="center" vertical="center" textRotation="90" wrapText="1"/>
    </xf>
    <xf numFmtId="0" fontId="11" fillId="3" borderId="57" xfId="1" applyFont="1" applyFill="1" applyBorder="1" applyAlignment="1" applyProtection="1">
      <alignment horizontal="left" vertical="center"/>
    </xf>
    <xf numFmtId="0" fontId="1" fillId="2" borderId="47" xfId="1" applyFill="1" applyBorder="1" applyAlignment="1" applyProtection="1">
      <alignment wrapText="1"/>
    </xf>
    <xf numFmtId="49" fontId="1" fillId="3" borderId="6" xfId="1" applyNumberFormat="1" applyFont="1" applyFill="1" applyBorder="1" applyAlignment="1" applyProtection="1">
      <alignment vertical="center"/>
    </xf>
    <xf numFmtId="49" fontId="11" fillId="3" borderId="6" xfId="1" applyNumberFormat="1" applyFont="1" applyFill="1" applyBorder="1" applyAlignment="1" applyProtection="1">
      <alignment vertical="center"/>
    </xf>
    <xf numFmtId="49" fontId="11" fillId="3" borderId="39" xfId="1" applyNumberFormat="1" applyFont="1" applyFill="1" applyBorder="1" applyAlignment="1" applyProtection="1">
      <alignment vertical="center"/>
    </xf>
    <xf numFmtId="0" fontId="1" fillId="2" borderId="55" xfId="1" applyFill="1" applyBorder="1" applyAlignment="1" applyProtection="1">
      <alignment wrapText="1"/>
    </xf>
    <xf numFmtId="49" fontId="11" fillId="3" borderId="69" xfId="1" applyNumberFormat="1" applyFont="1" applyFill="1" applyBorder="1" applyAlignment="1" applyProtection="1">
      <alignment vertical="center"/>
    </xf>
    <xf numFmtId="2" fontId="11" fillId="3" borderId="73" xfId="1" applyNumberFormat="1" applyFont="1" applyFill="1" applyBorder="1" applyAlignment="1" applyProtection="1">
      <alignment horizontal="center" vertical="center"/>
    </xf>
    <xf numFmtId="49" fontId="11" fillId="2" borderId="0" xfId="1" applyNumberFormat="1" applyFont="1" applyFill="1" applyAlignment="1" applyProtection="1"/>
    <xf numFmtId="0" fontId="16" fillId="2" borderId="0" xfId="1" applyFont="1" applyFill="1" applyAlignment="1" applyProtection="1"/>
    <xf numFmtId="10" fontId="50" fillId="0" borderId="7" xfId="9" applyNumberFormat="1" applyFont="1" applyFill="1" applyBorder="1" applyAlignment="1" applyProtection="1">
      <alignment horizontal="left" vertical="center"/>
    </xf>
    <xf numFmtId="0" fontId="51" fillId="2" borderId="0" xfId="9" applyFont="1" applyFill="1" applyProtection="1"/>
    <xf numFmtId="166" fontId="1" fillId="2" borderId="0" xfId="9" applyNumberFormat="1" applyFont="1" applyFill="1" applyProtection="1"/>
    <xf numFmtId="10" fontId="1" fillId="2" borderId="6" xfId="9" applyNumberFormat="1" applyFont="1" applyFill="1" applyBorder="1" applyProtection="1"/>
    <xf numFmtId="10" fontId="52" fillId="2" borderId="6" xfId="9" applyNumberFormat="1" applyFont="1" applyFill="1" applyBorder="1" applyProtection="1"/>
    <xf numFmtId="0" fontId="14" fillId="0" borderId="0" xfId="1" applyFont="1" applyFill="1" applyAlignment="1" applyProtection="1"/>
    <xf numFmtId="1" fontId="8" fillId="0" borderId="36" xfId="9" applyNumberFormat="1" applyFont="1" applyFill="1" applyBorder="1" applyAlignment="1" applyProtection="1">
      <alignment horizontal="center" vertical="center"/>
    </xf>
    <xf numFmtId="0" fontId="53" fillId="2" borderId="0" xfId="9" applyFont="1" applyFill="1" applyAlignment="1" applyProtection="1">
      <alignment horizontal="center" vertical="top" wrapText="1"/>
    </xf>
    <xf numFmtId="0" fontId="54" fillId="12" borderId="0" xfId="9" applyFont="1" applyFill="1" applyProtection="1"/>
    <xf numFmtId="0" fontId="39" fillId="2" borderId="0" xfId="9" applyFont="1" applyFill="1" applyBorder="1" applyProtection="1"/>
    <xf numFmtId="0" fontId="1" fillId="2" borderId="0" xfId="9" applyFill="1" applyBorder="1" applyProtection="1"/>
    <xf numFmtId="0" fontId="19" fillId="2" borderId="0" xfId="1" applyFont="1" applyFill="1" applyProtection="1"/>
    <xf numFmtId="0" fontId="11" fillId="2" borderId="10" xfId="1" applyFont="1" applyFill="1" applyBorder="1" applyProtection="1"/>
    <xf numFmtId="0" fontId="1" fillId="2" borderId="10" xfId="9" applyFont="1" applyFill="1" applyBorder="1" applyProtection="1"/>
    <xf numFmtId="0" fontId="51" fillId="2" borderId="10" xfId="9" applyFont="1" applyFill="1" applyBorder="1" applyAlignment="1" applyProtection="1"/>
    <xf numFmtId="0" fontId="53" fillId="2" borderId="10" xfId="9" applyFont="1" applyFill="1" applyBorder="1" applyAlignment="1" applyProtection="1">
      <alignment horizontal="center" vertical="top" wrapText="1"/>
    </xf>
    <xf numFmtId="0" fontId="26" fillId="12" borderId="0" xfId="9" applyFont="1" applyFill="1" applyBorder="1" applyAlignment="1" applyProtection="1">
      <alignment wrapText="1"/>
    </xf>
    <xf numFmtId="0" fontId="52" fillId="2" borderId="0" xfId="9" applyFont="1" applyFill="1" applyBorder="1" applyProtection="1"/>
    <xf numFmtId="0" fontId="7" fillId="6" borderId="74" xfId="1" applyFont="1" applyFill="1" applyBorder="1" applyAlignment="1" applyProtection="1">
      <alignment horizontal="center" vertical="center" wrapText="1"/>
    </xf>
    <xf numFmtId="0" fontId="26" fillId="6" borderId="36" xfId="1" applyFont="1" applyFill="1" applyBorder="1" applyAlignment="1" applyProtection="1">
      <alignment vertical="center" wrapText="1"/>
    </xf>
    <xf numFmtId="0" fontId="7" fillId="6" borderId="36" xfId="1" applyFont="1" applyFill="1" applyBorder="1" applyAlignment="1" applyProtection="1">
      <alignment vertical="center" wrapText="1"/>
    </xf>
    <xf numFmtId="0" fontId="7" fillId="6" borderId="41" xfId="1" applyFont="1" applyFill="1" applyBorder="1" applyAlignment="1" applyProtection="1">
      <alignment vertical="center" wrapText="1"/>
    </xf>
    <xf numFmtId="0" fontId="7" fillId="6" borderId="75" xfId="1" applyFont="1" applyFill="1" applyBorder="1" applyAlignment="1" applyProtection="1">
      <alignment vertical="center" wrapText="1"/>
    </xf>
    <xf numFmtId="0" fontId="40" fillId="6" borderId="2" xfId="1" applyFont="1" applyFill="1" applyBorder="1" applyAlignment="1" applyProtection="1">
      <alignment vertical="center" wrapText="1"/>
    </xf>
    <xf numFmtId="0" fontId="40" fillId="6" borderId="3" xfId="1" applyFont="1" applyFill="1" applyBorder="1" applyAlignment="1" applyProtection="1">
      <alignment vertical="center" wrapText="1"/>
    </xf>
    <xf numFmtId="0" fontId="41" fillId="0" borderId="76" xfId="1" applyFont="1" applyFill="1" applyBorder="1" applyAlignment="1" applyProtection="1">
      <alignment vertical="center" wrapText="1"/>
    </xf>
    <xf numFmtId="0" fontId="41" fillId="0" borderId="77" xfId="1" applyFont="1" applyFill="1" applyBorder="1" applyAlignment="1" applyProtection="1">
      <alignment vertical="center" wrapText="1"/>
    </xf>
    <xf numFmtId="0" fontId="41" fillId="0" borderId="46"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26" fillId="6" borderId="79" xfId="1" applyFont="1" applyFill="1" applyBorder="1" applyAlignment="1" applyProtection="1">
      <alignment vertical="center"/>
    </xf>
    <xf numFmtId="0" fontId="26" fillId="6" borderId="19" xfId="1" applyFont="1" applyFill="1" applyBorder="1" applyAlignment="1" applyProtection="1">
      <alignment wrapText="1"/>
    </xf>
    <xf numFmtId="0" fontId="26" fillId="6" borderId="19" xfId="1" applyFont="1" applyFill="1" applyBorder="1" applyProtection="1"/>
    <xf numFmtId="0" fontId="11" fillId="6" borderId="4" xfId="1" applyFont="1" applyFill="1" applyBorder="1" applyProtection="1"/>
    <xf numFmtId="0" fontId="11" fillId="6" borderId="5" xfId="1" applyFont="1" applyFill="1" applyBorder="1" applyProtection="1"/>
    <xf numFmtId="0" fontId="26" fillId="6" borderId="0" xfId="1" applyFont="1" applyFill="1" applyBorder="1" applyProtection="1"/>
    <xf numFmtId="0" fontId="11" fillId="6" borderId="0" xfId="1" applyFont="1" applyFill="1" applyBorder="1" applyProtection="1"/>
    <xf numFmtId="0" fontId="1" fillId="6" borderId="0" xfId="1" applyFill="1" applyBorder="1" applyProtection="1"/>
    <xf numFmtId="0" fontId="1" fillId="6" borderId="5" xfId="1" applyFill="1" applyBorder="1" applyProtection="1"/>
    <xf numFmtId="0" fontId="1" fillId="0" borderId="4" xfId="1" applyFill="1" applyBorder="1" applyProtection="1"/>
    <xf numFmtId="0" fontId="1" fillId="0" borderId="5" xfId="1" applyFill="1" applyBorder="1" applyProtection="1"/>
    <xf numFmtId="0" fontId="11" fillId="6" borderId="0" xfId="1" applyFont="1" applyFill="1" applyBorder="1" applyAlignment="1" applyProtection="1">
      <alignment wrapText="1"/>
    </xf>
    <xf numFmtId="0" fontId="26" fillId="6" borderId="5" xfId="1" applyFont="1" applyFill="1" applyBorder="1" applyProtection="1"/>
    <xf numFmtId="0" fontId="26" fillId="0" borderId="0" xfId="1" applyFont="1" applyFill="1" applyBorder="1" applyProtection="1"/>
    <xf numFmtId="0" fontId="26" fillId="0" borderId="81" xfId="1" applyFont="1" applyFill="1" applyBorder="1" applyProtection="1"/>
    <xf numFmtId="2" fontId="33" fillId="0" borderId="8" xfId="1" applyNumberFormat="1" applyFont="1" applyFill="1" applyBorder="1" applyAlignment="1" applyProtection="1">
      <alignment horizontal="center" vertical="center"/>
    </xf>
    <xf numFmtId="1" fontId="11" fillId="0"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xf>
    <xf numFmtId="2" fontId="11" fillId="0" borderId="6" xfId="1" applyNumberFormat="1" applyFont="1" applyFill="1" applyBorder="1" applyAlignment="1" applyProtection="1">
      <alignment horizontal="center" vertical="center" wrapText="1"/>
    </xf>
    <xf numFmtId="167" fontId="11" fillId="0" borderId="6" xfId="1" applyNumberFormat="1" applyFont="1" applyFill="1" applyBorder="1" applyAlignment="1" applyProtection="1">
      <alignment horizontal="center" vertical="center"/>
    </xf>
    <xf numFmtId="2" fontId="1" fillId="3" borderId="6" xfId="9" applyNumberFormat="1" applyFont="1" applyFill="1" applyBorder="1" applyAlignment="1" applyProtection="1">
      <alignment horizontal="center" vertical="center"/>
    </xf>
    <xf numFmtId="2" fontId="1" fillId="3" borderId="53" xfId="9" applyNumberFormat="1" applyFont="1" applyFill="1" applyBorder="1" applyAlignment="1" applyProtection="1">
      <alignment horizontal="center" vertical="center"/>
    </xf>
    <xf numFmtId="2" fontId="11" fillId="11" borderId="8" xfId="1" applyNumberFormat="1" applyFont="1" applyFill="1" applyBorder="1" applyAlignment="1" applyProtection="1">
      <alignment horizontal="center" vertical="center"/>
    </xf>
    <xf numFmtId="2" fontId="11" fillId="11" borderId="94"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wrapText="1"/>
    </xf>
    <xf numFmtId="2" fontId="1" fillId="0" borderId="6" xfId="1" applyNumberFormat="1" applyFont="1" applyBorder="1" applyAlignment="1" applyProtection="1">
      <alignment horizontal="center" vertical="center"/>
    </xf>
    <xf numFmtId="2" fontId="1" fillId="0" borderId="6" xfId="1" applyNumberFormat="1" applyFont="1" applyBorder="1" applyAlignment="1" applyProtection="1">
      <alignment horizontal="left" vertical="center"/>
    </xf>
    <xf numFmtId="2" fontId="1" fillId="0" borderId="6" xfId="1" applyNumberFormat="1" applyFont="1" applyFill="1" applyBorder="1" applyAlignment="1" applyProtection="1">
      <alignment horizontal="center" vertical="center"/>
    </xf>
    <xf numFmtId="2" fontId="1" fillId="0" borderId="83" xfId="1" applyNumberFormat="1" applyFont="1" applyFill="1" applyBorder="1" applyAlignment="1" applyProtection="1">
      <alignment horizontal="center" vertical="center"/>
    </xf>
    <xf numFmtId="2" fontId="1" fillId="0" borderId="53" xfId="1" applyNumberFormat="1" applyFont="1" applyFill="1" applyBorder="1" applyAlignment="1" applyProtection="1">
      <alignment horizontal="center" vertical="center"/>
    </xf>
    <xf numFmtId="2" fontId="20" fillId="0" borderId="84" xfId="1" applyNumberFormat="1" applyFont="1" applyFill="1" applyBorder="1" applyProtection="1"/>
    <xf numFmtId="2" fontId="20" fillId="0" borderId="85" xfId="1" applyNumberFormat="1" applyFont="1" applyFill="1" applyBorder="1" applyProtection="1"/>
    <xf numFmtId="2" fontId="20" fillId="0" borderId="86" xfId="1" applyNumberFormat="1" applyFont="1" applyFill="1" applyBorder="1" applyProtection="1"/>
    <xf numFmtId="2" fontId="33" fillId="2" borderId="4" xfId="1" applyNumberFormat="1" applyFont="1" applyFill="1" applyBorder="1" applyAlignment="1" applyProtection="1">
      <alignment horizontal="center" vertical="center"/>
    </xf>
    <xf numFmtId="2" fontId="29" fillId="2" borderId="25" xfId="1" applyNumberFormat="1" applyFont="1" applyFill="1" applyBorder="1" applyAlignment="1" applyProtection="1">
      <alignment horizontal="center" vertical="center"/>
    </xf>
    <xf numFmtId="1" fontId="29" fillId="2" borderId="0" xfId="1" applyNumberFormat="1" applyFont="1" applyFill="1" applyBorder="1" applyAlignment="1" applyProtection="1">
      <alignment horizontal="center" vertical="center"/>
    </xf>
    <xf numFmtId="2" fontId="29" fillId="2" borderId="0" xfId="1" applyNumberFormat="1" applyFont="1" applyFill="1" applyBorder="1" applyAlignment="1" applyProtection="1">
      <alignment horizontal="center" vertical="center"/>
    </xf>
    <xf numFmtId="2" fontId="29" fillId="2" borderId="5"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xf>
    <xf numFmtId="0" fontId="29" fillId="2" borderId="4" xfId="1" applyFont="1" applyFill="1" applyBorder="1" applyProtection="1"/>
    <xf numFmtId="0" fontId="29" fillId="2" borderId="25" xfId="1" applyFont="1" applyFill="1" applyBorder="1" applyAlignment="1" applyProtection="1">
      <alignment wrapText="1"/>
    </xf>
    <xf numFmtId="2" fontId="29" fillId="2" borderId="5" xfId="1" applyNumberFormat="1" applyFont="1" applyFill="1" applyBorder="1" applyProtection="1"/>
    <xf numFmtId="2" fontId="1" fillId="0" borderId="8" xfId="9" applyNumberFormat="1" applyFont="1" applyBorder="1" applyAlignment="1" applyProtection="1">
      <alignment horizontal="left" vertical="center"/>
    </xf>
    <xf numFmtId="2" fontId="1" fillId="0" borderId="6" xfId="9" applyNumberFormat="1" applyFont="1" applyBorder="1" applyAlignment="1" applyProtection="1">
      <alignment horizontal="center" vertical="center"/>
    </xf>
    <xf numFmtId="2" fontId="1" fillId="0" borderId="6" xfId="9" applyNumberFormat="1" applyFont="1" applyBorder="1" applyAlignment="1" applyProtection="1">
      <alignment horizontal="left" vertical="center"/>
    </xf>
    <xf numFmtId="0" fontId="1" fillId="2" borderId="4" xfId="1" applyFill="1" applyBorder="1" applyProtection="1"/>
    <xf numFmtId="0" fontId="11" fillId="2" borderId="25" xfId="1" applyFont="1" applyFill="1" applyBorder="1" applyAlignment="1" applyProtection="1">
      <alignment wrapText="1"/>
    </xf>
    <xf numFmtId="2" fontId="11" fillId="2" borderId="0" xfId="1" applyNumberFormat="1" applyFont="1" applyFill="1" applyBorder="1" applyProtection="1"/>
    <xf numFmtId="2" fontId="11" fillId="2" borderId="5" xfId="1" applyNumberFormat="1" applyFont="1" applyFill="1" applyBorder="1" applyProtection="1"/>
    <xf numFmtId="2" fontId="1" fillId="0" borderId="48" xfId="1" applyNumberFormat="1" applyFont="1" applyBorder="1" applyAlignment="1" applyProtection="1">
      <alignment horizontal="left" vertical="center"/>
    </xf>
    <xf numFmtId="0" fontId="1" fillId="2" borderId="4" xfId="1" applyFill="1" applyBorder="1" applyAlignment="1" applyProtection="1">
      <alignment horizontal="left"/>
    </xf>
    <xf numFmtId="0" fontId="1" fillId="2" borderId="25" xfId="1" applyFill="1" applyBorder="1" applyAlignment="1" applyProtection="1">
      <alignment horizontal="left"/>
    </xf>
    <xf numFmtId="2" fontId="1" fillId="2" borderId="0" xfId="1" applyNumberFormat="1" applyFill="1" applyBorder="1" applyProtection="1"/>
    <xf numFmtId="2" fontId="1" fillId="2" borderId="5" xfId="1" applyNumberFormat="1" applyFill="1" applyBorder="1" applyProtection="1"/>
    <xf numFmtId="2" fontId="1" fillId="2" borderId="8" xfId="1" applyNumberFormat="1" applyFont="1" applyFill="1" applyBorder="1" applyAlignment="1" applyProtection="1">
      <alignment vertical="center"/>
    </xf>
    <xf numFmtId="2" fontId="1" fillId="2" borderId="6" xfId="1" applyNumberFormat="1" applyFont="1" applyFill="1" applyBorder="1" applyAlignment="1" applyProtection="1">
      <alignment horizontal="center" vertical="center"/>
    </xf>
    <xf numFmtId="2" fontId="1" fillId="0" borderId="72" xfId="1" applyNumberFormat="1" applyFont="1" applyBorder="1" applyAlignment="1" applyProtection="1">
      <alignment horizontal="left" vertical="center"/>
    </xf>
    <xf numFmtId="0" fontId="15" fillId="2" borderId="71" xfId="1" applyFont="1" applyFill="1" applyBorder="1" applyAlignment="1" applyProtection="1">
      <alignment horizontal="left"/>
    </xf>
    <xf numFmtId="0" fontId="15" fillId="2" borderId="10" xfId="1" applyFont="1" applyFill="1" applyBorder="1" applyProtection="1"/>
    <xf numFmtId="2" fontId="15" fillId="2" borderId="10" xfId="1" applyNumberFormat="1" applyFont="1" applyFill="1" applyBorder="1" applyProtection="1"/>
    <xf numFmtId="2" fontId="15" fillId="2" borderId="11" xfId="1" applyNumberFormat="1" applyFont="1" applyFill="1" applyBorder="1" applyProtection="1"/>
    <xf numFmtId="2" fontId="15" fillId="3" borderId="65" xfId="1" applyNumberFormat="1" applyFont="1" applyFill="1" applyBorder="1" applyAlignment="1" applyProtection="1">
      <alignment horizontal="left" vertical="center"/>
    </xf>
    <xf numFmtId="2" fontId="15" fillId="3" borderId="66" xfId="1" applyNumberFormat="1" applyFont="1" applyFill="1" applyBorder="1" applyAlignment="1" applyProtection="1">
      <alignment horizontal="center" vertical="center"/>
    </xf>
    <xf numFmtId="2" fontId="1" fillId="3" borderId="69" xfId="1" applyNumberFormat="1" applyFont="1" applyFill="1" applyBorder="1" applyAlignment="1" applyProtection="1">
      <alignment horizontal="left" vertical="center"/>
    </xf>
    <xf numFmtId="2" fontId="1" fillId="3" borderId="66" xfId="1" applyNumberFormat="1" applyFont="1" applyFill="1" applyBorder="1" applyAlignment="1" applyProtection="1">
      <alignment horizontal="center" vertical="center"/>
    </xf>
    <xf numFmtId="2" fontId="1" fillId="3" borderId="67" xfId="1" applyNumberFormat="1" applyFont="1" applyFill="1" applyBorder="1" applyAlignment="1" applyProtection="1">
      <alignment horizontal="center" vertical="center"/>
    </xf>
    <xf numFmtId="2" fontId="21" fillId="0" borderId="10" xfId="1" applyNumberFormat="1" applyFont="1" applyFill="1" applyBorder="1" applyAlignment="1" applyProtection="1">
      <alignment horizontal="center" vertical="center"/>
    </xf>
    <xf numFmtId="2" fontId="21" fillId="0" borderId="87" xfId="1" applyNumberFormat="1" applyFont="1" applyFill="1" applyBorder="1" applyAlignment="1" applyProtection="1">
      <alignment horizontal="center" vertical="center"/>
    </xf>
    <xf numFmtId="2" fontId="21" fillId="0" borderId="88" xfId="1" applyNumberFormat="1" applyFont="1" applyFill="1" applyBorder="1" applyAlignment="1" applyProtection="1">
      <alignment horizontal="center" vertical="center"/>
    </xf>
    <xf numFmtId="2" fontId="1" fillId="6" borderId="0" xfId="1" applyNumberFormat="1" applyFill="1" applyBorder="1" applyProtection="1"/>
    <xf numFmtId="2" fontId="1" fillId="6" borderId="5" xfId="1" applyNumberFormat="1" applyFill="1" applyBorder="1" applyProtection="1"/>
    <xf numFmtId="2" fontId="1" fillId="6" borderId="4" xfId="1" applyNumberFormat="1" applyFill="1" applyBorder="1" applyProtection="1"/>
    <xf numFmtId="2" fontId="1" fillId="6" borderId="4" xfId="1" applyNumberFormat="1" applyFont="1" applyFill="1" applyBorder="1" applyProtection="1"/>
    <xf numFmtId="2" fontId="1" fillId="6" borderId="0" xfId="1" applyNumberFormat="1" applyFont="1" applyFill="1" applyBorder="1" applyProtection="1"/>
    <xf numFmtId="2" fontId="26" fillId="6" borderId="0" xfId="1" applyNumberFormat="1" applyFont="1" applyFill="1" applyBorder="1" applyProtection="1"/>
    <xf numFmtId="2" fontId="26" fillId="6" borderId="5" xfId="1" applyNumberFormat="1" applyFont="1" applyFill="1" applyBorder="1" applyProtection="1"/>
    <xf numFmtId="2" fontId="26" fillId="0" borderId="0" xfId="1" applyNumberFormat="1" applyFont="1" applyFill="1" applyBorder="1" applyProtection="1"/>
    <xf numFmtId="2" fontId="26" fillId="0" borderId="5" xfId="1" applyNumberFormat="1" applyFont="1" applyFill="1" applyBorder="1" applyProtection="1"/>
    <xf numFmtId="2" fontId="15" fillId="11" borderId="11" xfId="1" applyNumberFormat="1" applyFont="1" applyFill="1" applyBorder="1" applyProtection="1"/>
    <xf numFmtId="1" fontId="1" fillId="0" borderId="6" xfId="1" applyNumberFormat="1" applyFont="1" applyFill="1" applyBorder="1" applyAlignment="1" applyProtection="1">
      <alignment horizontal="center" vertical="center"/>
    </xf>
    <xf numFmtId="0" fontId="26" fillId="6" borderId="0" xfId="1" applyFont="1" applyFill="1" applyBorder="1" applyAlignment="1" applyProtection="1">
      <alignment vertical="center"/>
    </xf>
    <xf numFmtId="49" fontId="1" fillId="0" borderId="6" xfId="1" applyNumberFormat="1" applyFont="1" applyFill="1" applyBorder="1" applyAlignment="1" applyProtection="1">
      <alignment horizontal="center" vertical="center"/>
    </xf>
    <xf numFmtId="2" fontId="1" fillId="0" borderId="6" xfId="1" applyNumberFormat="1" applyFont="1" applyFill="1" applyBorder="1" applyAlignment="1" applyProtection="1">
      <alignment horizontal="center" vertical="center" wrapText="1"/>
    </xf>
    <xf numFmtId="167" fontId="1" fillId="0" borderId="6" xfId="1" applyNumberFormat="1" applyFont="1" applyFill="1" applyBorder="1" applyAlignment="1" applyProtection="1">
      <alignment horizontal="center" vertical="center"/>
    </xf>
    <xf numFmtId="2" fontId="11" fillId="0" borderId="8" xfId="1" applyNumberFormat="1" applyFont="1" applyFill="1" applyBorder="1" applyAlignment="1" applyProtection="1">
      <alignment horizontal="center" vertical="center"/>
    </xf>
    <xf numFmtId="2" fontId="11" fillId="0" borderId="94" xfId="1" applyNumberFormat="1" applyFont="1" applyFill="1" applyBorder="1" applyAlignment="1" applyProtection="1">
      <alignment horizontal="center" vertical="center"/>
    </xf>
    <xf numFmtId="2" fontId="26" fillId="2" borderId="25" xfId="1" applyNumberFormat="1" applyFont="1" applyFill="1" applyBorder="1" applyAlignment="1" applyProtection="1">
      <alignment horizontal="left" vertical="center"/>
    </xf>
    <xf numFmtId="2" fontId="1" fillId="0" borderId="6" xfId="12" applyNumberFormat="1" applyFont="1" applyFill="1" applyBorder="1" applyAlignment="1" applyProtection="1">
      <alignment horizontal="center" vertical="center"/>
    </xf>
    <xf numFmtId="2" fontId="1" fillId="0" borderId="6" xfId="11" applyNumberFormat="1" applyFont="1" applyFill="1" applyBorder="1" applyAlignment="1" applyProtection="1">
      <alignment horizontal="center" vertical="center"/>
    </xf>
    <xf numFmtId="2" fontId="1" fillId="0" borderId="83" xfId="12" applyNumberFormat="1" applyFont="1" applyFill="1" applyBorder="1" applyAlignment="1" applyProtection="1">
      <alignment horizontal="center" vertical="center"/>
    </xf>
    <xf numFmtId="2" fontId="1" fillId="0" borderId="53" xfId="12" applyNumberFormat="1" applyFont="1" applyFill="1" applyBorder="1" applyAlignment="1" applyProtection="1">
      <alignment horizontal="center" vertical="center"/>
    </xf>
    <xf numFmtId="2" fontId="1" fillId="0" borderId="54" xfId="12" applyNumberFormat="1" applyFont="1" applyFill="1" applyBorder="1" applyAlignment="1" applyProtection="1">
      <alignment horizontal="center" vertical="center"/>
    </xf>
    <xf numFmtId="2" fontId="1" fillId="0" borderId="18" xfId="12" applyNumberFormat="1" applyFont="1" applyFill="1" applyBorder="1" applyAlignment="1" applyProtection="1">
      <alignment horizontal="center" vertical="center"/>
    </xf>
    <xf numFmtId="2" fontId="1" fillId="0" borderId="59" xfId="12" applyNumberFormat="1" applyFont="1" applyFill="1" applyBorder="1" applyAlignment="1" applyProtection="1">
      <alignment horizontal="center" vertical="center"/>
    </xf>
    <xf numFmtId="0" fontId="1" fillId="6" borderId="10" xfId="1" applyFill="1" applyBorder="1" applyProtection="1"/>
    <xf numFmtId="2" fontId="1" fillId="6" borderId="10" xfId="1" applyNumberFormat="1" applyFill="1" applyBorder="1" applyProtection="1"/>
    <xf numFmtId="2" fontId="1" fillId="6" borderId="11" xfId="1" applyNumberFormat="1" applyFill="1" applyBorder="1" applyProtection="1"/>
    <xf numFmtId="2" fontId="1" fillId="6" borderId="9" xfId="1" applyNumberFormat="1" applyFill="1" applyBorder="1" applyProtection="1"/>
    <xf numFmtId="2" fontId="26" fillId="6" borderId="10" xfId="1" applyNumberFormat="1" applyFont="1" applyFill="1" applyBorder="1" applyProtection="1"/>
    <xf numFmtId="2" fontId="26" fillId="6" borderId="11" xfId="1" applyNumberFormat="1" applyFont="1" applyFill="1" applyBorder="1" applyProtection="1"/>
    <xf numFmtId="2" fontId="26" fillId="0" borderId="10" xfId="1" applyNumberFormat="1" applyFont="1" applyFill="1" applyBorder="1" applyProtection="1"/>
    <xf numFmtId="2" fontId="26" fillId="0" borderId="11" xfId="1" applyNumberFormat="1" applyFont="1" applyFill="1" applyBorder="1" applyProtection="1"/>
    <xf numFmtId="0" fontId="8" fillId="2" borderId="0" xfId="1" applyFont="1" applyFill="1" applyBorder="1" applyAlignment="1" applyProtection="1"/>
    <xf numFmtId="2" fontId="1" fillId="2" borderId="0" xfId="1" applyNumberFormat="1" applyFill="1" applyProtection="1"/>
    <xf numFmtId="0" fontId="26" fillId="2" borderId="18" xfId="1" applyFont="1" applyFill="1" applyBorder="1" applyAlignment="1" applyProtection="1"/>
    <xf numFmtId="2" fontId="11" fillId="2" borderId="37" xfId="1" applyNumberFormat="1" applyFont="1" applyFill="1" applyBorder="1" applyAlignment="1" applyProtection="1">
      <alignment horizontal="left"/>
    </xf>
    <xf numFmtId="0" fontId="8" fillId="2" borderId="0" xfId="1" applyFont="1" applyFill="1" applyBorder="1" applyProtection="1"/>
    <xf numFmtId="0" fontId="26" fillId="2" borderId="25" xfId="1" applyFont="1" applyFill="1" applyBorder="1" applyAlignment="1" applyProtection="1"/>
    <xf numFmtId="2" fontId="11" fillId="2" borderId="38" xfId="1" applyNumberFormat="1" applyFont="1" applyFill="1" applyBorder="1" applyAlignment="1" applyProtection="1">
      <alignment horizontal="left"/>
    </xf>
    <xf numFmtId="0" fontId="26" fillId="2" borderId="29" xfId="1" applyFont="1" applyFill="1" applyBorder="1" applyAlignment="1" applyProtection="1"/>
    <xf numFmtId="2" fontId="11" fillId="2" borderId="39" xfId="1" applyNumberFormat="1" applyFont="1" applyFill="1" applyBorder="1" applyAlignment="1" applyProtection="1">
      <alignment horizontal="left"/>
    </xf>
    <xf numFmtId="0" fontId="26" fillId="2" borderId="0" xfId="1" applyFont="1" applyFill="1" applyBorder="1" applyAlignment="1" applyProtection="1"/>
    <xf numFmtId="0" fontId="11" fillId="0" borderId="0" xfId="1" applyFont="1" applyFill="1" applyProtection="1"/>
    <xf numFmtId="0" fontId="1" fillId="0" borderId="0" xfId="1" applyFill="1" applyProtection="1"/>
    <xf numFmtId="2" fontId="1" fillId="0" borderId="0" xfId="1" applyNumberFormat="1" applyFill="1" applyProtection="1"/>
    <xf numFmtId="0" fontId="26" fillId="0" borderId="0" xfId="1" applyFont="1" applyFill="1" applyProtection="1"/>
    <xf numFmtId="1" fontId="11" fillId="0" borderId="0" xfId="1" applyNumberFormat="1" applyFont="1" applyFill="1" applyProtection="1"/>
    <xf numFmtId="2" fontId="0" fillId="0" borderId="0" xfId="0" applyNumberFormat="1" applyProtection="1"/>
    <xf numFmtId="0" fontId="28" fillId="2" borderId="0" xfId="1" applyFont="1" applyFill="1" applyBorder="1" applyAlignment="1" applyProtection="1">
      <alignment horizontal="left" vertical="center" wrapText="1"/>
    </xf>
    <xf numFmtId="0" fontId="3" fillId="0" borderId="10" xfId="1" applyFont="1" applyBorder="1" applyAlignment="1" applyProtection="1">
      <alignment vertical="center"/>
    </xf>
    <xf numFmtId="0" fontId="7" fillId="0" borderId="44" xfId="1" applyFont="1" applyBorder="1" applyAlignment="1" applyProtection="1">
      <alignment horizontal="center" vertical="center" wrapText="1"/>
    </xf>
    <xf numFmtId="0" fontId="26" fillId="0" borderId="41" xfId="1" applyFont="1" applyBorder="1" applyAlignment="1" applyProtection="1">
      <alignment horizontal="center" vertical="center" wrapText="1"/>
    </xf>
    <xf numFmtId="0" fontId="26" fillId="2" borderId="0" xfId="1" applyFont="1" applyFill="1" applyProtection="1"/>
    <xf numFmtId="1" fontId="26" fillId="6" borderId="39" xfId="1" applyNumberFormat="1" applyFont="1" applyFill="1" applyBorder="1" applyAlignment="1" applyProtection="1">
      <alignment horizontal="center" vertical="center"/>
    </xf>
    <xf numFmtId="2" fontId="26" fillId="4" borderId="6" xfId="1" applyNumberFormat="1" applyFont="1" applyFill="1" applyBorder="1" applyAlignment="1" applyProtection="1">
      <alignment horizontal="center" vertical="center"/>
    </xf>
    <xf numFmtId="2" fontId="18" fillId="5" borderId="6" xfId="1" applyNumberFormat="1" applyFont="1" applyFill="1" applyBorder="1" applyAlignment="1" applyProtection="1">
      <alignment horizontal="center" vertical="center"/>
    </xf>
    <xf numFmtId="0" fontId="11" fillId="2" borderId="39" xfId="1" applyFont="1" applyFill="1" applyBorder="1" applyAlignment="1" applyProtection="1">
      <alignment vertical="center"/>
    </xf>
    <xf numFmtId="1" fontId="11" fillId="0" borderId="36" xfId="1" applyNumberFormat="1" applyFont="1" applyFill="1" applyBorder="1" applyAlignment="1" applyProtection="1">
      <alignment horizontal="center" vertical="center"/>
    </xf>
    <xf numFmtId="1" fontId="26" fillId="6" borderId="6" xfId="1" applyNumberFormat="1" applyFont="1" applyFill="1" applyBorder="1" applyAlignment="1" applyProtection="1">
      <alignment horizontal="center" vertical="center"/>
    </xf>
    <xf numFmtId="0" fontId="26" fillId="6" borderId="6" xfId="1" applyFont="1" applyFill="1" applyBorder="1" applyAlignment="1" applyProtection="1">
      <alignment horizontal="center" vertical="center"/>
    </xf>
    <xf numFmtId="0" fontId="11" fillId="6" borderId="57" xfId="1" applyFont="1" applyFill="1" applyBorder="1" applyAlignment="1" applyProtection="1">
      <alignment horizontal="center" vertical="center"/>
    </xf>
    <xf numFmtId="1" fontId="11" fillId="6" borderId="6" xfId="1" applyNumberFormat="1" applyFont="1" applyFill="1" applyBorder="1" applyAlignment="1" applyProtection="1">
      <alignment horizontal="center" vertical="center"/>
    </xf>
    <xf numFmtId="0" fontId="1" fillId="2" borderId="39" xfId="1" applyFont="1" applyFill="1" applyBorder="1" applyAlignment="1" applyProtection="1">
      <alignment vertical="center"/>
    </xf>
    <xf numFmtId="1" fontId="11" fillId="6" borderId="39" xfId="1" applyNumberFormat="1" applyFont="1" applyFill="1" applyBorder="1" applyAlignment="1" applyProtection="1">
      <alignment horizontal="center" vertical="center"/>
    </xf>
    <xf numFmtId="0" fontId="26" fillId="6" borderId="39" xfId="1" applyFont="1" applyFill="1" applyBorder="1" applyAlignment="1" applyProtection="1">
      <alignment horizontal="center" vertical="center"/>
    </xf>
    <xf numFmtId="0" fontId="11" fillId="6" borderId="57" xfId="1" applyFont="1" applyFill="1" applyBorder="1" applyAlignment="1" applyProtection="1">
      <alignment horizontal="center"/>
    </xf>
    <xf numFmtId="0" fontId="11" fillId="6" borderId="6" xfId="1" applyFont="1" applyFill="1" applyBorder="1" applyAlignment="1" applyProtection="1">
      <alignment vertical="center" wrapText="1"/>
    </xf>
    <xf numFmtId="0" fontId="11" fillId="0" borderId="57" xfId="1" applyFont="1" applyFill="1" applyBorder="1" applyAlignment="1" applyProtection="1">
      <alignment horizontal="center"/>
    </xf>
    <xf numFmtId="2" fontId="11" fillId="0" borderId="29" xfId="1" applyNumberFormat="1" applyFont="1" applyFill="1" applyBorder="1" applyAlignment="1" applyProtection="1">
      <alignment horizontal="center" vertical="center"/>
    </xf>
    <xf numFmtId="2" fontId="11" fillId="6" borderId="57" xfId="1" applyNumberFormat="1" applyFont="1" applyFill="1" applyBorder="1" applyAlignment="1" applyProtection="1">
      <alignment horizontal="center"/>
    </xf>
    <xf numFmtId="0" fontId="11" fillId="0" borderId="61" xfId="1" applyFont="1" applyFill="1" applyBorder="1" applyAlignment="1" applyProtection="1">
      <alignment horizontal="center" vertical="center"/>
    </xf>
    <xf numFmtId="2" fontId="20" fillId="5" borderId="61" xfId="1" applyNumberFormat="1" applyFont="1" applyFill="1" applyBorder="1" applyAlignment="1" applyProtection="1">
      <alignment horizontal="center" vertical="center"/>
    </xf>
    <xf numFmtId="2" fontId="11" fillId="0" borderId="62" xfId="1" applyNumberFormat="1" applyFont="1" applyFill="1" applyBorder="1" applyAlignment="1" applyProtection="1">
      <alignment horizontal="center" vertical="center"/>
    </xf>
    <xf numFmtId="1" fontId="8" fillId="2" borderId="37" xfId="1" applyNumberFormat="1" applyFont="1" applyFill="1" applyBorder="1" applyAlignment="1" applyProtection="1">
      <alignment horizontal="left" vertical="center"/>
    </xf>
    <xf numFmtId="1" fontId="8" fillId="2" borderId="39" xfId="1" applyNumberFormat="1" applyFont="1" applyFill="1" applyBorder="1" applyAlignment="1" applyProtection="1">
      <alignment horizontal="left" vertical="center"/>
    </xf>
    <xf numFmtId="49" fontId="11" fillId="2" borderId="10" xfId="1" applyNumberFormat="1" applyFont="1" applyFill="1" applyBorder="1" applyAlignment="1" applyProtection="1">
      <alignment horizontal="center" vertical="center"/>
    </xf>
    <xf numFmtId="0" fontId="11" fillId="2" borderId="10" xfId="1" applyFont="1" applyFill="1" applyBorder="1" applyAlignment="1" applyProtection="1">
      <alignment vertical="center"/>
    </xf>
    <xf numFmtId="0" fontId="7" fillId="0" borderId="89" xfId="1" applyFont="1" applyBorder="1" applyAlignment="1" applyProtection="1">
      <alignment horizontal="center" vertical="center" wrapText="1"/>
    </xf>
    <xf numFmtId="49" fontId="7" fillId="0" borderId="56" xfId="1" applyNumberFormat="1" applyFont="1" applyBorder="1" applyAlignment="1" applyProtection="1">
      <alignment horizontal="center" vertical="center" wrapText="1"/>
    </xf>
    <xf numFmtId="1" fontId="36" fillId="5" borderId="40" xfId="1" applyNumberFormat="1" applyFont="1" applyFill="1" applyBorder="1" applyAlignment="1" applyProtection="1">
      <alignment horizontal="center" vertical="center" wrapText="1"/>
    </xf>
    <xf numFmtId="0" fontId="11" fillId="3" borderId="45" xfId="1" applyFont="1" applyFill="1" applyBorder="1" applyAlignment="1" applyProtection="1">
      <alignment horizontal="center" vertical="center"/>
    </xf>
    <xf numFmtId="0" fontId="11" fillId="3" borderId="39" xfId="1" applyFont="1" applyFill="1" applyBorder="1" applyAlignment="1" applyProtection="1">
      <alignment horizontal="left" vertical="center" wrapText="1"/>
    </xf>
    <xf numFmtId="49" fontId="15" fillId="2" borderId="0" xfId="1" applyNumberFormat="1" applyFont="1" applyFill="1" applyBorder="1" applyProtection="1"/>
    <xf numFmtId="0" fontId="11" fillId="2" borderId="39" xfId="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xf>
    <xf numFmtId="2" fontId="11" fillId="4" borderId="39" xfId="1" applyNumberFormat="1" applyFont="1" applyFill="1" applyBorder="1" applyAlignment="1" applyProtection="1">
      <alignment horizontal="center" vertical="center"/>
    </xf>
    <xf numFmtId="0" fontId="11" fillId="2" borderId="6" xfId="1" applyFont="1" applyFill="1" applyBorder="1" applyAlignment="1" applyProtection="1">
      <alignment horizontal="center" vertical="center" wrapText="1"/>
    </xf>
    <xf numFmtId="49" fontId="11" fillId="2" borderId="39" xfId="1" applyNumberFormat="1" applyFont="1" applyFill="1" applyBorder="1" applyAlignment="1" applyProtection="1">
      <alignment horizontal="center" vertical="center"/>
    </xf>
    <xf numFmtId="0" fontId="43" fillId="2" borderId="39" xfId="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xf>
    <xf numFmtId="0" fontId="43" fillId="2" borderId="6" xfId="1" applyFont="1" applyFill="1" applyBorder="1" applyAlignment="1" applyProtection="1">
      <alignment horizontal="center" vertical="center"/>
    </xf>
    <xf numFmtId="0" fontId="11" fillId="2" borderId="70" xfId="1" applyFont="1" applyFill="1" applyBorder="1" applyAlignment="1" applyProtection="1">
      <alignment horizontal="center" vertical="center" wrapText="1"/>
    </xf>
    <xf numFmtId="49" fontId="11" fillId="2" borderId="70" xfId="1" applyNumberFormat="1" applyFont="1" applyFill="1" applyBorder="1" applyAlignment="1" applyProtection="1">
      <alignment horizontal="center" vertical="center"/>
    </xf>
    <xf numFmtId="0" fontId="43" fillId="2" borderId="70" xfId="1" applyFont="1" applyFill="1" applyBorder="1" applyAlignment="1" applyProtection="1">
      <alignment horizontal="center" vertical="center"/>
    </xf>
    <xf numFmtId="0" fontId="24" fillId="0" borderId="43" xfId="1" applyFont="1" applyBorder="1" applyAlignment="1" applyProtection="1">
      <alignment horizontal="center" vertical="center" textRotation="90" wrapText="1"/>
    </xf>
    <xf numFmtId="0" fontId="24" fillId="0" borderId="47" xfId="1" applyFont="1" applyBorder="1" applyAlignment="1" applyProtection="1">
      <alignment horizontal="center" vertical="center" textRotation="90" wrapText="1"/>
    </xf>
    <xf numFmtId="0" fontId="11" fillId="3" borderId="39" xfId="1" applyFont="1" applyFill="1" applyBorder="1" applyAlignment="1" applyProtection="1">
      <alignment horizontal="center" vertical="center" wrapText="1"/>
    </xf>
    <xf numFmtId="2" fontId="1" fillId="4" borderId="39" xfId="1" applyNumberFormat="1" applyFont="1" applyFill="1" applyBorder="1" applyAlignment="1" applyProtection="1">
      <alignment horizontal="center" vertical="center"/>
    </xf>
    <xf numFmtId="2" fontId="11" fillId="3" borderId="39" xfId="1" applyNumberFormat="1" applyFont="1" applyFill="1" applyBorder="1" applyAlignment="1" applyProtection="1">
      <alignment horizontal="center" vertical="center"/>
    </xf>
    <xf numFmtId="0" fontId="26" fillId="0" borderId="4" xfId="1" applyFont="1" applyBorder="1" applyAlignment="1" applyProtection="1">
      <alignment horizontal="center" vertical="center" textRotation="90" wrapText="1"/>
    </xf>
    <xf numFmtId="0" fontId="43" fillId="2" borderId="48" xfId="1" applyFont="1" applyFill="1" applyBorder="1" applyAlignment="1" applyProtection="1">
      <alignment horizontal="center" vertical="center"/>
    </xf>
    <xf numFmtId="2" fontId="20" fillId="5" borderId="48" xfId="1" applyNumberFormat="1" applyFont="1" applyFill="1" applyBorder="1" applyAlignment="1" applyProtection="1">
      <alignment horizontal="center" vertical="center"/>
    </xf>
    <xf numFmtId="2" fontId="11" fillId="0" borderId="48" xfId="1" applyNumberFormat="1" applyFont="1" applyFill="1" applyBorder="1" applyAlignment="1" applyProtection="1">
      <alignment horizontal="center" vertical="center"/>
    </xf>
    <xf numFmtId="0" fontId="24" fillId="2" borderId="4" xfId="1" applyFont="1" applyFill="1" applyBorder="1" applyAlignment="1" applyProtection="1">
      <alignment horizontal="center" textRotation="90" wrapText="1"/>
    </xf>
    <xf numFmtId="0" fontId="1" fillId="0" borderId="9" xfId="1" applyBorder="1" applyAlignment="1" applyProtection="1">
      <alignment horizontal="center" textRotation="90" wrapText="1"/>
    </xf>
    <xf numFmtId="0" fontId="11" fillId="2" borderId="0" xfId="1" applyFont="1" applyFill="1" applyAlignment="1" applyProtection="1">
      <alignment wrapText="1"/>
    </xf>
    <xf numFmtId="49" fontId="15" fillId="2" borderId="0" xfId="1" applyNumberFormat="1" applyFont="1" applyFill="1" applyAlignment="1" applyProtection="1">
      <alignment horizontal="center"/>
    </xf>
    <xf numFmtId="2" fontId="15" fillId="2" borderId="0" xfId="1" applyNumberFormat="1" applyFont="1" applyFill="1" applyBorder="1" applyAlignment="1" applyProtection="1">
      <alignment horizontal="center"/>
    </xf>
    <xf numFmtId="0" fontId="11" fillId="2" borderId="0" xfId="1" applyFont="1" applyFill="1" applyBorder="1" applyAlignment="1" applyProtection="1">
      <alignment wrapText="1"/>
    </xf>
    <xf numFmtId="49" fontId="11" fillId="2" borderId="0" xfId="1" applyNumberFormat="1" applyFont="1" applyFill="1" applyBorder="1" applyAlignment="1" applyProtection="1">
      <alignment horizontal="center"/>
    </xf>
    <xf numFmtId="0" fontId="24" fillId="2" borderId="18" xfId="1" applyFont="1" applyFill="1" applyBorder="1" applyAlignment="1" applyProtection="1">
      <alignment vertical="center" wrapText="1"/>
    </xf>
    <xf numFmtId="0" fontId="24" fillId="2" borderId="25" xfId="1" applyFont="1" applyFill="1" applyBorder="1" applyAlignment="1" applyProtection="1">
      <alignment vertical="center" wrapText="1"/>
    </xf>
    <xf numFmtId="0" fontId="24" fillId="2" borderId="29" xfId="1" applyFont="1" applyFill="1" applyBorder="1" applyAlignment="1" applyProtection="1">
      <alignment vertical="center" wrapText="1"/>
    </xf>
    <xf numFmtId="2" fontId="8" fillId="2" borderId="39" xfId="1" applyNumberFormat="1" applyFont="1" applyFill="1" applyBorder="1" applyAlignment="1" applyProtection="1">
      <alignment horizontal="left" vertical="center"/>
    </xf>
    <xf numFmtId="49" fontId="11" fillId="2" borderId="0" xfId="1" applyNumberFormat="1" applyFont="1" applyFill="1" applyAlignment="1" applyProtection="1">
      <alignment horizontal="left" vertical="center" wrapText="1"/>
    </xf>
    <xf numFmtId="1" fontId="7" fillId="4" borderId="35" xfId="1" applyNumberFormat="1" applyFont="1" applyFill="1" applyBorder="1" applyAlignment="1" applyProtection="1">
      <alignment horizontal="center" vertical="center" wrapText="1"/>
    </xf>
    <xf numFmtId="1" fontId="7" fillId="0" borderId="35" xfId="1" applyNumberFormat="1" applyFont="1" applyFill="1" applyBorder="1" applyAlignment="1" applyProtection="1">
      <alignment horizontal="center" vertical="center" wrapText="1"/>
    </xf>
    <xf numFmtId="2" fontId="25" fillId="2" borderId="0" xfId="1" applyNumberFormat="1" applyFont="1" applyFill="1" applyBorder="1" applyProtection="1"/>
    <xf numFmtId="0" fontId="11" fillId="3" borderId="64" xfId="1" applyFont="1" applyFill="1" applyBorder="1" applyAlignment="1" applyProtection="1">
      <alignment horizontal="left" vertical="center" wrapText="1"/>
    </xf>
    <xf numFmtId="0" fontId="11" fillId="3" borderId="58" xfId="1" applyFont="1" applyFill="1" applyBorder="1" applyAlignment="1" applyProtection="1">
      <alignment horizontal="center" vertical="center"/>
    </xf>
    <xf numFmtId="165" fontId="11" fillId="4" borderId="39" xfId="1" applyNumberFormat="1" applyFont="1" applyFill="1" applyBorder="1" applyAlignment="1" applyProtection="1">
      <alignment horizontal="center" vertical="center"/>
    </xf>
    <xf numFmtId="165" fontId="20" fillId="6" borderId="39" xfId="1" applyNumberFormat="1" applyFont="1" applyFill="1" applyBorder="1" applyAlignment="1" applyProtection="1">
      <alignment horizontal="center" vertical="center"/>
    </xf>
    <xf numFmtId="165" fontId="11" fillId="6" borderId="39" xfId="1" applyNumberFormat="1" applyFont="1" applyFill="1" applyBorder="1" applyAlignment="1" applyProtection="1">
      <alignment horizontal="center" vertical="center"/>
    </xf>
    <xf numFmtId="165" fontId="1" fillId="4" borderId="39" xfId="1" applyNumberFormat="1" applyFont="1" applyFill="1" applyBorder="1" applyAlignment="1" applyProtection="1">
      <alignment horizontal="center" vertical="center"/>
    </xf>
    <xf numFmtId="165" fontId="11" fillId="6" borderId="51" xfId="1" applyNumberFormat="1" applyFont="1" applyFill="1" applyBorder="1" applyAlignment="1" applyProtection="1">
      <alignment horizontal="center" vertical="center"/>
    </xf>
    <xf numFmtId="165" fontId="20" fillId="5" borderId="36" xfId="1" applyNumberFormat="1" applyFont="1" applyFill="1" applyBorder="1" applyAlignment="1" applyProtection="1">
      <alignment horizontal="center" vertical="center"/>
    </xf>
    <xf numFmtId="1" fontId="11" fillId="3" borderId="6" xfId="1" applyNumberFormat="1" applyFont="1" applyFill="1" applyBorder="1" applyAlignment="1" applyProtection="1">
      <alignment horizontal="center" vertical="center"/>
    </xf>
    <xf numFmtId="165" fontId="11" fillId="4" borderId="36" xfId="1" applyNumberFormat="1" applyFont="1" applyFill="1" applyBorder="1" applyAlignment="1" applyProtection="1">
      <alignment horizontal="center" vertical="center"/>
    </xf>
    <xf numFmtId="165" fontId="1" fillId="2" borderId="36" xfId="1" applyNumberFormat="1" applyFont="1" applyFill="1" applyBorder="1" applyAlignment="1" applyProtection="1">
      <alignment horizontal="center" vertical="center"/>
    </xf>
    <xf numFmtId="165" fontId="1" fillId="0" borderId="36" xfId="1" applyNumberFormat="1" applyFont="1" applyFill="1" applyBorder="1" applyAlignment="1" applyProtection="1">
      <alignment horizontal="center" vertical="center"/>
    </xf>
    <xf numFmtId="165" fontId="1" fillId="0" borderId="53" xfId="1" applyNumberFormat="1" applyFont="1" applyFill="1" applyBorder="1" applyAlignment="1" applyProtection="1">
      <alignment horizontal="center" vertical="center"/>
    </xf>
    <xf numFmtId="165" fontId="1" fillId="0" borderId="51" xfId="1" applyNumberFormat="1" applyFont="1" applyFill="1" applyBorder="1" applyAlignment="1" applyProtection="1">
      <alignment horizontal="center" vertical="center"/>
    </xf>
    <xf numFmtId="165" fontId="1" fillId="3" borderId="6" xfId="1" applyNumberFormat="1" applyFont="1" applyFill="1" applyBorder="1" applyAlignment="1" applyProtection="1">
      <alignment horizontal="center" vertical="center"/>
    </xf>
    <xf numFmtId="0" fontId="11" fillId="3" borderId="36" xfId="1" applyFont="1" applyFill="1" applyBorder="1" applyAlignment="1" applyProtection="1">
      <alignment horizontal="left" vertical="center" wrapText="1"/>
    </xf>
    <xf numFmtId="49" fontId="11" fillId="3" borderId="48" xfId="1" applyNumberFormat="1" applyFont="1" applyFill="1" applyBorder="1" applyAlignment="1" applyProtection="1">
      <alignment horizontal="center" vertical="center"/>
    </xf>
    <xf numFmtId="0" fontId="11" fillId="3" borderId="60" xfId="1" applyFont="1" applyFill="1" applyBorder="1" applyAlignment="1" applyProtection="1">
      <alignment horizontal="center" vertical="center"/>
    </xf>
    <xf numFmtId="0" fontId="11" fillId="3" borderId="61" xfId="1" applyFont="1" applyFill="1" applyBorder="1" applyAlignment="1" applyProtection="1">
      <alignment horizontal="left" vertical="center" wrapText="1"/>
    </xf>
    <xf numFmtId="49" fontId="11" fillId="3" borderId="70" xfId="1" applyNumberFormat="1" applyFont="1" applyFill="1" applyBorder="1" applyAlignment="1" applyProtection="1">
      <alignment horizontal="center" vertical="center"/>
    </xf>
    <xf numFmtId="2" fontId="1" fillId="3" borderId="61" xfId="1" applyNumberFormat="1" applyFont="1" applyFill="1" applyBorder="1" applyAlignment="1" applyProtection="1">
      <alignment horizontal="center" vertical="center"/>
    </xf>
    <xf numFmtId="2" fontId="1" fillId="0" borderId="41" xfId="1" applyNumberFormat="1" applyFont="1" applyFill="1" applyBorder="1" applyAlignment="1" applyProtection="1">
      <alignment horizontal="center" vertical="center"/>
    </xf>
    <xf numFmtId="2" fontId="1" fillId="0" borderId="68" xfId="1" applyNumberFormat="1" applyFont="1" applyFill="1" applyBorder="1" applyAlignment="1" applyProtection="1">
      <alignment horizontal="center" vertical="center"/>
    </xf>
    <xf numFmtId="2" fontId="1" fillId="3" borderId="56" xfId="1" applyNumberFormat="1" applyFont="1" applyFill="1" applyBorder="1" applyAlignment="1" applyProtection="1">
      <alignment horizontal="center" vertical="center"/>
    </xf>
    <xf numFmtId="2" fontId="1" fillId="0" borderId="51" xfId="1" applyNumberFormat="1" applyFont="1" applyFill="1" applyBorder="1" applyAlignment="1" applyProtection="1">
      <alignment horizontal="center" vertical="center"/>
    </xf>
    <xf numFmtId="2" fontId="1" fillId="3" borderId="36" xfId="1" applyNumberFormat="1" applyFont="1" applyFill="1" applyBorder="1" applyAlignment="1" applyProtection="1">
      <alignment horizontal="center" vertical="center"/>
    </xf>
    <xf numFmtId="2" fontId="1" fillId="0" borderId="40" xfId="1" applyNumberFormat="1" applyFont="1" applyFill="1" applyBorder="1" applyAlignment="1" applyProtection="1">
      <alignment horizontal="center" vertical="center"/>
    </xf>
    <xf numFmtId="2" fontId="1" fillId="0" borderId="63" xfId="1" applyNumberFormat="1" applyFont="1" applyFill="1" applyBorder="1" applyAlignment="1" applyProtection="1">
      <alignment horizontal="center" vertical="center"/>
    </xf>
    <xf numFmtId="2" fontId="11" fillId="5" borderId="66" xfId="1" applyNumberFormat="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xf>
    <xf numFmtId="165" fontId="1" fillId="3" borderId="36" xfId="1" applyNumberFormat="1" applyFont="1" applyFill="1" applyBorder="1" applyAlignment="1" applyProtection="1">
      <alignment horizontal="center" vertical="center"/>
    </xf>
    <xf numFmtId="165" fontId="1" fillId="3" borderId="68" xfId="1" applyNumberFormat="1" applyFont="1" applyFill="1" applyBorder="1" applyAlignment="1" applyProtection="1">
      <alignment horizontal="center" vertical="center"/>
    </xf>
    <xf numFmtId="165" fontId="1" fillId="3" borderId="66" xfId="1" applyNumberFormat="1" applyFont="1" applyFill="1" applyBorder="1" applyAlignment="1" applyProtection="1">
      <alignment horizontal="center" vertical="center"/>
    </xf>
    <xf numFmtId="165" fontId="1" fillId="3" borderId="67" xfId="1" applyNumberFormat="1" applyFont="1" applyFill="1" applyBorder="1" applyAlignment="1" applyProtection="1">
      <alignment horizontal="center" vertical="center"/>
    </xf>
    <xf numFmtId="9" fontId="1" fillId="3" borderId="36" xfId="8" applyFont="1" applyFill="1" applyBorder="1" applyAlignment="1" applyProtection="1">
      <alignment horizontal="center" vertical="center"/>
    </xf>
    <xf numFmtId="9" fontId="1" fillId="3" borderId="68" xfId="8" applyFont="1" applyFill="1" applyBorder="1" applyAlignment="1" applyProtection="1">
      <alignment horizontal="center" vertical="center"/>
    </xf>
    <xf numFmtId="9" fontId="11" fillId="5" borderId="61" xfId="8" applyFont="1" applyFill="1" applyBorder="1" applyAlignment="1" applyProtection="1">
      <alignment horizontal="center" vertical="center"/>
    </xf>
    <xf numFmtId="9" fontId="1" fillId="3" borderId="61" xfId="8" applyFont="1" applyFill="1" applyBorder="1" applyAlignment="1" applyProtection="1">
      <alignment horizontal="center" vertical="center"/>
    </xf>
    <xf numFmtId="9" fontId="1" fillId="3" borderId="62" xfId="8" applyFont="1" applyFill="1" applyBorder="1" applyAlignment="1" applyProtection="1">
      <alignment horizontal="center" vertical="center"/>
    </xf>
    <xf numFmtId="1" fontId="15" fillId="2" borderId="0" xfId="1" applyNumberFormat="1" applyFont="1" applyFill="1" applyBorder="1" applyProtection="1"/>
    <xf numFmtId="0" fontId="1" fillId="0" borderId="0" xfId="1" applyBorder="1" applyAlignment="1" applyProtection="1"/>
    <xf numFmtId="49" fontId="11" fillId="2" borderId="0" xfId="1" applyNumberFormat="1" applyFont="1" applyFill="1" applyBorder="1" applyAlignment="1" applyProtection="1">
      <alignment horizontal="left" wrapText="1"/>
    </xf>
    <xf numFmtId="49" fontId="1" fillId="2" borderId="0" xfId="1" applyNumberFormat="1" applyFill="1" applyAlignment="1" applyProtection="1">
      <alignment horizontal="left" wrapText="1"/>
    </xf>
    <xf numFmtId="0" fontId="26" fillId="2" borderId="1" xfId="1" applyFont="1" applyFill="1" applyBorder="1" applyAlignment="1" applyProtection="1">
      <alignment horizontal="center" vertical="center" textRotation="90" wrapText="1"/>
    </xf>
    <xf numFmtId="0" fontId="11" fillId="0" borderId="47" xfId="1" applyFont="1" applyBorder="1" applyAlignment="1" applyProtection="1">
      <alignment horizontal="center" vertical="center" wrapText="1"/>
    </xf>
    <xf numFmtId="49" fontId="1" fillId="3" borderId="39" xfId="1" applyNumberFormat="1" applyFont="1" applyFill="1" applyBorder="1" applyAlignment="1" applyProtection="1">
      <alignment horizontal="center" vertical="center" wrapText="1"/>
    </xf>
    <xf numFmtId="0" fontId="11" fillId="0" borderId="39" xfId="1" applyFont="1" applyFill="1" applyBorder="1" applyAlignment="1" applyProtection="1">
      <alignment horizontal="left" vertical="center" wrapText="1"/>
    </xf>
    <xf numFmtId="2" fontId="11" fillId="2" borderId="36" xfId="1" applyNumberFormat="1" applyFont="1" applyFill="1" applyBorder="1" applyAlignment="1" applyProtection="1">
      <alignment horizontal="center" vertical="center"/>
    </xf>
    <xf numFmtId="2" fontId="11" fillId="2" borderId="51" xfId="1" applyNumberFormat="1" applyFont="1" applyFill="1" applyBorder="1" applyAlignment="1" applyProtection="1">
      <alignment horizontal="center" vertical="center"/>
    </xf>
    <xf numFmtId="0" fontId="11" fillId="0" borderId="55" xfId="1" applyFont="1" applyBorder="1" applyAlignment="1" applyProtection="1">
      <alignment horizontal="center" vertical="center" wrapText="1"/>
    </xf>
    <xf numFmtId="49" fontId="11" fillId="2" borderId="0" xfId="1" applyNumberFormat="1" applyFont="1" applyFill="1" applyAlignment="1" applyProtection="1">
      <alignment horizontal="center"/>
    </xf>
    <xf numFmtId="0" fontId="1" fillId="7" borderId="0" xfId="1" applyFont="1" applyFill="1" applyBorder="1" applyAlignment="1" applyProtection="1">
      <alignment horizontal="center" vertical="center"/>
    </xf>
    <xf numFmtId="0" fontId="1" fillId="7" borderId="0" xfId="1" applyFont="1" applyFill="1" applyBorder="1" applyProtection="1"/>
    <xf numFmtId="0" fontId="16" fillId="7" borderId="0" xfId="1" applyFont="1" applyFill="1" applyBorder="1" applyAlignment="1" applyProtection="1">
      <alignment vertical="center"/>
    </xf>
    <xf numFmtId="0" fontId="26" fillId="7" borderId="0" xfId="1" applyFont="1" applyFill="1" applyBorder="1" applyAlignment="1" applyProtection="1">
      <alignment horizontal="left" vertical="center"/>
    </xf>
    <xf numFmtId="0" fontId="26" fillId="7" borderId="0" xfId="1" applyFont="1" applyFill="1" applyBorder="1" applyAlignment="1" applyProtection="1">
      <alignment vertical="center"/>
    </xf>
    <xf numFmtId="0" fontId="7" fillId="7" borderId="91" xfId="1" applyFont="1" applyFill="1" applyBorder="1" applyAlignment="1" applyProtection="1">
      <alignment horizontal="center" vertical="center"/>
    </xf>
    <xf numFmtId="0" fontId="26" fillId="7" borderId="92" xfId="1" applyFont="1" applyFill="1" applyBorder="1" applyAlignment="1" applyProtection="1">
      <alignment horizontal="center" vertical="center"/>
    </xf>
    <xf numFmtId="0" fontId="26" fillId="7" borderId="93" xfId="1" applyFont="1" applyFill="1" applyBorder="1" applyAlignment="1" applyProtection="1">
      <alignment horizontal="center" vertical="center"/>
    </xf>
    <xf numFmtId="0" fontId="47" fillId="7" borderId="91" xfId="1" applyFont="1" applyFill="1" applyBorder="1" applyAlignment="1" applyProtection="1">
      <alignment horizontal="center" vertical="center"/>
    </xf>
    <xf numFmtId="0" fontId="47" fillId="7" borderId="92" xfId="1" applyFont="1" applyFill="1" applyBorder="1" applyAlignment="1" applyProtection="1">
      <alignment horizontal="center" vertical="center"/>
    </xf>
    <xf numFmtId="0" fontId="47" fillId="7" borderId="93" xfId="1" applyFont="1" applyFill="1" applyBorder="1" applyAlignment="1" applyProtection="1">
      <alignment horizontal="center" vertical="center"/>
    </xf>
    <xf numFmtId="0" fontId="47" fillId="13" borderId="91" xfId="1" applyFont="1" applyFill="1" applyBorder="1" applyAlignment="1" applyProtection="1">
      <alignment horizontal="center" vertical="center"/>
    </xf>
    <xf numFmtId="0" fontId="47" fillId="13" borderId="93" xfId="1" applyFont="1" applyFill="1" applyBorder="1" applyAlignment="1" applyProtection="1">
      <alignment horizontal="center" vertical="center"/>
    </xf>
    <xf numFmtId="0" fontId="55" fillId="7" borderId="89" xfId="1" applyFont="1" applyFill="1" applyBorder="1" applyAlignment="1" applyProtection="1">
      <alignment horizontal="center" vertical="center" wrapText="1"/>
    </xf>
    <xf numFmtId="0" fontId="47" fillId="7" borderId="56" xfId="1" applyFont="1" applyFill="1" applyBorder="1" applyAlignment="1" applyProtection="1">
      <alignment horizontal="center" wrapText="1"/>
    </xf>
    <xf numFmtId="0" fontId="47" fillId="7" borderId="75" xfId="1" applyFont="1" applyFill="1" applyBorder="1" applyAlignment="1" applyProtection="1">
      <alignment horizontal="center" vertical="center" wrapText="1"/>
    </xf>
    <xf numFmtId="0" fontId="47" fillId="7" borderId="46" xfId="1" applyFont="1" applyFill="1" applyBorder="1" applyAlignment="1" applyProtection="1">
      <alignment horizontal="center" vertical="center" wrapText="1"/>
    </xf>
    <xf numFmtId="0" fontId="26" fillId="7" borderId="89"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xf>
    <xf numFmtId="0" fontId="26" fillId="7" borderId="41" xfId="1" applyFont="1" applyFill="1" applyBorder="1" applyAlignment="1" applyProtection="1">
      <alignment horizontal="center" vertical="center" wrapText="1"/>
    </xf>
    <xf numFmtId="0" fontId="26" fillId="7" borderId="41" xfId="1" applyFont="1" applyFill="1" applyBorder="1" applyAlignment="1" applyProtection="1">
      <alignment horizontal="center" vertical="center"/>
    </xf>
    <xf numFmtId="0" fontId="26" fillId="7" borderId="63" xfId="1" applyFont="1" applyFill="1" applyBorder="1" applyAlignment="1" applyProtection="1">
      <alignment horizontal="center" vertical="center" wrapText="1"/>
    </xf>
    <xf numFmtId="0" fontId="26" fillId="13" borderId="75" xfId="1" applyFont="1" applyFill="1" applyBorder="1" applyAlignment="1" applyProtection="1">
      <alignment horizontal="center" vertical="center" wrapText="1"/>
    </xf>
    <xf numFmtId="0" fontId="26" fillId="13" borderId="77" xfId="1" applyFont="1" applyFill="1" applyBorder="1" applyAlignment="1" applyProtection="1">
      <alignment horizontal="center" vertical="center" wrapText="1"/>
    </xf>
    <xf numFmtId="0" fontId="26" fillId="13" borderId="45" xfId="1" applyFont="1" applyFill="1" applyBorder="1" applyAlignment="1" applyProtection="1">
      <alignment horizontal="center" vertical="center" wrapText="1"/>
    </xf>
    <xf numFmtId="0" fontId="26" fillId="13" borderId="29" xfId="1" applyFont="1" applyFill="1" applyBorder="1" applyAlignment="1" applyProtection="1">
      <alignment horizontal="center" vertical="center" wrapText="1"/>
    </xf>
    <xf numFmtId="0" fontId="26" fillId="13" borderId="7" xfId="1" applyFont="1" applyFill="1" applyBorder="1" applyAlignment="1" applyProtection="1">
      <alignment horizontal="center" vertical="center" wrapText="1"/>
    </xf>
    <xf numFmtId="0" fontId="26" fillId="13" borderId="49" xfId="1" applyFont="1" applyFill="1" applyBorder="1" applyAlignment="1" applyProtection="1">
      <alignment horizontal="center" vertical="center" wrapText="1"/>
    </xf>
    <xf numFmtId="0" fontId="26" fillId="13" borderId="89" xfId="1" applyFont="1" applyFill="1" applyBorder="1" applyAlignment="1" applyProtection="1">
      <alignment horizontal="center" vertical="center" wrapText="1"/>
    </xf>
    <xf numFmtId="0" fontId="26" fillId="13" borderId="63" xfId="1" applyFont="1" applyFill="1" applyBorder="1" applyAlignment="1" applyProtection="1">
      <alignment horizontal="center" vertical="center" wrapText="1"/>
    </xf>
    <xf numFmtId="0" fontId="46" fillId="0" borderId="0" xfId="0" applyFont="1" applyProtection="1"/>
    <xf numFmtId="0" fontId="55" fillId="7" borderId="60" xfId="1" applyFont="1" applyFill="1" applyBorder="1" applyAlignment="1" applyProtection="1">
      <alignment horizontal="center" vertical="center" wrapText="1"/>
    </xf>
    <xf numFmtId="0" fontId="47" fillId="7" borderId="61" xfId="1" applyFont="1" applyFill="1" applyBorder="1" applyAlignment="1" applyProtection="1">
      <alignment vertical="center" wrapText="1"/>
    </xf>
    <xf numFmtId="0" fontId="1" fillId="7" borderId="66" xfId="1" applyFont="1" applyFill="1" applyBorder="1" applyAlignment="1" applyProtection="1">
      <alignment horizontal="center" vertical="center"/>
    </xf>
    <xf numFmtId="0" fontId="1" fillId="7" borderId="67" xfId="1" applyFont="1" applyFill="1" applyBorder="1" applyAlignment="1" applyProtection="1">
      <alignment horizontal="center" vertical="center" wrapText="1"/>
    </xf>
    <xf numFmtId="0" fontId="1" fillId="7" borderId="65"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xf>
    <xf numFmtId="0" fontId="1" fillId="7" borderId="66" xfId="1" applyFont="1" applyFill="1" applyBorder="1" applyAlignment="1" applyProtection="1">
      <alignment horizontal="center" vertical="center" wrapText="1"/>
    </xf>
    <xf numFmtId="0" fontId="1" fillId="7" borderId="67" xfId="1" applyFont="1" applyFill="1" applyBorder="1" applyAlignment="1" applyProtection="1">
      <alignment horizontal="center" vertical="center"/>
    </xf>
    <xf numFmtId="0" fontId="1" fillId="13" borderId="54" xfId="1" applyFont="1" applyFill="1" applyBorder="1" applyAlignment="1" applyProtection="1">
      <alignment horizontal="center" vertical="center" wrapText="1"/>
    </xf>
    <xf numFmtId="0" fontId="1" fillId="13" borderId="59" xfId="1" applyFont="1" applyFill="1" applyBorder="1" applyAlignment="1" applyProtection="1">
      <alignment horizontal="center" vertical="center"/>
    </xf>
    <xf numFmtId="0" fontId="26" fillId="13" borderId="72" xfId="1" applyFont="1" applyFill="1" applyBorder="1" applyAlignment="1" applyProtection="1">
      <alignment horizontal="center" vertical="center"/>
    </xf>
    <xf numFmtId="0" fontId="26" fillId="13" borderId="59" xfId="1" applyFont="1" applyFill="1" applyBorder="1" applyAlignment="1" applyProtection="1">
      <alignment horizontal="center" vertical="center"/>
    </xf>
    <xf numFmtId="0" fontId="47" fillId="7" borderId="89" xfId="1" applyFont="1" applyFill="1" applyBorder="1" applyAlignment="1" applyProtection="1">
      <alignment horizontal="center" vertical="center" wrapText="1"/>
    </xf>
    <xf numFmtId="10" fontId="1" fillId="0" borderId="36" xfId="1" applyNumberFormat="1" applyFont="1" applyFill="1" applyBorder="1" applyAlignment="1" applyProtection="1">
      <alignment horizontal="center" vertical="center" wrapText="1"/>
    </xf>
    <xf numFmtId="0" fontId="1" fillId="7" borderId="41" xfId="1" applyFont="1" applyFill="1" applyBorder="1" applyAlignment="1" applyProtection="1">
      <alignment horizontal="center" vertical="center"/>
    </xf>
    <xf numFmtId="0" fontId="1" fillId="7" borderId="68" xfId="1" applyFont="1" applyFill="1" applyBorder="1" applyAlignment="1" applyProtection="1">
      <alignment horizontal="center" vertical="center" wrapText="1"/>
    </xf>
    <xf numFmtId="165" fontId="1" fillId="14" borderId="57" xfId="1" applyNumberFormat="1" applyFont="1" applyFill="1" applyBorder="1" applyAlignment="1" applyProtection="1">
      <alignment horizontal="center" vertical="center"/>
    </xf>
    <xf numFmtId="0" fontId="1" fillId="13" borderId="41" xfId="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xf>
    <xf numFmtId="0" fontId="1" fillId="0" borderId="36" xfId="1" quotePrefix="1" applyFont="1" applyFill="1" applyBorder="1" applyAlignment="1" applyProtection="1">
      <alignment horizontal="center" vertical="center"/>
    </xf>
    <xf numFmtId="165" fontId="1" fillId="0" borderId="6" xfId="1" applyNumberFormat="1" applyFont="1" applyFill="1" applyBorder="1" applyAlignment="1" applyProtection="1">
      <alignment horizontal="center" vertical="center"/>
    </xf>
    <xf numFmtId="165" fontId="1" fillId="8" borderId="41" xfId="1" applyNumberFormat="1" applyFont="1" applyFill="1" applyBorder="1" applyAlignment="1" applyProtection="1">
      <alignment horizontal="center" vertical="center"/>
    </xf>
    <xf numFmtId="165" fontId="1" fillId="8" borderId="68" xfId="1" applyNumberFormat="1" applyFont="1" applyFill="1" applyBorder="1" applyAlignment="1" applyProtection="1">
      <alignment horizontal="center" vertical="center"/>
    </xf>
    <xf numFmtId="0" fontId="1" fillId="11" borderId="6" xfId="1" quotePrefix="1" applyFont="1" applyFill="1" applyBorder="1" applyAlignment="1" applyProtection="1">
      <alignment horizontal="center" vertical="center" wrapText="1"/>
    </xf>
    <xf numFmtId="1" fontId="1" fillId="11" borderId="6" xfId="1" applyNumberFormat="1" applyFont="1" applyFill="1" applyBorder="1" applyAlignment="1" applyProtection="1">
      <alignment horizontal="center" vertical="center"/>
    </xf>
    <xf numFmtId="1" fontId="1" fillId="13" borderId="75" xfId="1" applyNumberFormat="1" applyFont="1" applyFill="1" applyBorder="1" applyAlignment="1" applyProtection="1">
      <alignment horizontal="center" vertical="center"/>
    </xf>
    <xf numFmtId="165" fontId="1" fillId="13" borderId="44" xfId="1" applyNumberFormat="1" applyFont="1" applyFill="1" applyBorder="1" applyAlignment="1" applyProtection="1">
      <alignment horizontal="center" vertical="center"/>
    </xf>
    <xf numFmtId="165" fontId="1" fillId="13" borderId="68" xfId="1" applyNumberFormat="1" applyFont="1" applyFill="1" applyBorder="1" applyAlignment="1" applyProtection="1">
      <alignment horizontal="center" vertical="center"/>
    </xf>
    <xf numFmtId="0" fontId="47" fillId="7" borderId="58" xfId="1" applyFont="1" applyFill="1" applyBorder="1" applyAlignment="1" applyProtection="1">
      <alignment horizontal="center" vertical="center" wrapText="1"/>
    </xf>
    <xf numFmtId="0" fontId="1" fillId="7" borderId="6" xfId="1" applyFont="1" applyFill="1" applyBorder="1" applyAlignment="1" applyProtection="1">
      <alignment horizontal="center" vertical="center"/>
    </xf>
    <xf numFmtId="0" fontId="1" fillId="7" borderId="53" xfId="1" applyFont="1" applyFill="1" applyBorder="1" applyAlignment="1" applyProtection="1">
      <alignment horizontal="center" vertical="center" wrapText="1"/>
    </xf>
    <xf numFmtId="0" fontId="1" fillId="13" borderId="6" xfId="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xf>
    <xf numFmtId="165" fontId="1" fillId="8" borderId="6" xfId="1" applyNumberFormat="1" applyFont="1" applyFill="1" applyBorder="1" applyAlignment="1" applyProtection="1">
      <alignment horizontal="center" vertical="center"/>
    </xf>
    <xf numFmtId="165" fontId="1" fillId="8" borderId="53" xfId="1" applyNumberFormat="1" applyFont="1" applyFill="1" applyBorder="1" applyAlignment="1" applyProtection="1">
      <alignment horizontal="center" vertical="center"/>
    </xf>
    <xf numFmtId="1" fontId="1" fillId="13" borderId="56" xfId="1" applyNumberFormat="1" applyFont="1" applyFill="1" applyBorder="1" applyAlignment="1" applyProtection="1">
      <alignment horizontal="center" vertical="center"/>
    </xf>
    <xf numFmtId="1" fontId="1" fillId="13" borderId="83" xfId="1" applyNumberFormat="1" applyFont="1" applyFill="1" applyBorder="1" applyAlignment="1" applyProtection="1">
      <alignment horizontal="center" vertical="center"/>
    </xf>
    <xf numFmtId="165" fontId="1" fillId="13" borderId="8" xfId="1" applyNumberFormat="1" applyFont="1" applyFill="1" applyBorder="1" applyAlignment="1" applyProtection="1">
      <alignment horizontal="center" vertical="center"/>
    </xf>
    <xf numFmtId="165" fontId="1" fillId="13" borderId="53" xfId="1" applyNumberFormat="1" applyFont="1" applyFill="1" applyBorder="1" applyAlignment="1" applyProtection="1">
      <alignment horizontal="center" vertical="center"/>
    </xf>
    <xf numFmtId="0" fontId="1" fillId="0" borderId="51" xfId="1" applyFont="1" applyFill="1" applyBorder="1" applyAlignment="1" applyProtection="1">
      <alignment horizontal="center" vertical="center"/>
    </xf>
    <xf numFmtId="0" fontId="1" fillId="11" borderId="36" xfId="1" quotePrefix="1" applyFont="1" applyFill="1" applyBorder="1" applyAlignment="1" applyProtection="1">
      <alignment horizontal="center" vertical="center" wrapText="1"/>
    </xf>
    <xf numFmtId="1" fontId="1" fillId="11" borderId="36" xfId="1" applyNumberFormat="1" applyFont="1" applyFill="1" applyBorder="1" applyAlignment="1" applyProtection="1">
      <alignment horizontal="center" vertical="center"/>
    </xf>
    <xf numFmtId="1" fontId="1" fillId="11" borderId="29" xfId="1" applyNumberFormat="1" applyFont="1" applyFill="1" applyBorder="1" applyAlignment="1" applyProtection="1">
      <alignment horizontal="center" vertical="center"/>
    </xf>
    <xf numFmtId="165" fontId="1" fillId="13" borderId="57" xfId="1" applyNumberFormat="1" applyFont="1" applyFill="1" applyBorder="1" applyAlignment="1" applyProtection="1">
      <alignment horizontal="center" vertical="center"/>
    </xf>
    <xf numFmtId="165" fontId="1" fillId="13" borderId="51" xfId="1" applyNumberFormat="1" applyFont="1" applyFill="1" applyBorder="1" applyAlignment="1" applyProtection="1">
      <alignment horizontal="center" vertical="center"/>
    </xf>
    <xf numFmtId="0" fontId="47" fillId="7" borderId="57" xfId="1" applyFont="1" applyFill="1" applyBorder="1" applyAlignment="1" applyProtection="1">
      <alignment horizontal="center" vertical="center" wrapText="1"/>
    </xf>
    <xf numFmtId="0" fontId="1" fillId="0" borderId="6" xfId="1" applyFont="1" applyFill="1" applyBorder="1" applyAlignment="1" applyProtection="1">
      <alignment horizontal="center" vertical="center"/>
    </xf>
    <xf numFmtId="0" fontId="1" fillId="0" borderId="53" xfId="1" applyFont="1" applyFill="1" applyBorder="1" applyAlignment="1" applyProtection="1">
      <alignment horizontal="center" vertical="center"/>
    </xf>
    <xf numFmtId="1" fontId="1" fillId="11" borderId="83" xfId="1" applyNumberFormat="1" applyFont="1" applyFill="1" applyBorder="1" applyAlignment="1" applyProtection="1">
      <alignment horizontal="center" vertical="center"/>
    </xf>
    <xf numFmtId="0" fontId="26" fillId="7" borderId="72" xfId="1" applyFont="1" applyFill="1" applyBorder="1" applyAlignment="1" applyProtection="1">
      <alignment horizontal="center" vertical="center" wrapText="1"/>
    </xf>
    <xf numFmtId="0" fontId="26" fillId="7" borderId="58" xfId="1" applyFont="1" applyFill="1" applyBorder="1" applyAlignment="1" applyProtection="1">
      <alignment horizontal="center" vertical="center" wrapText="1"/>
    </xf>
    <xf numFmtId="0" fontId="26" fillId="7" borderId="60" xfId="1" applyFont="1" applyFill="1" applyBorder="1" applyAlignment="1" applyProtection="1">
      <alignment horizontal="center" vertical="center" wrapText="1"/>
    </xf>
    <xf numFmtId="0" fontId="1" fillId="0" borderId="66" xfId="1" applyFont="1" applyFill="1" applyBorder="1" applyAlignment="1" applyProtection="1">
      <alignment horizontal="center" vertical="center"/>
    </xf>
    <xf numFmtId="0" fontId="1" fillId="0" borderId="66" xfId="1" applyFont="1" applyFill="1" applyBorder="1" applyAlignment="1" applyProtection="1">
      <alignment horizontal="center" vertical="center" wrapText="1"/>
    </xf>
    <xf numFmtId="0" fontId="1" fillId="0" borderId="67" xfId="1" applyFont="1" applyFill="1" applyBorder="1" applyAlignment="1" applyProtection="1">
      <alignment horizontal="center" vertical="center"/>
    </xf>
    <xf numFmtId="165" fontId="1" fillId="14" borderId="65" xfId="1" applyNumberFormat="1" applyFont="1" applyFill="1" applyBorder="1" applyAlignment="1" applyProtection="1">
      <alignment horizontal="center" vertical="center"/>
    </xf>
    <xf numFmtId="0" fontId="1" fillId="11" borderId="61" xfId="1" quotePrefix="1" applyFont="1" applyFill="1" applyBorder="1" applyAlignment="1" applyProtection="1">
      <alignment horizontal="center" vertical="center" wrapText="1"/>
    </xf>
    <xf numFmtId="1" fontId="1" fillId="11" borderId="66" xfId="1" applyNumberFormat="1" applyFont="1" applyFill="1" applyBorder="1" applyAlignment="1" applyProtection="1">
      <alignment horizontal="center" vertical="center"/>
    </xf>
    <xf numFmtId="0" fontId="1" fillId="0" borderId="66" xfId="1" quotePrefix="1" applyFont="1" applyFill="1" applyBorder="1" applyAlignment="1" applyProtection="1">
      <alignment horizontal="center" vertical="center"/>
    </xf>
    <xf numFmtId="165" fontId="1" fillId="0" borderId="66" xfId="1" applyNumberFormat="1" applyFont="1" applyFill="1" applyBorder="1" applyAlignment="1" applyProtection="1">
      <alignment horizontal="center" vertical="center"/>
    </xf>
    <xf numFmtId="165" fontId="1" fillId="14" borderId="66" xfId="1" applyNumberFormat="1" applyFont="1" applyFill="1" applyBorder="1" applyAlignment="1" applyProtection="1">
      <alignment horizontal="center" vertical="center"/>
    </xf>
    <xf numFmtId="165" fontId="1" fillId="14" borderId="67" xfId="1" applyNumberFormat="1" applyFont="1" applyFill="1" applyBorder="1" applyAlignment="1" applyProtection="1">
      <alignment horizontal="center" vertical="center"/>
    </xf>
    <xf numFmtId="0" fontId="1" fillId="11" borderId="66" xfId="1" quotePrefix="1" applyFont="1" applyFill="1" applyBorder="1" applyAlignment="1" applyProtection="1">
      <alignment horizontal="center" vertical="center" wrapText="1"/>
    </xf>
    <xf numFmtId="1" fontId="1" fillId="11" borderId="90" xfId="1" applyNumberFormat="1" applyFont="1" applyFill="1" applyBorder="1" applyAlignment="1" applyProtection="1">
      <alignment horizontal="center" vertical="center"/>
    </xf>
    <xf numFmtId="165" fontId="1" fillId="13" borderId="65" xfId="1" applyNumberFormat="1" applyFont="1" applyFill="1" applyBorder="1" applyAlignment="1" applyProtection="1">
      <alignment horizontal="center" vertical="center"/>
    </xf>
    <xf numFmtId="165" fontId="1" fillId="13" borderId="67" xfId="1" applyNumberFormat="1" applyFont="1" applyFill="1" applyBorder="1" applyAlignment="1" applyProtection="1">
      <alignment horizontal="center" vertical="center"/>
    </xf>
    <xf numFmtId="0" fontId="24" fillId="7" borderId="0" xfId="1" applyFont="1" applyFill="1" applyBorder="1" applyAlignment="1" applyProtection="1">
      <alignment horizontal="center" vertical="center" wrapText="1"/>
    </xf>
    <xf numFmtId="0" fontId="8" fillId="7" borderId="0" xfId="1" applyFont="1" applyFill="1" applyBorder="1" applyAlignment="1" applyProtection="1">
      <alignment horizontal="center" vertical="center" wrapText="1"/>
    </xf>
    <xf numFmtId="2" fontId="1" fillId="8" borderId="0" xfId="1" applyNumberFormat="1" applyFont="1" applyFill="1" applyBorder="1" applyAlignment="1" applyProtection="1">
      <alignment horizontal="center" vertical="center"/>
    </xf>
    <xf numFmtId="0" fontId="26" fillId="11" borderId="0" xfId="1" quotePrefix="1" applyFont="1" applyFill="1" applyBorder="1" applyAlignment="1" applyProtection="1">
      <alignment horizontal="center" vertical="center" wrapText="1"/>
    </xf>
    <xf numFmtId="0" fontId="44" fillId="9" borderId="76" xfId="1" applyFont="1" applyFill="1" applyBorder="1" applyAlignment="1" applyProtection="1">
      <alignment horizontal="center" vertical="center"/>
    </xf>
    <xf numFmtId="0" fontId="44" fillId="9" borderId="77" xfId="1" applyFont="1" applyFill="1" applyBorder="1" applyAlignment="1" applyProtection="1">
      <alignment horizontal="center" vertical="center"/>
    </xf>
    <xf numFmtId="0" fontId="44" fillId="9" borderId="46" xfId="1" applyFont="1" applyFill="1" applyBorder="1" applyAlignment="1" applyProtection="1">
      <alignment horizontal="center" vertical="center"/>
    </xf>
    <xf numFmtId="0" fontId="45" fillId="10" borderId="4" xfId="1" applyFont="1" applyFill="1" applyBorder="1" applyAlignment="1" applyProtection="1">
      <alignment horizontal="left" vertical="center"/>
    </xf>
    <xf numFmtId="0" fontId="1" fillId="10" borderId="0" xfId="1" applyFont="1" applyFill="1" applyBorder="1" applyAlignment="1" applyProtection="1">
      <alignment horizontal="center" vertical="center"/>
    </xf>
    <xf numFmtId="0" fontId="1" fillId="10" borderId="48"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45" fillId="10" borderId="83" xfId="1" applyFont="1" applyFill="1" applyBorder="1" applyAlignment="1" applyProtection="1">
      <alignment horizontal="left" vertical="center"/>
    </xf>
    <xf numFmtId="0" fontId="1" fillId="10" borderId="5" xfId="1" applyFont="1" applyFill="1" applyBorder="1" applyAlignment="1" applyProtection="1">
      <alignment horizontal="center" vertical="center"/>
    </xf>
    <xf numFmtId="0" fontId="1" fillId="7" borderId="52" xfId="1" applyFont="1" applyFill="1" applyBorder="1" applyAlignment="1" applyProtection="1">
      <alignment horizontal="left" vertical="center" wrapText="1"/>
    </xf>
    <xf numFmtId="0" fontId="1" fillId="0" borderId="82" xfId="1" applyFont="1" applyFill="1" applyBorder="1" applyAlignment="1" applyProtection="1">
      <alignment vertical="center"/>
    </xf>
    <xf numFmtId="0" fontId="1" fillId="0" borderId="48" xfId="1" applyFont="1" applyFill="1" applyBorder="1" applyAlignment="1" applyProtection="1">
      <alignment vertical="center"/>
    </xf>
    <xf numFmtId="0" fontId="1" fillId="7" borderId="83" xfId="1" applyFont="1" applyFill="1" applyBorder="1" applyAlignment="1" applyProtection="1">
      <alignment horizontal="left" vertical="center" wrapText="1"/>
    </xf>
    <xf numFmtId="0" fontId="1" fillId="0" borderId="82" xfId="1" applyFont="1" applyFill="1" applyBorder="1" applyAlignment="1" applyProtection="1"/>
    <xf numFmtId="0" fontId="1" fillId="0" borderId="94" xfId="1" applyFont="1" applyFill="1" applyBorder="1" applyAlignment="1" applyProtection="1"/>
    <xf numFmtId="0" fontId="1" fillId="7" borderId="4" xfId="1" applyFont="1" applyFill="1" applyBorder="1" applyAlignment="1" applyProtection="1">
      <alignment horizontal="center" vertical="center"/>
    </xf>
    <xf numFmtId="0" fontId="1" fillId="7" borderId="5" xfId="1" applyFont="1" applyFill="1" applyBorder="1" applyAlignment="1" applyProtection="1">
      <alignment horizontal="center" vertical="center"/>
    </xf>
    <xf numFmtId="0" fontId="45" fillId="10" borderId="52" xfId="1" applyFont="1" applyFill="1" applyBorder="1" applyAlignment="1" applyProtection="1">
      <alignment horizontal="left" vertical="center"/>
    </xf>
    <xf numFmtId="0" fontId="1" fillId="10" borderId="82" xfId="1" applyFont="1" applyFill="1" applyBorder="1" applyAlignment="1" applyProtection="1">
      <alignment horizontal="center" vertical="center"/>
    </xf>
    <xf numFmtId="0" fontId="1" fillId="10" borderId="94" xfId="1" applyFont="1" applyFill="1" applyBorder="1" applyAlignment="1" applyProtection="1">
      <alignment horizontal="center" vertical="center"/>
    </xf>
    <xf numFmtId="0" fontId="1" fillId="0" borderId="82" xfId="1" applyFont="1" applyFill="1" applyBorder="1" applyAlignment="1" applyProtection="1">
      <alignment vertical="center" wrapText="1"/>
    </xf>
    <xf numFmtId="0" fontId="1" fillId="0" borderId="48" xfId="1" applyFont="1" applyFill="1" applyBorder="1" applyAlignment="1" applyProtection="1">
      <alignment vertical="center" wrapText="1"/>
    </xf>
    <xf numFmtId="0" fontId="1" fillId="7" borderId="6" xfId="1" applyFont="1" applyFill="1" applyBorder="1" applyAlignment="1" applyProtection="1">
      <alignment horizontal="left" vertical="top" wrapText="1"/>
    </xf>
    <xf numFmtId="0" fontId="1" fillId="7" borderId="6" xfId="1" applyFont="1" applyFill="1" applyBorder="1" applyAlignment="1" applyProtection="1">
      <alignment horizontal="left" vertical="top"/>
    </xf>
    <xf numFmtId="0" fontId="1" fillId="7" borderId="53" xfId="1" applyFont="1" applyFill="1" applyBorder="1" applyAlignment="1" applyProtection="1">
      <alignment horizontal="left" vertical="top"/>
    </xf>
    <xf numFmtId="0" fontId="1" fillId="7" borderId="79" xfId="1" applyFont="1" applyFill="1" applyBorder="1" applyAlignment="1" applyProtection="1">
      <alignment horizontal="left" vertical="center" wrapText="1"/>
    </xf>
    <xf numFmtId="0" fontId="1" fillId="0" borderId="19" xfId="1" applyFont="1" applyFill="1" applyBorder="1" applyAlignment="1" applyProtection="1">
      <alignment wrapText="1"/>
    </xf>
    <xf numFmtId="0" fontId="1" fillId="0" borderId="37" xfId="1" applyFont="1" applyFill="1" applyBorder="1" applyAlignment="1" applyProtection="1">
      <alignment wrapText="1"/>
    </xf>
    <xf numFmtId="0" fontId="1" fillId="0" borderId="4" xfId="1" applyFont="1" applyFill="1" applyBorder="1" applyAlignment="1" applyProtection="1">
      <alignment wrapText="1"/>
    </xf>
    <xf numFmtId="0" fontId="1" fillId="0" borderId="0" xfId="1" applyFont="1" applyFill="1" applyBorder="1" applyAlignment="1" applyProtection="1">
      <alignment wrapText="1"/>
    </xf>
    <xf numFmtId="0" fontId="1" fillId="0" borderId="38" xfId="1" applyFont="1" applyFill="1" applyBorder="1" applyAlignment="1" applyProtection="1">
      <alignment wrapText="1"/>
    </xf>
    <xf numFmtId="0" fontId="1" fillId="0" borderId="6" xfId="1" applyFont="1" applyFill="1" applyBorder="1" applyAlignment="1" applyProtection="1"/>
    <xf numFmtId="0" fontId="1" fillId="0" borderId="53" xfId="1" applyFont="1" applyFill="1" applyBorder="1" applyAlignment="1" applyProtection="1"/>
    <xf numFmtId="0" fontId="1" fillId="0" borderId="9" xfId="1" applyFont="1" applyFill="1" applyBorder="1" applyAlignment="1" applyProtection="1">
      <alignment wrapText="1"/>
    </xf>
    <xf numFmtId="0" fontId="1" fillId="0" borderId="10" xfId="1" applyFont="1" applyFill="1" applyBorder="1" applyAlignment="1" applyProtection="1">
      <alignment wrapText="1"/>
    </xf>
    <xf numFmtId="0" fontId="1" fillId="0" borderId="70" xfId="1" applyFont="1" applyFill="1" applyBorder="1" applyAlignment="1" applyProtection="1">
      <alignment wrapText="1"/>
    </xf>
    <xf numFmtId="0" fontId="1" fillId="7" borderId="10" xfId="1" applyFont="1" applyFill="1" applyBorder="1" applyAlignment="1" applyProtection="1">
      <alignment horizontal="center" vertical="center"/>
    </xf>
    <xf numFmtId="0" fontId="1" fillId="0" borderId="66" xfId="1" applyFont="1" applyFill="1" applyBorder="1" applyAlignment="1" applyProtection="1"/>
    <xf numFmtId="0" fontId="1" fillId="0" borderId="67" xfId="1" applyFont="1" applyFill="1" applyBorder="1" applyAlignment="1" applyProtection="1"/>
  </cellXfs>
  <cellStyles count="13">
    <cellStyle name="Currency" xfId="11" builtinId="4"/>
    <cellStyle name="Hyperlink" xfId="2" builtinId="8"/>
    <cellStyle name="Hyperlink 2" xfId="10"/>
    <cellStyle name="Normal" xfId="0" builtinId="0"/>
    <cellStyle name="Normal 2" xfId="1"/>
    <cellStyle name="Normal 2 2" xfId="3"/>
    <cellStyle name="Normal 2 2 15" xfId="9"/>
    <cellStyle name="Normal 2 2_5. Feasible Options" xfId="12"/>
    <cellStyle name="Normal 3" xfId="4"/>
    <cellStyle name="Normal 4" xfId="5"/>
    <cellStyle name="Normal 5" xfId="6"/>
    <cellStyle name="Normal 6" xfId="7"/>
    <cellStyle name="Percent 2" xfId="8"/>
  </cellStyles>
  <dxfs count="32">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65"/>
          <c:h val="0.57482108106981478"/>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26.223832538641538</c:v>
                </c:pt>
                <c:pt idx="1">
                  <c:v>26.858535279991628</c:v>
                </c:pt>
                <c:pt idx="2">
                  <c:v>27.475421899458979</c:v>
                </c:pt>
                <c:pt idx="3">
                  <c:v>28.091750611313131</c:v>
                </c:pt>
                <c:pt idx="4">
                  <c:v>28.683306855044957</c:v>
                </c:pt>
                <c:pt idx="5">
                  <c:v>29.264316849682569</c:v>
                </c:pt>
                <c:pt idx="6">
                  <c:v>29.841164407241834</c:v>
                </c:pt>
                <c:pt idx="7">
                  <c:v>30.383287454249675</c:v>
                </c:pt>
                <c:pt idx="8">
                  <c:v>30.909742352423947</c:v>
                </c:pt>
                <c:pt idx="9">
                  <c:v>31.423632062695891</c:v>
                </c:pt>
                <c:pt idx="10">
                  <c:v>31.798427294612779</c:v>
                </c:pt>
                <c:pt idx="11">
                  <c:v>32.319953735502068</c:v>
                </c:pt>
                <c:pt idx="12">
                  <c:v>32.840712870884715</c:v>
                </c:pt>
                <c:pt idx="13">
                  <c:v>33.36070652780699</c:v>
                </c:pt>
                <c:pt idx="14">
                  <c:v>33.879929137254429</c:v>
                </c:pt>
                <c:pt idx="15">
                  <c:v>34.436730833739063</c:v>
                </c:pt>
                <c:pt idx="16">
                  <c:v>35.003329252545768</c:v>
                </c:pt>
                <c:pt idx="17">
                  <c:v>35.567692177026679</c:v>
                </c:pt>
                <c:pt idx="18">
                  <c:v>36.129191451329909</c:v>
                </c:pt>
                <c:pt idx="19">
                  <c:v>36.688483286407823</c:v>
                </c:pt>
                <c:pt idx="20">
                  <c:v>37.245525804132761</c:v>
                </c:pt>
                <c:pt idx="21">
                  <c:v>37.800289753197177</c:v>
                </c:pt>
                <c:pt idx="22">
                  <c:v>38.357250108713259</c:v>
                </c:pt>
                <c:pt idx="23">
                  <c:v>38.911693659157208</c:v>
                </c:pt>
                <c:pt idx="24">
                  <c:v>39.464473691280681</c:v>
                </c:pt>
              </c:numCache>
            </c:numRef>
          </c:val>
          <c:extLst xmlns:c16r2="http://schemas.microsoft.com/office/drawing/2015/06/chart">
            <c:ext xmlns:c16="http://schemas.microsoft.com/office/drawing/2014/chart" uri="{C3380CC4-5D6E-409C-BE32-E72D297353CC}">
              <c16:uniqueId val="{00000000-7DD8-46A5-B177-14FC54A089BD}"/>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35.172666953970811</c:v>
                </c:pt>
                <c:pt idx="1">
                  <c:v>34.470145060435343</c:v>
                </c:pt>
                <c:pt idx="2">
                  <c:v>33.80194615098948</c:v>
                </c:pt>
                <c:pt idx="3">
                  <c:v>33.152446479181876</c:v>
                </c:pt>
                <c:pt idx="4">
                  <c:v>32.524182100098514</c:v>
                </c:pt>
                <c:pt idx="5">
                  <c:v>31.926116907084918</c:v>
                </c:pt>
                <c:pt idx="6">
                  <c:v>31.341543716800022</c:v>
                </c:pt>
                <c:pt idx="7">
                  <c:v>30.782254655991938</c:v>
                </c:pt>
                <c:pt idx="8">
                  <c:v>30.244001717704858</c:v>
                </c:pt>
                <c:pt idx="9">
                  <c:v>29.722233266774911</c:v>
                </c:pt>
                <c:pt idx="10">
                  <c:v>29.199038722944621</c:v>
                </c:pt>
                <c:pt idx="11">
                  <c:v>28.645728529301575</c:v>
                </c:pt>
                <c:pt idx="12">
                  <c:v>28.101842348078506</c:v>
                </c:pt>
                <c:pt idx="13">
                  <c:v>27.575632552994005</c:v>
                </c:pt>
                <c:pt idx="14">
                  <c:v>27.055927136495225</c:v>
                </c:pt>
                <c:pt idx="15">
                  <c:v>26.567563027245228</c:v>
                </c:pt>
                <c:pt idx="16">
                  <c:v>26.087630331851258</c:v>
                </c:pt>
                <c:pt idx="17">
                  <c:v>25.619782361536529</c:v>
                </c:pt>
                <c:pt idx="18">
                  <c:v>25.155754429289662</c:v>
                </c:pt>
                <c:pt idx="19">
                  <c:v>24.704596801057612</c:v>
                </c:pt>
                <c:pt idx="20">
                  <c:v>24.262066443260697</c:v>
                </c:pt>
                <c:pt idx="21">
                  <c:v>23.828102831997022</c:v>
                </c:pt>
                <c:pt idx="22">
                  <c:v>23.404324227764938</c:v>
                </c:pt>
                <c:pt idx="23">
                  <c:v>22.988527204011898</c:v>
                </c:pt>
                <c:pt idx="24">
                  <c:v>22.581411611363386</c:v>
                </c:pt>
              </c:numCache>
            </c:numRef>
          </c:val>
          <c:extLst xmlns:c16r2="http://schemas.microsoft.com/office/drawing/2015/06/chart">
            <c:ext xmlns:c16="http://schemas.microsoft.com/office/drawing/2014/chart" uri="{C3380CC4-5D6E-409C-BE32-E72D297353CC}">
              <c16:uniqueId val="{00000001-7DD8-46A5-B177-14FC54A089BD}"/>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21.954638831818087</c:v>
                </c:pt>
                <c:pt idx="1">
                  <c:v>22.073356516993808</c:v>
                </c:pt>
                <c:pt idx="2">
                  <c:v>22.151345696821586</c:v>
                </c:pt>
                <c:pt idx="3">
                  <c:v>22.225134668971922</c:v>
                </c:pt>
                <c:pt idx="4">
                  <c:v>22.220130573207559</c:v>
                </c:pt>
                <c:pt idx="5">
                  <c:v>22.30874319579349</c:v>
                </c:pt>
                <c:pt idx="6">
                  <c:v>22.333048096023049</c:v>
                </c:pt>
                <c:pt idx="7">
                  <c:v>22.356718644354061</c:v>
                </c:pt>
                <c:pt idx="8">
                  <c:v>22.319624766678892</c:v>
                </c:pt>
                <c:pt idx="9">
                  <c:v>22.401498011561891</c:v>
                </c:pt>
                <c:pt idx="10">
                  <c:v>22.428204400370134</c:v>
                </c:pt>
                <c:pt idx="11">
                  <c:v>22.456235441516032</c:v>
                </c:pt>
                <c:pt idx="12">
                  <c:v>22.421821293855551</c:v>
                </c:pt>
                <c:pt idx="13">
                  <c:v>22.504386651931135</c:v>
                </c:pt>
                <c:pt idx="14">
                  <c:v>22.523697945304836</c:v>
                </c:pt>
                <c:pt idx="15">
                  <c:v>22.54222128678289</c:v>
                </c:pt>
                <c:pt idx="16">
                  <c:v>22.49846590773776</c:v>
                </c:pt>
                <c:pt idx="17">
                  <c:v>22.580092785013463</c:v>
                </c:pt>
                <c:pt idx="18">
                  <c:v>22.602817793262957</c:v>
                </c:pt>
                <c:pt idx="19">
                  <c:v>22.626334178068053</c:v>
                </c:pt>
                <c:pt idx="20">
                  <c:v>22.589631942838729</c:v>
                </c:pt>
                <c:pt idx="21">
                  <c:v>22.675906368860726</c:v>
                </c:pt>
                <c:pt idx="22">
                  <c:v>22.701978939869985</c:v>
                </c:pt>
                <c:pt idx="23">
                  <c:v>22.728662148965565</c:v>
                </c:pt>
                <c:pt idx="24">
                  <c:v>22.694733450432697</c:v>
                </c:pt>
              </c:numCache>
            </c:numRef>
          </c:val>
          <c:extLst xmlns:c16r2="http://schemas.microsoft.com/office/drawing/2015/06/chart">
            <c:ext xmlns:c16="http://schemas.microsoft.com/office/drawing/2014/chart" uri="{C3380CC4-5D6E-409C-BE32-E72D297353CC}">
              <c16:uniqueId val="{00000002-7DD8-46A5-B177-14FC54A089BD}"/>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26.59</c:v>
                </c:pt>
                <c:pt idx="1">
                  <c:v>26.59</c:v>
                </c:pt>
                <c:pt idx="2">
                  <c:v>26.59</c:v>
                </c:pt>
                <c:pt idx="3">
                  <c:v>26.59</c:v>
                </c:pt>
                <c:pt idx="4">
                  <c:v>26.59</c:v>
                </c:pt>
                <c:pt idx="5">
                  <c:v>26.59</c:v>
                </c:pt>
                <c:pt idx="6">
                  <c:v>26.59</c:v>
                </c:pt>
                <c:pt idx="7">
                  <c:v>26.59</c:v>
                </c:pt>
                <c:pt idx="8">
                  <c:v>26.59</c:v>
                </c:pt>
                <c:pt idx="9">
                  <c:v>26.59</c:v>
                </c:pt>
                <c:pt idx="10">
                  <c:v>26.59</c:v>
                </c:pt>
                <c:pt idx="11">
                  <c:v>26.59</c:v>
                </c:pt>
                <c:pt idx="12">
                  <c:v>26.59</c:v>
                </c:pt>
                <c:pt idx="13">
                  <c:v>26.59</c:v>
                </c:pt>
                <c:pt idx="14">
                  <c:v>26.59</c:v>
                </c:pt>
                <c:pt idx="15">
                  <c:v>26.59</c:v>
                </c:pt>
                <c:pt idx="16">
                  <c:v>26.59</c:v>
                </c:pt>
                <c:pt idx="17">
                  <c:v>26.59</c:v>
                </c:pt>
                <c:pt idx="18">
                  <c:v>26.59</c:v>
                </c:pt>
                <c:pt idx="19">
                  <c:v>26.59</c:v>
                </c:pt>
                <c:pt idx="20">
                  <c:v>26.590000000000003</c:v>
                </c:pt>
                <c:pt idx="21">
                  <c:v>26.59</c:v>
                </c:pt>
                <c:pt idx="22">
                  <c:v>26.59</c:v>
                </c:pt>
                <c:pt idx="23">
                  <c:v>26.59</c:v>
                </c:pt>
                <c:pt idx="24">
                  <c:v>26.59</c:v>
                </c:pt>
              </c:numCache>
            </c:numRef>
          </c:val>
          <c:extLst xmlns:c16r2="http://schemas.microsoft.com/office/drawing/2015/06/chart">
            <c:ext xmlns:c16="http://schemas.microsoft.com/office/drawing/2014/chart" uri="{C3380CC4-5D6E-409C-BE32-E72D297353CC}">
              <c16:uniqueId val="{00000003-7DD8-46A5-B177-14FC54A089BD}"/>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3.2617607803835718</c:v>
                </c:pt>
                <c:pt idx="1">
                  <c:v>3.2617607803835575</c:v>
                </c:pt>
                <c:pt idx="2">
                  <c:v>3.2617607803835718</c:v>
                </c:pt>
                <c:pt idx="3">
                  <c:v>3.2617607803835575</c:v>
                </c:pt>
                <c:pt idx="4">
                  <c:v>3.2617607803835718</c:v>
                </c:pt>
                <c:pt idx="5">
                  <c:v>3.2617607803835718</c:v>
                </c:pt>
                <c:pt idx="6">
                  <c:v>3.2617607803835718</c:v>
                </c:pt>
                <c:pt idx="7">
                  <c:v>3.2617607803835575</c:v>
                </c:pt>
                <c:pt idx="8">
                  <c:v>3.2617607803835718</c:v>
                </c:pt>
                <c:pt idx="9">
                  <c:v>3.2617607803835718</c:v>
                </c:pt>
                <c:pt idx="10">
                  <c:v>3.2617607803835575</c:v>
                </c:pt>
                <c:pt idx="11">
                  <c:v>3.2617607803835575</c:v>
                </c:pt>
                <c:pt idx="12">
                  <c:v>3.2617607803835575</c:v>
                </c:pt>
                <c:pt idx="13">
                  <c:v>3.2617607803835575</c:v>
                </c:pt>
                <c:pt idx="14">
                  <c:v>3.2617607803835575</c:v>
                </c:pt>
                <c:pt idx="15">
                  <c:v>3.2617607803835718</c:v>
                </c:pt>
                <c:pt idx="16">
                  <c:v>3.261760780383586</c:v>
                </c:pt>
                <c:pt idx="17">
                  <c:v>3.2617607803835575</c:v>
                </c:pt>
                <c:pt idx="18">
                  <c:v>3.2617607803835718</c:v>
                </c:pt>
                <c:pt idx="19">
                  <c:v>3.2617607803835575</c:v>
                </c:pt>
                <c:pt idx="20">
                  <c:v>3.2617607803835682</c:v>
                </c:pt>
                <c:pt idx="21">
                  <c:v>3.2617607803835575</c:v>
                </c:pt>
                <c:pt idx="22">
                  <c:v>3.2617607803835575</c:v>
                </c:pt>
                <c:pt idx="23">
                  <c:v>3.2617607803835718</c:v>
                </c:pt>
                <c:pt idx="24">
                  <c:v>3.2617607803835575</c:v>
                </c:pt>
              </c:numCache>
            </c:numRef>
          </c:val>
          <c:extLst xmlns:c16r2="http://schemas.microsoft.com/office/drawing/2015/06/chart">
            <c:ext xmlns:c16="http://schemas.microsoft.com/office/drawing/2014/chart" uri="{C3380CC4-5D6E-409C-BE32-E72D297353CC}">
              <c16:uniqueId val="{00000004-7DD8-46A5-B177-14FC54A089BD}"/>
            </c:ext>
          </c:extLst>
        </c:ser>
        <c:dLbls>
          <c:showLegendKey val="0"/>
          <c:showVal val="0"/>
          <c:showCatName val="0"/>
          <c:showSerName val="0"/>
          <c:showPercent val="0"/>
          <c:showBubbleSize val="0"/>
        </c:dLbls>
        <c:axId val="95595128"/>
        <c:axId val="421171096"/>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132.63200016593404</c:v>
                </c:pt>
                <c:pt idx="1">
                  <c:v>132.63200016593404</c:v>
                </c:pt>
                <c:pt idx="2">
                  <c:v>132.63200016593404</c:v>
                </c:pt>
                <c:pt idx="3">
                  <c:v>132.63200016593404</c:v>
                </c:pt>
                <c:pt idx="4">
                  <c:v>132.63200016593404</c:v>
                </c:pt>
                <c:pt idx="5">
                  <c:v>130.63200016593404</c:v>
                </c:pt>
                <c:pt idx="6">
                  <c:v>130.63200016593404</c:v>
                </c:pt>
                <c:pt idx="7">
                  <c:v>130.63200016593404</c:v>
                </c:pt>
                <c:pt idx="8">
                  <c:v>130.63200016593404</c:v>
                </c:pt>
                <c:pt idx="9">
                  <c:v>130.63200016593404</c:v>
                </c:pt>
                <c:pt idx="10">
                  <c:v>118.63200016593406</c:v>
                </c:pt>
                <c:pt idx="11">
                  <c:v>118.63200016593406</c:v>
                </c:pt>
                <c:pt idx="12">
                  <c:v>118.63200016593406</c:v>
                </c:pt>
                <c:pt idx="13">
                  <c:v>118.63200016593406</c:v>
                </c:pt>
                <c:pt idx="14">
                  <c:v>118.63200016593406</c:v>
                </c:pt>
                <c:pt idx="15">
                  <c:v>118.63200016593406</c:v>
                </c:pt>
                <c:pt idx="16">
                  <c:v>118.63200016593406</c:v>
                </c:pt>
                <c:pt idx="17">
                  <c:v>118.63200016593406</c:v>
                </c:pt>
                <c:pt idx="18">
                  <c:v>118.63200016593406</c:v>
                </c:pt>
                <c:pt idx="19">
                  <c:v>118.63200016593406</c:v>
                </c:pt>
                <c:pt idx="20">
                  <c:v>118.63200016593406</c:v>
                </c:pt>
                <c:pt idx="21">
                  <c:v>118.63200016593406</c:v>
                </c:pt>
                <c:pt idx="22">
                  <c:v>118.63200016593406</c:v>
                </c:pt>
                <c:pt idx="23">
                  <c:v>118.63200016593406</c:v>
                </c:pt>
                <c:pt idx="24">
                  <c:v>118.63200016593406</c:v>
                </c:pt>
              </c:numCache>
            </c:numRef>
          </c:val>
          <c:smooth val="0"/>
          <c:extLst xmlns:c16r2="http://schemas.microsoft.com/office/drawing/2015/06/chart">
            <c:ext xmlns:c16="http://schemas.microsoft.com/office/drawing/2014/chart" uri="{C3380CC4-5D6E-409C-BE32-E72D297353CC}">
              <c16:uniqueId val="{00000005-7DD8-46A5-B177-14FC54A089BD}"/>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117.3384854135315</c:v>
                </c:pt>
                <c:pt idx="1">
                  <c:v>117.36778234841344</c:v>
                </c:pt>
                <c:pt idx="2">
                  <c:v>117.41171880605432</c:v>
                </c:pt>
                <c:pt idx="3">
                  <c:v>117.18738277624317</c:v>
                </c:pt>
                <c:pt idx="4">
                  <c:v>117.29628874541353</c:v>
                </c:pt>
                <c:pt idx="5">
                  <c:v>116.59972987130425</c:v>
                </c:pt>
                <c:pt idx="6">
                  <c:v>116.62897979860678</c:v>
                </c:pt>
                <c:pt idx="7">
                  <c:v>116.60532583546303</c:v>
                </c:pt>
                <c:pt idx="8">
                  <c:v>116.62097770705009</c:v>
                </c:pt>
                <c:pt idx="9">
                  <c:v>116.77216820580995</c:v>
                </c:pt>
                <c:pt idx="10">
                  <c:v>116.73603348241595</c:v>
                </c:pt>
                <c:pt idx="11">
                  <c:v>116.69881959425554</c:v>
                </c:pt>
                <c:pt idx="12">
                  <c:v>116.79591880032159</c:v>
                </c:pt>
                <c:pt idx="13">
                  <c:v>117.00475065203239</c:v>
                </c:pt>
                <c:pt idx="14">
                  <c:v>117.12212581038233</c:v>
                </c:pt>
                <c:pt idx="15">
                  <c:v>117.18078662666451</c:v>
                </c:pt>
                <c:pt idx="16">
                  <c:v>117.38402141924553</c:v>
                </c:pt>
                <c:pt idx="17">
                  <c:v>117.59748865410947</c:v>
                </c:pt>
                <c:pt idx="18">
                  <c:v>117.64639114339906</c:v>
                </c:pt>
                <c:pt idx="19">
                  <c:v>117.88412234651021</c:v>
                </c:pt>
                <c:pt idx="20">
                  <c:v>118.09168647152829</c:v>
                </c:pt>
                <c:pt idx="21">
                  <c:v>118.27410114787652</c:v>
                </c:pt>
                <c:pt idx="22">
                  <c:v>118.55058836163157</c:v>
                </c:pt>
                <c:pt idx="23">
                  <c:v>118.91374789419868</c:v>
                </c:pt>
                <c:pt idx="24">
                  <c:v>119.18345990219787</c:v>
                </c:pt>
              </c:numCache>
            </c:numRef>
          </c:val>
          <c:smooth val="0"/>
          <c:extLst xmlns:c16r2="http://schemas.microsoft.com/office/drawing/2015/06/chart">
            <c:ext xmlns:c16="http://schemas.microsoft.com/office/drawing/2014/chart" uri="{C3380CC4-5D6E-409C-BE32-E72D297353CC}">
              <c16:uniqueId val="{00000006-7DD8-46A5-B177-14FC54A089BD}"/>
            </c:ext>
          </c:extLst>
        </c:ser>
        <c:dLbls>
          <c:showLegendKey val="0"/>
          <c:showVal val="0"/>
          <c:showCatName val="0"/>
          <c:showSerName val="0"/>
          <c:showPercent val="0"/>
          <c:showBubbleSize val="0"/>
        </c:dLbls>
        <c:marker val="1"/>
        <c:smooth val="0"/>
        <c:axId val="95595128"/>
        <c:axId val="421171096"/>
      </c:lineChart>
      <c:catAx>
        <c:axId val="95595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21171096"/>
        <c:crosses val="autoZero"/>
        <c:auto val="1"/>
        <c:lblAlgn val="ctr"/>
        <c:lblOffset val="100"/>
        <c:tickLblSkip val="2"/>
        <c:tickMarkSkip val="1"/>
        <c:noMultiLvlLbl val="0"/>
      </c:catAx>
      <c:valAx>
        <c:axId val="42117109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93E-2"/>
              <c:y val="0.398585287336320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595128"/>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85"/>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61"/>
          <c:y val="3.1007826724362173E-2"/>
        </c:manualLayout>
      </c:layout>
      <c:overlay val="0"/>
      <c:spPr>
        <a:noFill/>
        <a:ln w="25400">
          <a:noFill/>
        </a:ln>
      </c:spPr>
    </c:title>
    <c:autoTitleDeleted val="0"/>
    <c:plotArea>
      <c:layout>
        <c:manualLayout>
          <c:layoutTarget val="inner"/>
          <c:xMode val="edge"/>
          <c:yMode val="edge"/>
          <c:x val="7.3073946134444595E-2"/>
          <c:y val="0.13443854749105721"/>
          <c:w val="0.89767565444686215"/>
          <c:h val="0.5966861559877048"/>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26.192715940213084</c:v>
                </c:pt>
                <c:pt idx="1">
                  <c:v>26.798013496048284</c:v>
                </c:pt>
                <c:pt idx="2">
                  <c:v>27.387112215204066</c:v>
                </c:pt>
                <c:pt idx="3">
                  <c:v>27.977181361263781</c:v>
                </c:pt>
                <c:pt idx="4">
                  <c:v>28.543922315319872</c:v>
                </c:pt>
                <c:pt idx="5">
                  <c:v>35.344244107449569</c:v>
                </c:pt>
                <c:pt idx="6">
                  <c:v>41.173912611457553</c:v>
                </c:pt>
                <c:pt idx="7">
                  <c:v>46.928607413953856</c:v>
                </c:pt>
                <c:pt idx="8">
                  <c:v>52.630995228514855</c:v>
                </c:pt>
                <c:pt idx="9">
                  <c:v>58.282650515297476</c:v>
                </c:pt>
                <c:pt idx="10">
                  <c:v>58.236170520704682</c:v>
                </c:pt>
                <c:pt idx="11">
                  <c:v>58.34195508313028</c:v>
                </c:pt>
                <c:pt idx="12">
                  <c:v>58.450416222746718</c:v>
                </c:pt>
                <c:pt idx="13">
                  <c:v>58.561314544350715</c:v>
                </c:pt>
                <c:pt idx="14">
                  <c:v>58.674421215483164</c:v>
                </c:pt>
                <c:pt idx="15">
                  <c:v>58.876966278718356</c:v>
                </c:pt>
                <c:pt idx="16">
                  <c:v>59.091476447409612</c:v>
                </c:pt>
                <c:pt idx="17">
                  <c:v>59.302794867559989</c:v>
                </c:pt>
                <c:pt idx="18">
                  <c:v>59.510142020332538</c:v>
                </c:pt>
                <c:pt idx="19">
                  <c:v>59.714566909377808</c:v>
                </c:pt>
                <c:pt idx="20">
                  <c:v>59.926152045681484</c:v>
                </c:pt>
                <c:pt idx="21">
                  <c:v>60.134349630929805</c:v>
                </c:pt>
                <c:pt idx="22">
                  <c:v>60.345365187242294</c:v>
                </c:pt>
                <c:pt idx="23">
                  <c:v>60.552790123702074</c:v>
                </c:pt>
                <c:pt idx="24">
                  <c:v>60.757882110048364</c:v>
                </c:pt>
              </c:numCache>
            </c:numRef>
          </c:val>
          <c:extLst xmlns:c16r2="http://schemas.microsoft.com/office/drawing/2015/06/chart">
            <c:ext xmlns:c16="http://schemas.microsoft.com/office/drawing/2014/chart" uri="{C3380CC4-5D6E-409C-BE32-E72D297353CC}">
              <c16:uniqueId val="{00000000-E202-456F-8CFA-8A7C7778E4CE}"/>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35.172666953970811</c:v>
                </c:pt>
                <c:pt idx="1">
                  <c:v>34.470145060435343</c:v>
                </c:pt>
                <c:pt idx="2">
                  <c:v>33.80194615098948</c:v>
                </c:pt>
                <c:pt idx="3">
                  <c:v>33.152446479181876</c:v>
                </c:pt>
                <c:pt idx="4">
                  <c:v>32.524182100098514</c:v>
                </c:pt>
                <c:pt idx="5">
                  <c:v>25.406603696716495</c:v>
                </c:pt>
                <c:pt idx="6">
                  <c:v>19.021410213522664</c:v>
                </c:pt>
                <c:pt idx="7">
                  <c:v>12.703289702526229</c:v>
                </c:pt>
                <c:pt idx="8">
                  <c:v>6.44262133018964</c:v>
                </c:pt>
                <c:pt idx="9">
                  <c:v>0.23556961075825472</c:v>
                </c:pt>
                <c:pt idx="10">
                  <c:v>0.23460255600510063</c:v>
                </c:pt>
                <c:pt idx="11">
                  <c:v>0.23329396338624039</c:v>
                </c:pt>
                <c:pt idx="12">
                  <c:v>0.23197713634390862</c:v>
                </c:pt>
                <c:pt idx="13">
                  <c:v>0.23072845769928102</c:v>
                </c:pt>
                <c:pt idx="14">
                  <c:v>0.22945112380305702</c:v>
                </c:pt>
                <c:pt idx="15">
                  <c:v>0.22838149927720547</c:v>
                </c:pt>
                <c:pt idx="16">
                  <c:v>0.22731009124733528</c:v>
                </c:pt>
                <c:pt idx="17">
                  <c:v>0.22627270521835197</c:v>
                </c:pt>
                <c:pt idx="18">
                  <c:v>0.22519114587770023</c:v>
                </c:pt>
                <c:pt idx="19">
                  <c:v>0.22415539194374565</c:v>
                </c:pt>
                <c:pt idx="20">
                  <c:v>0.22312591092917722</c:v>
                </c:pt>
                <c:pt idx="21">
                  <c:v>0.22210424642970808</c:v>
                </c:pt>
                <c:pt idx="22">
                  <c:v>0.22110912586517251</c:v>
                </c:pt>
                <c:pt idx="23">
                  <c:v>0.22011998865361077</c:v>
                </c:pt>
                <c:pt idx="24">
                  <c:v>0.21914640272536465</c:v>
                </c:pt>
              </c:numCache>
            </c:numRef>
          </c:val>
          <c:extLst xmlns:c16r2="http://schemas.microsoft.com/office/drawing/2015/06/chart">
            <c:ext xmlns:c16="http://schemas.microsoft.com/office/drawing/2014/chart" uri="{C3380CC4-5D6E-409C-BE32-E72D297353CC}">
              <c16:uniqueId val="{00000001-E202-456F-8CFA-8A7C7778E4CE}"/>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21.954638831818087</c:v>
                </c:pt>
                <c:pt idx="1">
                  <c:v>22.073356516993808</c:v>
                </c:pt>
                <c:pt idx="2">
                  <c:v>22.151345696821586</c:v>
                </c:pt>
                <c:pt idx="3">
                  <c:v>22.225134668971922</c:v>
                </c:pt>
                <c:pt idx="4">
                  <c:v>22.220130573207559</c:v>
                </c:pt>
                <c:pt idx="5">
                  <c:v>22.30874319579349</c:v>
                </c:pt>
                <c:pt idx="6">
                  <c:v>22.333048096023049</c:v>
                </c:pt>
                <c:pt idx="7">
                  <c:v>22.356718644354061</c:v>
                </c:pt>
                <c:pt idx="8">
                  <c:v>22.319624766678892</c:v>
                </c:pt>
                <c:pt idx="9">
                  <c:v>22.401498011561891</c:v>
                </c:pt>
                <c:pt idx="10">
                  <c:v>22.428204400370134</c:v>
                </c:pt>
                <c:pt idx="11">
                  <c:v>22.456235441516032</c:v>
                </c:pt>
                <c:pt idx="12">
                  <c:v>22.421821293855551</c:v>
                </c:pt>
                <c:pt idx="13">
                  <c:v>22.504386651931135</c:v>
                </c:pt>
                <c:pt idx="14">
                  <c:v>22.523697945304836</c:v>
                </c:pt>
                <c:pt idx="15">
                  <c:v>22.54222128678289</c:v>
                </c:pt>
                <c:pt idx="16">
                  <c:v>22.49846590773776</c:v>
                </c:pt>
                <c:pt idx="17">
                  <c:v>22.580092785013463</c:v>
                </c:pt>
                <c:pt idx="18">
                  <c:v>22.602817793262957</c:v>
                </c:pt>
                <c:pt idx="19">
                  <c:v>22.626334178068053</c:v>
                </c:pt>
                <c:pt idx="20">
                  <c:v>22.589631942838729</c:v>
                </c:pt>
                <c:pt idx="21">
                  <c:v>22.675906368860726</c:v>
                </c:pt>
                <c:pt idx="22">
                  <c:v>22.701978939869985</c:v>
                </c:pt>
                <c:pt idx="23">
                  <c:v>22.728662148965565</c:v>
                </c:pt>
                <c:pt idx="24">
                  <c:v>22.694733450432697</c:v>
                </c:pt>
              </c:numCache>
            </c:numRef>
          </c:val>
          <c:extLst xmlns:c16r2="http://schemas.microsoft.com/office/drawing/2015/06/chart">
            <c:ext xmlns:c16="http://schemas.microsoft.com/office/drawing/2014/chart" uri="{C3380CC4-5D6E-409C-BE32-E72D297353CC}">
              <c16:uniqueId val="{00000002-E202-456F-8CFA-8A7C7778E4CE}"/>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26.59</c:v>
                </c:pt>
                <c:pt idx="1">
                  <c:v>26.59</c:v>
                </c:pt>
                <c:pt idx="2">
                  <c:v>26.59</c:v>
                </c:pt>
                <c:pt idx="3">
                  <c:v>26.59</c:v>
                </c:pt>
                <c:pt idx="4">
                  <c:v>26.59</c:v>
                </c:pt>
                <c:pt idx="5">
                  <c:v>26.59</c:v>
                </c:pt>
                <c:pt idx="6">
                  <c:v>26.59</c:v>
                </c:pt>
                <c:pt idx="7">
                  <c:v>26.59</c:v>
                </c:pt>
                <c:pt idx="8">
                  <c:v>26.59</c:v>
                </c:pt>
                <c:pt idx="9">
                  <c:v>26.59</c:v>
                </c:pt>
                <c:pt idx="10">
                  <c:v>26.59</c:v>
                </c:pt>
                <c:pt idx="11">
                  <c:v>26.589999999999996</c:v>
                </c:pt>
                <c:pt idx="12">
                  <c:v>26.59</c:v>
                </c:pt>
                <c:pt idx="13">
                  <c:v>26.59</c:v>
                </c:pt>
                <c:pt idx="14">
                  <c:v>26.590000000000003</c:v>
                </c:pt>
                <c:pt idx="15">
                  <c:v>26.59</c:v>
                </c:pt>
                <c:pt idx="16">
                  <c:v>26.59</c:v>
                </c:pt>
                <c:pt idx="17">
                  <c:v>26.589999999999996</c:v>
                </c:pt>
                <c:pt idx="18">
                  <c:v>26.59</c:v>
                </c:pt>
                <c:pt idx="19">
                  <c:v>26.59</c:v>
                </c:pt>
                <c:pt idx="20">
                  <c:v>26.590000000000003</c:v>
                </c:pt>
                <c:pt idx="21">
                  <c:v>26.589999999999996</c:v>
                </c:pt>
                <c:pt idx="22">
                  <c:v>26.59</c:v>
                </c:pt>
                <c:pt idx="23">
                  <c:v>26.59</c:v>
                </c:pt>
                <c:pt idx="24">
                  <c:v>26.59</c:v>
                </c:pt>
              </c:numCache>
            </c:numRef>
          </c:val>
          <c:extLst xmlns:c16r2="http://schemas.microsoft.com/office/drawing/2015/06/chart">
            <c:ext xmlns:c16="http://schemas.microsoft.com/office/drawing/2014/chart" uri="{C3380CC4-5D6E-409C-BE32-E72D297353CC}">
              <c16:uniqueId val="{00000003-E202-456F-8CFA-8A7C7778E4CE}"/>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3.2617607803835718</c:v>
                </c:pt>
                <c:pt idx="1">
                  <c:v>3.2617607803835718</c:v>
                </c:pt>
                <c:pt idx="2">
                  <c:v>3.2617607803835718</c:v>
                </c:pt>
                <c:pt idx="3">
                  <c:v>3.2617607803835718</c:v>
                </c:pt>
                <c:pt idx="4">
                  <c:v>3.2617607803835718</c:v>
                </c:pt>
                <c:pt idx="5">
                  <c:v>3.2617607803835718</c:v>
                </c:pt>
                <c:pt idx="6">
                  <c:v>3.2617607803835575</c:v>
                </c:pt>
                <c:pt idx="7">
                  <c:v>3.2617607803835575</c:v>
                </c:pt>
                <c:pt idx="8">
                  <c:v>3.2617607803835718</c:v>
                </c:pt>
                <c:pt idx="9">
                  <c:v>3.2617607803835575</c:v>
                </c:pt>
                <c:pt idx="10">
                  <c:v>3.2617607803835575</c:v>
                </c:pt>
                <c:pt idx="11">
                  <c:v>3.2617607803835611</c:v>
                </c:pt>
                <c:pt idx="12">
                  <c:v>3.2617607803835575</c:v>
                </c:pt>
                <c:pt idx="13">
                  <c:v>3.2617607803835575</c:v>
                </c:pt>
                <c:pt idx="14">
                  <c:v>3.261760780383554</c:v>
                </c:pt>
                <c:pt idx="15">
                  <c:v>3.2617607803835718</c:v>
                </c:pt>
                <c:pt idx="16">
                  <c:v>3.2617607803835718</c:v>
                </c:pt>
                <c:pt idx="17">
                  <c:v>3.2617607803835611</c:v>
                </c:pt>
                <c:pt idx="18">
                  <c:v>3.2617607803835575</c:v>
                </c:pt>
                <c:pt idx="19">
                  <c:v>3.261760780383586</c:v>
                </c:pt>
                <c:pt idx="20">
                  <c:v>3.2617607803835682</c:v>
                </c:pt>
                <c:pt idx="21">
                  <c:v>3.2617607803835611</c:v>
                </c:pt>
                <c:pt idx="22">
                  <c:v>3.2617607803835575</c:v>
                </c:pt>
                <c:pt idx="23">
                  <c:v>3.2617607803835718</c:v>
                </c:pt>
                <c:pt idx="24">
                  <c:v>3.2617607803835718</c:v>
                </c:pt>
              </c:numCache>
            </c:numRef>
          </c:val>
          <c:extLst xmlns:c16r2="http://schemas.microsoft.com/office/drawing/2015/06/chart">
            <c:ext xmlns:c16="http://schemas.microsoft.com/office/drawing/2014/chart" uri="{C3380CC4-5D6E-409C-BE32-E72D297353CC}">
              <c16:uniqueId val="{00000004-E202-456F-8CFA-8A7C7778E4CE}"/>
            </c:ext>
          </c:extLst>
        </c:ser>
        <c:dLbls>
          <c:showLegendKey val="0"/>
          <c:showVal val="0"/>
          <c:showCatName val="0"/>
          <c:showSerName val="0"/>
          <c:showPercent val="0"/>
          <c:showBubbleSize val="0"/>
        </c:dLbls>
        <c:axId val="421173056"/>
        <c:axId val="421169528"/>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132.63200016593404</c:v>
                </c:pt>
                <c:pt idx="1">
                  <c:v>132.63200016593404</c:v>
                </c:pt>
                <c:pt idx="2">
                  <c:v>132.63200016593404</c:v>
                </c:pt>
                <c:pt idx="3">
                  <c:v>132.63200016593404</c:v>
                </c:pt>
                <c:pt idx="4">
                  <c:v>132.63200016593404</c:v>
                </c:pt>
                <c:pt idx="5">
                  <c:v>130.63200016593404</c:v>
                </c:pt>
                <c:pt idx="6">
                  <c:v>130.63200016593404</c:v>
                </c:pt>
                <c:pt idx="7">
                  <c:v>130.63200016593404</c:v>
                </c:pt>
                <c:pt idx="8">
                  <c:v>130.63200016593404</c:v>
                </c:pt>
                <c:pt idx="9">
                  <c:v>130.63200016593404</c:v>
                </c:pt>
                <c:pt idx="10">
                  <c:v>118.63200016593406</c:v>
                </c:pt>
                <c:pt idx="11">
                  <c:v>118.63200016593406</c:v>
                </c:pt>
                <c:pt idx="12">
                  <c:v>118.63200016593406</c:v>
                </c:pt>
                <c:pt idx="13">
                  <c:v>118.63200016593406</c:v>
                </c:pt>
                <c:pt idx="14">
                  <c:v>118.63200016593406</c:v>
                </c:pt>
                <c:pt idx="15">
                  <c:v>118.63200016593406</c:v>
                </c:pt>
                <c:pt idx="16">
                  <c:v>118.63200016593406</c:v>
                </c:pt>
                <c:pt idx="17">
                  <c:v>118.63200016593406</c:v>
                </c:pt>
                <c:pt idx="18">
                  <c:v>118.63200016593406</c:v>
                </c:pt>
                <c:pt idx="19">
                  <c:v>118.63200016593406</c:v>
                </c:pt>
                <c:pt idx="20">
                  <c:v>118.63200016593406</c:v>
                </c:pt>
                <c:pt idx="21">
                  <c:v>118.63200016593406</c:v>
                </c:pt>
                <c:pt idx="22">
                  <c:v>118.63200016593406</c:v>
                </c:pt>
                <c:pt idx="23">
                  <c:v>118.63200016593406</c:v>
                </c:pt>
                <c:pt idx="24">
                  <c:v>118.63200016593406</c:v>
                </c:pt>
              </c:numCache>
            </c:numRef>
          </c:val>
          <c:smooth val="0"/>
          <c:extLst xmlns:c16r2="http://schemas.microsoft.com/office/drawing/2015/06/chart">
            <c:ext xmlns:c16="http://schemas.microsoft.com/office/drawing/2014/chart" uri="{C3380CC4-5D6E-409C-BE32-E72D297353CC}">
              <c16:uniqueId val="{00000005-E202-456F-8CFA-8A7C7778E4CE}"/>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117.30736881510305</c:v>
                </c:pt>
                <c:pt idx="1">
                  <c:v>117.30726056447011</c:v>
                </c:pt>
                <c:pt idx="2">
                  <c:v>117.32340912179941</c:v>
                </c:pt>
                <c:pt idx="3">
                  <c:v>117.07281352619384</c:v>
                </c:pt>
                <c:pt idx="4">
                  <c:v>117.15690420568845</c:v>
                </c:pt>
                <c:pt idx="5">
                  <c:v>116.16014391870283</c:v>
                </c:pt>
                <c:pt idx="6">
                  <c:v>115.64159449954514</c:v>
                </c:pt>
                <c:pt idx="7">
                  <c:v>115.07168084170149</c:v>
                </c:pt>
                <c:pt idx="8">
                  <c:v>114.54085019562578</c:v>
                </c:pt>
                <c:pt idx="9">
                  <c:v>114.14452300239486</c:v>
                </c:pt>
                <c:pt idx="10">
                  <c:v>114.20934054156832</c:v>
                </c:pt>
                <c:pt idx="11">
                  <c:v>114.3083863759684</c:v>
                </c:pt>
                <c:pt idx="12">
                  <c:v>114.53575694044901</c:v>
                </c:pt>
                <c:pt idx="13">
                  <c:v>114.86045457328139</c:v>
                </c:pt>
                <c:pt idx="14">
                  <c:v>115.09014187591889</c:v>
                </c:pt>
                <c:pt idx="15">
                  <c:v>115.28184054367578</c:v>
                </c:pt>
                <c:pt idx="16">
                  <c:v>115.61184837350542</c:v>
                </c:pt>
                <c:pt idx="17">
                  <c:v>115.93908168832462</c:v>
                </c:pt>
                <c:pt idx="18">
                  <c:v>116.09677842898971</c:v>
                </c:pt>
                <c:pt idx="19">
                  <c:v>116.42976456036635</c:v>
                </c:pt>
                <c:pt idx="20">
                  <c:v>116.7333721807455</c:v>
                </c:pt>
                <c:pt idx="21">
                  <c:v>117.00216244004183</c:v>
                </c:pt>
                <c:pt idx="22">
                  <c:v>117.35548833826083</c:v>
                </c:pt>
                <c:pt idx="23">
                  <c:v>117.78643714338524</c:v>
                </c:pt>
                <c:pt idx="24">
                  <c:v>118.11460311232753</c:v>
                </c:pt>
              </c:numCache>
            </c:numRef>
          </c:val>
          <c:smooth val="0"/>
          <c:extLst xmlns:c16r2="http://schemas.microsoft.com/office/drawing/2015/06/chart">
            <c:ext xmlns:c16="http://schemas.microsoft.com/office/drawing/2014/chart" uri="{C3380CC4-5D6E-409C-BE32-E72D297353CC}">
              <c16:uniqueId val="{00000006-E202-456F-8CFA-8A7C7778E4CE}"/>
            </c:ext>
          </c:extLst>
        </c:ser>
        <c:dLbls>
          <c:showLegendKey val="0"/>
          <c:showVal val="0"/>
          <c:showCatName val="0"/>
          <c:showSerName val="0"/>
          <c:showPercent val="0"/>
          <c:showBubbleSize val="0"/>
        </c:dLbls>
        <c:marker val="1"/>
        <c:smooth val="0"/>
        <c:axId val="421173056"/>
        <c:axId val="421169528"/>
      </c:lineChart>
      <c:catAx>
        <c:axId val="42117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421169528"/>
        <c:crosses val="autoZero"/>
        <c:auto val="1"/>
        <c:lblAlgn val="ctr"/>
        <c:lblOffset val="100"/>
        <c:tickLblSkip val="2"/>
        <c:tickMarkSkip val="1"/>
        <c:noMultiLvlLbl val="0"/>
      </c:catAx>
      <c:valAx>
        <c:axId val="421169528"/>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21173056"/>
        <c:crosses val="autoZero"/>
        <c:crossBetween val="midCat"/>
      </c:valAx>
      <c:spPr>
        <a:noFill/>
        <a:ln w="12700">
          <a:solidFill>
            <a:srgbClr val="808080"/>
          </a:solidFill>
          <a:prstDash val="solid"/>
        </a:ln>
      </c:spPr>
    </c:plotArea>
    <c:legend>
      <c:legendPos val="b"/>
      <c:layout>
        <c:manualLayout>
          <c:xMode val="edge"/>
          <c:yMode val="edge"/>
          <c:x val="0.19160461976251572"/>
          <c:y val="0.8535580838704635"/>
          <c:w val="0.65132029756728005"/>
          <c:h val="0.1269179503794317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Strategic%20Grid%20public%20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Shelton%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109">
          <cell r="C1109" t="str">
            <v>GW</v>
          </cell>
        </row>
        <row r="1110">
          <cell r="C1110" t="str">
            <v>SW:River</v>
          </cell>
        </row>
        <row r="1111">
          <cell r="C1111" t="str">
            <v>SW:Reservoir</v>
          </cell>
        </row>
        <row r="1112">
          <cell r="C1112"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028">
          <cell r="C1028" t="str">
            <v>GW</v>
          </cell>
        </row>
        <row r="1029">
          <cell r="C1029" t="str">
            <v>SW:River</v>
          </cell>
        </row>
        <row r="1030">
          <cell r="C1030" t="str">
            <v>SW:Reservoir</v>
          </cell>
        </row>
        <row r="1031">
          <cell r="C1031"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opLeftCell="A3" zoomScale="80" zoomScaleNormal="80" workbookViewId="0">
      <selection activeCell="E24" sqref="E24"/>
    </sheetView>
  </sheetViews>
  <sheetFormatPr defaultColWidth="8.88671875" defaultRowHeight="15" x14ac:dyDescent="0.2"/>
  <cols>
    <col min="1" max="1" width="2.5546875" customWidth="1"/>
    <col min="2" max="2" width="22.5546875" customWidth="1"/>
    <col min="3" max="3" width="7.77734375" customWidth="1"/>
    <col min="4" max="4" width="79.109375" bestFit="1"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363" t="s">
        <v>0</v>
      </c>
      <c r="C2" s="364"/>
      <c r="D2" s="364"/>
      <c r="E2" s="364"/>
      <c r="F2" s="364"/>
      <c r="G2" s="364"/>
      <c r="H2" s="364"/>
      <c r="I2" s="364"/>
      <c r="J2" s="364"/>
      <c r="K2" s="365"/>
      <c r="L2" s="2"/>
    </row>
    <row r="3" spans="1:12" ht="26.25" x14ac:dyDescent="0.4">
      <c r="A3" s="2"/>
      <c r="B3" s="324"/>
      <c r="C3" s="325"/>
      <c r="D3" s="325"/>
      <c r="E3" s="322"/>
      <c r="F3" s="3"/>
      <c r="G3" s="3"/>
      <c r="H3" s="3"/>
      <c r="I3" s="3"/>
      <c r="J3" s="3"/>
      <c r="K3" s="4"/>
      <c r="L3" s="2"/>
    </row>
    <row r="4" spans="1:12" x14ac:dyDescent="0.2">
      <c r="A4" s="2"/>
      <c r="B4" s="366" t="s">
        <v>914</v>
      </c>
      <c r="C4" s="367"/>
      <c r="D4" s="368"/>
      <c r="E4" s="34"/>
      <c r="F4" s="5"/>
      <c r="G4" s="5"/>
      <c r="H4" s="5"/>
      <c r="J4" s="5"/>
      <c r="K4" s="6"/>
      <c r="L4" s="2"/>
    </row>
    <row r="5" spans="1:12" x14ac:dyDescent="0.2">
      <c r="A5" s="2"/>
      <c r="B5" s="369" t="s">
        <v>1</v>
      </c>
      <c r="C5" s="370"/>
      <c r="D5" s="371"/>
      <c r="E5" s="321"/>
      <c r="F5" s="7"/>
      <c r="G5" s="7"/>
      <c r="H5" s="7"/>
      <c r="I5" s="7"/>
      <c r="J5" s="5"/>
      <c r="K5" s="6"/>
      <c r="L5" s="2"/>
    </row>
    <row r="6" spans="1:12" x14ac:dyDescent="0.2">
      <c r="A6" s="2"/>
      <c r="B6" s="372" t="s">
        <v>2</v>
      </c>
      <c r="C6" s="373"/>
      <c r="D6" s="374"/>
      <c r="E6" s="321"/>
      <c r="F6" s="7"/>
      <c r="G6" s="7"/>
      <c r="H6" s="7"/>
      <c r="I6" s="7"/>
      <c r="J6" s="5"/>
      <c r="K6" s="6"/>
      <c r="L6" s="2"/>
    </row>
    <row r="7" spans="1:12" ht="7.5" customHeight="1" thickBot="1" x14ac:dyDescent="0.25">
      <c r="A7" s="2"/>
      <c r="B7" s="326"/>
      <c r="C7" s="7"/>
      <c r="D7" s="7"/>
      <c r="E7" s="323"/>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789</v>
      </c>
      <c r="E9" s="13"/>
      <c r="F9" s="14"/>
      <c r="G9" s="14"/>
      <c r="H9" s="14"/>
      <c r="I9" s="14"/>
      <c r="J9" s="14"/>
      <c r="K9" s="15"/>
      <c r="L9" s="16"/>
    </row>
    <row r="10" spans="1:12" ht="15.75" x14ac:dyDescent="0.25">
      <c r="A10" s="9"/>
      <c r="B10" s="10" t="s">
        <v>5</v>
      </c>
      <c r="C10" s="11"/>
      <c r="D10" s="12" t="s">
        <v>790</v>
      </c>
      <c r="E10" s="13"/>
      <c r="F10" s="14"/>
      <c r="G10" s="14"/>
      <c r="H10" s="14"/>
      <c r="I10" s="14"/>
      <c r="J10" s="14"/>
      <c r="K10" s="15"/>
      <c r="L10" s="320" t="s">
        <v>777</v>
      </c>
    </row>
    <row r="11" spans="1:12" ht="15.75" x14ac:dyDescent="0.25">
      <c r="A11" s="9"/>
      <c r="B11" s="10" t="s">
        <v>6</v>
      </c>
      <c r="C11" s="11"/>
      <c r="D11" s="17">
        <v>11</v>
      </c>
      <c r="E11" s="13"/>
      <c r="F11" s="14"/>
      <c r="G11" s="14"/>
      <c r="H11" s="14"/>
      <c r="I11" s="14"/>
      <c r="J11" s="14"/>
      <c r="K11" s="15"/>
      <c r="L11" s="320" t="s">
        <v>778</v>
      </c>
    </row>
    <row r="12" spans="1:12" ht="15.75" x14ac:dyDescent="0.25">
      <c r="A12" s="9"/>
      <c r="B12" s="18" t="s">
        <v>7</v>
      </c>
      <c r="C12" s="319"/>
      <c r="D12" s="12" t="s">
        <v>778</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320" t="s">
        <v>779</v>
      </c>
    </row>
    <row r="13" spans="1:12" ht="15.75" x14ac:dyDescent="0.25">
      <c r="A13" s="9"/>
      <c r="B13" s="10" t="s">
        <v>8</v>
      </c>
      <c r="C13" s="20"/>
      <c r="D13" s="21" t="s">
        <v>856</v>
      </c>
      <c r="E13" s="13"/>
      <c r="F13" s="14"/>
      <c r="G13" s="14"/>
      <c r="H13" s="14"/>
      <c r="I13" s="14"/>
      <c r="J13" s="14"/>
      <c r="K13" s="15"/>
      <c r="L13" s="320" t="s">
        <v>780</v>
      </c>
    </row>
    <row r="14" spans="1:12" ht="15.75" x14ac:dyDescent="0.25">
      <c r="A14" s="9"/>
      <c r="B14" s="10" t="s">
        <v>9</v>
      </c>
      <c r="C14" s="20"/>
      <c r="D14" s="22" t="s">
        <v>791</v>
      </c>
      <c r="E14" s="13"/>
      <c r="F14" s="14"/>
      <c r="G14" s="14"/>
      <c r="H14" s="14"/>
      <c r="I14" s="14"/>
      <c r="J14" s="14"/>
      <c r="K14" s="15"/>
      <c r="L14" s="320" t="s">
        <v>781</v>
      </c>
    </row>
    <row r="15" spans="1:12" ht="15.75" x14ac:dyDescent="0.25">
      <c r="A15" s="14"/>
      <c r="B15" s="10" t="s">
        <v>10</v>
      </c>
      <c r="C15" s="20"/>
      <c r="D15" s="12" t="s">
        <v>792</v>
      </c>
      <c r="E15" s="20" t="s">
        <v>11</v>
      </c>
      <c r="F15" s="23" t="s">
        <v>792</v>
      </c>
      <c r="G15" s="24"/>
      <c r="H15" s="20" t="s">
        <v>12</v>
      </c>
      <c r="I15" s="25">
        <v>43068</v>
      </c>
      <c r="J15" s="14"/>
      <c r="K15" s="15"/>
    </row>
    <row r="16" spans="1:12" ht="15.75" x14ac:dyDescent="0.25">
      <c r="A16" s="14"/>
      <c r="B16" s="10"/>
      <c r="C16" s="20"/>
      <c r="D16" s="26"/>
      <c r="E16" s="24"/>
      <c r="F16" s="24"/>
      <c r="G16" s="24"/>
      <c r="H16" s="20"/>
      <c r="I16" s="24"/>
      <c r="J16" s="14"/>
      <c r="K16" s="15"/>
      <c r="L16" s="318"/>
    </row>
    <row r="17" spans="1:12" ht="15.75" x14ac:dyDescent="0.25">
      <c r="A17" s="27"/>
      <c r="B17" s="10" t="s">
        <v>13</v>
      </c>
      <c r="C17" s="14"/>
      <c r="D17" s="12">
        <v>1</v>
      </c>
      <c r="E17" s="14"/>
      <c r="F17" s="28" t="s">
        <v>14</v>
      </c>
      <c r="G17" s="14"/>
      <c r="H17" s="14"/>
      <c r="I17" s="14"/>
      <c r="J17" s="14"/>
      <c r="K17" s="15"/>
      <c r="L17" s="318"/>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34</v>
      </c>
      <c r="E37" s="14"/>
      <c r="F37" s="5"/>
      <c r="G37" s="14"/>
      <c r="H37" s="14"/>
      <c r="I37" s="52"/>
      <c r="J37" s="14"/>
      <c r="K37" s="15"/>
      <c r="L37" s="2"/>
    </row>
    <row r="38" spans="1:12" ht="15.75" x14ac:dyDescent="0.25">
      <c r="A38" s="2"/>
      <c r="B38" s="51" t="s">
        <v>35</v>
      </c>
      <c r="C38" s="5"/>
      <c r="D38" s="53" t="s">
        <v>36</v>
      </c>
      <c r="E38" s="14"/>
      <c r="F38" s="5"/>
      <c r="G38" s="14"/>
      <c r="H38" s="14"/>
      <c r="I38" s="52"/>
      <c r="J38" s="14"/>
      <c r="K38" s="15"/>
      <c r="L38" s="2"/>
    </row>
    <row r="39" spans="1:12" ht="15.75" x14ac:dyDescent="0.25">
      <c r="A39" s="2"/>
      <c r="B39" s="51" t="s">
        <v>37</v>
      </c>
      <c r="C39" s="5"/>
      <c r="D39" s="53" t="s">
        <v>38</v>
      </c>
      <c r="E39" s="14"/>
      <c r="F39" s="5"/>
      <c r="G39" s="14"/>
      <c r="H39" s="14"/>
      <c r="I39" s="52"/>
      <c r="J39" s="14"/>
      <c r="K39" s="15"/>
      <c r="L39" s="2"/>
    </row>
    <row r="40" spans="1:12" ht="15.75" x14ac:dyDescent="0.25">
      <c r="A40" s="2"/>
      <c r="B40" s="51" t="s">
        <v>39</v>
      </c>
      <c r="C40" s="5"/>
      <c r="D40" s="53" t="s">
        <v>40</v>
      </c>
      <c r="E40" s="14"/>
      <c r="F40" s="5"/>
      <c r="G40" s="14"/>
      <c r="H40" s="14"/>
      <c r="I40" s="52"/>
      <c r="J40" s="14"/>
      <c r="K40" s="15"/>
      <c r="L40" s="2"/>
    </row>
    <row r="41" spans="1:12" ht="15.75" x14ac:dyDescent="0.25">
      <c r="A41" s="2"/>
      <c r="B41" s="51" t="s">
        <v>41</v>
      </c>
      <c r="C41" s="5"/>
      <c r="D41" s="53" t="s">
        <v>42</v>
      </c>
      <c r="E41" s="14"/>
      <c r="F41" s="5"/>
      <c r="G41" s="14"/>
      <c r="H41" s="14"/>
      <c r="I41" s="52"/>
      <c r="J41" s="14"/>
      <c r="K41" s="15"/>
      <c r="L41" s="2"/>
    </row>
    <row r="42" spans="1:12" ht="15.75" x14ac:dyDescent="0.25">
      <c r="A42" s="2"/>
      <c r="B42" s="51" t="s">
        <v>43</v>
      </c>
      <c r="C42" s="5"/>
      <c r="D42" s="53" t="s">
        <v>44</v>
      </c>
      <c r="E42" s="14"/>
      <c r="F42" s="5"/>
      <c r="G42" s="14"/>
      <c r="H42" s="14"/>
      <c r="I42" s="52"/>
      <c r="J42" s="14"/>
      <c r="K42" s="15"/>
      <c r="L42" s="2"/>
    </row>
    <row r="43" spans="1:12" ht="16.5" thickBot="1" x14ac:dyDescent="0.3">
      <c r="A43" s="2"/>
      <c r="B43" s="55" t="s">
        <v>45</v>
      </c>
      <c r="C43" s="56"/>
      <c r="D43" s="57" t="s">
        <v>46</v>
      </c>
      <c r="E43" s="58"/>
      <c r="F43" s="59"/>
      <c r="G43" s="58"/>
      <c r="H43" s="58"/>
      <c r="I43" s="60"/>
      <c r="J43" s="58"/>
      <c r="K43" s="61"/>
      <c r="L43" s="2"/>
    </row>
    <row r="44" spans="1:12" ht="15.75" x14ac:dyDescent="0.25">
      <c r="A44" s="2"/>
      <c r="B44" s="62"/>
      <c r="C44" s="62"/>
      <c r="D44" s="14"/>
      <c r="E44" s="14"/>
      <c r="F44" s="14"/>
      <c r="G44" s="14"/>
      <c r="H44" s="14"/>
      <c r="I44" s="14"/>
      <c r="J44" s="14"/>
      <c r="K44" s="14"/>
      <c r="L44" s="2"/>
    </row>
  </sheetData>
  <sheetProtection selectLockedCells="1" selectUnlockedCell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80" zoomScaleNormal="80" workbookViewId="0">
      <selection activeCell="E22" sqref="E22"/>
    </sheetView>
  </sheetViews>
  <sheetFormatPr defaultColWidth="8.88671875" defaultRowHeight="15" x14ac:dyDescent="0.2"/>
  <cols>
    <col min="1" max="1" width="4.109375" style="418" customWidth="1"/>
    <col min="2" max="3" width="6.88671875" style="418" customWidth="1"/>
    <col min="4" max="4" width="36.88671875" style="418" customWidth="1"/>
    <col min="5" max="5" width="39.21875" style="418" customWidth="1"/>
    <col min="6" max="6" width="6.88671875" style="418" customWidth="1"/>
    <col min="7" max="7" width="8.21875" style="418" bestFit="1" customWidth="1"/>
    <col min="8" max="36" width="11.44140625" style="418" customWidth="1"/>
    <col min="37" max="246" width="8.88671875" style="418"/>
    <col min="247" max="247" width="4.109375" style="418" customWidth="1"/>
    <col min="248" max="249" width="6.88671875" style="418" customWidth="1"/>
    <col min="250" max="250" width="36.88671875" style="418" customWidth="1"/>
    <col min="251" max="251" width="39.21875" style="418" customWidth="1"/>
    <col min="252" max="252" width="6.88671875" style="418" customWidth="1"/>
    <col min="253" max="253" width="8.21875" style="418" bestFit="1" customWidth="1"/>
    <col min="254" max="282" width="11.44140625" style="418" customWidth="1"/>
    <col min="283" max="502" width="8.88671875" style="418"/>
    <col min="503" max="503" width="4.109375" style="418" customWidth="1"/>
    <col min="504" max="505" width="6.88671875" style="418" customWidth="1"/>
    <col min="506" max="506" width="36.88671875" style="418" customWidth="1"/>
    <col min="507" max="507" width="39.21875" style="418" customWidth="1"/>
    <col min="508" max="508" width="6.88671875" style="418" customWidth="1"/>
    <col min="509" max="509" width="8.21875" style="418" bestFit="1" customWidth="1"/>
    <col min="510" max="538" width="11.44140625" style="418" customWidth="1"/>
    <col min="539" max="758" width="8.88671875" style="418"/>
    <col min="759" max="759" width="4.109375" style="418" customWidth="1"/>
    <col min="760" max="761" width="6.88671875" style="418" customWidth="1"/>
    <col min="762" max="762" width="36.88671875" style="418" customWidth="1"/>
    <col min="763" max="763" width="39.21875" style="418" customWidth="1"/>
    <col min="764" max="764" width="6.88671875" style="418" customWidth="1"/>
    <col min="765" max="765" width="8.21875" style="418" bestFit="1" customWidth="1"/>
    <col min="766" max="794" width="11.44140625" style="418" customWidth="1"/>
    <col min="795" max="1014" width="8.88671875" style="418"/>
    <col min="1015" max="1015" width="4.109375" style="418" customWidth="1"/>
    <col min="1016" max="1017" width="6.88671875" style="418" customWidth="1"/>
    <col min="1018" max="1018" width="36.88671875" style="418" customWidth="1"/>
    <col min="1019" max="1019" width="39.21875" style="418" customWidth="1"/>
    <col min="1020" max="1020" width="6.88671875" style="418" customWidth="1"/>
    <col min="1021" max="1021" width="8.21875" style="418" bestFit="1" customWidth="1"/>
    <col min="1022" max="1050" width="11.44140625" style="418" customWidth="1"/>
    <col min="1051" max="1270" width="8.88671875" style="418"/>
    <col min="1271" max="1271" width="4.109375" style="418" customWidth="1"/>
    <col min="1272" max="1273" width="6.88671875" style="418" customWidth="1"/>
    <col min="1274" max="1274" width="36.88671875" style="418" customWidth="1"/>
    <col min="1275" max="1275" width="39.21875" style="418" customWidth="1"/>
    <col min="1276" max="1276" width="6.88671875" style="418" customWidth="1"/>
    <col min="1277" max="1277" width="8.21875" style="418" bestFit="1" customWidth="1"/>
    <col min="1278" max="1306" width="11.44140625" style="418" customWidth="1"/>
    <col min="1307" max="1526" width="8.88671875" style="418"/>
    <col min="1527" max="1527" width="4.109375" style="418" customWidth="1"/>
    <col min="1528" max="1529" width="6.88671875" style="418" customWidth="1"/>
    <col min="1530" max="1530" width="36.88671875" style="418" customWidth="1"/>
    <col min="1531" max="1531" width="39.21875" style="418" customWidth="1"/>
    <col min="1532" max="1532" width="6.88671875" style="418" customWidth="1"/>
    <col min="1533" max="1533" width="8.21875" style="418" bestFit="1" customWidth="1"/>
    <col min="1534" max="1562" width="11.44140625" style="418" customWidth="1"/>
    <col min="1563" max="1782" width="8.88671875" style="418"/>
    <col min="1783" max="1783" width="4.109375" style="418" customWidth="1"/>
    <col min="1784" max="1785" width="6.88671875" style="418" customWidth="1"/>
    <col min="1786" max="1786" width="36.88671875" style="418" customWidth="1"/>
    <col min="1787" max="1787" width="39.21875" style="418" customWidth="1"/>
    <col min="1788" max="1788" width="6.88671875" style="418" customWidth="1"/>
    <col min="1789" max="1789" width="8.21875" style="418" bestFit="1" customWidth="1"/>
    <col min="1790" max="1818" width="11.44140625" style="418" customWidth="1"/>
    <col min="1819" max="2038" width="8.88671875" style="418"/>
    <col min="2039" max="2039" width="4.109375" style="418" customWidth="1"/>
    <col min="2040" max="2041" width="6.88671875" style="418" customWidth="1"/>
    <col min="2042" max="2042" width="36.88671875" style="418" customWidth="1"/>
    <col min="2043" max="2043" width="39.21875" style="418" customWidth="1"/>
    <col min="2044" max="2044" width="6.88671875" style="418" customWidth="1"/>
    <col min="2045" max="2045" width="8.21875" style="418" bestFit="1" customWidth="1"/>
    <col min="2046" max="2074" width="11.44140625" style="418" customWidth="1"/>
    <col min="2075" max="2294" width="8.88671875" style="418"/>
    <col min="2295" max="2295" width="4.109375" style="418" customWidth="1"/>
    <col min="2296" max="2297" width="6.88671875" style="418" customWidth="1"/>
    <col min="2298" max="2298" width="36.88671875" style="418" customWidth="1"/>
    <col min="2299" max="2299" width="39.21875" style="418" customWidth="1"/>
    <col min="2300" max="2300" width="6.88671875" style="418" customWidth="1"/>
    <col min="2301" max="2301" width="8.21875" style="418" bestFit="1" customWidth="1"/>
    <col min="2302" max="2330" width="11.44140625" style="418" customWidth="1"/>
    <col min="2331" max="2550" width="8.88671875" style="418"/>
    <col min="2551" max="2551" width="4.109375" style="418" customWidth="1"/>
    <col min="2552" max="2553" width="6.88671875" style="418" customWidth="1"/>
    <col min="2554" max="2554" width="36.88671875" style="418" customWidth="1"/>
    <col min="2555" max="2555" width="39.21875" style="418" customWidth="1"/>
    <col min="2556" max="2556" width="6.88671875" style="418" customWidth="1"/>
    <col min="2557" max="2557" width="8.21875" style="418" bestFit="1" customWidth="1"/>
    <col min="2558" max="2586" width="11.44140625" style="418" customWidth="1"/>
    <col min="2587" max="2806" width="8.88671875" style="418"/>
    <col min="2807" max="2807" width="4.109375" style="418" customWidth="1"/>
    <col min="2808" max="2809" width="6.88671875" style="418" customWidth="1"/>
    <col min="2810" max="2810" width="36.88671875" style="418" customWidth="1"/>
    <col min="2811" max="2811" width="39.21875" style="418" customWidth="1"/>
    <col min="2812" max="2812" width="6.88671875" style="418" customWidth="1"/>
    <col min="2813" max="2813" width="8.21875" style="418" bestFit="1" customWidth="1"/>
    <col min="2814" max="2842" width="11.44140625" style="418" customWidth="1"/>
    <col min="2843" max="3062" width="8.88671875" style="418"/>
    <col min="3063" max="3063" width="4.109375" style="418" customWidth="1"/>
    <col min="3064" max="3065" width="6.88671875" style="418" customWidth="1"/>
    <col min="3066" max="3066" width="36.88671875" style="418" customWidth="1"/>
    <col min="3067" max="3067" width="39.21875" style="418" customWidth="1"/>
    <col min="3068" max="3068" width="6.88671875" style="418" customWidth="1"/>
    <col min="3069" max="3069" width="8.21875" style="418" bestFit="1" customWidth="1"/>
    <col min="3070" max="3098" width="11.44140625" style="418" customWidth="1"/>
    <col min="3099" max="3318" width="8.88671875" style="418"/>
    <col min="3319" max="3319" width="4.109375" style="418" customWidth="1"/>
    <col min="3320" max="3321" width="6.88671875" style="418" customWidth="1"/>
    <col min="3322" max="3322" width="36.88671875" style="418" customWidth="1"/>
    <col min="3323" max="3323" width="39.21875" style="418" customWidth="1"/>
    <col min="3324" max="3324" width="6.88671875" style="418" customWidth="1"/>
    <col min="3325" max="3325" width="8.21875" style="418" bestFit="1" customWidth="1"/>
    <col min="3326" max="3354" width="11.44140625" style="418" customWidth="1"/>
    <col min="3355" max="3574" width="8.88671875" style="418"/>
    <col min="3575" max="3575" width="4.109375" style="418" customWidth="1"/>
    <col min="3576" max="3577" width="6.88671875" style="418" customWidth="1"/>
    <col min="3578" max="3578" width="36.88671875" style="418" customWidth="1"/>
    <col min="3579" max="3579" width="39.21875" style="418" customWidth="1"/>
    <col min="3580" max="3580" width="6.88671875" style="418" customWidth="1"/>
    <col min="3581" max="3581" width="8.21875" style="418" bestFit="1" customWidth="1"/>
    <col min="3582" max="3610" width="11.44140625" style="418" customWidth="1"/>
    <col min="3611" max="3830" width="8.88671875" style="418"/>
    <col min="3831" max="3831" width="4.109375" style="418" customWidth="1"/>
    <col min="3832" max="3833" width="6.88671875" style="418" customWidth="1"/>
    <col min="3834" max="3834" width="36.88671875" style="418" customWidth="1"/>
    <col min="3835" max="3835" width="39.21875" style="418" customWidth="1"/>
    <col min="3836" max="3836" width="6.88671875" style="418" customWidth="1"/>
    <col min="3837" max="3837" width="8.21875" style="418" bestFit="1" customWidth="1"/>
    <col min="3838" max="3866" width="11.44140625" style="418" customWidth="1"/>
    <col min="3867" max="4086" width="8.88671875" style="418"/>
    <col min="4087" max="4087" width="4.109375" style="418" customWidth="1"/>
    <col min="4088" max="4089" width="6.88671875" style="418" customWidth="1"/>
    <col min="4090" max="4090" width="36.88671875" style="418" customWidth="1"/>
    <col min="4091" max="4091" width="39.21875" style="418" customWidth="1"/>
    <col min="4092" max="4092" width="6.88671875" style="418" customWidth="1"/>
    <col min="4093" max="4093" width="8.21875" style="418" bestFit="1" customWidth="1"/>
    <col min="4094" max="4122" width="11.44140625" style="418" customWidth="1"/>
    <col min="4123" max="4342" width="8.88671875" style="418"/>
    <col min="4343" max="4343" width="4.109375" style="418" customWidth="1"/>
    <col min="4344" max="4345" width="6.88671875" style="418" customWidth="1"/>
    <col min="4346" max="4346" width="36.88671875" style="418" customWidth="1"/>
    <col min="4347" max="4347" width="39.21875" style="418" customWidth="1"/>
    <col min="4348" max="4348" width="6.88671875" style="418" customWidth="1"/>
    <col min="4349" max="4349" width="8.21875" style="418" bestFit="1" customWidth="1"/>
    <col min="4350" max="4378" width="11.44140625" style="418" customWidth="1"/>
    <col min="4379" max="4598" width="8.88671875" style="418"/>
    <col min="4599" max="4599" width="4.109375" style="418" customWidth="1"/>
    <col min="4600" max="4601" width="6.88671875" style="418" customWidth="1"/>
    <col min="4602" max="4602" width="36.88671875" style="418" customWidth="1"/>
    <col min="4603" max="4603" width="39.21875" style="418" customWidth="1"/>
    <col min="4604" max="4604" width="6.88671875" style="418" customWidth="1"/>
    <col min="4605" max="4605" width="8.21875" style="418" bestFit="1" customWidth="1"/>
    <col min="4606" max="4634" width="11.44140625" style="418" customWidth="1"/>
    <col min="4635" max="4854" width="8.88671875" style="418"/>
    <col min="4855" max="4855" width="4.109375" style="418" customWidth="1"/>
    <col min="4856" max="4857" width="6.88671875" style="418" customWidth="1"/>
    <col min="4858" max="4858" width="36.88671875" style="418" customWidth="1"/>
    <col min="4859" max="4859" width="39.21875" style="418" customWidth="1"/>
    <col min="4860" max="4860" width="6.88671875" style="418" customWidth="1"/>
    <col min="4861" max="4861" width="8.21875" style="418" bestFit="1" customWidth="1"/>
    <col min="4862" max="4890" width="11.44140625" style="418" customWidth="1"/>
    <col min="4891" max="5110" width="8.88671875" style="418"/>
    <col min="5111" max="5111" width="4.109375" style="418" customWidth="1"/>
    <col min="5112" max="5113" width="6.88671875" style="418" customWidth="1"/>
    <col min="5114" max="5114" width="36.88671875" style="418" customWidth="1"/>
    <col min="5115" max="5115" width="39.21875" style="418" customWidth="1"/>
    <col min="5116" max="5116" width="6.88671875" style="418" customWidth="1"/>
    <col min="5117" max="5117" width="8.21875" style="418" bestFit="1" customWidth="1"/>
    <col min="5118" max="5146" width="11.44140625" style="418" customWidth="1"/>
    <col min="5147" max="5366" width="8.88671875" style="418"/>
    <col min="5367" max="5367" width="4.109375" style="418" customWidth="1"/>
    <col min="5368" max="5369" width="6.88671875" style="418" customWidth="1"/>
    <col min="5370" max="5370" width="36.88671875" style="418" customWidth="1"/>
    <col min="5371" max="5371" width="39.21875" style="418" customWidth="1"/>
    <col min="5372" max="5372" width="6.88671875" style="418" customWidth="1"/>
    <col min="5373" max="5373" width="8.21875" style="418" bestFit="1" customWidth="1"/>
    <col min="5374" max="5402" width="11.44140625" style="418" customWidth="1"/>
    <col min="5403" max="5622" width="8.88671875" style="418"/>
    <col min="5623" max="5623" width="4.109375" style="418" customWidth="1"/>
    <col min="5624" max="5625" width="6.88671875" style="418" customWidth="1"/>
    <col min="5626" max="5626" width="36.88671875" style="418" customWidth="1"/>
    <col min="5627" max="5627" width="39.21875" style="418" customWidth="1"/>
    <col min="5628" max="5628" width="6.88671875" style="418" customWidth="1"/>
    <col min="5629" max="5629" width="8.21875" style="418" bestFit="1" customWidth="1"/>
    <col min="5630" max="5658" width="11.44140625" style="418" customWidth="1"/>
    <col min="5659" max="5878" width="8.88671875" style="418"/>
    <col min="5879" max="5879" width="4.109375" style="418" customWidth="1"/>
    <col min="5880" max="5881" width="6.88671875" style="418" customWidth="1"/>
    <col min="5882" max="5882" width="36.88671875" style="418" customWidth="1"/>
    <col min="5883" max="5883" width="39.21875" style="418" customWidth="1"/>
    <col min="5884" max="5884" width="6.88671875" style="418" customWidth="1"/>
    <col min="5885" max="5885" width="8.21875" style="418" bestFit="1" customWidth="1"/>
    <col min="5886" max="5914" width="11.44140625" style="418" customWidth="1"/>
    <col min="5915" max="6134" width="8.88671875" style="418"/>
    <col min="6135" max="6135" width="4.109375" style="418" customWidth="1"/>
    <col min="6136" max="6137" width="6.88671875" style="418" customWidth="1"/>
    <col min="6138" max="6138" width="36.88671875" style="418" customWidth="1"/>
    <col min="6139" max="6139" width="39.21875" style="418" customWidth="1"/>
    <col min="6140" max="6140" width="6.88671875" style="418" customWidth="1"/>
    <col min="6141" max="6141" width="8.21875" style="418" bestFit="1" customWidth="1"/>
    <col min="6142" max="6170" width="11.44140625" style="418" customWidth="1"/>
    <col min="6171" max="6390" width="8.88671875" style="418"/>
    <col min="6391" max="6391" width="4.109375" style="418" customWidth="1"/>
    <col min="6392" max="6393" width="6.88671875" style="418" customWidth="1"/>
    <col min="6394" max="6394" width="36.88671875" style="418" customWidth="1"/>
    <col min="6395" max="6395" width="39.21875" style="418" customWidth="1"/>
    <col min="6396" max="6396" width="6.88671875" style="418" customWidth="1"/>
    <col min="6397" max="6397" width="8.21875" style="418" bestFit="1" customWidth="1"/>
    <col min="6398" max="6426" width="11.44140625" style="418" customWidth="1"/>
    <col min="6427" max="6646" width="8.88671875" style="418"/>
    <col min="6647" max="6647" width="4.109375" style="418" customWidth="1"/>
    <col min="6648" max="6649" width="6.88671875" style="418" customWidth="1"/>
    <col min="6650" max="6650" width="36.88671875" style="418" customWidth="1"/>
    <col min="6651" max="6651" width="39.21875" style="418" customWidth="1"/>
    <col min="6652" max="6652" width="6.88671875" style="418" customWidth="1"/>
    <col min="6653" max="6653" width="8.21875" style="418" bestFit="1" customWidth="1"/>
    <col min="6654" max="6682" width="11.44140625" style="418" customWidth="1"/>
    <col min="6683" max="6902" width="8.88671875" style="418"/>
    <col min="6903" max="6903" width="4.109375" style="418" customWidth="1"/>
    <col min="6904" max="6905" width="6.88671875" style="418" customWidth="1"/>
    <col min="6906" max="6906" width="36.88671875" style="418" customWidth="1"/>
    <col min="6907" max="6907" width="39.21875" style="418" customWidth="1"/>
    <col min="6908" max="6908" width="6.88671875" style="418" customWidth="1"/>
    <col min="6909" max="6909" width="8.21875" style="418" bestFit="1" customWidth="1"/>
    <col min="6910" max="6938" width="11.44140625" style="418" customWidth="1"/>
    <col min="6939" max="7158" width="8.88671875" style="418"/>
    <col min="7159" max="7159" width="4.109375" style="418" customWidth="1"/>
    <col min="7160" max="7161" width="6.88671875" style="418" customWidth="1"/>
    <col min="7162" max="7162" width="36.88671875" style="418" customWidth="1"/>
    <col min="7163" max="7163" width="39.21875" style="418" customWidth="1"/>
    <col min="7164" max="7164" width="6.88671875" style="418" customWidth="1"/>
    <col min="7165" max="7165" width="8.21875" style="418" bestFit="1" customWidth="1"/>
    <col min="7166" max="7194" width="11.44140625" style="418" customWidth="1"/>
    <col min="7195" max="7414" width="8.88671875" style="418"/>
    <col min="7415" max="7415" width="4.109375" style="418" customWidth="1"/>
    <col min="7416" max="7417" width="6.88671875" style="418" customWidth="1"/>
    <col min="7418" max="7418" width="36.88671875" style="418" customWidth="1"/>
    <col min="7419" max="7419" width="39.21875" style="418" customWidth="1"/>
    <col min="7420" max="7420" width="6.88671875" style="418" customWidth="1"/>
    <col min="7421" max="7421" width="8.21875" style="418" bestFit="1" customWidth="1"/>
    <col min="7422" max="7450" width="11.44140625" style="418" customWidth="1"/>
    <col min="7451" max="7670" width="8.88671875" style="418"/>
    <col min="7671" max="7671" width="4.109375" style="418" customWidth="1"/>
    <col min="7672" max="7673" width="6.88671875" style="418" customWidth="1"/>
    <col min="7674" max="7674" width="36.88671875" style="418" customWidth="1"/>
    <col min="7675" max="7675" width="39.21875" style="418" customWidth="1"/>
    <col min="7676" max="7676" width="6.88671875" style="418" customWidth="1"/>
    <col min="7677" max="7677" width="8.21875" style="418" bestFit="1" customWidth="1"/>
    <col min="7678" max="7706" width="11.44140625" style="418" customWidth="1"/>
    <col min="7707" max="7926" width="8.88671875" style="418"/>
    <col min="7927" max="7927" width="4.109375" style="418" customWidth="1"/>
    <col min="7928" max="7929" width="6.88671875" style="418" customWidth="1"/>
    <col min="7930" max="7930" width="36.88671875" style="418" customWidth="1"/>
    <col min="7931" max="7931" width="39.21875" style="418" customWidth="1"/>
    <col min="7932" max="7932" width="6.88671875" style="418" customWidth="1"/>
    <col min="7933" max="7933" width="8.21875" style="418" bestFit="1" customWidth="1"/>
    <col min="7934" max="7962" width="11.44140625" style="418" customWidth="1"/>
    <col min="7963" max="8182" width="8.88671875" style="418"/>
    <col min="8183" max="8183" width="4.109375" style="418" customWidth="1"/>
    <col min="8184" max="8185" width="6.88671875" style="418" customWidth="1"/>
    <col min="8186" max="8186" width="36.88671875" style="418" customWidth="1"/>
    <col min="8187" max="8187" width="39.21875" style="418" customWidth="1"/>
    <col min="8188" max="8188" width="6.88671875" style="418" customWidth="1"/>
    <col min="8189" max="8189" width="8.21875" style="418" bestFit="1" customWidth="1"/>
    <col min="8190" max="8218" width="11.44140625" style="418" customWidth="1"/>
    <col min="8219" max="8438" width="8.88671875" style="418"/>
    <col min="8439" max="8439" width="4.109375" style="418" customWidth="1"/>
    <col min="8440" max="8441" width="6.88671875" style="418" customWidth="1"/>
    <col min="8442" max="8442" width="36.88671875" style="418" customWidth="1"/>
    <col min="8443" max="8443" width="39.21875" style="418" customWidth="1"/>
    <col min="8444" max="8444" width="6.88671875" style="418" customWidth="1"/>
    <col min="8445" max="8445" width="8.21875" style="418" bestFit="1" customWidth="1"/>
    <col min="8446" max="8474" width="11.44140625" style="418" customWidth="1"/>
    <col min="8475" max="8694" width="8.88671875" style="418"/>
    <col min="8695" max="8695" width="4.109375" style="418" customWidth="1"/>
    <col min="8696" max="8697" width="6.88671875" style="418" customWidth="1"/>
    <col min="8698" max="8698" width="36.88671875" style="418" customWidth="1"/>
    <col min="8699" max="8699" width="39.21875" style="418" customWidth="1"/>
    <col min="8700" max="8700" width="6.88671875" style="418" customWidth="1"/>
    <col min="8701" max="8701" width="8.21875" style="418" bestFit="1" customWidth="1"/>
    <col min="8702" max="8730" width="11.44140625" style="418" customWidth="1"/>
    <col min="8731" max="8950" width="8.88671875" style="418"/>
    <col min="8951" max="8951" width="4.109375" style="418" customWidth="1"/>
    <col min="8952" max="8953" width="6.88671875" style="418" customWidth="1"/>
    <col min="8954" max="8954" width="36.88671875" style="418" customWidth="1"/>
    <col min="8955" max="8955" width="39.21875" style="418" customWidth="1"/>
    <col min="8956" max="8956" width="6.88671875" style="418" customWidth="1"/>
    <col min="8957" max="8957" width="8.21875" style="418" bestFit="1" customWidth="1"/>
    <col min="8958" max="8986" width="11.44140625" style="418" customWidth="1"/>
    <col min="8987" max="9206" width="8.88671875" style="418"/>
    <col min="9207" max="9207" width="4.109375" style="418" customWidth="1"/>
    <col min="9208" max="9209" width="6.88671875" style="418" customWidth="1"/>
    <col min="9210" max="9210" width="36.88671875" style="418" customWidth="1"/>
    <col min="9211" max="9211" width="39.21875" style="418" customWidth="1"/>
    <col min="9212" max="9212" width="6.88671875" style="418" customWidth="1"/>
    <col min="9213" max="9213" width="8.21875" style="418" bestFit="1" customWidth="1"/>
    <col min="9214" max="9242" width="11.44140625" style="418" customWidth="1"/>
    <col min="9243" max="9462" width="8.88671875" style="418"/>
    <col min="9463" max="9463" width="4.109375" style="418" customWidth="1"/>
    <col min="9464" max="9465" width="6.88671875" style="418" customWidth="1"/>
    <col min="9466" max="9466" width="36.88671875" style="418" customWidth="1"/>
    <col min="9467" max="9467" width="39.21875" style="418" customWidth="1"/>
    <col min="9468" max="9468" width="6.88671875" style="418" customWidth="1"/>
    <col min="9469" max="9469" width="8.21875" style="418" bestFit="1" customWidth="1"/>
    <col min="9470" max="9498" width="11.44140625" style="418" customWidth="1"/>
    <col min="9499" max="9718" width="8.88671875" style="418"/>
    <col min="9719" max="9719" width="4.109375" style="418" customWidth="1"/>
    <col min="9720" max="9721" width="6.88671875" style="418" customWidth="1"/>
    <col min="9722" max="9722" width="36.88671875" style="418" customWidth="1"/>
    <col min="9723" max="9723" width="39.21875" style="418" customWidth="1"/>
    <col min="9724" max="9724" width="6.88671875" style="418" customWidth="1"/>
    <col min="9725" max="9725" width="8.21875" style="418" bestFit="1" customWidth="1"/>
    <col min="9726" max="9754" width="11.44140625" style="418" customWidth="1"/>
    <col min="9755" max="9974" width="8.88671875" style="418"/>
    <col min="9975" max="9975" width="4.109375" style="418" customWidth="1"/>
    <col min="9976" max="9977" width="6.88671875" style="418" customWidth="1"/>
    <col min="9978" max="9978" width="36.88671875" style="418" customWidth="1"/>
    <col min="9979" max="9979" width="39.21875" style="418" customWidth="1"/>
    <col min="9980" max="9980" width="6.88671875" style="418" customWidth="1"/>
    <col min="9981" max="9981" width="8.21875" style="418" bestFit="1" customWidth="1"/>
    <col min="9982" max="10010" width="11.44140625" style="418" customWidth="1"/>
    <col min="10011" max="10230" width="8.88671875" style="418"/>
    <col min="10231" max="10231" width="4.109375" style="418" customWidth="1"/>
    <col min="10232" max="10233" width="6.88671875" style="418" customWidth="1"/>
    <col min="10234" max="10234" width="36.88671875" style="418" customWidth="1"/>
    <col min="10235" max="10235" width="39.21875" style="418" customWidth="1"/>
    <col min="10236" max="10236" width="6.88671875" style="418" customWidth="1"/>
    <col min="10237" max="10237" width="8.21875" style="418" bestFit="1" customWidth="1"/>
    <col min="10238" max="10266" width="11.44140625" style="418" customWidth="1"/>
    <col min="10267" max="10486" width="8.88671875" style="418"/>
    <col min="10487" max="10487" width="4.109375" style="418" customWidth="1"/>
    <col min="10488" max="10489" width="6.88671875" style="418" customWidth="1"/>
    <col min="10490" max="10490" width="36.88671875" style="418" customWidth="1"/>
    <col min="10491" max="10491" width="39.21875" style="418" customWidth="1"/>
    <col min="10492" max="10492" width="6.88671875" style="418" customWidth="1"/>
    <col min="10493" max="10493" width="8.21875" style="418" bestFit="1" customWidth="1"/>
    <col min="10494" max="10522" width="11.44140625" style="418" customWidth="1"/>
    <col min="10523" max="10742" width="8.88671875" style="418"/>
    <col min="10743" max="10743" width="4.109375" style="418" customWidth="1"/>
    <col min="10744" max="10745" width="6.88671875" style="418" customWidth="1"/>
    <col min="10746" max="10746" width="36.88671875" style="418" customWidth="1"/>
    <col min="10747" max="10747" width="39.21875" style="418" customWidth="1"/>
    <col min="10748" max="10748" width="6.88671875" style="418" customWidth="1"/>
    <col min="10749" max="10749" width="8.21875" style="418" bestFit="1" customWidth="1"/>
    <col min="10750" max="10778" width="11.44140625" style="418" customWidth="1"/>
    <col min="10779" max="10998" width="8.88671875" style="418"/>
    <col min="10999" max="10999" width="4.109375" style="418" customWidth="1"/>
    <col min="11000" max="11001" width="6.88671875" style="418" customWidth="1"/>
    <col min="11002" max="11002" width="36.88671875" style="418" customWidth="1"/>
    <col min="11003" max="11003" width="39.21875" style="418" customWidth="1"/>
    <col min="11004" max="11004" width="6.88671875" style="418" customWidth="1"/>
    <col min="11005" max="11005" width="8.21875" style="418" bestFit="1" customWidth="1"/>
    <col min="11006" max="11034" width="11.44140625" style="418" customWidth="1"/>
    <col min="11035" max="11254" width="8.88671875" style="418"/>
    <col min="11255" max="11255" width="4.109375" style="418" customWidth="1"/>
    <col min="11256" max="11257" width="6.88671875" style="418" customWidth="1"/>
    <col min="11258" max="11258" width="36.88671875" style="418" customWidth="1"/>
    <col min="11259" max="11259" width="39.21875" style="418" customWidth="1"/>
    <col min="11260" max="11260" width="6.88671875" style="418" customWidth="1"/>
    <col min="11261" max="11261" width="8.21875" style="418" bestFit="1" customWidth="1"/>
    <col min="11262" max="11290" width="11.44140625" style="418" customWidth="1"/>
    <col min="11291" max="11510" width="8.88671875" style="418"/>
    <col min="11511" max="11511" width="4.109375" style="418" customWidth="1"/>
    <col min="11512" max="11513" width="6.88671875" style="418" customWidth="1"/>
    <col min="11514" max="11514" width="36.88671875" style="418" customWidth="1"/>
    <col min="11515" max="11515" width="39.21875" style="418" customWidth="1"/>
    <col min="11516" max="11516" width="6.88671875" style="418" customWidth="1"/>
    <col min="11517" max="11517" width="8.21875" style="418" bestFit="1" customWidth="1"/>
    <col min="11518" max="11546" width="11.44140625" style="418" customWidth="1"/>
    <col min="11547" max="11766" width="8.88671875" style="418"/>
    <col min="11767" max="11767" width="4.109375" style="418" customWidth="1"/>
    <col min="11768" max="11769" width="6.88671875" style="418" customWidth="1"/>
    <col min="11770" max="11770" width="36.88671875" style="418" customWidth="1"/>
    <col min="11771" max="11771" width="39.21875" style="418" customWidth="1"/>
    <col min="11772" max="11772" width="6.88671875" style="418" customWidth="1"/>
    <col min="11773" max="11773" width="8.21875" style="418" bestFit="1" customWidth="1"/>
    <col min="11774" max="11802" width="11.44140625" style="418" customWidth="1"/>
    <col min="11803" max="12022" width="8.88671875" style="418"/>
    <col min="12023" max="12023" width="4.109375" style="418" customWidth="1"/>
    <col min="12024" max="12025" width="6.88671875" style="418" customWidth="1"/>
    <col min="12026" max="12026" width="36.88671875" style="418" customWidth="1"/>
    <col min="12027" max="12027" width="39.21875" style="418" customWidth="1"/>
    <col min="12028" max="12028" width="6.88671875" style="418" customWidth="1"/>
    <col min="12029" max="12029" width="8.21875" style="418" bestFit="1" customWidth="1"/>
    <col min="12030" max="12058" width="11.44140625" style="418" customWidth="1"/>
    <col min="12059" max="12278" width="8.88671875" style="418"/>
    <col min="12279" max="12279" width="4.109375" style="418" customWidth="1"/>
    <col min="12280" max="12281" width="6.88671875" style="418" customWidth="1"/>
    <col min="12282" max="12282" width="36.88671875" style="418" customWidth="1"/>
    <col min="12283" max="12283" width="39.21875" style="418" customWidth="1"/>
    <col min="12284" max="12284" width="6.88671875" style="418" customWidth="1"/>
    <col min="12285" max="12285" width="8.21875" style="418" bestFit="1" customWidth="1"/>
    <col min="12286" max="12314" width="11.44140625" style="418" customWidth="1"/>
    <col min="12315" max="12534" width="8.88671875" style="418"/>
    <col min="12535" max="12535" width="4.109375" style="418" customWidth="1"/>
    <col min="12536" max="12537" width="6.88671875" style="418" customWidth="1"/>
    <col min="12538" max="12538" width="36.88671875" style="418" customWidth="1"/>
    <col min="12539" max="12539" width="39.21875" style="418" customWidth="1"/>
    <col min="12540" max="12540" width="6.88671875" style="418" customWidth="1"/>
    <col min="12541" max="12541" width="8.21875" style="418" bestFit="1" customWidth="1"/>
    <col min="12542" max="12570" width="11.44140625" style="418" customWidth="1"/>
    <col min="12571" max="12790" width="8.88671875" style="418"/>
    <col min="12791" max="12791" width="4.109375" style="418" customWidth="1"/>
    <col min="12792" max="12793" width="6.88671875" style="418" customWidth="1"/>
    <col min="12794" max="12794" width="36.88671875" style="418" customWidth="1"/>
    <col min="12795" max="12795" width="39.21875" style="418" customWidth="1"/>
    <col min="12796" max="12796" width="6.88671875" style="418" customWidth="1"/>
    <col min="12797" max="12797" width="8.21875" style="418" bestFit="1" customWidth="1"/>
    <col min="12798" max="12826" width="11.44140625" style="418" customWidth="1"/>
    <col min="12827" max="13046" width="8.88671875" style="418"/>
    <col min="13047" max="13047" width="4.109375" style="418" customWidth="1"/>
    <col min="13048" max="13049" width="6.88671875" style="418" customWidth="1"/>
    <col min="13050" max="13050" width="36.88671875" style="418" customWidth="1"/>
    <col min="13051" max="13051" width="39.21875" style="418" customWidth="1"/>
    <col min="13052" max="13052" width="6.88671875" style="418" customWidth="1"/>
    <col min="13053" max="13053" width="8.21875" style="418" bestFit="1" customWidth="1"/>
    <col min="13054" max="13082" width="11.44140625" style="418" customWidth="1"/>
    <col min="13083" max="13302" width="8.88671875" style="418"/>
    <col min="13303" max="13303" width="4.109375" style="418" customWidth="1"/>
    <col min="13304" max="13305" width="6.88671875" style="418" customWidth="1"/>
    <col min="13306" max="13306" width="36.88671875" style="418" customWidth="1"/>
    <col min="13307" max="13307" width="39.21875" style="418" customWidth="1"/>
    <col min="13308" max="13308" width="6.88671875" style="418" customWidth="1"/>
    <col min="13309" max="13309" width="8.21875" style="418" bestFit="1" customWidth="1"/>
    <col min="13310" max="13338" width="11.44140625" style="418" customWidth="1"/>
    <col min="13339" max="13558" width="8.88671875" style="418"/>
    <col min="13559" max="13559" width="4.109375" style="418" customWidth="1"/>
    <col min="13560" max="13561" width="6.88671875" style="418" customWidth="1"/>
    <col min="13562" max="13562" width="36.88671875" style="418" customWidth="1"/>
    <col min="13563" max="13563" width="39.21875" style="418" customWidth="1"/>
    <col min="13564" max="13564" width="6.88671875" style="418" customWidth="1"/>
    <col min="13565" max="13565" width="8.21875" style="418" bestFit="1" customWidth="1"/>
    <col min="13566" max="13594" width="11.44140625" style="418" customWidth="1"/>
    <col min="13595" max="13814" width="8.88671875" style="418"/>
    <col min="13815" max="13815" width="4.109375" style="418" customWidth="1"/>
    <col min="13816" max="13817" width="6.88671875" style="418" customWidth="1"/>
    <col min="13818" max="13818" width="36.88671875" style="418" customWidth="1"/>
    <col min="13819" max="13819" width="39.21875" style="418" customWidth="1"/>
    <col min="13820" max="13820" width="6.88671875" style="418" customWidth="1"/>
    <col min="13821" max="13821" width="8.21875" style="418" bestFit="1" customWidth="1"/>
    <col min="13822" max="13850" width="11.44140625" style="418" customWidth="1"/>
    <col min="13851" max="14070" width="8.88671875" style="418"/>
    <col min="14071" max="14071" width="4.109375" style="418" customWidth="1"/>
    <col min="14072" max="14073" width="6.88671875" style="418" customWidth="1"/>
    <col min="14074" max="14074" width="36.88671875" style="418" customWidth="1"/>
    <col min="14075" max="14075" width="39.21875" style="418" customWidth="1"/>
    <col min="14076" max="14076" width="6.88671875" style="418" customWidth="1"/>
    <col min="14077" max="14077" width="8.21875" style="418" bestFit="1" customWidth="1"/>
    <col min="14078" max="14106" width="11.44140625" style="418" customWidth="1"/>
    <col min="14107" max="14326" width="8.88671875" style="418"/>
    <col min="14327" max="14327" width="4.109375" style="418" customWidth="1"/>
    <col min="14328" max="14329" width="6.88671875" style="418" customWidth="1"/>
    <col min="14330" max="14330" width="36.88671875" style="418" customWidth="1"/>
    <col min="14331" max="14331" width="39.21875" style="418" customWidth="1"/>
    <col min="14332" max="14332" width="6.88671875" style="418" customWidth="1"/>
    <col min="14333" max="14333" width="8.21875" style="418" bestFit="1" customWidth="1"/>
    <col min="14334" max="14362" width="11.44140625" style="418" customWidth="1"/>
    <col min="14363" max="14582" width="8.88671875" style="418"/>
    <col min="14583" max="14583" width="4.109375" style="418" customWidth="1"/>
    <col min="14584" max="14585" width="6.88671875" style="418" customWidth="1"/>
    <col min="14586" max="14586" width="36.88671875" style="418" customWidth="1"/>
    <col min="14587" max="14587" width="39.21875" style="418" customWidth="1"/>
    <col min="14588" max="14588" width="6.88671875" style="418" customWidth="1"/>
    <col min="14589" max="14589" width="8.21875" style="418" bestFit="1" customWidth="1"/>
    <col min="14590" max="14618" width="11.44140625" style="418" customWidth="1"/>
    <col min="14619" max="14838" width="8.88671875" style="418"/>
    <col min="14839" max="14839" width="4.109375" style="418" customWidth="1"/>
    <col min="14840" max="14841" width="6.88671875" style="418" customWidth="1"/>
    <col min="14842" max="14842" width="36.88671875" style="418" customWidth="1"/>
    <col min="14843" max="14843" width="39.21875" style="418" customWidth="1"/>
    <col min="14844" max="14844" width="6.88671875" style="418" customWidth="1"/>
    <col min="14845" max="14845" width="8.21875" style="418" bestFit="1" customWidth="1"/>
    <col min="14846" max="14874" width="11.44140625" style="418" customWidth="1"/>
    <col min="14875" max="15094" width="8.88671875" style="418"/>
    <col min="15095" max="15095" width="4.109375" style="418" customWidth="1"/>
    <col min="15096" max="15097" width="6.88671875" style="418" customWidth="1"/>
    <col min="15098" max="15098" width="36.88671875" style="418" customWidth="1"/>
    <col min="15099" max="15099" width="39.21875" style="418" customWidth="1"/>
    <col min="15100" max="15100" width="6.88671875" style="418" customWidth="1"/>
    <col min="15101" max="15101" width="8.21875" style="418" bestFit="1" customWidth="1"/>
    <col min="15102" max="15130" width="11.44140625" style="418" customWidth="1"/>
    <col min="15131" max="15350" width="8.88671875" style="418"/>
    <col min="15351" max="15351" width="4.109375" style="418" customWidth="1"/>
    <col min="15352" max="15353" width="6.88671875" style="418" customWidth="1"/>
    <col min="15354" max="15354" width="36.88671875" style="418" customWidth="1"/>
    <col min="15355" max="15355" width="39.21875" style="418" customWidth="1"/>
    <col min="15356" max="15356" width="6.88671875" style="418" customWidth="1"/>
    <col min="15357" max="15357" width="8.21875" style="418" bestFit="1" customWidth="1"/>
    <col min="15358" max="15386" width="11.44140625" style="418" customWidth="1"/>
    <col min="15387" max="15606" width="8.88671875" style="418"/>
    <col min="15607" max="15607" width="4.109375" style="418" customWidth="1"/>
    <col min="15608" max="15609" width="6.88671875" style="418" customWidth="1"/>
    <col min="15610" max="15610" width="36.88671875" style="418" customWidth="1"/>
    <col min="15611" max="15611" width="39.21875" style="418" customWidth="1"/>
    <col min="15612" max="15612" width="6.88671875" style="418" customWidth="1"/>
    <col min="15613" max="15613" width="8.21875" style="418" bestFit="1" customWidth="1"/>
    <col min="15614" max="15642" width="11.44140625" style="418" customWidth="1"/>
    <col min="15643" max="15862" width="8.88671875" style="418"/>
    <col min="15863" max="15863" width="4.109375" style="418" customWidth="1"/>
    <col min="15864" max="15865" width="6.88671875" style="418" customWidth="1"/>
    <col min="15866" max="15866" width="36.88671875" style="418" customWidth="1"/>
    <col min="15867" max="15867" width="39.21875" style="418" customWidth="1"/>
    <col min="15868" max="15868" width="6.88671875" style="418" customWidth="1"/>
    <col min="15869" max="15869" width="8.21875" style="418" bestFit="1" customWidth="1"/>
    <col min="15870" max="15898" width="11.44140625" style="418" customWidth="1"/>
    <col min="15899" max="16118" width="8.88671875" style="418"/>
    <col min="16119" max="16119" width="4.109375" style="418" customWidth="1"/>
    <col min="16120" max="16121" width="6.88671875" style="418" customWidth="1"/>
    <col min="16122" max="16122" width="36.88671875" style="418" customWidth="1"/>
    <col min="16123" max="16123" width="39.21875" style="418" customWidth="1"/>
    <col min="16124" max="16124" width="6.88671875" style="418" customWidth="1"/>
    <col min="16125" max="16125" width="8.21875" style="418" bestFit="1" customWidth="1"/>
    <col min="16126" max="16154" width="11.44140625" style="418" customWidth="1"/>
    <col min="16155" max="16384" width="8.88671875" style="418"/>
  </cols>
  <sheetData>
    <row r="1" spans="1:36" ht="18.75" thickBot="1" x14ac:dyDescent="0.25">
      <c r="A1" s="417"/>
      <c r="B1" s="407"/>
      <c r="C1" s="408" t="s">
        <v>653</v>
      </c>
      <c r="D1" s="409"/>
      <c r="E1" s="847"/>
      <c r="F1" s="411"/>
      <c r="G1" s="411"/>
      <c r="H1" s="411"/>
      <c r="I1" s="411"/>
      <c r="J1" s="412"/>
      <c r="K1" s="412"/>
      <c r="L1" s="809"/>
      <c r="M1" s="412"/>
      <c r="N1" s="412"/>
      <c r="O1" s="412"/>
      <c r="P1" s="415"/>
      <c r="Q1" s="415"/>
      <c r="R1" s="415"/>
      <c r="S1" s="415"/>
      <c r="T1" s="415"/>
      <c r="U1" s="415"/>
      <c r="V1" s="415"/>
      <c r="W1" s="415"/>
      <c r="X1" s="415"/>
      <c r="Y1" s="415"/>
      <c r="Z1" s="415"/>
      <c r="AA1" s="415"/>
      <c r="AB1" s="415"/>
      <c r="AC1" s="415"/>
      <c r="AD1" s="415"/>
      <c r="AE1" s="415"/>
      <c r="AF1" s="415"/>
      <c r="AG1" s="415"/>
      <c r="AH1" s="417"/>
      <c r="AI1" s="415"/>
      <c r="AJ1" s="415"/>
    </row>
    <row r="2" spans="1:36" ht="32.25" thickBot="1" x14ac:dyDescent="0.25">
      <c r="A2" s="420"/>
      <c r="B2" s="420"/>
      <c r="C2" s="421" t="s">
        <v>599</v>
      </c>
      <c r="D2" s="422" t="s">
        <v>143</v>
      </c>
      <c r="E2" s="231" t="s">
        <v>654</v>
      </c>
      <c r="F2" s="422" t="s">
        <v>144</v>
      </c>
      <c r="G2" s="422" t="s">
        <v>192</v>
      </c>
      <c r="H2" s="848" t="str">
        <f>'TITLE PAGE'!D14</f>
        <v>2016-17</v>
      </c>
      <c r="I2" s="426" t="str">
        <f>'WRZ summary'!E3</f>
        <v>For info 2017-18</v>
      </c>
      <c r="J2" s="426" t="str">
        <f>'WRZ summary'!F3</f>
        <v>For info 2018-19</v>
      </c>
      <c r="K2" s="426" t="str">
        <f>'WRZ summary'!G3</f>
        <v>For info 2019-20</v>
      </c>
      <c r="L2" s="849" t="str">
        <f>'WRZ summary'!H3</f>
        <v>2020-21</v>
      </c>
      <c r="M2" s="849" t="str">
        <f>'WRZ summary'!I3</f>
        <v>2021-22</v>
      </c>
      <c r="N2" s="849" t="str">
        <f>'WRZ summary'!J3</f>
        <v>2022-23</v>
      </c>
      <c r="O2" s="849" t="str">
        <f>'WRZ summary'!K3</f>
        <v>2023-24</v>
      </c>
      <c r="P2" s="849" t="str">
        <f>'WRZ summary'!L3</f>
        <v>2024-25</v>
      </c>
      <c r="Q2" s="849" t="str">
        <f>'WRZ summary'!M3</f>
        <v>2025-26</v>
      </c>
      <c r="R2" s="849" t="str">
        <f>'WRZ summary'!N3</f>
        <v>2026-27</v>
      </c>
      <c r="S2" s="849" t="str">
        <f>'WRZ summary'!O3</f>
        <v>2027-28</v>
      </c>
      <c r="T2" s="849" t="str">
        <f>'WRZ summary'!P3</f>
        <v>2028-29</v>
      </c>
      <c r="U2" s="849" t="str">
        <f>'WRZ summary'!Q3</f>
        <v>2029-2030</v>
      </c>
      <c r="V2" s="849" t="str">
        <f>'WRZ summary'!R3</f>
        <v>2030-2031</v>
      </c>
      <c r="W2" s="849" t="str">
        <f>'WRZ summary'!S3</f>
        <v>2031-2032</v>
      </c>
      <c r="X2" s="849" t="str">
        <f>'WRZ summary'!T3</f>
        <v>2032-33</v>
      </c>
      <c r="Y2" s="849" t="str">
        <f>'WRZ summary'!U3</f>
        <v>2033-34</v>
      </c>
      <c r="Z2" s="849" t="str">
        <f>'WRZ summary'!V3</f>
        <v>2034-35</v>
      </c>
      <c r="AA2" s="849" t="str">
        <f>'WRZ summary'!W3</f>
        <v>2035-36</v>
      </c>
      <c r="AB2" s="849" t="str">
        <f>'WRZ summary'!X3</f>
        <v>2036-37</v>
      </c>
      <c r="AC2" s="849" t="str">
        <f>'WRZ summary'!Y3</f>
        <v>2037-38</v>
      </c>
      <c r="AD2" s="849" t="str">
        <f>'WRZ summary'!Z3</f>
        <v>2038-39</v>
      </c>
      <c r="AE2" s="849" t="str">
        <f>'WRZ summary'!AA3</f>
        <v>2039-40</v>
      </c>
      <c r="AF2" s="849" t="str">
        <f>'WRZ summary'!AB3</f>
        <v>2040-41</v>
      </c>
      <c r="AG2" s="849" t="str">
        <f>'WRZ summary'!AC3</f>
        <v>2041-42</v>
      </c>
      <c r="AH2" s="849" t="str">
        <f>'WRZ summary'!AD3</f>
        <v>2042-43</v>
      </c>
      <c r="AI2" s="849" t="str">
        <f>'WRZ summary'!AE3</f>
        <v>2043-44</v>
      </c>
      <c r="AJ2" s="429" t="str">
        <f>'WRZ summary'!AF3</f>
        <v>2044-45</v>
      </c>
    </row>
    <row r="3" spans="1:36" x14ac:dyDescent="0.2">
      <c r="A3" s="850"/>
      <c r="B3" s="402" t="s">
        <v>193</v>
      </c>
      <c r="C3" s="316" t="s">
        <v>655</v>
      </c>
      <c r="D3" s="851" t="s">
        <v>656</v>
      </c>
      <c r="E3" s="234" t="s">
        <v>657</v>
      </c>
      <c r="F3" s="461" t="s">
        <v>78</v>
      </c>
      <c r="G3" s="295">
        <v>2</v>
      </c>
      <c r="H3" s="447">
        <f>'3. BL Demand'!H3+SUM('6. Preferred (Scenario Yr)'!G45)</f>
        <v>21.915464506141177</v>
      </c>
      <c r="I3" s="493">
        <f>'3. BL Demand'!I3+SUM('6. Preferred (Scenario Yr)'!H45)</f>
        <v>21.944502625846443</v>
      </c>
      <c r="J3" s="493">
        <f>'3. BL Demand'!J3+SUM('6. Preferred (Scenario Yr)'!I45)</f>
        <v>21.933149147140909</v>
      </c>
      <c r="K3" s="493">
        <f>'3. BL Demand'!K3+SUM('6. Preferred (Scenario Yr)'!J45)</f>
        <v>21.965428222316717</v>
      </c>
      <c r="L3" s="441">
        <f>'3. BL Demand'!L3+SUM('6. Preferred (Scenario Yr)'!K45)</f>
        <v>21.951115545630877</v>
      </c>
      <c r="M3" s="441">
        <f>'3. BL Demand'!M3+SUM('6. Preferred (Scenario Yr)'!L45)</f>
        <v>22.069833230806598</v>
      </c>
      <c r="N3" s="441">
        <f>'3. BL Demand'!N3+SUM('6. Preferred (Scenario Yr)'!M45)</f>
        <v>22.147822410634376</v>
      </c>
      <c r="O3" s="441">
        <f>'3. BL Demand'!O3+SUM('6. Preferred (Scenario Yr)'!N45)</f>
        <v>22.221611382784712</v>
      </c>
      <c r="P3" s="441">
        <f>'3. BL Demand'!P3+SUM('6. Preferred (Scenario Yr)'!O45)</f>
        <v>22.216607287020349</v>
      </c>
      <c r="Q3" s="441">
        <f>'3. BL Demand'!Q3+SUM('6. Preferred (Scenario Yr)'!P45)</f>
        <v>22.305219909606279</v>
      </c>
      <c r="R3" s="441">
        <f>'3. BL Demand'!R3+SUM('6. Preferred (Scenario Yr)'!Q45)</f>
        <v>22.329524809835839</v>
      </c>
      <c r="S3" s="441">
        <f>'3. BL Demand'!S3+SUM('6. Preferred (Scenario Yr)'!R45)</f>
        <v>22.35319535816685</v>
      </c>
      <c r="T3" s="441">
        <f>'3. BL Demand'!T3+SUM('6. Preferred (Scenario Yr)'!S45)</f>
        <v>22.316101480491682</v>
      </c>
      <c r="U3" s="441">
        <f>'3. BL Demand'!U3+SUM('6. Preferred (Scenario Yr)'!T45)</f>
        <v>22.397974725374681</v>
      </c>
      <c r="V3" s="441">
        <f>'3. BL Demand'!V3+SUM('6. Preferred (Scenario Yr)'!U45)</f>
        <v>22.424681114182924</v>
      </c>
      <c r="W3" s="441">
        <f>'3. BL Demand'!W3+SUM('6. Preferred (Scenario Yr)'!V45)</f>
        <v>22.452712155328822</v>
      </c>
      <c r="X3" s="441">
        <f>'3. BL Demand'!X3+SUM('6. Preferred (Scenario Yr)'!W45)</f>
        <v>22.418298007668341</v>
      </c>
      <c r="Y3" s="441">
        <f>'3. BL Demand'!Y3+SUM('6. Preferred (Scenario Yr)'!X45)</f>
        <v>22.500863365743925</v>
      </c>
      <c r="Z3" s="441">
        <f>'3. BL Demand'!Z3+SUM('6. Preferred (Scenario Yr)'!Y45)</f>
        <v>22.520174659117625</v>
      </c>
      <c r="AA3" s="441">
        <f>'3. BL Demand'!AA3+SUM('6. Preferred (Scenario Yr)'!Z45)</f>
        <v>22.53869800059568</v>
      </c>
      <c r="AB3" s="441">
        <f>'3. BL Demand'!AB3+SUM('6. Preferred (Scenario Yr)'!AA45)</f>
        <v>22.49494262155055</v>
      </c>
      <c r="AC3" s="441">
        <f>'3. BL Demand'!AC3+SUM('6. Preferred (Scenario Yr)'!AB45)</f>
        <v>22.576569498826252</v>
      </c>
      <c r="AD3" s="441">
        <f>'3. BL Demand'!AD3+SUM('6. Preferred (Scenario Yr)'!AC45)</f>
        <v>22.599294507075747</v>
      </c>
      <c r="AE3" s="441">
        <f>'3. BL Demand'!AE3+SUM('6. Preferred (Scenario Yr)'!AD45)</f>
        <v>22.622810891880842</v>
      </c>
      <c r="AF3" s="441">
        <f>'3. BL Demand'!AF3+SUM('6. Preferred (Scenario Yr)'!AE45)</f>
        <v>22.586108656651518</v>
      </c>
      <c r="AG3" s="441">
        <f>'3. BL Demand'!AG3+SUM('6. Preferred (Scenario Yr)'!AF45)</f>
        <v>22.672383082673516</v>
      </c>
      <c r="AH3" s="441">
        <f>'3. BL Demand'!AH3+SUM('6. Preferred (Scenario Yr)'!AG45)</f>
        <v>22.698455653682775</v>
      </c>
      <c r="AI3" s="441">
        <f>'3. BL Demand'!AI3+SUM('6. Preferred (Scenario Yr)'!AH45)</f>
        <v>22.725138862778355</v>
      </c>
      <c r="AJ3" s="441">
        <f>'3. BL Demand'!AJ3+SUM('6. Preferred (Scenario Yr)'!AI45)</f>
        <v>22.691210164245486</v>
      </c>
    </row>
    <row r="4" spans="1:36" x14ac:dyDescent="0.2">
      <c r="A4" s="850"/>
      <c r="B4" s="403"/>
      <c r="C4" s="239" t="s">
        <v>658</v>
      </c>
      <c r="D4" s="540" t="s">
        <v>659</v>
      </c>
      <c r="E4" s="234" t="s">
        <v>657</v>
      </c>
      <c r="F4" s="295" t="s">
        <v>78</v>
      </c>
      <c r="G4" s="295">
        <v>2</v>
      </c>
      <c r="H4" s="462">
        <f>'3. BL Demand'!H4+'6. Preferred (Scenario Yr)'!G48</f>
        <v>0.36003929777562538</v>
      </c>
      <c r="I4" s="493">
        <f>'3. BL Demand'!I4+'6. Preferred (Scenario Yr)'!H48</f>
        <v>0.36003929777562538</v>
      </c>
      <c r="J4" s="493">
        <f>'3. BL Demand'!J4+'6. Preferred (Scenario Yr)'!I48</f>
        <v>0.36003929777562538</v>
      </c>
      <c r="K4" s="493">
        <f>'3. BL Demand'!K4+'6. Preferred (Scenario Yr)'!J48</f>
        <v>0.36003929777562538</v>
      </c>
      <c r="L4" s="441">
        <f>'3. BL Demand'!L4+'6. Preferred (Scenario Yr)'!K48</f>
        <v>0.36003929777562538</v>
      </c>
      <c r="M4" s="441">
        <f>'3. BL Demand'!M4+'6. Preferred (Scenario Yr)'!L48</f>
        <v>0.36003929777562538</v>
      </c>
      <c r="N4" s="441">
        <f>'3. BL Demand'!N4+'6. Preferred (Scenario Yr)'!M48</f>
        <v>0.36003929777562538</v>
      </c>
      <c r="O4" s="441">
        <f>'3. BL Demand'!O4+'6. Preferred (Scenario Yr)'!N48</f>
        <v>0.36003929777562538</v>
      </c>
      <c r="P4" s="441">
        <f>'3. BL Demand'!P4+'6. Preferred (Scenario Yr)'!O48</f>
        <v>0.36003929777562538</v>
      </c>
      <c r="Q4" s="441">
        <f>'3. BL Demand'!Q4+'6. Preferred (Scenario Yr)'!P48</f>
        <v>0.36003929777562538</v>
      </c>
      <c r="R4" s="441">
        <f>'3. BL Demand'!R4+'6. Preferred (Scenario Yr)'!Q48</f>
        <v>0.36003929777562538</v>
      </c>
      <c r="S4" s="441">
        <f>'3. BL Demand'!S4+'6. Preferred (Scenario Yr)'!R48</f>
        <v>0.36003929777562538</v>
      </c>
      <c r="T4" s="441">
        <f>'3. BL Demand'!T4+'6. Preferred (Scenario Yr)'!S48</f>
        <v>0.36003929777562538</v>
      </c>
      <c r="U4" s="441">
        <f>'3. BL Demand'!U4+'6. Preferred (Scenario Yr)'!T48</f>
        <v>0.36003929777562538</v>
      </c>
      <c r="V4" s="441">
        <f>'3. BL Demand'!V4+'6. Preferred (Scenario Yr)'!U48</f>
        <v>0.36003929777562538</v>
      </c>
      <c r="W4" s="441">
        <f>'3. BL Demand'!W4+'6. Preferred (Scenario Yr)'!V48</f>
        <v>0.36003929777562538</v>
      </c>
      <c r="X4" s="441">
        <f>'3. BL Demand'!X4+'6. Preferred (Scenario Yr)'!W48</f>
        <v>0.36003929777562538</v>
      </c>
      <c r="Y4" s="441">
        <f>'3. BL Demand'!Y4+'6. Preferred (Scenario Yr)'!X48</f>
        <v>0.36003929777562538</v>
      </c>
      <c r="Z4" s="441">
        <f>'3. BL Demand'!Z4+'6. Preferred (Scenario Yr)'!Y48</f>
        <v>0.36003929777562538</v>
      </c>
      <c r="AA4" s="441">
        <f>'3. BL Demand'!AA4+'6. Preferred (Scenario Yr)'!Z48</f>
        <v>0.36003929777562538</v>
      </c>
      <c r="AB4" s="441">
        <f>'3. BL Demand'!AB4+'6. Preferred (Scenario Yr)'!AA48</f>
        <v>0.36003929777562538</v>
      </c>
      <c r="AC4" s="441">
        <f>'3. BL Demand'!AC4+'6. Preferred (Scenario Yr)'!AB48</f>
        <v>0.36003929777562538</v>
      </c>
      <c r="AD4" s="441">
        <f>'3. BL Demand'!AD4+'6. Preferred (Scenario Yr)'!AC48</f>
        <v>0.36003929777562538</v>
      </c>
      <c r="AE4" s="441">
        <f>'3. BL Demand'!AE4+'6. Preferred (Scenario Yr)'!AD48</f>
        <v>0.36003929777562538</v>
      </c>
      <c r="AF4" s="441">
        <f>'3. BL Demand'!AF4+'6. Preferred (Scenario Yr)'!AE48</f>
        <v>0.36003929777562538</v>
      </c>
      <c r="AG4" s="441">
        <f>'3. BL Demand'!AG4+'6. Preferred (Scenario Yr)'!AF48</f>
        <v>0.36003929777562538</v>
      </c>
      <c r="AH4" s="441">
        <f>'3. BL Demand'!AH4+'6. Preferred (Scenario Yr)'!AG48</f>
        <v>0.36003929777562538</v>
      </c>
      <c r="AI4" s="441">
        <f>'3. BL Demand'!AI4+'6. Preferred (Scenario Yr)'!AH48</f>
        <v>0.36003929777562538</v>
      </c>
      <c r="AJ4" s="441">
        <f>'3. BL Demand'!AJ4+'6. Preferred (Scenario Yr)'!AI48</f>
        <v>0.36003929777562538</v>
      </c>
    </row>
    <row r="5" spans="1:36" x14ac:dyDescent="0.2">
      <c r="A5" s="850"/>
      <c r="B5" s="403"/>
      <c r="C5" s="852" t="s">
        <v>660</v>
      </c>
      <c r="D5" s="540" t="s">
        <v>661</v>
      </c>
      <c r="E5" s="234" t="s">
        <v>657</v>
      </c>
      <c r="F5" s="295" t="s">
        <v>78</v>
      </c>
      <c r="G5" s="295">
        <v>2</v>
      </c>
      <c r="H5" s="462">
        <f>'3. BL Demand'!H5+'6. Preferred (Scenario Yr)'!G51</f>
        <v>25.908737992981372</v>
      </c>
      <c r="I5" s="493">
        <f>'3. BL Demand'!I5+'6. Preferred (Scenario Yr)'!H51</f>
        <v>26.655931971081881</v>
      </c>
      <c r="J5" s="493">
        <f>'3. BL Demand'!J5+'6. Preferred (Scenario Yr)'!I51</f>
        <v>27.394537003804238</v>
      </c>
      <c r="K5" s="493">
        <f>'3. BL Demand'!K5+'6. Preferred (Scenario Yr)'!J51</f>
        <v>28.168092832744701</v>
      </c>
      <c r="L5" s="441">
        <f>'3. BL Demand'!L5+'6. Preferred (Scenario Yr)'!K51</f>
        <v>28.816984497040945</v>
      </c>
      <c r="M5" s="441">
        <f>'3. BL Demand'!M5+'6. Preferred (Scenario Yr)'!L51</f>
        <v>29.461186836185632</v>
      </c>
      <c r="N5" s="441">
        <f>'3. BL Demand'!N5+'6. Preferred (Scenario Yr)'!M51</f>
        <v>30.088452164251116</v>
      </c>
      <c r="O5" s="441">
        <f>'3. BL Demand'!O5+'6. Preferred (Scenario Yr)'!N51</f>
        <v>30.715962520916129</v>
      </c>
      <c r="P5" s="441">
        <f>'3. BL Demand'!P5+'6. Preferred (Scenario Yr)'!O51</f>
        <v>31.319433482934645</v>
      </c>
      <c r="Q5" s="441">
        <f>'3. BL Demand'!Q5+'6. Preferred (Scenario Yr)'!P51</f>
        <v>38.909651899892772</v>
      </c>
      <c r="R5" s="441">
        <f>'3. BL Demand'!R5+'6. Preferred (Scenario Yr)'!Q51</f>
        <v>45.19635543509618</v>
      </c>
      <c r="S5" s="441">
        <f>'3. BL Demand'!S5+'6. Preferred (Scenario Yr)'!R51</f>
        <v>51.398551802915378</v>
      </c>
      <c r="T5" s="441">
        <f>'3. BL Demand'!T5+'6. Preferred (Scenario Yr)'!S51</f>
        <v>57.540295955298014</v>
      </c>
      <c r="U5" s="441">
        <f>'3. BL Demand'!U5+'6. Preferred (Scenario Yr)'!T51</f>
        <v>63.623917476434094</v>
      </c>
      <c r="V5" s="441">
        <f>'3. BL Demand'!V5+'6. Preferred (Scenario Yr)'!U51</f>
        <v>63.568355733419935</v>
      </c>
      <c r="W5" s="441">
        <f>'3. BL Demand'!W5+'6. Preferred (Scenario Yr)'!V51</f>
        <v>63.665216855985719</v>
      </c>
      <c r="X5" s="441">
        <f>'3. BL Demand'!X5+'6. Preferred (Scenario Yr)'!W51</f>
        <v>63.764868380553303</v>
      </c>
      <c r="Y5" s="441">
        <f>'3. BL Demand'!Y5+'6. Preferred (Scenario Yr)'!X51</f>
        <v>63.867068250918656</v>
      </c>
      <c r="Z5" s="441">
        <f>'3. BL Demand'!Z5+'6. Preferred (Scenario Yr)'!Y51</f>
        <v>63.971584970421048</v>
      </c>
      <c r="AA5" s="441">
        <f>'3. BL Demand'!AA5+'6. Preferred (Scenario Yr)'!Z51</f>
        <v>64.165649040071045</v>
      </c>
      <c r="AB5" s="441">
        <f>'3. BL Demand'!AB5+'6. Preferred (Scenario Yr)'!AA51</f>
        <v>64.371784671840089</v>
      </c>
      <c r="AC5" s="441">
        <f>'3. BL Demand'!AC5+'6. Preferred (Scenario Yr)'!AB51</f>
        <v>64.574832344449874</v>
      </c>
      <c r="AD5" s="441">
        <f>'3. BL Demand'!AD5+'6. Preferred (Scenario Yr)'!AC51</f>
        <v>64.774010008159081</v>
      </c>
      <c r="AE5" s="441">
        <f>'3. BL Demand'!AE5+'6. Preferred (Scenario Yr)'!AD51</f>
        <v>64.970364133492126</v>
      </c>
      <c r="AF5" s="441">
        <f>'3. BL Demand'!AF5+'6. Preferred (Scenario Yr)'!AE51</f>
        <v>65.173976259165627</v>
      </c>
      <c r="AG5" s="441">
        <f>'3. BL Demand'!AG5+'6. Preferred (Scenario Yr)'!AF51</f>
        <v>65.347894445478858</v>
      </c>
      <c r="AH5" s="441">
        <f>'3. BL Demand'!AH5+'6. Preferred (Scenario Yr)'!AG51</f>
        <v>65.525228904126479</v>
      </c>
      <c r="AI5" s="441">
        <f>'3. BL Demand'!AI5+'6. Preferred (Scenario Yr)'!AH51</f>
        <v>65.699560220712712</v>
      </c>
      <c r="AJ5" s="441">
        <f>'3. BL Demand'!AJ5+'6. Preferred (Scenario Yr)'!AI51</f>
        <v>65.872135237065734</v>
      </c>
    </row>
    <row r="6" spans="1:36" x14ac:dyDescent="0.2">
      <c r="A6" s="850"/>
      <c r="B6" s="403"/>
      <c r="C6" s="239" t="s">
        <v>662</v>
      </c>
      <c r="D6" s="540" t="s">
        <v>663</v>
      </c>
      <c r="E6" s="234" t="s">
        <v>657</v>
      </c>
      <c r="F6" s="295" t="s">
        <v>78</v>
      </c>
      <c r="G6" s="295">
        <v>2</v>
      </c>
      <c r="H6" s="462">
        <f>'3. BL Demand'!H6+'6. Preferred (Scenario Yr)'!G55</f>
        <v>41.390851433254888</v>
      </c>
      <c r="I6" s="493">
        <f>'3. BL Demand'!I6+'6. Preferred (Scenario Yr)'!H55</f>
        <v>40.468555256454941</v>
      </c>
      <c r="J6" s="493">
        <f>'3. BL Demand'!J6+'6. Preferred (Scenario Yr)'!I55</f>
        <v>39.621266039648951</v>
      </c>
      <c r="K6" s="493">
        <f>'3. BL Demand'!K6+'6. Preferred (Scenario Yr)'!J55</f>
        <v>38.805227854238325</v>
      </c>
      <c r="L6" s="441">
        <f>'3. BL Demand'!L6+'6. Preferred (Scenario Yr)'!K55</f>
        <v>37.995712432382888</v>
      </c>
      <c r="M6" s="441">
        <f>'3. BL Demand'!M6+'6. Preferred (Scenario Yr)'!L55</f>
        <v>37.243891763188067</v>
      </c>
      <c r="N6" s="441">
        <f>'3. BL Demand'!N6+'6. Preferred (Scenario Yr)'!M55</f>
        <v>36.527273521023503</v>
      </c>
      <c r="O6" s="441">
        <f>'3. BL Demand'!O6+'6. Preferred (Scenario Yr)'!N55</f>
        <v>35.830216715458626</v>
      </c>
      <c r="P6" s="441">
        <f>'3. BL Demand'!P6+'6. Preferred (Scenario Yr)'!O55</f>
        <v>35.155241725234667</v>
      </c>
      <c r="Q6" s="441">
        <f>'3. BL Demand'!Q6+'6. Preferred (Scenario Yr)'!P55</f>
        <v>27.237919933136631</v>
      </c>
      <c r="R6" s="441">
        <f>'3. BL Demand'!R6+'6. Preferred (Scenario Yr)'!Q55</f>
        <v>20.385974174334844</v>
      </c>
      <c r="S6" s="441">
        <f>'3. BL Demand'!S6+'6. Preferred (Scenario Yr)'!R55</f>
        <v>13.610764460029298</v>
      </c>
      <c r="T6" s="441">
        <f>'3. BL Demand'!T6+'6. Preferred (Scenario Yr)'!S55</f>
        <v>6.901277398495651</v>
      </c>
      <c r="U6" s="441">
        <f>'3. BL Demand'!U6+'6. Preferred (Scenario Yr)'!T55</f>
        <v>0.2529194796967893</v>
      </c>
      <c r="V6" s="441">
        <f>'3. BL Demand'!V6+'6. Preferred (Scenario Yr)'!U55</f>
        <v>0.25181682973199315</v>
      </c>
      <c r="W6" s="441">
        <f>'3. BL Demand'!W6+'6. Preferred (Scenario Yr)'!V55</f>
        <v>0.25033121533924785</v>
      </c>
      <c r="X6" s="441">
        <f>'3. BL Demand'!X6+'6. Preferred (Scenario Yr)'!W55</f>
        <v>0.24884065873096617</v>
      </c>
      <c r="Y6" s="441">
        <f>'3. BL Demand'!Y6+'6. Preferred (Scenario Yr)'!X55</f>
        <v>0.24742145154801776</v>
      </c>
      <c r="Z6" s="441">
        <f>'3. BL Demand'!Z6+'6. Preferred (Scenario Yr)'!Y55</f>
        <v>0.2459767021616841</v>
      </c>
      <c r="AA6" s="441">
        <f>'3. BL Demand'!AA6+'6. Preferred (Scenario Yr)'!Z55</f>
        <v>0.24474269984555619</v>
      </c>
      <c r="AB6" s="441">
        <f>'3. BL Demand'!AB6+'6. Preferred (Scenario Yr)'!AA55</f>
        <v>0.2435082813599152</v>
      </c>
      <c r="AC6" s="441">
        <f>'3. BL Demand'!AC6+'6. Preferred (Scenario Yr)'!AB55</f>
        <v>0.24231073494445354</v>
      </c>
      <c r="AD6" s="441">
        <f>'3. BL Demand'!AD6+'6. Preferred (Scenario Yr)'!AC55</f>
        <v>0.2410717920782588</v>
      </c>
      <c r="AE6" s="441">
        <f>'3. BL Demand'!AE6+'6. Preferred (Scenario Yr)'!AD55</f>
        <v>0.23988136049311137</v>
      </c>
      <c r="AF6" s="441">
        <f>'3. BL Demand'!AF6+'6. Preferred (Scenario Yr)'!AE55</f>
        <v>0.23869984349249407</v>
      </c>
      <c r="AG6" s="441">
        <f>'3. BL Demand'!AG6+'6. Preferred (Scenario Yr)'!AF55</f>
        <v>0.23745100117788454</v>
      </c>
      <c r="AH6" s="441">
        <f>'3. BL Demand'!AH6+'6. Preferred (Scenario Yr)'!AG55</f>
        <v>0.23623394080099303</v>
      </c>
      <c r="AI6" s="441">
        <f>'3. BL Demand'!AI6+'6. Preferred (Scenario Yr)'!AH55</f>
        <v>0.23502795181741831</v>
      </c>
      <c r="AJ6" s="441">
        <f>'3. BL Demand'!AJ6+'6. Preferred (Scenario Yr)'!AI55</f>
        <v>0.23384245662722591</v>
      </c>
    </row>
    <row r="7" spans="1:36" x14ac:dyDescent="0.2">
      <c r="A7" s="850"/>
      <c r="B7" s="403"/>
      <c r="C7" s="239" t="s">
        <v>664</v>
      </c>
      <c r="D7" s="540" t="s">
        <v>203</v>
      </c>
      <c r="E7" s="234" t="s">
        <v>665</v>
      </c>
      <c r="F7" s="295" t="s">
        <v>78</v>
      </c>
      <c r="G7" s="295">
        <v>2</v>
      </c>
      <c r="H7" s="462">
        <f>H3-H30</f>
        <v>21.570791296824108</v>
      </c>
      <c r="I7" s="493">
        <f t="shared" ref="I7:AJ10" si="0">I3-I30</f>
        <v>21.599829416529374</v>
      </c>
      <c r="J7" s="493">
        <f t="shared" si="0"/>
        <v>21.588475937823841</v>
      </c>
      <c r="K7" s="493">
        <f t="shared" si="0"/>
        <v>21.620755012999648</v>
      </c>
      <c r="L7" s="441">
        <f t="shared" si="0"/>
        <v>21.606442336313808</v>
      </c>
      <c r="M7" s="441">
        <f t="shared" si="0"/>
        <v>21.725160021489529</v>
      </c>
      <c r="N7" s="441">
        <f t="shared" si="0"/>
        <v>21.803149201317307</v>
      </c>
      <c r="O7" s="441">
        <f t="shared" si="0"/>
        <v>21.876938173467643</v>
      </c>
      <c r="P7" s="441">
        <f t="shared" si="0"/>
        <v>21.87193407770328</v>
      </c>
      <c r="Q7" s="441">
        <f t="shared" si="0"/>
        <v>21.960546700289211</v>
      </c>
      <c r="R7" s="441">
        <f t="shared" si="0"/>
        <v>21.98485160051877</v>
      </c>
      <c r="S7" s="441">
        <f t="shared" si="0"/>
        <v>22.008522148849782</v>
      </c>
      <c r="T7" s="441">
        <f t="shared" si="0"/>
        <v>21.971428271174613</v>
      </c>
      <c r="U7" s="441">
        <f t="shared" si="0"/>
        <v>22.053301516057612</v>
      </c>
      <c r="V7" s="441">
        <f t="shared" si="0"/>
        <v>22.080007904865855</v>
      </c>
      <c r="W7" s="441">
        <f t="shared" si="0"/>
        <v>22.108038946011753</v>
      </c>
      <c r="X7" s="441">
        <f t="shared" si="0"/>
        <v>22.073624798351272</v>
      </c>
      <c r="Y7" s="441">
        <f t="shared" si="0"/>
        <v>22.156190156426856</v>
      </c>
      <c r="Z7" s="441">
        <f t="shared" si="0"/>
        <v>22.175501449800556</v>
      </c>
      <c r="AA7" s="441">
        <f t="shared" si="0"/>
        <v>22.194024791278611</v>
      </c>
      <c r="AB7" s="441">
        <f t="shared" si="0"/>
        <v>22.150269412233481</v>
      </c>
      <c r="AC7" s="441">
        <f t="shared" si="0"/>
        <v>22.231896289509184</v>
      </c>
      <c r="AD7" s="441">
        <f t="shared" si="0"/>
        <v>22.254621297758678</v>
      </c>
      <c r="AE7" s="441">
        <f t="shared" si="0"/>
        <v>22.278137682563774</v>
      </c>
      <c r="AF7" s="441">
        <f t="shared" si="0"/>
        <v>22.24143544733445</v>
      </c>
      <c r="AG7" s="441">
        <f t="shared" si="0"/>
        <v>22.327709873356447</v>
      </c>
      <c r="AH7" s="441">
        <f t="shared" si="0"/>
        <v>22.353782444365706</v>
      </c>
      <c r="AI7" s="441">
        <f t="shared" si="0"/>
        <v>22.380465653461286</v>
      </c>
      <c r="AJ7" s="441">
        <f t="shared" si="0"/>
        <v>22.346536954928418</v>
      </c>
    </row>
    <row r="8" spans="1:36" x14ac:dyDescent="0.2">
      <c r="A8" s="850"/>
      <c r="B8" s="403"/>
      <c r="C8" s="239" t="s">
        <v>666</v>
      </c>
      <c r="D8" s="540" t="s">
        <v>206</v>
      </c>
      <c r="E8" s="234" t="s">
        <v>667</v>
      </c>
      <c r="F8" s="295" t="s">
        <v>78</v>
      </c>
      <c r="G8" s="295">
        <v>2</v>
      </c>
      <c r="H8" s="462">
        <f>H4-H31</f>
        <v>0.34819649550428078</v>
      </c>
      <c r="I8" s="493">
        <f t="shared" si="0"/>
        <v>0.34819649550428078</v>
      </c>
      <c r="J8" s="493">
        <f t="shared" si="0"/>
        <v>0.34819649550428078</v>
      </c>
      <c r="K8" s="493">
        <f t="shared" si="0"/>
        <v>0.34819649550428078</v>
      </c>
      <c r="L8" s="441">
        <f t="shared" si="0"/>
        <v>0.34819649550428078</v>
      </c>
      <c r="M8" s="441">
        <f t="shared" si="0"/>
        <v>0.34819649550428078</v>
      </c>
      <c r="N8" s="441">
        <f t="shared" si="0"/>
        <v>0.34819649550428078</v>
      </c>
      <c r="O8" s="441">
        <f t="shared" si="0"/>
        <v>0.34819649550428078</v>
      </c>
      <c r="P8" s="441">
        <f t="shared" si="0"/>
        <v>0.34819649550428078</v>
      </c>
      <c r="Q8" s="441">
        <f t="shared" si="0"/>
        <v>0.34819649550428078</v>
      </c>
      <c r="R8" s="441">
        <f t="shared" si="0"/>
        <v>0.34819649550428078</v>
      </c>
      <c r="S8" s="441">
        <f t="shared" si="0"/>
        <v>0.34819649550428078</v>
      </c>
      <c r="T8" s="441">
        <f t="shared" si="0"/>
        <v>0.34819649550428078</v>
      </c>
      <c r="U8" s="441">
        <f t="shared" si="0"/>
        <v>0.34819649550428078</v>
      </c>
      <c r="V8" s="441">
        <f t="shared" si="0"/>
        <v>0.34819649550428078</v>
      </c>
      <c r="W8" s="441">
        <f t="shared" si="0"/>
        <v>0.34819649550428078</v>
      </c>
      <c r="X8" s="441">
        <f t="shared" si="0"/>
        <v>0.34819649550428078</v>
      </c>
      <c r="Y8" s="441">
        <f t="shared" si="0"/>
        <v>0.34819649550428078</v>
      </c>
      <c r="Z8" s="441">
        <f t="shared" si="0"/>
        <v>0.34819649550428078</v>
      </c>
      <c r="AA8" s="441">
        <f t="shared" si="0"/>
        <v>0.34819649550428078</v>
      </c>
      <c r="AB8" s="441">
        <f t="shared" si="0"/>
        <v>0.34819649550428078</v>
      </c>
      <c r="AC8" s="441">
        <f t="shared" si="0"/>
        <v>0.34819649550428078</v>
      </c>
      <c r="AD8" s="441">
        <f t="shared" si="0"/>
        <v>0.34819649550428078</v>
      </c>
      <c r="AE8" s="441">
        <f t="shared" si="0"/>
        <v>0.34819649550428078</v>
      </c>
      <c r="AF8" s="441">
        <f t="shared" si="0"/>
        <v>0.34819649550428078</v>
      </c>
      <c r="AG8" s="441">
        <f t="shared" si="0"/>
        <v>0.34819649550428078</v>
      </c>
      <c r="AH8" s="441">
        <f t="shared" si="0"/>
        <v>0.34819649550428078</v>
      </c>
      <c r="AI8" s="441">
        <f t="shared" si="0"/>
        <v>0.34819649550428078</v>
      </c>
      <c r="AJ8" s="441">
        <f t="shared" si="0"/>
        <v>0.34819649550428078</v>
      </c>
    </row>
    <row r="9" spans="1:36" x14ac:dyDescent="0.2">
      <c r="A9" s="850"/>
      <c r="B9" s="403"/>
      <c r="C9" s="239" t="s">
        <v>86</v>
      </c>
      <c r="D9" s="540" t="s">
        <v>208</v>
      </c>
      <c r="E9" s="234" t="s">
        <v>668</v>
      </c>
      <c r="F9" s="295" t="s">
        <v>78</v>
      </c>
      <c r="G9" s="295">
        <v>2</v>
      </c>
      <c r="H9" s="462">
        <f>H5-H32</f>
        <v>23.447755646186156</v>
      </c>
      <c r="I9" s="493">
        <f t="shared" si="0"/>
        <v>24.152948767196538</v>
      </c>
      <c r="J9" s="493">
        <f t="shared" si="0"/>
        <v>24.850349319440845</v>
      </c>
      <c r="K9" s="493">
        <f t="shared" si="0"/>
        <v>25.583481429287648</v>
      </c>
      <c r="L9" s="441">
        <f t="shared" si="0"/>
        <v>26.192715940213084</v>
      </c>
      <c r="M9" s="441">
        <f t="shared" si="0"/>
        <v>26.798013496048284</v>
      </c>
      <c r="N9" s="441">
        <f t="shared" si="0"/>
        <v>27.387112215204066</v>
      </c>
      <c r="O9" s="441">
        <f t="shared" si="0"/>
        <v>27.977181361263781</v>
      </c>
      <c r="P9" s="441">
        <f t="shared" si="0"/>
        <v>28.543922315319872</v>
      </c>
      <c r="Q9" s="441">
        <f t="shared" si="0"/>
        <v>35.344244107449569</v>
      </c>
      <c r="R9" s="441">
        <f t="shared" si="0"/>
        <v>41.173912611457553</v>
      </c>
      <c r="S9" s="441">
        <f t="shared" si="0"/>
        <v>46.928607413953856</v>
      </c>
      <c r="T9" s="441">
        <f t="shared" si="0"/>
        <v>52.630995228514855</v>
      </c>
      <c r="U9" s="441">
        <f t="shared" si="0"/>
        <v>58.282650515297476</v>
      </c>
      <c r="V9" s="441">
        <f t="shared" si="0"/>
        <v>58.236170520704682</v>
      </c>
      <c r="W9" s="441">
        <f t="shared" si="0"/>
        <v>58.34195508313028</v>
      </c>
      <c r="X9" s="441">
        <f t="shared" si="0"/>
        <v>58.450416222746718</v>
      </c>
      <c r="Y9" s="441">
        <f t="shared" si="0"/>
        <v>58.561314544350715</v>
      </c>
      <c r="Z9" s="441">
        <f t="shared" si="0"/>
        <v>58.674421215483164</v>
      </c>
      <c r="AA9" s="441">
        <f t="shared" si="0"/>
        <v>58.876966278718356</v>
      </c>
      <c r="AB9" s="441">
        <f t="shared" si="0"/>
        <v>59.091476447409612</v>
      </c>
      <c r="AC9" s="441">
        <f t="shared" si="0"/>
        <v>59.302794867559989</v>
      </c>
      <c r="AD9" s="441">
        <f t="shared" si="0"/>
        <v>59.510142020332538</v>
      </c>
      <c r="AE9" s="441">
        <f t="shared" si="0"/>
        <v>59.714566909377808</v>
      </c>
      <c r="AF9" s="441">
        <f t="shared" si="0"/>
        <v>59.926152045681484</v>
      </c>
      <c r="AG9" s="441">
        <f t="shared" si="0"/>
        <v>60.134349630929805</v>
      </c>
      <c r="AH9" s="441">
        <f t="shared" si="0"/>
        <v>60.345365187242294</v>
      </c>
      <c r="AI9" s="441">
        <f t="shared" si="0"/>
        <v>60.552790123702074</v>
      </c>
      <c r="AJ9" s="441">
        <f t="shared" si="0"/>
        <v>60.757882110048364</v>
      </c>
    </row>
    <row r="10" spans="1:36" x14ac:dyDescent="0.2">
      <c r="A10" s="850"/>
      <c r="B10" s="403"/>
      <c r="C10" s="239" t="s">
        <v>83</v>
      </c>
      <c r="D10" s="540" t="s">
        <v>210</v>
      </c>
      <c r="E10" s="234" t="s">
        <v>669</v>
      </c>
      <c r="F10" s="295" t="s">
        <v>78</v>
      </c>
      <c r="G10" s="295">
        <v>2</v>
      </c>
      <c r="H10" s="462">
        <f>H6-H33</f>
        <v>38.360902491899736</v>
      </c>
      <c r="I10" s="493">
        <f t="shared" si="0"/>
        <v>37.490842837765896</v>
      </c>
      <c r="J10" s="493">
        <f t="shared" si="0"/>
        <v>36.695790143626006</v>
      </c>
      <c r="K10" s="493">
        <f t="shared" si="0"/>
        <v>35.931988480881486</v>
      </c>
      <c r="L10" s="441">
        <f t="shared" si="0"/>
        <v>35.172666953970811</v>
      </c>
      <c r="M10" s="441">
        <f t="shared" si="0"/>
        <v>34.470145060435343</v>
      </c>
      <c r="N10" s="441">
        <f t="shared" si="0"/>
        <v>33.80194615098948</v>
      </c>
      <c r="O10" s="441">
        <f t="shared" si="0"/>
        <v>33.152446479181876</v>
      </c>
      <c r="P10" s="441">
        <f t="shared" si="0"/>
        <v>32.524182100098514</v>
      </c>
      <c r="Q10" s="441">
        <f t="shared" si="0"/>
        <v>25.406603696716495</v>
      </c>
      <c r="R10" s="441">
        <f t="shared" si="0"/>
        <v>19.021410213522664</v>
      </c>
      <c r="S10" s="441">
        <f t="shared" si="0"/>
        <v>12.703289702526229</v>
      </c>
      <c r="T10" s="441">
        <f t="shared" si="0"/>
        <v>6.44262133018964</v>
      </c>
      <c r="U10" s="441">
        <f t="shared" si="0"/>
        <v>0.23556961075825472</v>
      </c>
      <c r="V10" s="441">
        <f t="shared" si="0"/>
        <v>0.23460255600510063</v>
      </c>
      <c r="W10" s="441">
        <f t="shared" si="0"/>
        <v>0.23329396338624039</v>
      </c>
      <c r="X10" s="441">
        <f t="shared" si="0"/>
        <v>0.23197713634390862</v>
      </c>
      <c r="Y10" s="441">
        <f t="shared" si="0"/>
        <v>0.23072845769928102</v>
      </c>
      <c r="Z10" s="441">
        <f t="shared" si="0"/>
        <v>0.22945112380305702</v>
      </c>
      <c r="AA10" s="441">
        <f t="shared" si="0"/>
        <v>0.22838149927720547</v>
      </c>
      <c r="AB10" s="441">
        <f t="shared" si="0"/>
        <v>0.22731009124733528</v>
      </c>
      <c r="AC10" s="441">
        <f t="shared" si="0"/>
        <v>0.22627270521835197</v>
      </c>
      <c r="AD10" s="441">
        <f t="shared" si="0"/>
        <v>0.22519114587770023</v>
      </c>
      <c r="AE10" s="441">
        <f t="shared" si="0"/>
        <v>0.22415539194374565</v>
      </c>
      <c r="AF10" s="441">
        <f t="shared" si="0"/>
        <v>0.22312591092917722</v>
      </c>
      <c r="AG10" s="441">
        <f t="shared" si="0"/>
        <v>0.22210424642970808</v>
      </c>
      <c r="AH10" s="441">
        <f t="shared" si="0"/>
        <v>0.22110912586517251</v>
      </c>
      <c r="AI10" s="441">
        <f t="shared" si="0"/>
        <v>0.22011998865361077</v>
      </c>
      <c r="AJ10" s="441">
        <f t="shared" si="0"/>
        <v>0.21914640272536465</v>
      </c>
    </row>
    <row r="11" spans="1:36" x14ac:dyDescent="0.2">
      <c r="A11" s="850"/>
      <c r="B11" s="403"/>
      <c r="C11" s="546" t="s">
        <v>670</v>
      </c>
      <c r="D11" s="299" t="s">
        <v>213</v>
      </c>
      <c r="E11" s="303" t="s">
        <v>671</v>
      </c>
      <c r="F11" s="301" t="s">
        <v>672</v>
      </c>
      <c r="G11" s="301">
        <v>1</v>
      </c>
      <c r="H11" s="853" t="s">
        <v>126</v>
      </c>
      <c r="I11" s="854" t="s">
        <v>126</v>
      </c>
      <c r="J11" s="854" t="s">
        <v>126</v>
      </c>
      <c r="K11" s="854" t="s">
        <v>126</v>
      </c>
      <c r="L11" s="855" t="s">
        <v>126</v>
      </c>
      <c r="M11" s="855" t="s">
        <v>126</v>
      </c>
      <c r="N11" s="855" t="s">
        <v>126</v>
      </c>
      <c r="O11" s="855" t="s">
        <v>126</v>
      </c>
      <c r="P11" s="855" t="s">
        <v>126</v>
      </c>
      <c r="Q11" s="855" t="s">
        <v>126</v>
      </c>
      <c r="R11" s="855" t="s">
        <v>126</v>
      </c>
      <c r="S11" s="855" t="s">
        <v>126</v>
      </c>
      <c r="T11" s="855" t="s">
        <v>126</v>
      </c>
      <c r="U11" s="855" t="s">
        <v>126</v>
      </c>
      <c r="V11" s="855" t="s">
        <v>126</v>
      </c>
      <c r="W11" s="855" t="s">
        <v>126</v>
      </c>
      <c r="X11" s="855" t="s">
        <v>126</v>
      </c>
      <c r="Y11" s="855" t="s">
        <v>126</v>
      </c>
      <c r="Z11" s="855" t="s">
        <v>126</v>
      </c>
      <c r="AA11" s="855" t="s">
        <v>126</v>
      </c>
      <c r="AB11" s="855" t="s">
        <v>126</v>
      </c>
      <c r="AC11" s="855" t="s">
        <v>126</v>
      </c>
      <c r="AD11" s="855" t="s">
        <v>126</v>
      </c>
      <c r="AE11" s="855" t="s">
        <v>126</v>
      </c>
      <c r="AF11" s="855" t="s">
        <v>126</v>
      </c>
      <c r="AG11" s="855" t="s">
        <v>126</v>
      </c>
      <c r="AH11" s="855" t="s">
        <v>126</v>
      </c>
      <c r="AI11" s="855" t="s">
        <v>126</v>
      </c>
      <c r="AJ11" s="550" t="s">
        <v>126</v>
      </c>
    </row>
    <row r="12" spans="1:36" ht="15.75" thickBot="1" x14ac:dyDescent="0.25">
      <c r="A12" s="850"/>
      <c r="B12" s="403"/>
      <c r="C12" s="546" t="s">
        <v>673</v>
      </c>
      <c r="D12" s="299" t="s">
        <v>216</v>
      </c>
      <c r="E12" s="304" t="s">
        <v>671</v>
      </c>
      <c r="F12" s="301" t="s">
        <v>126</v>
      </c>
      <c r="G12" s="301">
        <v>1</v>
      </c>
      <c r="H12" s="856" t="s">
        <v>647</v>
      </c>
      <c r="I12" s="854" t="s">
        <v>126</v>
      </c>
      <c r="J12" s="854" t="s">
        <v>126</v>
      </c>
      <c r="K12" s="854" t="s">
        <v>126</v>
      </c>
      <c r="L12" s="855" t="s">
        <v>126</v>
      </c>
      <c r="M12" s="855" t="s">
        <v>126</v>
      </c>
      <c r="N12" s="855" t="s">
        <v>126</v>
      </c>
      <c r="O12" s="855" t="s">
        <v>126</v>
      </c>
      <c r="P12" s="855" t="s">
        <v>126</v>
      </c>
      <c r="Q12" s="855" t="s">
        <v>126</v>
      </c>
      <c r="R12" s="855" t="s">
        <v>126</v>
      </c>
      <c r="S12" s="855" t="s">
        <v>126</v>
      </c>
      <c r="T12" s="855" t="s">
        <v>126</v>
      </c>
      <c r="U12" s="855" t="s">
        <v>126</v>
      </c>
      <c r="V12" s="855" t="s">
        <v>126</v>
      </c>
      <c r="W12" s="855" t="s">
        <v>126</v>
      </c>
      <c r="X12" s="855" t="s">
        <v>126</v>
      </c>
      <c r="Y12" s="855" t="s">
        <v>126</v>
      </c>
      <c r="Z12" s="855" t="s">
        <v>126</v>
      </c>
      <c r="AA12" s="855" t="s">
        <v>126</v>
      </c>
      <c r="AB12" s="855" t="s">
        <v>126</v>
      </c>
      <c r="AC12" s="855" t="s">
        <v>126</v>
      </c>
      <c r="AD12" s="855" t="s">
        <v>126</v>
      </c>
      <c r="AE12" s="855" t="s">
        <v>126</v>
      </c>
      <c r="AF12" s="855" t="s">
        <v>126</v>
      </c>
      <c r="AG12" s="855" t="s">
        <v>126</v>
      </c>
      <c r="AH12" s="855" t="s">
        <v>126</v>
      </c>
      <c r="AI12" s="855" t="s">
        <v>126</v>
      </c>
      <c r="AJ12" s="857" t="s">
        <v>126</v>
      </c>
    </row>
    <row r="13" spans="1:36" x14ac:dyDescent="0.2">
      <c r="A13" s="850"/>
      <c r="B13" s="402" t="s">
        <v>217</v>
      </c>
      <c r="C13" s="239" t="s">
        <v>674</v>
      </c>
      <c r="D13" s="540" t="s">
        <v>219</v>
      </c>
      <c r="E13" s="234" t="s">
        <v>675</v>
      </c>
      <c r="F13" s="264" t="s">
        <v>221</v>
      </c>
      <c r="G13" s="264">
        <v>1</v>
      </c>
      <c r="H13" s="853">
        <f>ROUND((H9*1000000)/(H54*1000),0)</f>
        <v>116</v>
      </c>
      <c r="I13" s="858">
        <f>ROUND((I9*1000000)/(I54*1000),0)</f>
        <v>115</v>
      </c>
      <c r="J13" s="858">
        <f>ROUND((J9*1000000)/(J54*1000),0)</f>
        <v>115</v>
      </c>
      <c r="K13" s="858">
        <f>ROUND((K9*1000000)/(K54*1000),0)</f>
        <v>115</v>
      </c>
      <c r="L13" s="859">
        <f t="shared" ref="L13:AJ13" si="1">ROUND((L9*1000000)/(L54*1000),0)</f>
        <v>114</v>
      </c>
      <c r="M13" s="859">
        <f t="shared" si="1"/>
        <v>114</v>
      </c>
      <c r="N13" s="859">
        <f t="shared" si="1"/>
        <v>113</v>
      </c>
      <c r="O13" s="859">
        <f t="shared" si="1"/>
        <v>113</v>
      </c>
      <c r="P13" s="859">
        <f t="shared" si="1"/>
        <v>113</v>
      </c>
      <c r="Q13" s="859">
        <f t="shared" si="1"/>
        <v>115</v>
      </c>
      <c r="R13" s="859">
        <f t="shared" si="1"/>
        <v>116</v>
      </c>
      <c r="S13" s="859">
        <f t="shared" si="1"/>
        <v>118</v>
      </c>
      <c r="T13" s="859">
        <f t="shared" si="1"/>
        <v>118</v>
      </c>
      <c r="U13" s="859">
        <f t="shared" si="1"/>
        <v>119</v>
      </c>
      <c r="V13" s="859">
        <f t="shared" si="1"/>
        <v>119</v>
      </c>
      <c r="W13" s="859">
        <f t="shared" si="1"/>
        <v>119</v>
      </c>
      <c r="X13" s="859">
        <f t="shared" si="1"/>
        <v>118</v>
      </c>
      <c r="Y13" s="859">
        <f t="shared" si="1"/>
        <v>118</v>
      </c>
      <c r="Z13" s="859">
        <f t="shared" si="1"/>
        <v>118</v>
      </c>
      <c r="AA13" s="859">
        <f t="shared" si="1"/>
        <v>118</v>
      </c>
      <c r="AB13" s="859">
        <f t="shared" si="1"/>
        <v>118</v>
      </c>
      <c r="AC13" s="859">
        <f t="shared" si="1"/>
        <v>119</v>
      </c>
      <c r="AD13" s="859">
        <f t="shared" si="1"/>
        <v>119</v>
      </c>
      <c r="AE13" s="859">
        <f t="shared" si="1"/>
        <v>119</v>
      </c>
      <c r="AF13" s="859">
        <f t="shared" si="1"/>
        <v>119</v>
      </c>
      <c r="AG13" s="859">
        <f t="shared" si="1"/>
        <v>119</v>
      </c>
      <c r="AH13" s="859">
        <f t="shared" si="1"/>
        <v>119</v>
      </c>
      <c r="AI13" s="859">
        <f t="shared" si="1"/>
        <v>119</v>
      </c>
      <c r="AJ13" s="859">
        <f t="shared" si="1"/>
        <v>119</v>
      </c>
    </row>
    <row r="14" spans="1:36" x14ac:dyDescent="0.2">
      <c r="A14" s="850"/>
      <c r="B14" s="403"/>
      <c r="C14" s="261" t="s">
        <v>676</v>
      </c>
      <c r="D14" s="443" t="s">
        <v>223</v>
      </c>
      <c r="E14" s="305" t="s">
        <v>677</v>
      </c>
      <c r="F14" s="264" t="s">
        <v>221</v>
      </c>
      <c r="G14" s="264">
        <v>1</v>
      </c>
      <c r="H14" s="860">
        <f>'3. BL Demand'!H14</f>
        <v>26.355082793977015</v>
      </c>
      <c r="I14" s="858">
        <f>'3. BL Demand'!I14</f>
        <v>25.544326782209517</v>
      </c>
      <c r="J14" s="858">
        <f>'3. BL Demand'!J14</f>
        <v>24.850363217493666</v>
      </c>
      <c r="K14" s="858">
        <f>'3. BL Demand'!K14</f>
        <v>24.204868981092513</v>
      </c>
      <c r="L14" s="861">
        <f>'3. BL Demand'!L14</f>
        <v>23.573765519194495</v>
      </c>
      <c r="M14" s="861">
        <f>'3. BL Demand'!M14</f>
        <v>22.974831604852501</v>
      </c>
      <c r="N14" s="861">
        <f>'3. BL Demand'!N14</f>
        <v>22.398947955913247</v>
      </c>
      <c r="O14" s="861">
        <f>'3. BL Demand'!O14</f>
        <v>21.845069302348033</v>
      </c>
      <c r="P14" s="861">
        <f>'3. BL Demand'!P14</f>
        <v>21.312984658154992</v>
      </c>
      <c r="Q14" s="862">
        <v>20.997452369381303</v>
      </c>
      <c r="R14" s="862">
        <v>20.711307568523907</v>
      </c>
      <c r="S14" s="862">
        <v>20.322279374325483</v>
      </c>
      <c r="T14" s="862">
        <v>19.862166291045867</v>
      </c>
      <c r="U14" s="862">
        <v>19.351477482427082</v>
      </c>
      <c r="V14" s="862">
        <v>19.297292303597096</v>
      </c>
      <c r="W14" s="862">
        <v>19.290942331006953</v>
      </c>
      <c r="X14" s="862">
        <v>19.288448648026932</v>
      </c>
      <c r="Y14" s="862">
        <v>19.279499045841419</v>
      </c>
      <c r="Z14" s="862">
        <v>19.276829475169553</v>
      </c>
      <c r="AA14" s="862">
        <v>19.272059884093935</v>
      </c>
      <c r="AB14" s="862">
        <v>19.271925001487233</v>
      </c>
      <c r="AC14" s="862">
        <v>19.267636003742524</v>
      </c>
      <c r="AD14" s="862">
        <v>19.269297922373799</v>
      </c>
      <c r="AE14" s="862">
        <v>19.265276532328084</v>
      </c>
      <c r="AF14" s="862">
        <v>19.260856441693345</v>
      </c>
      <c r="AG14" s="862">
        <v>19.255789109699752</v>
      </c>
      <c r="AH14" s="862">
        <v>19.249963762458737</v>
      </c>
      <c r="AI14" s="862">
        <v>19.243564363527476</v>
      </c>
      <c r="AJ14" s="863">
        <v>19.235769763750557</v>
      </c>
    </row>
    <row r="15" spans="1:36" x14ac:dyDescent="0.2">
      <c r="A15" s="850"/>
      <c r="B15" s="403"/>
      <c r="C15" s="261" t="s">
        <v>678</v>
      </c>
      <c r="D15" s="443" t="s">
        <v>225</v>
      </c>
      <c r="E15" s="305" t="s">
        <v>677</v>
      </c>
      <c r="F15" s="264" t="s">
        <v>221</v>
      </c>
      <c r="G15" s="264">
        <v>1</v>
      </c>
      <c r="H15" s="860">
        <f>'3. BL Demand'!H15</f>
        <v>49.20147457449275</v>
      </c>
      <c r="I15" s="858">
        <f>'3. BL Demand'!I15</f>
        <v>49.837549381068023</v>
      </c>
      <c r="J15" s="858">
        <f>'3. BL Demand'!J15</f>
        <v>50.610837765389682</v>
      </c>
      <c r="K15" s="858">
        <f>'3. BL Demand'!K15</f>
        <v>51.419072930057567</v>
      </c>
      <c r="L15" s="861">
        <f>'3. BL Demand'!L15</f>
        <v>52.181953417879001</v>
      </c>
      <c r="M15" s="861">
        <f>'3. BL Demand'!M15</f>
        <v>52.952315299439967</v>
      </c>
      <c r="N15" s="861">
        <f>'3. BL Demand'!N15</f>
        <v>53.719078360474604</v>
      </c>
      <c r="O15" s="861">
        <f>'3. BL Demand'!O15</f>
        <v>54.496007415848553</v>
      </c>
      <c r="P15" s="861">
        <f>'3. BL Demand'!P15</f>
        <v>55.279856181418516</v>
      </c>
      <c r="Q15" s="862">
        <v>57.606164568520406</v>
      </c>
      <c r="R15" s="862">
        <v>59.314042205333308</v>
      </c>
      <c r="S15" s="862">
        <v>60.82625165014209</v>
      </c>
      <c r="T15" s="862">
        <v>62.20835167872761</v>
      </c>
      <c r="U15" s="862">
        <v>63.502081396546544</v>
      </c>
      <c r="V15" s="862">
        <v>63.43650116747385</v>
      </c>
      <c r="W15" s="862">
        <v>63.531337096740828</v>
      </c>
      <c r="X15" s="862">
        <v>63.639049179320494</v>
      </c>
      <c r="Y15" s="862">
        <v>63.725625953699165</v>
      </c>
      <c r="Z15" s="862">
        <v>63.833128723765164</v>
      </c>
      <c r="AA15" s="862">
        <v>63.933875251399392</v>
      </c>
      <c r="AB15" s="862">
        <v>64.050327158974468</v>
      </c>
      <c r="AC15" s="862">
        <v>64.153193150804981</v>
      </c>
      <c r="AD15" s="862">
        <v>64.276108675083606</v>
      </c>
      <c r="AE15" s="862">
        <v>64.380307751431687</v>
      </c>
      <c r="AF15" s="862">
        <v>64.48338261926763</v>
      </c>
      <c r="AG15" s="862">
        <v>64.584496276541614</v>
      </c>
      <c r="AH15" s="862">
        <v>64.683268446502424</v>
      </c>
      <c r="AI15" s="862">
        <v>64.780308203035261</v>
      </c>
      <c r="AJ15" s="864">
        <v>64.872839296271195</v>
      </c>
    </row>
    <row r="16" spans="1:36" x14ac:dyDescent="0.2">
      <c r="A16" s="850"/>
      <c r="B16" s="403"/>
      <c r="C16" s="261" t="s">
        <v>679</v>
      </c>
      <c r="D16" s="443" t="s">
        <v>227</v>
      </c>
      <c r="E16" s="305" t="s">
        <v>677</v>
      </c>
      <c r="F16" s="264" t="s">
        <v>221</v>
      </c>
      <c r="G16" s="264">
        <v>1</v>
      </c>
      <c r="H16" s="860">
        <f>'3. BL Demand'!H16</f>
        <v>14.455946515215569</v>
      </c>
      <c r="I16" s="858">
        <f>'3. BL Demand'!I16</f>
        <v>14.313178146946679</v>
      </c>
      <c r="J16" s="858">
        <f>'3. BL Demand'!J16</f>
        <v>14.216552140912796</v>
      </c>
      <c r="K16" s="858">
        <f>'3. BL Demand'!K16</f>
        <v>14.133540809411169</v>
      </c>
      <c r="L16" s="861">
        <f>'3. BL Demand'!L16</f>
        <v>14.042449838399756</v>
      </c>
      <c r="M16" s="861">
        <f>'3. BL Demand'!M16</f>
        <v>13.957127273527302</v>
      </c>
      <c r="N16" s="861">
        <f>'3. BL Demand'!N16</f>
        <v>13.874030787701065</v>
      </c>
      <c r="O16" s="861">
        <f>'3. BL Demand'!O16</f>
        <v>13.795601396272371</v>
      </c>
      <c r="P16" s="861">
        <f>'3. BL Demand'!P16</f>
        <v>13.721319219162913</v>
      </c>
      <c r="Q16" s="862">
        <v>13.903954446443269</v>
      </c>
      <c r="R16" s="862">
        <v>14.03371039307596</v>
      </c>
      <c r="S16" s="862">
        <v>14.113827656950914</v>
      </c>
      <c r="T16" s="862">
        <v>14.160512036036121</v>
      </c>
      <c r="U16" s="862">
        <v>14.184108063808718</v>
      </c>
      <c r="V16" s="862">
        <v>14.055457664227209</v>
      </c>
      <c r="W16" s="862">
        <v>13.962088120522019</v>
      </c>
      <c r="X16" s="862">
        <v>13.871206502225496</v>
      </c>
      <c r="Y16" s="862">
        <v>13.775390695486463</v>
      </c>
      <c r="Z16" s="862">
        <v>13.683770977404638</v>
      </c>
      <c r="AA16" s="862">
        <v>13.590349615767607</v>
      </c>
      <c r="AB16" s="862">
        <v>13.499889016595764</v>
      </c>
      <c r="AC16" s="862">
        <v>13.406190938268466</v>
      </c>
      <c r="AD16" s="862">
        <v>13.316296708158209</v>
      </c>
      <c r="AE16" s="862">
        <v>13.222136271071149</v>
      </c>
      <c r="AF16" s="862">
        <v>13.127391644353716</v>
      </c>
      <c r="AG16" s="862">
        <v>13.031899684453407</v>
      </c>
      <c r="AH16" s="862">
        <v>12.935594608583115</v>
      </c>
      <c r="AI16" s="862">
        <v>12.838609448481593</v>
      </c>
      <c r="AJ16" s="864">
        <v>12.740408018260556</v>
      </c>
    </row>
    <row r="17" spans="1:36" x14ac:dyDescent="0.2">
      <c r="A17" s="850"/>
      <c r="B17" s="403"/>
      <c r="C17" s="261" t="s">
        <v>680</v>
      </c>
      <c r="D17" s="443" t="s">
        <v>229</v>
      </c>
      <c r="E17" s="305" t="s">
        <v>677</v>
      </c>
      <c r="F17" s="264" t="s">
        <v>221</v>
      </c>
      <c r="G17" s="264">
        <v>1</v>
      </c>
      <c r="H17" s="860">
        <f>'3. BL Demand'!H17</f>
        <v>11.395605683193955</v>
      </c>
      <c r="I17" s="858">
        <f>'3. BL Demand'!I17</f>
        <v>11.352162589231598</v>
      </c>
      <c r="J17" s="858">
        <f>'3. BL Demand'!J17</f>
        <v>11.340947042465334</v>
      </c>
      <c r="K17" s="858">
        <f>'3. BL Demand'!K17</f>
        <v>11.337609468856135</v>
      </c>
      <c r="L17" s="861">
        <f>'3. BL Demand'!L17</f>
        <v>11.324228956119267</v>
      </c>
      <c r="M17" s="861">
        <f>'3. BL Demand'!M17</f>
        <v>11.312691727570051</v>
      </c>
      <c r="N17" s="861">
        <f>'3. BL Demand'!N17</f>
        <v>11.300557111815891</v>
      </c>
      <c r="O17" s="861">
        <f>'3. BL Demand'!O17</f>
        <v>11.290545286198547</v>
      </c>
      <c r="P17" s="861">
        <f>'3. BL Demand'!P17</f>
        <v>11.282050419796596</v>
      </c>
      <c r="Q17" s="862">
        <v>11.528485868896123</v>
      </c>
      <c r="R17" s="862">
        <v>11.698573524240341</v>
      </c>
      <c r="S17" s="862">
        <v>11.828490607166726</v>
      </c>
      <c r="T17" s="862">
        <v>11.931561435549188</v>
      </c>
      <c r="U17" s="862">
        <v>12.016234811997101</v>
      </c>
      <c r="V17" s="862">
        <v>11.994048831955519</v>
      </c>
      <c r="W17" s="862">
        <v>12.002143988985711</v>
      </c>
      <c r="X17" s="862">
        <v>12.012646018749093</v>
      </c>
      <c r="Y17" s="862">
        <v>12.019134019152979</v>
      </c>
      <c r="Z17" s="862">
        <v>12.029544265702148</v>
      </c>
      <c r="AA17" s="862">
        <v>12.038654431948617</v>
      </c>
      <c r="AB17" s="862">
        <v>12.050691468148125</v>
      </c>
      <c r="AC17" s="862">
        <v>12.060143264070039</v>
      </c>
      <c r="AD17" s="862">
        <v>12.073333961924712</v>
      </c>
      <c r="AE17" s="862">
        <v>12.082978560705426</v>
      </c>
      <c r="AF17" s="862">
        <v>12.092384666697971</v>
      </c>
      <c r="AG17" s="862">
        <v>12.101395895339417</v>
      </c>
      <c r="AH17" s="862">
        <v>12.109941886929279</v>
      </c>
      <c r="AI17" s="862">
        <v>12.118137590134637</v>
      </c>
      <c r="AJ17" s="864">
        <v>12.125464824591434</v>
      </c>
    </row>
    <row r="18" spans="1:36" x14ac:dyDescent="0.2">
      <c r="A18" s="850"/>
      <c r="B18" s="403"/>
      <c r="C18" s="261" t="s">
        <v>681</v>
      </c>
      <c r="D18" s="443" t="s">
        <v>231</v>
      </c>
      <c r="E18" s="305" t="s">
        <v>677</v>
      </c>
      <c r="F18" s="264" t="s">
        <v>221</v>
      </c>
      <c r="G18" s="264">
        <v>1</v>
      </c>
      <c r="H18" s="860">
        <f>'3. BL Demand'!H18</f>
        <v>13.594203727030861</v>
      </c>
      <c r="I18" s="858">
        <f>'3. BL Demand'!I18</f>
        <v>13.497630202130383</v>
      </c>
      <c r="J18" s="858">
        <f>'3. BL Demand'!J18</f>
        <v>13.445380716571913</v>
      </c>
      <c r="K18" s="858">
        <f>'3. BL Demand'!K18</f>
        <v>13.405135590821303</v>
      </c>
      <c r="L18" s="861">
        <f>'3. BL Demand'!L18</f>
        <v>13.359901367518189</v>
      </c>
      <c r="M18" s="861">
        <f>'3. BL Demand'!M18</f>
        <v>13.321533103859572</v>
      </c>
      <c r="N18" s="861">
        <f>'3. BL Demand'!N18</f>
        <v>13.286610854388874</v>
      </c>
      <c r="O18" s="861">
        <f>'3. BL Demand'!O18</f>
        <v>13.255631983181587</v>
      </c>
      <c r="P18" s="861">
        <f>'3. BL Demand'!P18</f>
        <v>13.230061765525923</v>
      </c>
      <c r="Q18" s="862">
        <v>12.857988662291243</v>
      </c>
      <c r="R18" s="862">
        <v>12.787609198717147</v>
      </c>
      <c r="S18" s="862">
        <v>12.735796481911072</v>
      </c>
      <c r="T18" s="862">
        <v>12.696911136881496</v>
      </c>
      <c r="U18" s="862">
        <v>12.668041557984125</v>
      </c>
      <c r="V18" s="862">
        <v>12.6485327423122</v>
      </c>
      <c r="W18" s="862">
        <v>12.658624588317632</v>
      </c>
      <c r="X18" s="862">
        <v>12.671374972758121</v>
      </c>
      <c r="Y18" s="862">
        <v>12.680009063022093</v>
      </c>
      <c r="Z18" s="862">
        <v>12.692897026857187</v>
      </c>
      <c r="AA18" s="862">
        <v>12.70452776414721</v>
      </c>
      <c r="AB18" s="862">
        <v>12.71928559153937</v>
      </c>
      <c r="AC18" s="862">
        <v>12.73143752978139</v>
      </c>
      <c r="AD18" s="862">
        <v>12.747657623066782</v>
      </c>
      <c r="AE18" s="862">
        <v>12.760252910417872</v>
      </c>
      <c r="AF18" s="862">
        <v>12.772713162828181</v>
      </c>
      <c r="AG18" s="862">
        <v>12.784871258644591</v>
      </c>
      <c r="AH18" s="862">
        <v>12.79665087503173</v>
      </c>
      <c r="AI18" s="862">
        <v>12.808171511196724</v>
      </c>
      <c r="AJ18" s="864">
        <v>12.818883466586316</v>
      </c>
    </row>
    <row r="19" spans="1:36" x14ac:dyDescent="0.2">
      <c r="A19" s="850"/>
      <c r="B19" s="403"/>
      <c r="C19" s="261" t="s">
        <v>682</v>
      </c>
      <c r="D19" s="443" t="s">
        <v>233</v>
      </c>
      <c r="E19" s="305" t="s">
        <v>677</v>
      </c>
      <c r="F19" s="264" t="s">
        <v>221</v>
      </c>
      <c r="G19" s="264">
        <v>1</v>
      </c>
      <c r="H19" s="860">
        <f>'3. BL Demand'!H19</f>
        <v>1.3420891667372721</v>
      </c>
      <c r="I19" s="858">
        <f>'3. BL Demand'!I19</f>
        <v>1.3863579412460929</v>
      </c>
      <c r="J19" s="858">
        <f>'3. BL Demand'!J19</f>
        <v>1.4332289173282542</v>
      </c>
      <c r="K19" s="858">
        <f>'3. BL Demand'!K19</f>
        <v>1.4800562119710357</v>
      </c>
      <c r="L19" s="861">
        <f>'3. BL Demand'!L19</f>
        <v>1.5244458664942664</v>
      </c>
      <c r="M19" s="861">
        <f>'3. BL Demand'!M19</f>
        <v>1.5683051842709477</v>
      </c>
      <c r="N19" s="861">
        <f>'3. BL Demand'!N19</f>
        <v>1.6114546106755618</v>
      </c>
      <c r="O19" s="861">
        <f>'3. BL Demand'!O19</f>
        <v>1.6542854881953435</v>
      </c>
      <c r="P19" s="861">
        <f>'3. BL Demand'!P19</f>
        <v>1.6969594908624996</v>
      </c>
      <c r="Q19" s="862">
        <v>1.6871873474286356</v>
      </c>
      <c r="R19" s="862">
        <v>1.735952257728594</v>
      </c>
      <c r="S19" s="862">
        <v>1.7827806007444695</v>
      </c>
      <c r="T19" s="862">
        <v>1.8283514830017482</v>
      </c>
      <c r="U19" s="862">
        <v>1.8731080288598028</v>
      </c>
      <c r="V19" s="862">
        <v>1.9064905293713104</v>
      </c>
      <c r="W19" s="862">
        <v>1.9443688865682869</v>
      </c>
      <c r="X19" s="862">
        <v>1.9824445940979964</v>
      </c>
      <c r="Y19" s="862">
        <v>2.0196618626009766</v>
      </c>
      <c r="Z19" s="862">
        <v>2.0573432662019924</v>
      </c>
      <c r="AA19" s="862">
        <v>2.094616522014769</v>
      </c>
      <c r="AB19" s="862">
        <v>2.1322193240832839</v>
      </c>
      <c r="AC19" s="862">
        <v>2.1691871253268618</v>
      </c>
      <c r="AD19" s="862">
        <v>2.2066541235356363</v>
      </c>
      <c r="AE19" s="862">
        <v>2.2433011594897359</v>
      </c>
      <c r="AF19" s="862">
        <v>2.2797220028795238</v>
      </c>
      <c r="AG19" s="862">
        <v>2.315885556145004</v>
      </c>
      <c r="AH19" s="862">
        <v>2.3517756401066703</v>
      </c>
      <c r="AI19" s="862">
        <v>2.3874117936726198</v>
      </c>
      <c r="AJ19" s="863">
        <v>2.4226883484290918</v>
      </c>
    </row>
    <row r="20" spans="1:36" x14ac:dyDescent="0.2">
      <c r="A20" s="850"/>
      <c r="B20" s="403"/>
      <c r="C20" s="239" t="s">
        <v>683</v>
      </c>
      <c r="D20" s="540" t="s">
        <v>235</v>
      </c>
      <c r="E20" s="234" t="s">
        <v>684</v>
      </c>
      <c r="F20" s="264" t="s">
        <v>221</v>
      </c>
      <c r="G20" s="264">
        <v>1</v>
      </c>
      <c r="H20" s="860">
        <f t="shared" ref="H20:AJ20" si="2">ROUND((H10*1000000)/(H55*1000),0)</f>
        <v>145</v>
      </c>
      <c r="I20" s="858">
        <f t="shared" si="2"/>
        <v>145</v>
      </c>
      <c r="J20" s="858">
        <f t="shared" si="2"/>
        <v>144</v>
      </c>
      <c r="K20" s="858">
        <f t="shared" si="2"/>
        <v>144</v>
      </c>
      <c r="L20" s="865">
        <f t="shared" si="2"/>
        <v>144</v>
      </c>
      <c r="M20" s="865">
        <f t="shared" si="2"/>
        <v>143</v>
      </c>
      <c r="N20" s="865">
        <f t="shared" si="2"/>
        <v>143</v>
      </c>
      <c r="O20" s="865">
        <f t="shared" si="2"/>
        <v>142</v>
      </c>
      <c r="P20" s="865">
        <f t="shared" si="2"/>
        <v>142</v>
      </c>
      <c r="Q20" s="865">
        <f t="shared" si="2"/>
        <v>144</v>
      </c>
      <c r="R20" s="865">
        <f t="shared" si="2"/>
        <v>144</v>
      </c>
      <c r="S20" s="865">
        <f t="shared" si="2"/>
        <v>144</v>
      </c>
      <c r="T20" s="865">
        <f t="shared" si="2"/>
        <v>144</v>
      </c>
      <c r="U20" s="865">
        <f t="shared" si="2"/>
        <v>148</v>
      </c>
      <c r="V20" s="865">
        <f t="shared" si="2"/>
        <v>148</v>
      </c>
      <c r="W20" s="865">
        <f t="shared" si="2"/>
        <v>148</v>
      </c>
      <c r="X20" s="865">
        <f t="shared" si="2"/>
        <v>148</v>
      </c>
      <c r="Y20" s="865">
        <f t="shared" si="2"/>
        <v>148</v>
      </c>
      <c r="Z20" s="865">
        <f t="shared" si="2"/>
        <v>148</v>
      </c>
      <c r="AA20" s="865">
        <f t="shared" si="2"/>
        <v>148</v>
      </c>
      <c r="AB20" s="865">
        <f t="shared" si="2"/>
        <v>148</v>
      </c>
      <c r="AC20" s="865">
        <f t="shared" si="2"/>
        <v>148</v>
      </c>
      <c r="AD20" s="865">
        <f t="shared" si="2"/>
        <v>148</v>
      </c>
      <c r="AE20" s="865">
        <f t="shared" si="2"/>
        <v>148</v>
      </c>
      <c r="AF20" s="865">
        <f t="shared" si="2"/>
        <v>149</v>
      </c>
      <c r="AG20" s="865">
        <f t="shared" si="2"/>
        <v>149</v>
      </c>
      <c r="AH20" s="865">
        <f t="shared" si="2"/>
        <v>149</v>
      </c>
      <c r="AI20" s="865">
        <f t="shared" si="2"/>
        <v>149</v>
      </c>
      <c r="AJ20" s="865">
        <f t="shared" si="2"/>
        <v>149</v>
      </c>
    </row>
    <row r="21" spans="1:36" x14ac:dyDescent="0.2">
      <c r="A21" s="850"/>
      <c r="B21" s="403"/>
      <c r="C21" s="261" t="s">
        <v>685</v>
      </c>
      <c r="D21" s="557" t="s">
        <v>238</v>
      </c>
      <c r="E21" s="305" t="s">
        <v>677</v>
      </c>
      <c r="F21" s="264" t="s">
        <v>221</v>
      </c>
      <c r="G21" s="264">
        <v>1</v>
      </c>
      <c r="H21" s="860">
        <f>'3. BL Demand'!H21</f>
        <v>32.649275861054818</v>
      </c>
      <c r="I21" s="858">
        <f>'3. BL Demand'!I21</f>
        <v>31.846249135689916</v>
      </c>
      <c r="J21" s="858">
        <f>'3. BL Demand'!J21</f>
        <v>31.001431808819234</v>
      </c>
      <c r="K21" s="858">
        <f>'3. BL Demand'!K21</f>
        <v>30.15526100780616</v>
      </c>
      <c r="L21" s="861">
        <f>'3. BL Demand'!L21</f>
        <v>29.302678528129174</v>
      </c>
      <c r="M21" s="861">
        <f>'3. BL Demand'!M21</f>
        <v>28.438696089590326</v>
      </c>
      <c r="N21" s="861">
        <f>'3. BL Demand'!N21</f>
        <v>27.56910775725818</v>
      </c>
      <c r="O21" s="861">
        <f>'3. BL Demand'!O21</f>
        <v>26.698144718072289</v>
      </c>
      <c r="P21" s="861">
        <f>'3. BL Demand'!P21</f>
        <v>25.826117666145922</v>
      </c>
      <c r="Q21" s="862">
        <v>25.439850500015996</v>
      </c>
      <c r="R21" s="862">
        <v>24.639309106778718</v>
      </c>
      <c r="S21" s="862">
        <v>23.831042537966045</v>
      </c>
      <c r="T21" s="862">
        <v>23.025715545545133</v>
      </c>
      <c r="U21" s="862">
        <v>22.793686177044581</v>
      </c>
      <c r="V21" s="862">
        <v>22.773719443089963</v>
      </c>
      <c r="W21" s="862">
        <v>22.77773974821093</v>
      </c>
      <c r="X21" s="862">
        <v>22.783125944951365</v>
      </c>
      <c r="Y21" s="862">
        <v>22.784936685843213</v>
      </c>
      <c r="Z21" s="862">
        <v>22.789263024900055</v>
      </c>
      <c r="AA21" s="862">
        <v>22.792096393607984</v>
      </c>
      <c r="AB21" s="862">
        <v>22.796626958905538</v>
      </c>
      <c r="AC21" s="862">
        <v>22.798676490456348</v>
      </c>
      <c r="AD21" s="862">
        <v>22.802968040305522</v>
      </c>
      <c r="AE21" s="862">
        <v>22.8040947173394</v>
      </c>
      <c r="AF21" s="862">
        <v>22.804522304293204</v>
      </c>
      <c r="AG21" s="862">
        <v>22.804157922467557</v>
      </c>
      <c r="AH21" s="862">
        <v>22.802955125080512</v>
      </c>
      <c r="AI21" s="862">
        <v>22.801001280117465</v>
      </c>
      <c r="AJ21" s="864">
        <v>22.797931782090419</v>
      </c>
    </row>
    <row r="22" spans="1:36" x14ac:dyDescent="0.2">
      <c r="A22" s="850"/>
      <c r="B22" s="403"/>
      <c r="C22" s="261" t="s">
        <v>686</v>
      </c>
      <c r="D22" s="557" t="s">
        <v>240</v>
      </c>
      <c r="E22" s="305" t="s">
        <v>677</v>
      </c>
      <c r="F22" s="264" t="s">
        <v>221</v>
      </c>
      <c r="G22" s="264">
        <v>1</v>
      </c>
      <c r="H22" s="860">
        <f>'3. BL Demand'!H22</f>
        <v>60.67032844810695</v>
      </c>
      <c r="I22" s="858">
        <f>'3. BL Demand'!I22</f>
        <v>61.631938782819311</v>
      </c>
      <c r="J22" s="858">
        <f>'3. BL Demand'!J22</f>
        <v>62.515669745851291</v>
      </c>
      <c r="K22" s="858">
        <f>'3. BL Demand'!K22</f>
        <v>63.396314387878242</v>
      </c>
      <c r="L22" s="861">
        <f>'3. BL Demand'!L22</f>
        <v>64.262390616003785</v>
      </c>
      <c r="M22" s="861">
        <f>'3. BL Demand'!M22</f>
        <v>65.100585920690037</v>
      </c>
      <c r="N22" s="861">
        <f>'3. BL Demand'!N22</f>
        <v>65.92110392309074</v>
      </c>
      <c r="O22" s="861">
        <f>'3. BL Demand'!O22</f>
        <v>66.732294048414872</v>
      </c>
      <c r="P22" s="861">
        <f>'3. BL Demand'!P22</f>
        <v>67.533918028701549</v>
      </c>
      <c r="Q22" s="862">
        <v>69.657891093553943</v>
      </c>
      <c r="R22" s="862">
        <v>70.712410376298479</v>
      </c>
      <c r="S22" s="862">
        <v>71.759016084693386</v>
      </c>
      <c r="T22" s="862">
        <v>72.829642894385728</v>
      </c>
      <c r="U22" s="862">
        <v>75.824784057197448</v>
      </c>
      <c r="V22" s="862">
        <v>75.883573541583388</v>
      </c>
      <c r="W22" s="862">
        <v>76.022616431563733</v>
      </c>
      <c r="X22" s="862">
        <v>76.16668679158694</v>
      </c>
      <c r="Y22" s="862">
        <v>76.299262725165121</v>
      </c>
      <c r="Z22" s="862">
        <v>76.440717733592209</v>
      </c>
      <c r="AA22" s="862">
        <v>76.577628089486112</v>
      </c>
      <c r="AB22" s="862">
        <v>76.720707352742025</v>
      </c>
      <c r="AC22" s="862">
        <v>76.855901367606009</v>
      </c>
      <c r="AD22" s="862">
        <v>76.999118912577643</v>
      </c>
      <c r="AE22" s="862">
        <v>77.132112211240397</v>
      </c>
      <c r="AF22" s="862">
        <v>77.263183947080279</v>
      </c>
      <c r="AG22" s="862">
        <v>77.392009207333231</v>
      </c>
      <c r="AH22" s="862">
        <v>77.518418732603962</v>
      </c>
      <c r="AI22" s="862">
        <v>77.642697790267547</v>
      </c>
      <c r="AJ22" s="864">
        <v>77.763591899805206</v>
      </c>
    </row>
    <row r="23" spans="1:36" x14ac:dyDescent="0.2">
      <c r="A23" s="850"/>
      <c r="B23" s="403"/>
      <c r="C23" s="261" t="s">
        <v>687</v>
      </c>
      <c r="D23" s="557" t="s">
        <v>242</v>
      </c>
      <c r="E23" s="305" t="s">
        <v>677</v>
      </c>
      <c r="F23" s="264" t="s">
        <v>221</v>
      </c>
      <c r="G23" s="264">
        <v>1</v>
      </c>
      <c r="H23" s="860">
        <f>'3. BL Demand'!H23</f>
        <v>17.483732467978104</v>
      </c>
      <c r="I23" s="858">
        <f>'3. BL Demand'!I23</f>
        <v>17.400046966909375</v>
      </c>
      <c r="J23" s="858">
        <f>'3. BL Demand'!J23</f>
        <v>17.293951175360256</v>
      </c>
      <c r="K23" s="858">
        <f>'3. BL Demand'!K23</f>
        <v>17.187049971693714</v>
      </c>
      <c r="L23" s="861">
        <f>'3. BL Demand'!L23</f>
        <v>17.076340723779214</v>
      </c>
      <c r="M23" s="861">
        <f>'3. BL Demand'!M23</f>
        <v>16.95858155755041</v>
      </c>
      <c r="N23" s="861">
        <f>'3. BL Demand'!N23</f>
        <v>16.836795716863456</v>
      </c>
      <c r="O23" s="861">
        <f>'3. BL Demand'!O23</f>
        <v>16.713317722266197</v>
      </c>
      <c r="P23" s="861">
        <f>'3. BL Demand'!P23</f>
        <v>16.58819883425258</v>
      </c>
      <c r="Q23" s="862">
        <v>16.782440370350741</v>
      </c>
      <c r="R23" s="862">
        <v>16.712547204733543</v>
      </c>
      <c r="S23" s="862">
        <v>16.639426384274923</v>
      </c>
      <c r="T23" s="862">
        <v>16.570499100456896</v>
      </c>
      <c r="U23" s="862">
        <v>16.929840186337916</v>
      </c>
      <c r="V23" s="862">
        <v>16.807283030413071</v>
      </c>
      <c r="W23" s="862">
        <v>16.7021472881882</v>
      </c>
      <c r="X23" s="862">
        <v>16.597609859798894</v>
      </c>
      <c r="Y23" s="862">
        <v>16.49007300507218</v>
      </c>
      <c r="Z23" s="862">
        <v>16.383965147849398</v>
      </c>
      <c r="AA23" s="862">
        <v>16.27638547945153</v>
      </c>
      <c r="AB23" s="862">
        <v>16.169616362349934</v>
      </c>
      <c r="AC23" s="862">
        <v>16.06068778859094</v>
      </c>
      <c r="AD23" s="862">
        <v>15.952938090347132</v>
      </c>
      <c r="AE23" s="862">
        <v>15.842576220066476</v>
      </c>
      <c r="AF23" s="862">
        <v>15.73134750894506</v>
      </c>
      <c r="AG23" s="862">
        <v>15.619196690871085</v>
      </c>
      <c r="AH23" s="862">
        <v>15.50610195909981</v>
      </c>
      <c r="AI23" s="862">
        <v>15.392132824279598</v>
      </c>
      <c r="AJ23" s="864">
        <v>15.277054265445125</v>
      </c>
    </row>
    <row r="24" spans="1:36" x14ac:dyDescent="0.2">
      <c r="A24" s="850"/>
      <c r="B24" s="403"/>
      <c r="C24" s="261" t="s">
        <v>688</v>
      </c>
      <c r="D24" s="557" t="s">
        <v>244</v>
      </c>
      <c r="E24" s="305" t="s">
        <v>677</v>
      </c>
      <c r="F24" s="264" t="s">
        <v>221</v>
      </c>
      <c r="G24" s="264">
        <v>1</v>
      </c>
      <c r="H24" s="860">
        <f>'3. BL Demand'!H24</f>
        <v>13.832289284657818</v>
      </c>
      <c r="I24" s="858">
        <f>'3. BL Demand'!I24</f>
        <v>13.83881616093959</v>
      </c>
      <c r="J24" s="858">
        <f>'3. BL Demand'!J24</f>
        <v>13.827606504762944</v>
      </c>
      <c r="K24" s="858">
        <f>'3. BL Demand'!K24</f>
        <v>13.815742713019324</v>
      </c>
      <c r="L24" s="861">
        <f>'3. BL Demand'!L24</f>
        <v>13.800787512970357</v>
      </c>
      <c r="M24" s="861">
        <f>'3. BL Demand'!M24</f>
        <v>13.780056247647392</v>
      </c>
      <c r="N24" s="861">
        <f>'3. BL Demand'!N24</f>
        <v>13.75592406934363</v>
      </c>
      <c r="O24" s="861">
        <f>'3. BL Demand'!O24</f>
        <v>13.730252369361056</v>
      </c>
      <c r="P24" s="861">
        <f>'3. BL Demand'!P24</f>
        <v>13.703057526658931</v>
      </c>
      <c r="Q24" s="862">
        <v>13.940965444777044</v>
      </c>
      <c r="R24" s="862">
        <v>13.961021206294477</v>
      </c>
      <c r="S24" s="862">
        <v>13.978714342657478</v>
      </c>
      <c r="T24" s="862">
        <v>14.00027530713022</v>
      </c>
      <c r="U24" s="862">
        <v>14.38612910220208</v>
      </c>
      <c r="V24" s="862">
        <v>14.386170578438204</v>
      </c>
      <c r="W24" s="862">
        <v>14.401397696343313</v>
      </c>
      <c r="X24" s="862">
        <v>14.417535736791995</v>
      </c>
      <c r="Y24" s="862">
        <v>14.431457493035298</v>
      </c>
      <c r="Z24" s="862">
        <v>14.447018532770935</v>
      </c>
      <c r="AA24" s="862">
        <v>14.461679885172746</v>
      </c>
      <c r="AB24" s="862">
        <v>14.477465232972222</v>
      </c>
      <c r="AC24" s="862">
        <v>14.491721855885237</v>
      </c>
      <c r="AD24" s="862">
        <v>14.507450600701361</v>
      </c>
      <c r="AE24" s="862">
        <v>14.521212540114252</v>
      </c>
      <c r="AF24" s="862">
        <v>14.534574047804135</v>
      </c>
      <c r="AG24" s="862">
        <v>14.547474893698034</v>
      </c>
      <c r="AH24" s="862">
        <v>14.559884273615349</v>
      </c>
      <c r="AI24" s="862">
        <v>14.571856787376557</v>
      </c>
      <c r="AJ24" s="864">
        <v>14.583158115774404</v>
      </c>
    </row>
    <row r="25" spans="1:36" x14ac:dyDescent="0.2">
      <c r="A25" s="850"/>
      <c r="B25" s="403"/>
      <c r="C25" s="261" t="s">
        <v>689</v>
      </c>
      <c r="D25" s="557" t="s">
        <v>246</v>
      </c>
      <c r="E25" s="305" t="s">
        <v>677</v>
      </c>
      <c r="F25" s="264" t="s">
        <v>221</v>
      </c>
      <c r="G25" s="264">
        <v>1</v>
      </c>
      <c r="H25" s="860">
        <f>'3. BL Demand'!H25</f>
        <v>18.891932516067794</v>
      </c>
      <c r="I25" s="858">
        <f>'3. BL Demand'!I25</f>
        <v>18.915301595630908</v>
      </c>
      <c r="J25" s="858">
        <f>'3. BL Demand'!J25</f>
        <v>18.914445077038199</v>
      </c>
      <c r="K25" s="858">
        <f>'3. BL Demand'!K25</f>
        <v>18.91269178495817</v>
      </c>
      <c r="L25" s="861">
        <f>'3. BL Demand'!L25</f>
        <v>18.906700660333186</v>
      </c>
      <c r="M25" s="861">
        <f>'3. BL Demand'!M25</f>
        <v>18.892781222600711</v>
      </c>
      <c r="N25" s="861">
        <f>'3. BL Demand'!N25</f>
        <v>18.874174101569281</v>
      </c>
      <c r="O25" s="861">
        <f>'3. BL Demand'!O25</f>
        <v>18.853424425328782</v>
      </c>
      <c r="P25" s="861">
        <f>'3. BL Demand'!P25</f>
        <v>18.830549759483059</v>
      </c>
      <c r="Q25" s="862">
        <v>19.172220712664149</v>
      </c>
      <c r="R25" s="862">
        <v>19.214587433214227</v>
      </c>
      <c r="S25" s="862">
        <v>19.25376526192499</v>
      </c>
      <c r="T25" s="862">
        <v>19.298335035443706</v>
      </c>
      <c r="U25" s="862">
        <v>19.845511686574277</v>
      </c>
      <c r="V25" s="862">
        <v>19.860898573776598</v>
      </c>
      <c r="W25" s="862">
        <v>19.897290069411575</v>
      </c>
      <c r="X25" s="862">
        <v>19.934997397550781</v>
      </c>
      <c r="Y25" s="862">
        <v>19.969696305986837</v>
      </c>
      <c r="Z25" s="862">
        <v>20.006719121913971</v>
      </c>
      <c r="AA25" s="862">
        <v>20.042552472469325</v>
      </c>
      <c r="AB25" s="862">
        <v>20.080000402276941</v>
      </c>
      <c r="AC25" s="862">
        <v>20.115384537362829</v>
      </c>
      <c r="AD25" s="862">
        <v>20.152868659445037</v>
      </c>
      <c r="AE25" s="862">
        <v>20.187676804244457</v>
      </c>
      <c r="AF25" s="862">
        <v>20.221982021169673</v>
      </c>
      <c r="AG25" s="862">
        <v>20.255699271270217</v>
      </c>
      <c r="AH25" s="862">
        <v>20.288784254527958</v>
      </c>
      <c r="AI25" s="862">
        <v>20.32131163356274</v>
      </c>
      <c r="AJ25" s="864">
        <v>20.352953074992467</v>
      </c>
    </row>
    <row r="26" spans="1:36" x14ac:dyDescent="0.2">
      <c r="A26" s="850"/>
      <c r="B26" s="403"/>
      <c r="C26" s="261" t="s">
        <v>690</v>
      </c>
      <c r="D26" s="557" t="s">
        <v>248</v>
      </c>
      <c r="E26" s="305" t="s">
        <v>677</v>
      </c>
      <c r="F26" s="264" t="s">
        <v>221</v>
      </c>
      <c r="G26" s="264">
        <v>1</v>
      </c>
      <c r="H26" s="860">
        <f>'3. BL Demand'!H26</f>
        <v>1.50207791859242</v>
      </c>
      <c r="I26" s="858">
        <f>'3. BL Demand'!I26</f>
        <v>1.5507725028676596</v>
      </c>
      <c r="J26" s="858">
        <f>'3. BL Demand'!J26</f>
        <v>1.5974950314784961</v>
      </c>
      <c r="K26" s="858">
        <f>'3. BL Demand'!K26</f>
        <v>1.6441021835545255</v>
      </c>
      <c r="L26" s="861">
        <f>'3. BL Demand'!L26</f>
        <v>1.6903391993532357</v>
      </c>
      <c r="M26" s="861">
        <f>'3. BL Demand'!M26</f>
        <v>1.7359336938465999</v>
      </c>
      <c r="N26" s="861">
        <f>'3. BL Demand'!N26</f>
        <v>1.7811459934162264</v>
      </c>
      <c r="O26" s="861">
        <f>'3. BL Demand'!O26</f>
        <v>1.8261755719434296</v>
      </c>
      <c r="P26" s="861">
        <f>'3. BL Demand'!P26</f>
        <v>1.8710275776908436</v>
      </c>
      <c r="Q26" s="862">
        <v>1.9424976080238436</v>
      </c>
      <c r="R26" s="862">
        <v>1.9917490866686671</v>
      </c>
      <c r="S26" s="862">
        <v>2.0406509743522236</v>
      </c>
      <c r="T26" s="862">
        <v>2.089806604911197</v>
      </c>
      <c r="U26" s="862">
        <v>2.1725224128452396</v>
      </c>
      <c r="V26" s="862">
        <v>2.2183605740102537</v>
      </c>
      <c r="W26" s="862">
        <v>2.2653550023170368</v>
      </c>
      <c r="X26" s="862">
        <v>2.3122021452922317</v>
      </c>
      <c r="Y26" s="862">
        <v>2.358632943105675</v>
      </c>
      <c r="Z26" s="862">
        <v>2.4049679403551187</v>
      </c>
      <c r="AA26" s="862">
        <v>2.4509927598950738</v>
      </c>
      <c r="AB26" s="862">
        <v>2.4968625919074214</v>
      </c>
      <c r="AC26" s="862">
        <v>2.5423694407932604</v>
      </c>
      <c r="AD26" s="862">
        <v>2.5877325840890144</v>
      </c>
      <c r="AE26" s="862">
        <v>2.6327006224208054</v>
      </c>
      <c r="AF26" s="862">
        <v>2.677386819058003</v>
      </c>
      <c r="AG26" s="862">
        <v>2.7217856712238544</v>
      </c>
      <c r="AH26" s="862">
        <v>2.7658942138718383</v>
      </c>
      <c r="AI26" s="862">
        <v>2.8097148150739559</v>
      </c>
      <c r="AJ26" s="864">
        <v>2.8532337810576776</v>
      </c>
    </row>
    <row r="27" spans="1:36" x14ac:dyDescent="0.2">
      <c r="A27" s="850"/>
      <c r="B27" s="403"/>
      <c r="C27" s="239" t="s">
        <v>691</v>
      </c>
      <c r="D27" s="540" t="s">
        <v>250</v>
      </c>
      <c r="E27" s="234" t="s">
        <v>692</v>
      </c>
      <c r="F27" s="264" t="s">
        <v>221</v>
      </c>
      <c r="G27" s="264">
        <v>1</v>
      </c>
      <c r="H27" s="542">
        <f t="shared" ref="H27:AJ27" si="3">((H9+H10)*1000000)/((H54+H55)*1000)</f>
        <v>132.62483745323888</v>
      </c>
      <c r="I27" s="858">
        <f t="shared" si="3"/>
        <v>131.7022667161537</v>
      </c>
      <c r="J27" s="858">
        <f t="shared" si="3"/>
        <v>130.91645082228203</v>
      </c>
      <c r="K27" s="858">
        <f t="shared" si="3"/>
        <v>130.29031199351246</v>
      </c>
      <c r="L27" s="865">
        <f t="shared" si="3"/>
        <v>129.41843138532172</v>
      </c>
      <c r="M27" s="865">
        <f t="shared" si="3"/>
        <v>128.66780244944715</v>
      </c>
      <c r="N27" s="865">
        <f t="shared" si="3"/>
        <v>127.97813413060966</v>
      </c>
      <c r="O27" s="865">
        <f t="shared" si="3"/>
        <v>127.32186222943871</v>
      </c>
      <c r="P27" s="865">
        <f t="shared" si="3"/>
        <v>126.72088932139727</v>
      </c>
      <c r="Q27" s="865">
        <f t="shared" si="3"/>
        <v>125.56794088747436</v>
      </c>
      <c r="R27" s="865">
        <f t="shared" si="3"/>
        <v>123.9724126857714</v>
      </c>
      <c r="S27" s="865">
        <f t="shared" si="3"/>
        <v>122.38962002556048</v>
      </c>
      <c r="T27" s="865">
        <f t="shared" si="3"/>
        <v>120.83368121361863</v>
      </c>
      <c r="U27" s="865">
        <f t="shared" si="3"/>
        <v>119.30529264763462</v>
      </c>
      <c r="V27" s="865">
        <f t="shared" si="3"/>
        <v>118.83796346923616</v>
      </c>
      <c r="W27" s="865">
        <f t="shared" si="3"/>
        <v>118.68994695563309</v>
      </c>
      <c r="X27" s="865">
        <f t="shared" si="3"/>
        <v>118.5769533953431</v>
      </c>
      <c r="Y27" s="865">
        <f t="shared" si="3"/>
        <v>118.43510397257097</v>
      </c>
      <c r="Z27" s="865">
        <f t="shared" si="3"/>
        <v>118.34187837141468</v>
      </c>
      <c r="AA27" s="865">
        <f t="shared" si="3"/>
        <v>118.42090443414543</v>
      </c>
      <c r="AB27" s="865">
        <f t="shared" si="3"/>
        <v>118.54579162115755</v>
      </c>
      <c r="AC27" s="865">
        <f t="shared" si="3"/>
        <v>118.6428062366423</v>
      </c>
      <c r="AD27" s="865">
        <f t="shared" si="3"/>
        <v>118.77248073991707</v>
      </c>
      <c r="AE27" s="865">
        <f t="shared" si="3"/>
        <v>118.86544041840652</v>
      </c>
      <c r="AF27" s="865">
        <f t="shared" si="3"/>
        <v>118.97410728442701</v>
      </c>
      <c r="AG27" s="865">
        <f t="shared" si="3"/>
        <v>119.07600078882818</v>
      </c>
      <c r="AH27" s="865">
        <f t="shared" si="3"/>
        <v>119.18270246890323</v>
      </c>
      <c r="AI27" s="865">
        <f t="shared" si="3"/>
        <v>119.28265605500226</v>
      </c>
      <c r="AJ27" s="865">
        <f t="shared" si="3"/>
        <v>119.37327021393769</v>
      </c>
    </row>
    <row r="28" spans="1:36" x14ac:dyDescent="0.2">
      <c r="A28" s="850"/>
      <c r="B28" s="403"/>
      <c r="C28" s="239" t="s">
        <v>693</v>
      </c>
      <c r="D28" s="540" t="s">
        <v>253</v>
      </c>
      <c r="E28" s="234" t="s">
        <v>657</v>
      </c>
      <c r="F28" s="295" t="s">
        <v>78</v>
      </c>
      <c r="G28" s="295">
        <v>1</v>
      </c>
      <c r="H28" s="542">
        <f>'3. BL Demand'!H28+'6. Preferred (Scenario Yr)'!G58</f>
        <v>2.9155690579433866</v>
      </c>
      <c r="I28" s="858">
        <f>'3. BL Demand'!I28+'6. Preferred (Scenario Yr)'!H58</f>
        <v>2.9155690579433866</v>
      </c>
      <c r="J28" s="858">
        <f>'3. BL Demand'!J28+'6. Preferred (Scenario Yr)'!I58</f>
        <v>2.9155690579433866</v>
      </c>
      <c r="K28" s="858">
        <f>'3. BL Demand'!K28+'6. Preferred (Scenario Yr)'!J58</f>
        <v>2.9155690579433866</v>
      </c>
      <c r="L28" s="865">
        <f>'3. BL Demand'!L28+'6. Preferred (Scenario Yr)'!K58</f>
        <v>2.9155690579433866</v>
      </c>
      <c r="M28" s="865">
        <f>'3. BL Demand'!M28+'6. Preferred (Scenario Yr)'!L58</f>
        <v>2.9155690579433866</v>
      </c>
      <c r="N28" s="865">
        <f>'3. BL Demand'!N28+'6. Preferred (Scenario Yr)'!M58</f>
        <v>2.9155690579433866</v>
      </c>
      <c r="O28" s="865">
        <f>'3. BL Demand'!O28+'6. Preferred (Scenario Yr)'!N58</f>
        <v>2.9155690579433866</v>
      </c>
      <c r="P28" s="865">
        <f>'3. BL Demand'!P28+'6. Preferred (Scenario Yr)'!O58</f>
        <v>2.9155690579433866</v>
      </c>
      <c r="Q28" s="865">
        <f>'3. BL Demand'!Q28+'6. Preferred (Scenario Yr)'!P58</f>
        <v>2.9155690579433866</v>
      </c>
      <c r="R28" s="865">
        <f>'3. BL Demand'!R28+'6. Preferred (Scenario Yr)'!Q58</f>
        <v>2.9155690579433866</v>
      </c>
      <c r="S28" s="865">
        <f>'3. BL Demand'!S28+'6. Preferred (Scenario Yr)'!R58</f>
        <v>2.9155690579433866</v>
      </c>
      <c r="T28" s="865">
        <f>'3. BL Demand'!T28+'6. Preferred (Scenario Yr)'!S58</f>
        <v>2.9155690579433866</v>
      </c>
      <c r="U28" s="865">
        <f>'3. BL Demand'!U28+'6. Preferred (Scenario Yr)'!T58</f>
        <v>2.9155690579433866</v>
      </c>
      <c r="V28" s="865">
        <f>'3. BL Demand'!V28+'6. Preferred (Scenario Yr)'!U58</f>
        <v>2.9155690579433866</v>
      </c>
      <c r="W28" s="865">
        <f>'3. BL Demand'!W28+'6. Preferred (Scenario Yr)'!V58</f>
        <v>2.9155690579433866</v>
      </c>
      <c r="X28" s="865">
        <f>'3. BL Demand'!X28+'6. Preferred (Scenario Yr)'!W58</f>
        <v>2.9155690579433866</v>
      </c>
      <c r="Y28" s="865">
        <f>'3. BL Demand'!Y28+'6. Preferred (Scenario Yr)'!X58</f>
        <v>2.9155690579433866</v>
      </c>
      <c r="Z28" s="865">
        <f>'3. BL Demand'!Z28+'6. Preferred (Scenario Yr)'!Y58</f>
        <v>2.9155690579433866</v>
      </c>
      <c r="AA28" s="865">
        <f>'3. BL Demand'!AA28+'6. Preferred (Scenario Yr)'!Z58</f>
        <v>2.9155690579433866</v>
      </c>
      <c r="AB28" s="865">
        <f>'3. BL Demand'!AB28+'6. Preferred (Scenario Yr)'!AA58</f>
        <v>2.9155690579433866</v>
      </c>
      <c r="AC28" s="865">
        <f>'3. BL Demand'!AC28+'6. Preferred (Scenario Yr)'!AB58</f>
        <v>2.9155690579433866</v>
      </c>
      <c r="AD28" s="865">
        <f>'3. BL Demand'!AD28+'6. Preferred (Scenario Yr)'!AC58</f>
        <v>2.9155690579433866</v>
      </c>
      <c r="AE28" s="865">
        <f>'3. BL Demand'!AE28+'6. Preferred (Scenario Yr)'!AD58</f>
        <v>2.9155690579433866</v>
      </c>
      <c r="AF28" s="865">
        <f>'3. BL Demand'!AF28+'6. Preferred (Scenario Yr)'!AE58</f>
        <v>2.9155690579433866</v>
      </c>
      <c r="AG28" s="865">
        <f>'3. BL Demand'!AG28+'6. Preferred (Scenario Yr)'!AF58</f>
        <v>2.9155690579433866</v>
      </c>
      <c r="AH28" s="865">
        <f>'3. BL Demand'!AH28+'6. Preferred (Scenario Yr)'!AG58</f>
        <v>2.9155690579433866</v>
      </c>
      <c r="AI28" s="865">
        <f>'3. BL Demand'!AI28+'6. Preferred (Scenario Yr)'!AH58</f>
        <v>2.9155690579433866</v>
      </c>
      <c r="AJ28" s="865">
        <f>'3. BL Demand'!AJ28+'6. Preferred (Scenario Yr)'!AI58</f>
        <v>2.9155690579433866</v>
      </c>
    </row>
    <row r="29" spans="1:36" ht="15.75" thickBot="1" x14ac:dyDescent="0.25">
      <c r="A29" s="850"/>
      <c r="B29" s="404"/>
      <c r="C29" s="275" t="s">
        <v>694</v>
      </c>
      <c r="D29" s="296" t="s">
        <v>255</v>
      </c>
      <c r="E29" s="277" t="s">
        <v>657</v>
      </c>
      <c r="F29" s="293" t="s">
        <v>78</v>
      </c>
      <c r="G29" s="293">
        <v>1</v>
      </c>
      <c r="H29" s="601">
        <f>'3. BL Demand'!H29+'6. Preferred (Scenario Yr)'!G34</f>
        <v>0.34619172244018143</v>
      </c>
      <c r="I29" s="858">
        <f>'3. BL Demand'!I29+'6. Preferred (Scenario Yr)'!H34</f>
        <v>0.34619172244018143</v>
      </c>
      <c r="J29" s="858">
        <f>'3. BL Demand'!J29+'6. Preferred (Scenario Yr)'!I34</f>
        <v>0.34619172244018143</v>
      </c>
      <c r="K29" s="858">
        <f>'3. BL Demand'!K29+'6. Preferred (Scenario Yr)'!J34</f>
        <v>0.34619172244018143</v>
      </c>
      <c r="L29" s="865">
        <f>'3. BL Demand'!L29+'6. Preferred (Scenario Yr)'!K34</f>
        <v>0.34619172244018143</v>
      </c>
      <c r="M29" s="865">
        <f>'3. BL Demand'!M29+'6. Preferred (Scenario Yr)'!L34</f>
        <v>0.34619172244018143</v>
      </c>
      <c r="N29" s="865">
        <f>'3. BL Demand'!N29+'6. Preferred (Scenario Yr)'!M34</f>
        <v>0.34619172244018143</v>
      </c>
      <c r="O29" s="865">
        <f>'3. BL Demand'!O29+'6. Preferred (Scenario Yr)'!N34</f>
        <v>0.34619172244018143</v>
      </c>
      <c r="P29" s="865">
        <f>'3. BL Demand'!P29+'6. Preferred (Scenario Yr)'!O34</f>
        <v>0.34619172244018143</v>
      </c>
      <c r="Q29" s="865">
        <f>'3. BL Demand'!Q29+'6. Preferred (Scenario Yr)'!P34</f>
        <v>0.34619172244018143</v>
      </c>
      <c r="R29" s="865">
        <f>'3. BL Demand'!R29+'6. Preferred (Scenario Yr)'!Q34</f>
        <v>0.34619172244018143</v>
      </c>
      <c r="S29" s="865">
        <f>'3. BL Demand'!S29+'6. Preferred (Scenario Yr)'!R34</f>
        <v>0.34619172244018143</v>
      </c>
      <c r="T29" s="865">
        <f>'3. BL Demand'!T29+'6. Preferred (Scenario Yr)'!S34</f>
        <v>0.34619172244018143</v>
      </c>
      <c r="U29" s="865">
        <f>'3. BL Demand'!U29+'6. Preferred (Scenario Yr)'!T34</f>
        <v>0.34619172244018143</v>
      </c>
      <c r="V29" s="865">
        <f>'3. BL Demand'!V29+'6. Preferred (Scenario Yr)'!U34</f>
        <v>0.34619172244018143</v>
      </c>
      <c r="W29" s="865">
        <f>'3. BL Demand'!W29+'6. Preferred (Scenario Yr)'!V34</f>
        <v>0.34619172244018143</v>
      </c>
      <c r="X29" s="865">
        <f>'3. BL Demand'!X29+'6. Preferred (Scenario Yr)'!W34</f>
        <v>0.34619172244018143</v>
      </c>
      <c r="Y29" s="865">
        <f>'3. BL Demand'!Y29+'6. Preferred (Scenario Yr)'!X34</f>
        <v>0.34619172244018143</v>
      </c>
      <c r="Z29" s="865">
        <f>'3. BL Demand'!Z29+'6. Preferred (Scenario Yr)'!Y34</f>
        <v>0.34619172244018143</v>
      </c>
      <c r="AA29" s="865">
        <f>'3. BL Demand'!AA29+'6. Preferred (Scenario Yr)'!Z34</f>
        <v>0.34619172244018143</v>
      </c>
      <c r="AB29" s="865">
        <f>'3. BL Demand'!AB29+'6. Preferred (Scenario Yr)'!AA34</f>
        <v>0.34619172244018143</v>
      </c>
      <c r="AC29" s="865">
        <f>'3. BL Demand'!AC29+'6. Preferred (Scenario Yr)'!AB34</f>
        <v>0.34619172244018143</v>
      </c>
      <c r="AD29" s="865">
        <f>'3. BL Demand'!AD29+'6. Preferred (Scenario Yr)'!AC34</f>
        <v>0.34619172244018143</v>
      </c>
      <c r="AE29" s="865">
        <f>'3. BL Demand'!AE29+'6. Preferred (Scenario Yr)'!AD34</f>
        <v>0.34619172244018143</v>
      </c>
      <c r="AF29" s="865">
        <f>'3. BL Demand'!AF29+'6. Preferred (Scenario Yr)'!AE34</f>
        <v>0.34619172244018143</v>
      </c>
      <c r="AG29" s="865">
        <f>'3. BL Demand'!AG29+'6. Preferred (Scenario Yr)'!AF34</f>
        <v>0.34619172244018143</v>
      </c>
      <c r="AH29" s="865">
        <f>'3. BL Demand'!AH29+'6. Preferred (Scenario Yr)'!AG34</f>
        <v>0.34619172244018143</v>
      </c>
      <c r="AI29" s="865">
        <f>'3. BL Demand'!AI29+'6. Preferred (Scenario Yr)'!AH34</f>
        <v>0.34619172244018143</v>
      </c>
      <c r="AJ29" s="865">
        <f>'3. BL Demand'!AJ29+'6. Preferred (Scenario Yr)'!AI34</f>
        <v>0.34619172244018143</v>
      </c>
    </row>
    <row r="30" spans="1:36" x14ac:dyDescent="0.2">
      <c r="A30" s="850"/>
      <c r="B30" s="568" t="s">
        <v>256</v>
      </c>
      <c r="C30" s="316" t="s">
        <v>695</v>
      </c>
      <c r="D30" s="866" t="s">
        <v>258</v>
      </c>
      <c r="E30" s="234" t="s">
        <v>657</v>
      </c>
      <c r="F30" s="295" t="s">
        <v>78</v>
      </c>
      <c r="G30" s="295">
        <v>2</v>
      </c>
      <c r="H30" s="447">
        <f>'3. BL Demand'!H30+'6. Preferred (Scenario Yr)'!G61</f>
        <v>0.3446732093170678</v>
      </c>
      <c r="I30" s="481">
        <f>'3. BL Demand'!I30+'6. Preferred (Scenario Yr)'!H61</f>
        <v>0.3446732093170678</v>
      </c>
      <c r="J30" s="481">
        <f>'3. BL Demand'!J30+'6. Preferred (Scenario Yr)'!I61</f>
        <v>0.3446732093170678</v>
      </c>
      <c r="K30" s="481">
        <f>'3. BL Demand'!K30+'6. Preferred (Scenario Yr)'!J61</f>
        <v>0.3446732093170678</v>
      </c>
      <c r="L30" s="336">
        <f>'3. BL Demand'!L30+'6. Preferred (Scenario Yr)'!K61</f>
        <v>0.3446732093170678</v>
      </c>
      <c r="M30" s="336">
        <f>'3. BL Demand'!M30+'6. Preferred (Scenario Yr)'!L61</f>
        <v>0.3446732093170678</v>
      </c>
      <c r="N30" s="336">
        <f>'3. BL Demand'!N30+'6. Preferred (Scenario Yr)'!M61</f>
        <v>0.3446732093170678</v>
      </c>
      <c r="O30" s="336">
        <f>'3. BL Demand'!O30+'6. Preferred (Scenario Yr)'!N61</f>
        <v>0.3446732093170678</v>
      </c>
      <c r="P30" s="336">
        <f>'3. BL Demand'!P30+'6. Preferred (Scenario Yr)'!O61</f>
        <v>0.3446732093170678</v>
      </c>
      <c r="Q30" s="336">
        <f>'3. BL Demand'!Q30+'6. Preferred (Scenario Yr)'!P61</f>
        <v>0.3446732093170678</v>
      </c>
      <c r="R30" s="336">
        <f>'3. BL Demand'!R30+'6. Preferred (Scenario Yr)'!Q61</f>
        <v>0.3446732093170678</v>
      </c>
      <c r="S30" s="336">
        <f>'3. BL Demand'!S30+'6. Preferred (Scenario Yr)'!R61</f>
        <v>0.3446732093170678</v>
      </c>
      <c r="T30" s="336">
        <f>'3. BL Demand'!T30+'6. Preferred (Scenario Yr)'!S61</f>
        <v>0.3446732093170678</v>
      </c>
      <c r="U30" s="336">
        <f>'3. BL Demand'!U30+'6. Preferred (Scenario Yr)'!T61</f>
        <v>0.3446732093170678</v>
      </c>
      <c r="V30" s="336">
        <f>'3. BL Demand'!V30+'6. Preferred (Scenario Yr)'!U61</f>
        <v>0.3446732093170678</v>
      </c>
      <c r="W30" s="336">
        <f>'3. BL Demand'!W30+'6. Preferred (Scenario Yr)'!V61</f>
        <v>0.3446732093170678</v>
      </c>
      <c r="X30" s="336">
        <f>'3. BL Demand'!X30+'6. Preferred (Scenario Yr)'!W61</f>
        <v>0.3446732093170678</v>
      </c>
      <c r="Y30" s="336">
        <f>'3. BL Demand'!Y30+'6. Preferred (Scenario Yr)'!X61</f>
        <v>0.3446732093170678</v>
      </c>
      <c r="Z30" s="336">
        <f>'3. BL Demand'!Z30+'6. Preferred (Scenario Yr)'!Y61</f>
        <v>0.3446732093170678</v>
      </c>
      <c r="AA30" s="336">
        <f>'3. BL Demand'!AA30+'6. Preferred (Scenario Yr)'!Z61</f>
        <v>0.3446732093170678</v>
      </c>
      <c r="AB30" s="336">
        <f>'3. BL Demand'!AB30+'6. Preferred (Scenario Yr)'!AA61</f>
        <v>0.3446732093170678</v>
      </c>
      <c r="AC30" s="336">
        <f>'3. BL Demand'!AC30+'6. Preferred (Scenario Yr)'!AB61</f>
        <v>0.3446732093170678</v>
      </c>
      <c r="AD30" s="336">
        <f>'3. BL Demand'!AD30+'6. Preferred (Scenario Yr)'!AC61</f>
        <v>0.3446732093170678</v>
      </c>
      <c r="AE30" s="336">
        <f>'3. BL Demand'!AE30+'6. Preferred (Scenario Yr)'!AD61</f>
        <v>0.3446732093170678</v>
      </c>
      <c r="AF30" s="336">
        <f>'3. BL Demand'!AF30+'6. Preferred (Scenario Yr)'!AE61</f>
        <v>0.3446732093170678</v>
      </c>
      <c r="AG30" s="336">
        <f>'3. BL Demand'!AG30+'6. Preferred (Scenario Yr)'!AF61</f>
        <v>0.3446732093170678</v>
      </c>
      <c r="AH30" s="336">
        <f>'3. BL Demand'!AH30+'6. Preferred (Scenario Yr)'!AG61</f>
        <v>0.3446732093170678</v>
      </c>
      <c r="AI30" s="336">
        <f>'3. BL Demand'!AI30+'6. Preferred (Scenario Yr)'!AH61</f>
        <v>0.3446732093170678</v>
      </c>
      <c r="AJ30" s="336">
        <f>'3. BL Demand'!AJ30+'6. Preferred (Scenario Yr)'!AI61</f>
        <v>0.3446732093170678</v>
      </c>
    </row>
    <row r="31" spans="1:36" x14ac:dyDescent="0.2">
      <c r="A31" s="850"/>
      <c r="B31" s="571"/>
      <c r="C31" s="239" t="s">
        <v>696</v>
      </c>
      <c r="D31" s="866" t="s">
        <v>260</v>
      </c>
      <c r="E31" s="234" t="s">
        <v>657</v>
      </c>
      <c r="F31" s="295" t="s">
        <v>78</v>
      </c>
      <c r="G31" s="295">
        <v>2</v>
      </c>
      <c r="H31" s="462">
        <f>'3. BL Demand'!H31+'6. Preferred (Scenario Yr)'!G64</f>
        <v>1.1842802271344625E-2</v>
      </c>
      <c r="I31" s="481">
        <f>'3. BL Demand'!I31+'6. Preferred (Scenario Yr)'!H64</f>
        <v>1.1842802271344625E-2</v>
      </c>
      <c r="J31" s="481">
        <f>'3. BL Demand'!J31+'6. Preferred (Scenario Yr)'!I64</f>
        <v>1.1842802271344625E-2</v>
      </c>
      <c r="K31" s="481">
        <f>'3. BL Demand'!K31+'6. Preferred (Scenario Yr)'!J64</f>
        <v>1.1842802271344625E-2</v>
      </c>
      <c r="L31" s="336">
        <f>'3. BL Demand'!L31+'6. Preferred (Scenario Yr)'!K64</f>
        <v>1.1842802271344625E-2</v>
      </c>
      <c r="M31" s="336">
        <f>'3. BL Demand'!M31+'6. Preferred (Scenario Yr)'!L64</f>
        <v>1.1842802271344625E-2</v>
      </c>
      <c r="N31" s="336">
        <f>'3. BL Demand'!N31+'6. Preferred (Scenario Yr)'!M64</f>
        <v>1.1842802271344625E-2</v>
      </c>
      <c r="O31" s="336">
        <f>'3. BL Demand'!O31+'6. Preferred (Scenario Yr)'!N64</f>
        <v>1.1842802271344625E-2</v>
      </c>
      <c r="P31" s="336">
        <f>'3. BL Demand'!P31+'6. Preferred (Scenario Yr)'!O64</f>
        <v>1.1842802271344625E-2</v>
      </c>
      <c r="Q31" s="336">
        <f>'3. BL Demand'!Q31+'6. Preferred (Scenario Yr)'!P64</f>
        <v>1.1842802271344625E-2</v>
      </c>
      <c r="R31" s="336">
        <f>'3. BL Demand'!R31+'6. Preferred (Scenario Yr)'!Q64</f>
        <v>1.1842802271344625E-2</v>
      </c>
      <c r="S31" s="336">
        <f>'3. BL Demand'!S31+'6. Preferred (Scenario Yr)'!R64</f>
        <v>1.1842802271344625E-2</v>
      </c>
      <c r="T31" s="336">
        <f>'3. BL Demand'!T31+'6. Preferred (Scenario Yr)'!S64</f>
        <v>1.1842802271344625E-2</v>
      </c>
      <c r="U31" s="336">
        <f>'3. BL Demand'!U31+'6. Preferred (Scenario Yr)'!T64</f>
        <v>1.1842802271344625E-2</v>
      </c>
      <c r="V31" s="336">
        <f>'3. BL Demand'!V31+'6. Preferred (Scenario Yr)'!U64</f>
        <v>1.1842802271344625E-2</v>
      </c>
      <c r="W31" s="336">
        <f>'3. BL Demand'!W31+'6. Preferred (Scenario Yr)'!V64</f>
        <v>1.1842802271344625E-2</v>
      </c>
      <c r="X31" s="336">
        <f>'3. BL Demand'!X31+'6. Preferred (Scenario Yr)'!W64</f>
        <v>1.1842802271344625E-2</v>
      </c>
      <c r="Y31" s="336">
        <f>'3. BL Demand'!Y31+'6. Preferred (Scenario Yr)'!X64</f>
        <v>1.1842802271344625E-2</v>
      </c>
      <c r="Z31" s="336">
        <f>'3. BL Demand'!Z31+'6. Preferred (Scenario Yr)'!Y64</f>
        <v>1.1842802271344625E-2</v>
      </c>
      <c r="AA31" s="336">
        <f>'3. BL Demand'!AA31+'6. Preferred (Scenario Yr)'!Z64</f>
        <v>1.1842802271344625E-2</v>
      </c>
      <c r="AB31" s="336">
        <f>'3. BL Demand'!AB31+'6. Preferred (Scenario Yr)'!AA64</f>
        <v>1.1842802271344625E-2</v>
      </c>
      <c r="AC31" s="336">
        <f>'3. BL Demand'!AC31+'6. Preferred (Scenario Yr)'!AB64</f>
        <v>1.1842802271344625E-2</v>
      </c>
      <c r="AD31" s="336">
        <f>'3. BL Demand'!AD31+'6. Preferred (Scenario Yr)'!AC64</f>
        <v>1.1842802271344625E-2</v>
      </c>
      <c r="AE31" s="336">
        <f>'3. BL Demand'!AE31+'6. Preferred (Scenario Yr)'!AD64</f>
        <v>1.1842802271344625E-2</v>
      </c>
      <c r="AF31" s="336">
        <f>'3. BL Demand'!AF31+'6. Preferred (Scenario Yr)'!AE64</f>
        <v>1.1842802271344625E-2</v>
      </c>
      <c r="AG31" s="336">
        <f>'3. BL Demand'!AG31+'6. Preferred (Scenario Yr)'!AF64</f>
        <v>1.1842802271344625E-2</v>
      </c>
      <c r="AH31" s="336">
        <f>'3. BL Demand'!AH31+'6. Preferred (Scenario Yr)'!AG64</f>
        <v>1.1842802271344625E-2</v>
      </c>
      <c r="AI31" s="336">
        <f>'3. BL Demand'!AI31+'6. Preferred (Scenario Yr)'!AH64</f>
        <v>1.1842802271344625E-2</v>
      </c>
      <c r="AJ31" s="336">
        <f>'3. BL Demand'!AJ31+'6. Preferred (Scenario Yr)'!AI64</f>
        <v>1.1842802271344625E-2</v>
      </c>
    </row>
    <row r="32" spans="1:36" x14ac:dyDescent="0.2">
      <c r="A32" s="850"/>
      <c r="B32" s="571"/>
      <c r="C32" s="269" t="s">
        <v>697</v>
      </c>
      <c r="D32" s="866" t="s">
        <v>262</v>
      </c>
      <c r="E32" s="234" t="s">
        <v>657</v>
      </c>
      <c r="F32" s="295" t="s">
        <v>78</v>
      </c>
      <c r="G32" s="295">
        <v>2</v>
      </c>
      <c r="H32" s="462">
        <f>'3. BL Demand'!H32+'6. Preferred (Scenario Yr)'!G67</f>
        <v>2.460982346795217</v>
      </c>
      <c r="I32" s="481">
        <f>'3. BL Demand'!I32+'6. Preferred (Scenario Yr)'!H67</f>
        <v>2.5029832038853428</v>
      </c>
      <c r="J32" s="481">
        <f>'3. BL Demand'!J32+'6. Preferred (Scenario Yr)'!I67</f>
        <v>2.5441876843633922</v>
      </c>
      <c r="K32" s="481">
        <f>'3. BL Demand'!K32+'6. Preferred (Scenario Yr)'!J67</f>
        <v>2.5846114034570533</v>
      </c>
      <c r="L32" s="336">
        <f>'3. BL Demand'!L32+'6. Preferred (Scenario Yr)'!K67</f>
        <v>2.6242685568278601</v>
      </c>
      <c r="M32" s="336">
        <f>'3. BL Demand'!M32+'6. Preferred (Scenario Yr)'!L67</f>
        <v>2.6631733401373472</v>
      </c>
      <c r="N32" s="336">
        <f>'3. BL Demand'!N32+'6. Preferred (Scenario Yr)'!M67</f>
        <v>2.7013399490470489</v>
      </c>
      <c r="O32" s="336">
        <f>'3. BL Demand'!O32+'6. Preferred (Scenario Yr)'!N67</f>
        <v>2.7387811596523459</v>
      </c>
      <c r="P32" s="336">
        <f>'3. BL Demand'!P32+'6. Preferred (Scenario Yr)'!O67</f>
        <v>2.7755111676147726</v>
      </c>
      <c r="Q32" s="336">
        <v>3.565407792443203</v>
      </c>
      <c r="R32" s="336">
        <v>4.0224428236386274</v>
      </c>
      <c r="S32" s="336">
        <v>4.4699443889615242</v>
      </c>
      <c r="T32" s="336">
        <v>4.9093007267831554</v>
      </c>
      <c r="U32" s="336">
        <v>5.3412669611366219</v>
      </c>
      <c r="V32" s="336">
        <v>5.3321852127152498</v>
      </c>
      <c r="W32" s="336">
        <v>5.3232617728554361</v>
      </c>
      <c r="X32" s="336">
        <v>5.3144521578065831</v>
      </c>
      <c r="Y32" s="336">
        <v>5.305753706567943</v>
      </c>
      <c r="Z32" s="336">
        <v>5.2971637549378867</v>
      </c>
      <c r="AA32" s="336">
        <v>5.288682761352689</v>
      </c>
      <c r="AB32" s="336">
        <v>5.2803082244304766</v>
      </c>
      <c r="AC32" s="336">
        <v>5.2720374768898859</v>
      </c>
      <c r="AD32" s="336">
        <v>5.2638679878265453</v>
      </c>
      <c r="AE32" s="336">
        <v>5.255797224114314</v>
      </c>
      <c r="AF32" s="336">
        <v>5.247824213484142</v>
      </c>
      <c r="AG32" s="336">
        <v>5.2135448145490546</v>
      </c>
      <c r="AH32" s="336">
        <v>5.1798637168841823</v>
      </c>
      <c r="AI32" s="336">
        <v>5.1467700970106378</v>
      </c>
      <c r="AJ32" s="336">
        <v>5.1142531270173697</v>
      </c>
    </row>
    <row r="33" spans="1:36" x14ac:dyDescent="0.2">
      <c r="A33" s="850"/>
      <c r="B33" s="571"/>
      <c r="C33" s="239" t="s">
        <v>698</v>
      </c>
      <c r="D33" s="866" t="s">
        <v>264</v>
      </c>
      <c r="E33" s="234" t="s">
        <v>657</v>
      </c>
      <c r="F33" s="295" t="s">
        <v>78</v>
      </c>
      <c r="G33" s="295">
        <v>2</v>
      </c>
      <c r="H33" s="462">
        <f>'3. BL Demand'!H33+'6. Preferred (Scenario Yr)'!G70</f>
        <v>3.029948941355153</v>
      </c>
      <c r="I33" s="481">
        <f>'3. BL Demand'!I33+'6. Preferred (Scenario Yr)'!H70</f>
        <v>2.9777124186890482</v>
      </c>
      <c r="J33" s="481">
        <f>'3. BL Demand'!J33+'6. Preferred (Scenario Yr)'!I70</f>
        <v>2.9254758960229434</v>
      </c>
      <c r="K33" s="481">
        <f>'3. BL Demand'!K33+'6. Preferred (Scenario Yr)'!J70</f>
        <v>2.8732393733568387</v>
      </c>
      <c r="L33" s="336">
        <f>'3. BL Demand'!L33+'6. Preferred (Scenario Yr)'!K70</f>
        <v>2.8230454784120771</v>
      </c>
      <c r="M33" s="336">
        <f>'3. BL Demand'!M33+'6. Preferred (Scenario Yr)'!L70</f>
        <v>2.7737467027527236</v>
      </c>
      <c r="N33" s="336">
        <f>'3. BL Demand'!N33+'6. Preferred (Scenario Yr)'!M70</f>
        <v>2.7253273700340248</v>
      </c>
      <c r="O33" s="336">
        <f>'3. BL Demand'!O33+'6. Preferred (Scenario Yr)'!N70</f>
        <v>2.6777702362767526</v>
      </c>
      <c r="P33" s="336">
        <f>'3. BL Demand'!P33+'6. Preferred (Scenario Yr)'!O70</f>
        <v>2.6310596251361535</v>
      </c>
      <c r="Q33" s="336">
        <v>1.8313162364201347</v>
      </c>
      <c r="R33" s="336">
        <v>1.3645639608121809</v>
      </c>
      <c r="S33" s="336">
        <v>0.90747475750306905</v>
      </c>
      <c r="T33" s="336">
        <v>0.45865606830601147</v>
      </c>
      <c r="U33" s="336">
        <v>1.7349868938534577E-2</v>
      </c>
      <c r="V33" s="336">
        <v>1.7214273726892531E-2</v>
      </c>
      <c r="W33" s="336">
        <v>1.7037251953007447E-2</v>
      </c>
      <c r="X33" s="336">
        <v>1.6863522387057555E-2</v>
      </c>
      <c r="Y33" s="336">
        <v>1.6692993848736733E-2</v>
      </c>
      <c r="Z33" s="336">
        <v>1.6525578358627096E-2</v>
      </c>
      <c r="AA33" s="336">
        <v>1.6361200568350706E-2</v>
      </c>
      <c r="AB33" s="336">
        <v>1.6198190112579915E-2</v>
      </c>
      <c r="AC33" s="336">
        <v>1.603802972610157E-2</v>
      </c>
      <c r="AD33" s="336">
        <v>1.5880646200558575E-2</v>
      </c>
      <c r="AE33" s="336">
        <v>1.5725968549365733E-2</v>
      </c>
      <c r="AF33" s="336">
        <v>1.5573932563316848E-2</v>
      </c>
      <c r="AG33" s="336">
        <v>1.5346754748176457E-2</v>
      </c>
      <c r="AH33" s="336">
        <v>1.5124814935820526E-2</v>
      </c>
      <c r="AI33" s="336">
        <v>1.4907963163807542E-2</v>
      </c>
      <c r="AJ33" s="336">
        <v>1.4696053901861277E-2</v>
      </c>
    </row>
    <row r="34" spans="1:36" x14ac:dyDescent="0.2">
      <c r="A34" s="850"/>
      <c r="B34" s="571"/>
      <c r="C34" s="239" t="s">
        <v>699</v>
      </c>
      <c r="D34" s="866" t="s">
        <v>266</v>
      </c>
      <c r="E34" s="234" t="s">
        <v>657</v>
      </c>
      <c r="F34" s="295" t="s">
        <v>78</v>
      </c>
      <c r="G34" s="295">
        <v>2</v>
      </c>
      <c r="H34" s="462">
        <f>'3. BL Demand'!H34+'6. Preferred (Scenario Yr)'!G73</f>
        <v>0.3446732093170678</v>
      </c>
      <c r="I34" s="481">
        <f>'3. BL Demand'!I34+'6. Preferred (Scenario Yr)'!H73</f>
        <v>0.3446732093170678</v>
      </c>
      <c r="J34" s="481">
        <f>'3. BL Demand'!J34+'6. Preferred (Scenario Yr)'!I73</f>
        <v>0.3446732093170678</v>
      </c>
      <c r="K34" s="481">
        <f>'3. BL Demand'!K34+'6. Preferred (Scenario Yr)'!J73</f>
        <v>0.3446732093170678</v>
      </c>
      <c r="L34" s="336">
        <f>'3. BL Demand'!L34+'6. Preferred (Scenario Yr)'!K73</f>
        <v>0.3446732093170678</v>
      </c>
      <c r="M34" s="336">
        <f>'3. BL Demand'!M34+'6. Preferred (Scenario Yr)'!L73</f>
        <v>0.3446732093170678</v>
      </c>
      <c r="N34" s="336">
        <f>'3. BL Demand'!N34+'6. Preferred (Scenario Yr)'!M73</f>
        <v>0.3446732093170678</v>
      </c>
      <c r="O34" s="336">
        <f>'3. BL Demand'!O34+'6. Preferred (Scenario Yr)'!N73</f>
        <v>0.3446732093170678</v>
      </c>
      <c r="P34" s="336">
        <f>'3. BL Demand'!P34+'6. Preferred (Scenario Yr)'!O73</f>
        <v>0.3446732093170678</v>
      </c>
      <c r="Q34" s="336">
        <f>'3. BL Demand'!Q34+'6. Preferred (Scenario Yr)'!P73</f>
        <v>0.3446732093170678</v>
      </c>
      <c r="R34" s="336">
        <f>'3. BL Demand'!R34+'6. Preferred (Scenario Yr)'!Q73</f>
        <v>0.3446732093170678</v>
      </c>
      <c r="S34" s="336">
        <f>'3. BL Demand'!S34+'6. Preferred (Scenario Yr)'!R73</f>
        <v>0.3446732093170678</v>
      </c>
      <c r="T34" s="336">
        <f>'3. BL Demand'!T34+'6. Preferred (Scenario Yr)'!S73</f>
        <v>0.3446732093170678</v>
      </c>
      <c r="U34" s="336">
        <f>'3. BL Demand'!U34+'6. Preferred (Scenario Yr)'!T73</f>
        <v>0.3446732093170678</v>
      </c>
      <c r="V34" s="336">
        <f>'3. BL Demand'!V34+'6. Preferred (Scenario Yr)'!U73</f>
        <v>0.3446732093170678</v>
      </c>
      <c r="W34" s="336">
        <f>'3. BL Demand'!W34+'6. Preferred (Scenario Yr)'!V73</f>
        <v>0.3446732093170678</v>
      </c>
      <c r="X34" s="336">
        <f>'3. BL Demand'!X34+'6. Preferred (Scenario Yr)'!W73</f>
        <v>0.3446732093170678</v>
      </c>
      <c r="Y34" s="336">
        <f>'3. BL Demand'!Y34+'6. Preferred (Scenario Yr)'!X73</f>
        <v>0.3446732093170678</v>
      </c>
      <c r="Z34" s="336">
        <f>'3. BL Demand'!Z34+'6. Preferred (Scenario Yr)'!Y73</f>
        <v>0.3446732093170678</v>
      </c>
      <c r="AA34" s="336">
        <f>'3. BL Demand'!AA34+'6. Preferred (Scenario Yr)'!Z73</f>
        <v>0.3446732093170678</v>
      </c>
      <c r="AB34" s="336">
        <f>'3. BL Demand'!AB34+'6. Preferred (Scenario Yr)'!AA73</f>
        <v>0.3446732093170678</v>
      </c>
      <c r="AC34" s="336">
        <f>'3. BL Demand'!AC34+'6. Preferred (Scenario Yr)'!AB73</f>
        <v>0.3446732093170678</v>
      </c>
      <c r="AD34" s="336">
        <f>'3. BL Demand'!AD34+'6. Preferred (Scenario Yr)'!AC73</f>
        <v>0.3446732093170678</v>
      </c>
      <c r="AE34" s="336">
        <f>'3. BL Demand'!AE34+'6. Preferred (Scenario Yr)'!AD73</f>
        <v>0.3446732093170678</v>
      </c>
      <c r="AF34" s="336">
        <f>'3. BL Demand'!AF34+'6. Preferred (Scenario Yr)'!AE73</f>
        <v>0.3446732093170678</v>
      </c>
      <c r="AG34" s="336">
        <f>'3. BL Demand'!AG34+'6. Preferred (Scenario Yr)'!AF73</f>
        <v>0.3446732093170678</v>
      </c>
      <c r="AH34" s="336">
        <f>'3. BL Demand'!AH34+'6. Preferred (Scenario Yr)'!AG73</f>
        <v>0.3446732093170678</v>
      </c>
      <c r="AI34" s="336">
        <f>'3. BL Demand'!AI34+'6. Preferred (Scenario Yr)'!AH73</f>
        <v>0.3446732093170678</v>
      </c>
      <c r="AJ34" s="336">
        <f>'3. BL Demand'!AJ34+'6. Preferred (Scenario Yr)'!AI73</f>
        <v>0.3446732093170678</v>
      </c>
    </row>
    <row r="35" spans="1:36" x14ac:dyDescent="0.2">
      <c r="A35" s="850"/>
      <c r="B35" s="571"/>
      <c r="C35" s="239" t="s">
        <v>700</v>
      </c>
      <c r="D35" s="540" t="s">
        <v>268</v>
      </c>
      <c r="E35" s="234" t="s">
        <v>657</v>
      </c>
      <c r="F35" s="295" t="s">
        <v>78</v>
      </c>
      <c r="G35" s="295">
        <v>2</v>
      </c>
      <c r="H35" s="462">
        <f>'3. BL Demand'!H35+'6. Preferred (Scenario Yr)'!G31</f>
        <v>20.967879490944149</v>
      </c>
      <c r="I35" s="481">
        <f>'3. BL Demand'!I35+'6. Preferred (Scenario Yr)'!H31</f>
        <v>20.788115156520128</v>
      </c>
      <c r="J35" s="481">
        <f>'3. BL Demand'!J35+'6. Preferred (Scenario Yr)'!I31</f>
        <v>20.609147198708186</v>
      </c>
      <c r="K35" s="481">
        <f>'3. BL Demand'!K35+'6. Preferred (Scenario Yr)'!J31</f>
        <v>20.430960002280628</v>
      </c>
      <c r="L35" s="336">
        <f>'3. BL Demand'!L35+'6. Preferred (Scenario Yr)'!K31</f>
        <v>20.441496743854582</v>
      </c>
      <c r="M35" s="336">
        <f>'3. BL Demand'!M35+'6. Preferred (Scenario Yr)'!L31</f>
        <v>20.451890736204447</v>
      </c>
      <c r="N35" s="336">
        <f>'3. BL Demand'!N35+'6. Preferred (Scenario Yr)'!M31</f>
        <v>20.462143460013447</v>
      </c>
      <c r="O35" s="336">
        <f>'3. BL Demand'!O35+'6. Preferred (Scenario Yr)'!N31</f>
        <v>20.472259383165422</v>
      </c>
      <c r="P35" s="336">
        <f>'3. BL Demand'!P35+'6. Preferred (Scenario Yr)'!O31</f>
        <v>20.482239986343593</v>
      </c>
      <c r="Q35" s="336">
        <f>'3. BL Demand'!Q35+'6. Preferred (Scenario Yr)'!P31</f>
        <v>20.492086750231181</v>
      </c>
      <c r="R35" s="336">
        <f>'3. BL Demand'!R35+'6. Preferred (Scenario Yr)'!Q31</f>
        <v>20.501803994643712</v>
      </c>
      <c r="S35" s="336">
        <f>'3. BL Demand'!S35+'6. Preferred (Scenario Yr)'!R31</f>
        <v>20.511391632629927</v>
      </c>
      <c r="T35" s="336">
        <f>'3. BL Demand'!T35+'6. Preferred (Scenario Yr)'!S31</f>
        <v>20.520853984005353</v>
      </c>
      <c r="U35" s="336">
        <f>'3. BL Demand'!U35+'6. Preferred (Scenario Yr)'!T31</f>
        <v>20.530193949019363</v>
      </c>
      <c r="V35" s="336">
        <f>'3. BL Demand'!V35+'6. Preferred (Scenario Yr)'!U31</f>
        <v>20.539411292652378</v>
      </c>
      <c r="W35" s="336">
        <f>'3. BL Demand'!W35+'6. Preferred (Scenario Yr)'!V31</f>
        <v>20.548511754286075</v>
      </c>
      <c r="X35" s="336">
        <f>'3. BL Demand'!X35+'6. Preferred (Scenario Yr)'!W31</f>
        <v>20.55749509890088</v>
      </c>
      <c r="Y35" s="336">
        <f>'3. BL Demand'!Y35+'6. Preferred (Scenario Yr)'!X31</f>
        <v>20.566364078677839</v>
      </c>
      <c r="Z35" s="336">
        <f>'3. BL Demand'!Z35+'6. Preferred (Scenario Yr)'!Y31</f>
        <v>20.575121445798008</v>
      </c>
      <c r="AA35" s="336">
        <f>'3. BL Demand'!AA35+'6. Preferred (Scenario Yr)'!Z31</f>
        <v>20.58376681717348</v>
      </c>
      <c r="AB35" s="336">
        <f>'3. BL Demand'!AB35+'6. Preferred (Scenario Yr)'!AA31</f>
        <v>20.592304364551463</v>
      </c>
      <c r="AC35" s="336">
        <f>'3. BL Demand'!AC35+'6. Preferred (Scenario Yr)'!AB31</f>
        <v>20.600735272478531</v>
      </c>
      <c r="AD35" s="336">
        <f>'3. BL Demand'!AD35+'6. Preferred (Scenario Yr)'!AC31</f>
        <v>20.609062145067416</v>
      </c>
      <c r="AE35" s="336">
        <f>'3. BL Demand'!AE35+'6. Preferred (Scenario Yr)'!AD31</f>
        <v>20.617287586430841</v>
      </c>
      <c r="AF35" s="336">
        <f>'3. BL Demand'!AF35+'6. Preferred (Scenario Yr)'!AE31</f>
        <v>20.625412633047063</v>
      </c>
      <c r="AG35" s="336">
        <f>'3. BL Demand'!AG35+'6. Preferred (Scenario Yr)'!AF31</f>
        <v>20.659919209797287</v>
      </c>
      <c r="AH35" s="336">
        <f>'3. BL Demand'!AH35+'6. Preferred (Scenario Yr)'!AG31</f>
        <v>20.693822247274518</v>
      </c>
      <c r="AI35" s="336">
        <f>'3. BL Demand'!AI35+'6. Preferred (Scenario Yr)'!AH31</f>
        <v>20.727132718920075</v>
      </c>
      <c r="AJ35" s="336">
        <f>'3. BL Demand'!AJ35+'6. Preferred (Scenario Yr)'!AI31</f>
        <v>20.759861598175288</v>
      </c>
    </row>
    <row r="36" spans="1:36" x14ac:dyDescent="0.2">
      <c r="A36" s="850"/>
      <c r="B36" s="571"/>
      <c r="C36" s="239" t="s">
        <v>92</v>
      </c>
      <c r="D36" s="540" t="s">
        <v>269</v>
      </c>
      <c r="E36" s="867" t="s">
        <v>701</v>
      </c>
      <c r="F36" s="461" t="s">
        <v>78</v>
      </c>
      <c r="G36" s="461">
        <v>2</v>
      </c>
      <c r="H36" s="462">
        <f>SUM(H30:H35)</f>
        <v>27.16</v>
      </c>
      <c r="I36" s="481">
        <f t="shared" ref="I36:AJ36" si="4">SUM(I30:I35)</f>
        <v>26.97</v>
      </c>
      <c r="J36" s="481">
        <f t="shared" si="4"/>
        <v>26.78</v>
      </c>
      <c r="K36" s="481">
        <f t="shared" si="4"/>
        <v>26.59</v>
      </c>
      <c r="L36" s="336">
        <f t="shared" si="4"/>
        <v>26.59</v>
      </c>
      <c r="M36" s="336">
        <f t="shared" si="4"/>
        <v>26.59</v>
      </c>
      <c r="N36" s="336">
        <f t="shared" si="4"/>
        <v>26.59</v>
      </c>
      <c r="O36" s="336">
        <f t="shared" si="4"/>
        <v>26.59</v>
      </c>
      <c r="P36" s="336">
        <f t="shared" si="4"/>
        <v>26.59</v>
      </c>
      <c r="Q36" s="336">
        <f t="shared" si="4"/>
        <v>26.59</v>
      </c>
      <c r="R36" s="336">
        <f t="shared" si="4"/>
        <v>26.59</v>
      </c>
      <c r="S36" s="336">
        <f t="shared" si="4"/>
        <v>26.59</v>
      </c>
      <c r="T36" s="336">
        <f t="shared" si="4"/>
        <v>26.59</v>
      </c>
      <c r="U36" s="336">
        <f t="shared" si="4"/>
        <v>26.59</v>
      </c>
      <c r="V36" s="336">
        <f t="shared" si="4"/>
        <v>26.59</v>
      </c>
      <c r="W36" s="336">
        <f t="shared" si="4"/>
        <v>26.589999999999996</v>
      </c>
      <c r="X36" s="336">
        <f t="shared" si="4"/>
        <v>26.59</v>
      </c>
      <c r="Y36" s="336">
        <f t="shared" si="4"/>
        <v>26.59</v>
      </c>
      <c r="Z36" s="336">
        <f t="shared" si="4"/>
        <v>26.590000000000003</v>
      </c>
      <c r="AA36" s="336">
        <f t="shared" si="4"/>
        <v>26.59</v>
      </c>
      <c r="AB36" s="336">
        <f t="shared" si="4"/>
        <v>26.59</v>
      </c>
      <c r="AC36" s="336">
        <f t="shared" si="4"/>
        <v>26.589999999999996</v>
      </c>
      <c r="AD36" s="336">
        <f t="shared" si="4"/>
        <v>26.59</v>
      </c>
      <c r="AE36" s="336">
        <f t="shared" si="4"/>
        <v>26.59</v>
      </c>
      <c r="AF36" s="336">
        <f t="shared" si="4"/>
        <v>26.590000000000003</v>
      </c>
      <c r="AG36" s="336">
        <f t="shared" si="4"/>
        <v>26.589999999999996</v>
      </c>
      <c r="AH36" s="336">
        <f t="shared" si="4"/>
        <v>26.59</v>
      </c>
      <c r="AI36" s="336">
        <f t="shared" si="4"/>
        <v>26.59</v>
      </c>
      <c r="AJ36" s="336">
        <f t="shared" si="4"/>
        <v>26.59</v>
      </c>
    </row>
    <row r="37" spans="1:36" ht="15.75" thickBot="1" x14ac:dyDescent="0.25">
      <c r="A37" s="850"/>
      <c r="B37" s="574"/>
      <c r="C37" s="868" t="s">
        <v>702</v>
      </c>
      <c r="D37" s="869" t="s">
        <v>269</v>
      </c>
      <c r="E37" s="870" t="s">
        <v>703</v>
      </c>
      <c r="F37" s="292" t="s">
        <v>273</v>
      </c>
      <c r="G37" s="292">
        <v>2</v>
      </c>
      <c r="H37" s="499">
        <f>(H36*1000000)/(H51*1000)</f>
        <v>124.24227933521601</v>
      </c>
      <c r="I37" s="804">
        <f t="shared" ref="I37:AJ37" si="5">(I36*1000000)/(I51*1000)</f>
        <v>121.99028458646728</v>
      </c>
      <c r="J37" s="804">
        <f t="shared" si="5"/>
        <v>119.83359435148456</v>
      </c>
      <c r="K37" s="804">
        <f t="shared" si="5"/>
        <v>117.71440123946381</v>
      </c>
      <c r="L37" s="871">
        <f t="shared" si="5"/>
        <v>116.57543817725158</v>
      </c>
      <c r="M37" s="871">
        <f t="shared" si="5"/>
        <v>115.52148395484222</v>
      </c>
      <c r="N37" s="871">
        <f t="shared" si="5"/>
        <v>114.54770937359348</v>
      </c>
      <c r="O37" s="871">
        <f t="shared" si="5"/>
        <v>113.5980217395506</v>
      </c>
      <c r="P37" s="871">
        <f t="shared" si="5"/>
        <v>112.72574825241053</v>
      </c>
      <c r="Q37" s="871">
        <f t="shared" si="5"/>
        <v>111.9062830826858</v>
      </c>
      <c r="R37" s="871">
        <f t="shared" si="5"/>
        <v>111.11501340207492</v>
      </c>
      <c r="S37" s="871">
        <f t="shared" si="5"/>
        <v>110.40510582531432</v>
      </c>
      <c r="T37" s="871">
        <f t="shared" si="5"/>
        <v>109.74205680383599</v>
      </c>
      <c r="U37" s="871">
        <f t="shared" si="5"/>
        <v>109.11552253788237</v>
      </c>
      <c r="V37" s="871">
        <f t="shared" si="5"/>
        <v>107.89133596756334</v>
      </c>
      <c r="W37" s="871">
        <f t="shared" si="5"/>
        <v>106.46390107486275</v>
      </c>
      <c r="X37" s="871">
        <f t="shared" si="5"/>
        <v>105.08546426516799</v>
      </c>
      <c r="Y37" s="871">
        <f t="shared" si="5"/>
        <v>103.75347030453781</v>
      </c>
      <c r="Z37" s="871">
        <f t="shared" si="5"/>
        <v>102.46553373937287</v>
      </c>
      <c r="AA37" s="871">
        <f t="shared" si="5"/>
        <v>101.21946952291492</v>
      </c>
      <c r="AB37" s="871">
        <f t="shared" si="5"/>
        <v>100.00509979672006</v>
      </c>
      <c r="AC37" s="871">
        <f t="shared" si="5"/>
        <v>98.828956297423815</v>
      </c>
      <c r="AD37" s="871">
        <f t="shared" si="5"/>
        <v>97.689198855192444</v>
      </c>
      <c r="AE37" s="871">
        <f t="shared" si="5"/>
        <v>96.584099841393524</v>
      </c>
      <c r="AF37" s="871">
        <f t="shared" si="5"/>
        <v>95.512055632395388</v>
      </c>
      <c r="AG37" s="871">
        <f t="shared" si="5"/>
        <v>94.47153756905081</v>
      </c>
      <c r="AH37" s="871">
        <f t="shared" si="5"/>
        <v>93.461125421900917</v>
      </c>
      <c r="AI37" s="871">
        <f t="shared" si="5"/>
        <v>92.479480175485861</v>
      </c>
      <c r="AJ37" s="728">
        <f t="shared" si="5"/>
        <v>91.525338270445388</v>
      </c>
    </row>
    <row r="38" spans="1:36" x14ac:dyDescent="0.2">
      <c r="A38" s="232"/>
      <c r="B38" s="402" t="s">
        <v>274</v>
      </c>
      <c r="C38" s="261" t="s">
        <v>704</v>
      </c>
      <c r="D38" s="267" t="s">
        <v>705</v>
      </c>
      <c r="E38" s="582" t="s">
        <v>277</v>
      </c>
      <c r="F38" s="268" t="s">
        <v>278</v>
      </c>
      <c r="G38" s="273">
        <v>2</v>
      </c>
      <c r="H38" s="583">
        <f>'3. BL Demand'!H38</f>
        <v>10.110572876712327</v>
      </c>
      <c r="I38" s="481">
        <f>'3. BL Demand'!I38</f>
        <v>10.15010198128345</v>
      </c>
      <c r="J38" s="481">
        <f>'3. BL Demand'!J38</f>
        <v>10.189627049991715</v>
      </c>
      <c r="K38" s="481">
        <f>'3. BL Demand'!K38</f>
        <v>10.229148101575198</v>
      </c>
      <c r="L38" s="872">
        <f>'3. BL Demand'!L38</f>
        <v>10.268665154610742</v>
      </c>
      <c r="M38" s="872">
        <f>'3. BL Demand'!M38</f>
        <v>10.308178227515977</v>
      </c>
      <c r="N38" s="872">
        <f>'3. BL Demand'!N38</f>
        <v>10.347687338551303</v>
      </c>
      <c r="O38" s="872">
        <f>'3. BL Demand'!O38</f>
        <v>10.387192505821851</v>
      </c>
      <c r="P38" s="872">
        <f>'3. BL Demand'!P38</f>
        <v>10.426693747279407</v>
      </c>
      <c r="Q38" s="872">
        <f>'3. BL Demand'!Q38</f>
        <v>10.466191080724299</v>
      </c>
      <c r="R38" s="872">
        <f>'3. BL Demand'!R38</f>
        <v>10.505684523807258</v>
      </c>
      <c r="S38" s="872">
        <f>'3. BL Demand'!S38</f>
        <v>10.54517409403126</v>
      </c>
      <c r="T38" s="872">
        <f>'3. BL Demand'!T38</f>
        <v>10.584659808753317</v>
      </c>
      <c r="U38" s="872">
        <f>'3. BL Demand'!U38</f>
        <v>10.624141685186252</v>
      </c>
      <c r="V38" s="872">
        <f>'3. BL Demand'!V38</f>
        <v>10.663619740400453</v>
      </c>
      <c r="W38" s="872">
        <f>'3. BL Demand'!W38</f>
        <v>10.703093991325577</v>
      </c>
      <c r="X38" s="872">
        <f>'3. BL Demand'!X38</f>
        <v>10.742564454752253</v>
      </c>
      <c r="Y38" s="872">
        <f>'3. BL Demand'!Y38</f>
        <v>10.782031147333736</v>
      </c>
      <c r="Z38" s="872">
        <f>'3. BL Demand'!Z38</f>
        <v>10.821494085587553</v>
      </c>
      <c r="AA38" s="872">
        <f>'3. BL Demand'!AA38</f>
        <v>10.860953285897102</v>
      </c>
      <c r="AB38" s="872">
        <f>'3. BL Demand'!AB38</f>
        <v>10.900408764513257</v>
      </c>
      <c r="AC38" s="872">
        <f>'3. BL Demand'!AC38</f>
        <v>10.939860537555912</v>
      </c>
      <c r="AD38" s="872">
        <f>'3. BL Demand'!AD38</f>
        <v>10.979308621015536</v>
      </c>
      <c r="AE38" s="872">
        <f>'3. BL Demand'!AE38</f>
        <v>11.018753030754672</v>
      </c>
      <c r="AF38" s="872">
        <f>'3. BL Demand'!AF38</f>
        <v>11.058193782509438</v>
      </c>
      <c r="AG38" s="872">
        <f>'3. BL Demand'!AG38</f>
        <v>11.097630891890992</v>
      </c>
      <c r="AH38" s="872">
        <f>'3. BL Demand'!AH38</f>
        <v>11.137064374386981</v>
      </c>
      <c r="AI38" s="872">
        <f>'3. BL Demand'!AI38</f>
        <v>11.176494245362955</v>
      </c>
      <c r="AJ38" s="873">
        <f>'3. BL Demand'!AJ38</f>
        <v>11.215920520063786</v>
      </c>
    </row>
    <row r="39" spans="1:36" x14ac:dyDescent="0.2">
      <c r="A39" s="232"/>
      <c r="B39" s="585"/>
      <c r="C39" s="261" t="s">
        <v>706</v>
      </c>
      <c r="D39" s="267" t="s">
        <v>707</v>
      </c>
      <c r="E39" s="582" t="s">
        <v>277</v>
      </c>
      <c r="F39" s="268" t="s">
        <v>278</v>
      </c>
      <c r="G39" s="268">
        <v>2</v>
      </c>
      <c r="H39" s="462">
        <f>'3. BL Demand'!H39</f>
        <v>0.4222035616438356</v>
      </c>
      <c r="I39" s="493">
        <f>'3. BL Demand'!I39</f>
        <v>0.41523571230666251</v>
      </c>
      <c r="J39" s="493">
        <f>'3. BL Demand'!J39</f>
        <v>0.40826786296948936</v>
      </c>
      <c r="K39" s="493">
        <f>'3. BL Demand'!K39</f>
        <v>0.40130001363231627</v>
      </c>
      <c r="L39" s="690">
        <f>'3. BL Demand'!L39</f>
        <v>0.39433216429514317</v>
      </c>
      <c r="M39" s="690">
        <f>'3. BL Demand'!M39</f>
        <v>0.38736431495797008</v>
      </c>
      <c r="N39" s="690">
        <f>'3. BL Demand'!N39</f>
        <v>0.38039646562079699</v>
      </c>
      <c r="O39" s="690">
        <f>'3. BL Demand'!O39</f>
        <v>0.37342861628362384</v>
      </c>
      <c r="P39" s="690">
        <f>'3. BL Demand'!P39</f>
        <v>0.36646076694645074</v>
      </c>
      <c r="Q39" s="690">
        <f>'3. BL Demand'!Q39</f>
        <v>0.35949291760927765</v>
      </c>
      <c r="R39" s="690">
        <f>'3. BL Demand'!R39</f>
        <v>0.35252506827210456</v>
      </c>
      <c r="S39" s="690">
        <f>'3. BL Demand'!S39</f>
        <v>0.34555721893493141</v>
      </c>
      <c r="T39" s="690">
        <f>'3. BL Demand'!T39</f>
        <v>0.33858936959775832</v>
      </c>
      <c r="U39" s="690">
        <f>'3. BL Demand'!U39</f>
        <v>0.33162152026058522</v>
      </c>
      <c r="V39" s="690">
        <f>'3. BL Demand'!V39</f>
        <v>0.32465367092341213</v>
      </c>
      <c r="W39" s="690">
        <f>'3. BL Demand'!W39</f>
        <v>0.31768582158623898</v>
      </c>
      <c r="X39" s="690">
        <f>'3. BL Demand'!X39</f>
        <v>0.31071797224906589</v>
      </c>
      <c r="Y39" s="690">
        <f>'3. BL Demand'!Y39</f>
        <v>0.30375012291189279</v>
      </c>
      <c r="Z39" s="690">
        <f>'3. BL Demand'!Z39</f>
        <v>0.2967822735747197</v>
      </c>
      <c r="AA39" s="690">
        <f>'3. BL Demand'!AA39</f>
        <v>0.28981442423754655</v>
      </c>
      <c r="AB39" s="690">
        <f>'3. BL Demand'!AB39</f>
        <v>0.28284657490037346</v>
      </c>
      <c r="AC39" s="690">
        <f>'3. BL Demand'!AC39</f>
        <v>0.27587872556320037</v>
      </c>
      <c r="AD39" s="690">
        <f>'3. BL Demand'!AD39</f>
        <v>0.26891087622602727</v>
      </c>
      <c r="AE39" s="690">
        <f>'3. BL Demand'!AE39</f>
        <v>0.26194302688885412</v>
      </c>
      <c r="AF39" s="690">
        <f>'3. BL Demand'!AF39</f>
        <v>0.25497517755168109</v>
      </c>
      <c r="AG39" s="690">
        <f>'3. BL Demand'!AG39</f>
        <v>0.24800732821450799</v>
      </c>
      <c r="AH39" s="690">
        <f>'3. BL Demand'!AH39</f>
        <v>0.24103947887733487</v>
      </c>
      <c r="AI39" s="690">
        <f>'3. BL Demand'!AI39</f>
        <v>0.23407162954016181</v>
      </c>
      <c r="AJ39" s="692">
        <f>'3. BL Demand'!AJ39</f>
        <v>0.22710378020298874</v>
      </c>
    </row>
    <row r="40" spans="1:36" x14ac:dyDescent="0.2">
      <c r="A40" s="180"/>
      <c r="B40" s="585"/>
      <c r="C40" s="261" t="s">
        <v>708</v>
      </c>
      <c r="D40" s="267" t="s">
        <v>282</v>
      </c>
      <c r="E40" s="582" t="s">
        <v>283</v>
      </c>
      <c r="F40" s="268" t="s">
        <v>278</v>
      </c>
      <c r="G40" s="268">
        <v>2</v>
      </c>
      <c r="H40" s="462">
        <f>'3. BL Demand'!H40</f>
        <v>2.4104578082191774</v>
      </c>
      <c r="I40" s="493">
        <f>'3. BL Demand'!I40</f>
        <v>2.4104578082191774</v>
      </c>
      <c r="J40" s="493">
        <f>'3. BL Demand'!J40</f>
        <v>2.4104578082191774</v>
      </c>
      <c r="K40" s="493">
        <f>'3. BL Demand'!K40</f>
        <v>2.4104578082191774</v>
      </c>
      <c r="L40" s="690">
        <f>'3. BL Demand'!L40</f>
        <v>2.4104578082191774</v>
      </c>
      <c r="M40" s="690">
        <f>'3. BL Demand'!M40</f>
        <v>2.4104578082191774</v>
      </c>
      <c r="N40" s="690">
        <f>'3. BL Demand'!N40</f>
        <v>2.4104578082191774</v>
      </c>
      <c r="O40" s="690">
        <f>'3. BL Demand'!O40</f>
        <v>2.4104578082191774</v>
      </c>
      <c r="P40" s="690">
        <f>'3. BL Demand'!P40</f>
        <v>2.4104578082191774</v>
      </c>
      <c r="Q40" s="690">
        <f>'3. BL Demand'!Q40</f>
        <v>2.4104578082191774</v>
      </c>
      <c r="R40" s="690">
        <f>'3. BL Demand'!R40</f>
        <v>2.4104578082191774</v>
      </c>
      <c r="S40" s="690">
        <f>'3. BL Demand'!S40</f>
        <v>2.4104578082191774</v>
      </c>
      <c r="T40" s="690">
        <f>'3. BL Demand'!T40</f>
        <v>2.4104578082191774</v>
      </c>
      <c r="U40" s="690">
        <f>'3. BL Demand'!U40</f>
        <v>2.4104578082191774</v>
      </c>
      <c r="V40" s="690">
        <f>'3. BL Demand'!V40</f>
        <v>2.4104578082191774</v>
      </c>
      <c r="W40" s="690">
        <f>'3. BL Demand'!W40</f>
        <v>2.4104578082191774</v>
      </c>
      <c r="X40" s="690">
        <f>'3. BL Demand'!X40</f>
        <v>2.4104578082191774</v>
      </c>
      <c r="Y40" s="690">
        <f>'3. BL Demand'!Y40</f>
        <v>2.4104578082191774</v>
      </c>
      <c r="Z40" s="690">
        <f>'3. BL Demand'!Z40</f>
        <v>2.4104578082191774</v>
      </c>
      <c r="AA40" s="690">
        <f>'3. BL Demand'!AA40</f>
        <v>2.4104578082191774</v>
      </c>
      <c r="AB40" s="690">
        <f>'3. BL Demand'!AB40</f>
        <v>2.4104578082191774</v>
      </c>
      <c r="AC40" s="690">
        <f>'3. BL Demand'!AC40</f>
        <v>2.4104578082191774</v>
      </c>
      <c r="AD40" s="690">
        <f>'3. BL Demand'!AD40</f>
        <v>2.4104578082191774</v>
      </c>
      <c r="AE40" s="690">
        <f>'3. BL Demand'!AE40</f>
        <v>2.4104578082191774</v>
      </c>
      <c r="AF40" s="690">
        <f>'3. BL Demand'!AF40</f>
        <v>2.4104578082191774</v>
      </c>
      <c r="AG40" s="690">
        <f>'3. BL Demand'!AG40</f>
        <v>2.4104578082191774</v>
      </c>
      <c r="AH40" s="690">
        <f>'3. BL Demand'!AH40</f>
        <v>2.4104578082191774</v>
      </c>
      <c r="AI40" s="690">
        <f>'3. BL Demand'!AI40</f>
        <v>2.4104578082191774</v>
      </c>
      <c r="AJ40" s="692">
        <f>'3. BL Demand'!AJ40</f>
        <v>2.4104578082191774</v>
      </c>
    </row>
    <row r="41" spans="1:36" ht="38.25" x14ac:dyDescent="0.25">
      <c r="A41" s="233"/>
      <c r="B41" s="585"/>
      <c r="C41" s="306" t="s">
        <v>709</v>
      </c>
      <c r="D41" s="307" t="s">
        <v>710</v>
      </c>
      <c r="E41" s="294" t="s">
        <v>711</v>
      </c>
      <c r="F41" s="308" t="s">
        <v>278</v>
      </c>
      <c r="G41" s="309">
        <v>2</v>
      </c>
      <c r="H41" s="447">
        <f>'3. BL Demand'!H41</f>
        <v>90.336916301369868</v>
      </c>
      <c r="I41" s="587">
        <f>H41+SUM(I42:I47)</f>
        <v>94.721716970526089</v>
      </c>
      <c r="J41" s="587">
        <f>I41+SUM(J42:J47)</f>
        <v>99.020478715354599</v>
      </c>
      <c r="K41" s="587">
        <f>J41+SUM(K42:K47)</f>
        <v>103.33361494721004</v>
      </c>
      <c r="L41" s="874">
        <f>K41+SUM(L42:L47)</f>
        <v>107.36728340364699</v>
      </c>
      <c r="M41" s="874">
        <f t="shared" ref="M41:AJ41" si="6">L41+SUM(M42:M47)</f>
        <v>111.24041767969767</v>
      </c>
      <c r="N41" s="874">
        <f t="shared" si="6"/>
        <v>114.95530142481765</v>
      </c>
      <c r="O41" s="874">
        <f t="shared" si="6"/>
        <v>118.62078708039722</v>
      </c>
      <c r="P41" s="874">
        <f t="shared" si="6"/>
        <v>122.12418776770966</v>
      </c>
      <c r="Q41" s="874">
        <f t="shared" si="6"/>
        <v>141.88966685547078</v>
      </c>
      <c r="R41" s="874">
        <f t="shared" si="6"/>
        <v>161.60702354393482</v>
      </c>
      <c r="S41" s="874">
        <f t="shared" si="6"/>
        <v>181.15817684295408</v>
      </c>
      <c r="T41" s="874">
        <f t="shared" si="6"/>
        <v>200.61289479875887</v>
      </c>
      <c r="U41" s="874">
        <f t="shared" si="6"/>
        <v>219.99088698179918</v>
      </c>
      <c r="V41" s="874">
        <f t="shared" si="6"/>
        <v>222.72387085292181</v>
      </c>
      <c r="W41" s="874">
        <f t="shared" si="6"/>
        <v>225.99622017163151</v>
      </c>
      <c r="X41" s="874">
        <f t="shared" si="6"/>
        <v>229.24034835322695</v>
      </c>
      <c r="Y41" s="874">
        <f t="shared" si="6"/>
        <v>232.4568005863193</v>
      </c>
      <c r="Z41" s="874">
        <f t="shared" si="6"/>
        <v>235.64612163593029</v>
      </c>
      <c r="AA41" s="874">
        <f t="shared" si="6"/>
        <v>238.80874018717373</v>
      </c>
      <c r="AB41" s="874">
        <f t="shared" si="6"/>
        <v>241.96670311831772</v>
      </c>
      <c r="AC41" s="874">
        <f t="shared" si="6"/>
        <v>245.09898631438097</v>
      </c>
      <c r="AD41" s="874">
        <f t="shared" si="6"/>
        <v>248.20607476991222</v>
      </c>
      <c r="AE41" s="874">
        <f t="shared" si="6"/>
        <v>251.28845311435114</v>
      </c>
      <c r="AF41" s="874">
        <f t="shared" si="6"/>
        <v>254.34654736302681</v>
      </c>
      <c r="AG41" s="874">
        <f t="shared" si="6"/>
        <v>257.38084146277544</v>
      </c>
      <c r="AH41" s="874">
        <f t="shared" si="6"/>
        <v>260.3917607488375</v>
      </c>
      <c r="AI41" s="874">
        <f t="shared" si="6"/>
        <v>263.37973023968595</v>
      </c>
      <c r="AJ41" s="874">
        <f t="shared" si="6"/>
        <v>266.34517463795942</v>
      </c>
    </row>
    <row r="42" spans="1:36" x14ac:dyDescent="0.2">
      <c r="A42" s="589"/>
      <c r="B42" s="585"/>
      <c r="C42" s="261" t="s">
        <v>712</v>
      </c>
      <c r="D42" s="272" t="s">
        <v>713</v>
      </c>
      <c r="E42" s="582" t="s">
        <v>289</v>
      </c>
      <c r="F42" s="268" t="s">
        <v>278</v>
      </c>
      <c r="G42" s="310">
        <v>2</v>
      </c>
      <c r="H42" s="488">
        <f>'3. BL Demand'!H42</f>
        <v>2.6462985130004371</v>
      </c>
      <c r="I42" s="481">
        <f>'3. BL Demand'!I42</f>
        <v>2.5522903040996061</v>
      </c>
      <c r="J42" s="481">
        <f>'3. BL Demand'!J42</f>
        <v>2.4678067058710065</v>
      </c>
      <c r="K42" s="587">
        <f>'3. BL Demand'!K42</f>
        <v>2.4836087633103818</v>
      </c>
      <c r="L42" s="690">
        <f>'3. BL Demand'!L42</f>
        <v>2.281509939256519</v>
      </c>
      <c r="M42" s="690">
        <f>'3. BL Demand'!M42</f>
        <v>2.1556220982099656</v>
      </c>
      <c r="N42" s="690">
        <f>'3. BL Demand'!N42</f>
        <v>2.0313533293474464</v>
      </c>
      <c r="O42" s="690">
        <f>'3. BL Demand'!O42</f>
        <v>2.0152849488308382</v>
      </c>
      <c r="P42" s="690">
        <f>'3. BL Demand'!P42</f>
        <v>1.8859701589178695</v>
      </c>
      <c r="Q42" s="690">
        <f>'3. BL Demand'!Q42</f>
        <v>1.8020681395383509</v>
      </c>
      <c r="R42" s="690">
        <f>'3. BL Demand'!R42</f>
        <v>1.7551943067224201</v>
      </c>
      <c r="S42" s="690">
        <f>'3. BL Demand'!S42</f>
        <v>1.5902144239442313</v>
      </c>
      <c r="T42" s="690">
        <f>'3. BL Demand'!T42</f>
        <v>1.4949510865693882</v>
      </c>
      <c r="U42" s="690">
        <f>'3. BL Demand'!U42</f>
        <v>1.4193308475412558</v>
      </c>
      <c r="V42" s="690">
        <f>'3. BL Demand'!V42</f>
        <v>1.2994990287834152</v>
      </c>
      <c r="W42" s="690">
        <f>'3. BL Demand'!W42</f>
        <v>1.8674387043676943</v>
      </c>
      <c r="X42" s="690">
        <f>'3. BL Demand'!X42</f>
        <v>1.8674387043676908</v>
      </c>
      <c r="Y42" s="690">
        <f>'3. BL Demand'!Y42</f>
        <v>1.8674387043676908</v>
      </c>
      <c r="Z42" s="690">
        <f>'3. BL Demand'!Z42</f>
        <v>1.8674387043676908</v>
      </c>
      <c r="AA42" s="690">
        <f>'3. BL Demand'!AA42</f>
        <v>1.8674387043676908</v>
      </c>
      <c r="AB42" s="690">
        <f>'3. BL Demand'!AB42</f>
        <v>1.8889415715731812</v>
      </c>
      <c r="AC42" s="690">
        <f>'3. BL Demand'!AC42</f>
        <v>1.8889415715731812</v>
      </c>
      <c r="AD42" s="690">
        <f>'3. BL Demand'!AD42</f>
        <v>1.8889415715731812</v>
      </c>
      <c r="AE42" s="690">
        <f>'3. BL Demand'!AE42</f>
        <v>1.8889415715731812</v>
      </c>
      <c r="AF42" s="690">
        <f>'3. BL Demand'!AF42</f>
        <v>1.8889415715731812</v>
      </c>
      <c r="AG42" s="690">
        <f>'3. BL Demand'!AG42</f>
        <v>1.8889415715731812</v>
      </c>
      <c r="AH42" s="690">
        <f>'3. BL Demand'!AH42</f>
        <v>1.8889415715731812</v>
      </c>
      <c r="AI42" s="690">
        <f>'3. BL Demand'!AI42</f>
        <v>1.8889415715731812</v>
      </c>
      <c r="AJ42" s="690">
        <f>'3. BL Demand'!AJ42</f>
        <v>1.8889415715731812</v>
      </c>
    </row>
    <row r="43" spans="1:36" x14ac:dyDescent="0.2">
      <c r="A43" s="589"/>
      <c r="B43" s="585"/>
      <c r="C43" s="261" t="s">
        <v>714</v>
      </c>
      <c r="D43" s="274" t="s">
        <v>291</v>
      </c>
      <c r="E43" s="582" t="s">
        <v>292</v>
      </c>
      <c r="F43" s="268" t="s">
        <v>278</v>
      </c>
      <c r="G43" s="310">
        <v>2</v>
      </c>
      <c r="H43" s="488">
        <f>'3. BL Demand'!H43</f>
        <v>2.2309999999999999</v>
      </c>
      <c r="I43" s="481">
        <f>'3. BL Demand'!I43</f>
        <v>1.8640165433735956</v>
      </c>
      <c r="J43" s="481">
        <f>'3. BL Demand'!J43</f>
        <v>1.8640165433735956</v>
      </c>
      <c r="K43" s="587">
        <f>'3. BL Demand'!K43</f>
        <v>1.8640165433735956</v>
      </c>
      <c r="L43" s="690">
        <f>'3. BL Demand'!L43</f>
        <v>1.7881161197481006</v>
      </c>
      <c r="M43" s="690">
        <f>'3. BL Demand'!M43</f>
        <v>1.7548550745522788</v>
      </c>
      <c r="N43" s="690">
        <f>'3. BL Demand'!N43</f>
        <v>1.7221765345262612</v>
      </c>
      <c r="O43" s="690">
        <f>'3. BL Demand'!O43</f>
        <v>1.6901387501870286</v>
      </c>
      <c r="P43" s="690">
        <f>'3. BL Demand'!P43</f>
        <v>1.6586834710175973</v>
      </c>
      <c r="Q43" s="690">
        <f>'3. BL Demand'!Q43</f>
        <v>1.6278106970179724</v>
      </c>
      <c r="R43" s="690">
        <f>'3. BL Demand'!R43</f>
        <v>1.5975204281881525</v>
      </c>
      <c r="S43" s="690">
        <f>'3. BL Demand'!S43</f>
        <v>1.5677544140111568</v>
      </c>
      <c r="T43" s="690">
        <f>'3. BL Demand'!T43</f>
        <v>1.5385709050039622</v>
      </c>
      <c r="U43" s="690">
        <f>'3. BL Demand'!U43</f>
        <v>1.5099699011665726</v>
      </c>
      <c r="V43" s="690">
        <f>'3. BL Demand'!V43</f>
        <v>1.4818349014650267</v>
      </c>
      <c r="W43" s="690">
        <f>'3. BL Demand'!W43</f>
        <v>1.4542824069332856</v>
      </c>
      <c r="X43" s="690">
        <f>'3. BL Demand'!X43</f>
        <v>1.4271959165373882</v>
      </c>
      <c r="Y43" s="690">
        <f>'3. BL Demand'!Y43</f>
        <v>1.4006336807943154</v>
      </c>
      <c r="Z43" s="690">
        <f>'3. BL Demand'!Z43</f>
        <v>1.3745956997040667</v>
      </c>
      <c r="AA43" s="690">
        <f>'3. BL Demand'!AA43</f>
        <v>1.3489654722326778</v>
      </c>
      <c r="AB43" s="690">
        <f>'3. BL Demand'!AB43</f>
        <v>1.3238594994141131</v>
      </c>
      <c r="AC43" s="690">
        <f>'3. BL Demand'!AC43</f>
        <v>1.2992195307313958</v>
      </c>
      <c r="AD43" s="690">
        <f>'3. BL Demand'!AD43</f>
        <v>1.275045566184519</v>
      </c>
      <c r="AE43" s="690">
        <f>'3. BL Demand'!AE43</f>
        <v>1.2513376057734857</v>
      </c>
      <c r="AF43" s="690">
        <f>'3. BL Demand'!AF43</f>
        <v>1.228037398981316</v>
      </c>
      <c r="AG43" s="690">
        <f>'3. BL Demand'!AG43</f>
        <v>1.2052031963249901</v>
      </c>
      <c r="AH43" s="690">
        <f>'3. BL Demand'!AH43</f>
        <v>1.1827767472875275</v>
      </c>
      <c r="AI43" s="690">
        <f>'3. BL Demand'!AI43</f>
        <v>1.1607580518689282</v>
      </c>
      <c r="AJ43" s="690">
        <f>'3. BL Demand'!AJ43</f>
        <v>1.1391471100691852</v>
      </c>
    </row>
    <row r="44" spans="1:36" x14ac:dyDescent="0.2">
      <c r="A44" s="589"/>
      <c r="B44" s="585"/>
      <c r="C44" s="261" t="s">
        <v>715</v>
      </c>
      <c r="D44" s="267" t="s">
        <v>294</v>
      </c>
      <c r="E44" s="582" t="s">
        <v>295</v>
      </c>
      <c r="F44" s="268" t="s">
        <v>278</v>
      </c>
      <c r="G44" s="310">
        <v>2</v>
      </c>
      <c r="H44" s="488">
        <v>0</v>
      </c>
      <c r="I44" s="481">
        <v>0</v>
      </c>
      <c r="J44" s="481">
        <v>0</v>
      </c>
      <c r="K44" s="587">
        <v>0</v>
      </c>
      <c r="L44" s="690">
        <v>0</v>
      </c>
      <c r="M44" s="690">
        <v>0</v>
      </c>
      <c r="N44" s="690">
        <v>0</v>
      </c>
      <c r="O44" s="690">
        <v>0</v>
      </c>
      <c r="P44" s="690">
        <v>0</v>
      </c>
      <c r="Q44" s="690">
        <v>16.37810665405781</v>
      </c>
      <c r="R44" s="690">
        <v>16.408396922887629</v>
      </c>
      <c r="S44" s="690">
        <v>16.438162937064625</v>
      </c>
      <c r="T44" s="690">
        <v>16.467346446071822</v>
      </c>
      <c r="U44" s="690">
        <v>16.49594744990921</v>
      </c>
      <c r="V44" s="690">
        <v>0</v>
      </c>
      <c r="W44" s="690">
        <v>0</v>
      </c>
      <c r="X44" s="690">
        <v>0</v>
      </c>
      <c r="Y44" s="690">
        <v>0</v>
      </c>
      <c r="Z44" s="690">
        <v>0</v>
      </c>
      <c r="AA44" s="690">
        <v>0</v>
      </c>
      <c r="AB44" s="690">
        <v>0</v>
      </c>
      <c r="AC44" s="690">
        <v>0</v>
      </c>
      <c r="AD44" s="690">
        <v>0</v>
      </c>
      <c r="AE44" s="690">
        <v>0</v>
      </c>
      <c r="AF44" s="690">
        <v>0</v>
      </c>
      <c r="AG44" s="690">
        <v>0</v>
      </c>
      <c r="AH44" s="690">
        <v>0</v>
      </c>
      <c r="AI44" s="690">
        <v>0</v>
      </c>
      <c r="AJ44" s="690">
        <v>0</v>
      </c>
    </row>
    <row r="45" spans="1:36" x14ac:dyDescent="0.2">
      <c r="A45" s="589"/>
      <c r="B45" s="585"/>
      <c r="C45" s="261" t="s">
        <v>716</v>
      </c>
      <c r="D45" s="267" t="s">
        <v>297</v>
      </c>
      <c r="E45" s="582" t="s">
        <v>298</v>
      </c>
      <c r="F45" s="268" t="s">
        <v>278</v>
      </c>
      <c r="G45" s="310">
        <v>2</v>
      </c>
      <c r="H45" s="488">
        <f>'3. BL Demand'!H45</f>
        <v>0</v>
      </c>
      <c r="I45" s="481">
        <f>'3. BL Demand'!I45</f>
        <v>0</v>
      </c>
      <c r="J45" s="481">
        <f>'3. BL Demand'!J45</f>
        <v>0</v>
      </c>
      <c r="K45" s="587">
        <f>'3. BL Demand'!K45</f>
        <v>0</v>
      </c>
      <c r="L45" s="690">
        <f>'3. BL Demand'!L45</f>
        <v>0</v>
      </c>
      <c r="M45" s="690">
        <f>'3. BL Demand'!M45</f>
        <v>0</v>
      </c>
      <c r="N45" s="690">
        <f>'3. BL Demand'!N45</f>
        <v>0</v>
      </c>
      <c r="O45" s="690">
        <f>'3. BL Demand'!O45</f>
        <v>0</v>
      </c>
      <c r="P45" s="690">
        <f>'3. BL Demand'!P45</f>
        <v>0</v>
      </c>
      <c r="Q45" s="690">
        <f>'3. BL Demand'!Q45</f>
        <v>0</v>
      </c>
      <c r="R45" s="690">
        <f>'3. BL Demand'!R45</f>
        <v>0</v>
      </c>
      <c r="S45" s="690">
        <f>'3. BL Demand'!S45</f>
        <v>0</v>
      </c>
      <c r="T45" s="690">
        <f>'3. BL Demand'!T45</f>
        <v>0</v>
      </c>
      <c r="U45" s="690">
        <f>'3. BL Demand'!U45</f>
        <v>0</v>
      </c>
      <c r="V45" s="690">
        <f>'3. BL Demand'!V45</f>
        <v>0</v>
      </c>
      <c r="W45" s="690">
        <f>'3. BL Demand'!W45</f>
        <v>0</v>
      </c>
      <c r="X45" s="690">
        <f>'3. BL Demand'!X45</f>
        <v>0</v>
      </c>
      <c r="Y45" s="690">
        <f>'3. BL Demand'!Y45</f>
        <v>0</v>
      </c>
      <c r="Z45" s="690">
        <f>'3. BL Demand'!Z45</f>
        <v>0</v>
      </c>
      <c r="AA45" s="690">
        <f>'3. BL Demand'!AA45</f>
        <v>0</v>
      </c>
      <c r="AB45" s="690">
        <f>'3. BL Demand'!AB45</f>
        <v>0</v>
      </c>
      <c r="AC45" s="690">
        <f>'3. BL Demand'!AC45</f>
        <v>0</v>
      </c>
      <c r="AD45" s="690">
        <f>'3. BL Demand'!AD45</f>
        <v>0</v>
      </c>
      <c r="AE45" s="690">
        <f>'3. BL Demand'!AE45</f>
        <v>0</v>
      </c>
      <c r="AF45" s="690">
        <f>'3. BL Demand'!AF45</f>
        <v>0</v>
      </c>
      <c r="AG45" s="690">
        <f>'3. BL Demand'!AG45</f>
        <v>0</v>
      </c>
      <c r="AH45" s="690">
        <f>'3. BL Demand'!AH45</f>
        <v>0</v>
      </c>
      <c r="AI45" s="690">
        <f>'3. BL Demand'!AI45</f>
        <v>0</v>
      </c>
      <c r="AJ45" s="690">
        <f>'3. BL Demand'!AJ45</f>
        <v>0</v>
      </c>
    </row>
    <row r="46" spans="1:36" ht="15.75" thickBot="1" x14ac:dyDescent="0.25">
      <c r="A46" s="589"/>
      <c r="B46" s="585"/>
      <c r="C46" s="261" t="s">
        <v>717</v>
      </c>
      <c r="D46" s="267" t="s">
        <v>718</v>
      </c>
      <c r="E46" s="582" t="s">
        <v>301</v>
      </c>
      <c r="F46" s="268" t="s">
        <v>278</v>
      </c>
      <c r="G46" s="310">
        <v>2</v>
      </c>
      <c r="H46" s="488">
        <f>'3. BL Demand'!H46</f>
        <v>0</v>
      </c>
      <c r="I46" s="481">
        <f>'3. BL Demand'!I46</f>
        <v>0</v>
      </c>
      <c r="J46" s="481">
        <f>'3. BL Demand'!J46</f>
        <v>0</v>
      </c>
      <c r="K46" s="587">
        <f>'3. BL Demand'!K46</f>
        <v>0</v>
      </c>
      <c r="L46" s="454">
        <f>'3. BL Demand'!L46</f>
        <v>0</v>
      </c>
      <c r="M46" s="454">
        <f>'3. BL Demand'!M46</f>
        <v>0</v>
      </c>
      <c r="N46" s="454">
        <f>'3. BL Demand'!N46</f>
        <v>0</v>
      </c>
      <c r="O46" s="454">
        <f>'3. BL Demand'!O46</f>
        <v>0</v>
      </c>
      <c r="P46" s="454">
        <f>'3. BL Demand'!P46</f>
        <v>0</v>
      </c>
      <c r="Q46" s="454">
        <f>'3. BL Demand'!Q46</f>
        <v>0</v>
      </c>
      <c r="R46" s="454">
        <f>'3. BL Demand'!R46</f>
        <v>0</v>
      </c>
      <c r="S46" s="454">
        <f>'3. BL Demand'!S46</f>
        <v>0</v>
      </c>
      <c r="T46" s="454">
        <f>'3. BL Demand'!T46</f>
        <v>0</v>
      </c>
      <c r="U46" s="454">
        <f>'3. BL Demand'!U46</f>
        <v>0</v>
      </c>
      <c r="V46" s="454">
        <f>'3. BL Demand'!V46</f>
        <v>0</v>
      </c>
      <c r="W46" s="454">
        <f>'3. BL Demand'!W46</f>
        <v>0</v>
      </c>
      <c r="X46" s="454">
        <f>'3. BL Demand'!X46</f>
        <v>0</v>
      </c>
      <c r="Y46" s="454">
        <f>'3. BL Demand'!Y46</f>
        <v>0</v>
      </c>
      <c r="Z46" s="454">
        <f>'3. BL Demand'!Z46</f>
        <v>0</v>
      </c>
      <c r="AA46" s="454">
        <f>'3. BL Demand'!AA46</f>
        <v>0</v>
      </c>
      <c r="AB46" s="454">
        <f>'3. BL Demand'!AB46</f>
        <v>0</v>
      </c>
      <c r="AC46" s="454">
        <f>'3. BL Demand'!AC46</f>
        <v>0</v>
      </c>
      <c r="AD46" s="454">
        <f>'3. BL Demand'!AD46</f>
        <v>0</v>
      </c>
      <c r="AE46" s="454">
        <f>'3. BL Demand'!AE46</f>
        <v>0</v>
      </c>
      <c r="AF46" s="454">
        <f>'3. BL Demand'!AF46</f>
        <v>0</v>
      </c>
      <c r="AG46" s="454">
        <f>'3. BL Demand'!AG46</f>
        <v>0</v>
      </c>
      <c r="AH46" s="454">
        <f>'3. BL Demand'!AH46</f>
        <v>0</v>
      </c>
      <c r="AI46" s="454">
        <f>'3. BL Demand'!AI46</f>
        <v>0</v>
      </c>
      <c r="AJ46" s="875">
        <f>'3. BL Demand'!AJ46</f>
        <v>0</v>
      </c>
    </row>
    <row r="47" spans="1:36" x14ac:dyDescent="0.2">
      <c r="A47" s="589"/>
      <c r="B47" s="585"/>
      <c r="C47" s="261" t="s">
        <v>719</v>
      </c>
      <c r="D47" s="267" t="s">
        <v>303</v>
      </c>
      <c r="E47" s="582" t="s">
        <v>304</v>
      </c>
      <c r="F47" s="268" t="s">
        <v>278</v>
      </c>
      <c r="G47" s="310">
        <v>2</v>
      </c>
      <c r="H47" s="488">
        <f>'3. BL Demand'!H47</f>
        <v>0</v>
      </c>
      <c r="I47" s="481">
        <f>'3. BL Demand'!I47</f>
        <v>-3.1506178316980368E-2</v>
      </c>
      <c r="J47" s="481">
        <f>'3. BL Demand'!J47</f>
        <v>-3.3061504416094976E-2</v>
      </c>
      <c r="K47" s="587">
        <f>'3. BL Demand'!K47</f>
        <v>-3.4489074828539745E-2</v>
      </c>
      <c r="L47" s="872">
        <f>'3. BL Demand'!L47</f>
        <v>-3.5957602567665163E-2</v>
      </c>
      <c r="M47" s="872">
        <f>'3. BL Demand'!M47</f>
        <v>-3.7342896711561477E-2</v>
      </c>
      <c r="N47" s="872">
        <f>'3. BL Demand'!N47</f>
        <v>-3.8646118753735206E-2</v>
      </c>
      <c r="O47" s="872">
        <f>'3. BL Demand'!O47</f>
        <v>-3.9938043438291063E-2</v>
      </c>
      <c r="P47" s="872">
        <f>'3. BL Demand'!P47</f>
        <v>-4.1252942623032141E-2</v>
      </c>
      <c r="Q47" s="872">
        <f>'3. BL Demand'!Q47</f>
        <v>-4.2506402853003236E-2</v>
      </c>
      <c r="R47" s="872">
        <f>'3. BL Demand'!R47</f>
        <v>-4.3754969334171619E-2</v>
      </c>
      <c r="S47" s="872">
        <f>'3. BL Demand'!S47</f>
        <v>-4.4978476000746011E-2</v>
      </c>
      <c r="T47" s="872">
        <f>'3. BL Demand'!T47</f>
        <v>-4.6150481840362773E-2</v>
      </c>
      <c r="U47" s="872">
        <f>'3. BL Demand'!U47</f>
        <v>-4.7256015576742354E-2</v>
      </c>
      <c r="V47" s="872">
        <f>'3. BL Demand'!V47</f>
        <v>-4.8350059125805277E-2</v>
      </c>
      <c r="W47" s="872">
        <f>'3. BL Demand'!W47</f>
        <v>-4.9371792591278787E-2</v>
      </c>
      <c r="X47" s="872">
        <f>'3. BL Demand'!X47</f>
        <v>-5.0506439309639974E-2</v>
      </c>
      <c r="Y47" s="872">
        <f>'3. BL Demand'!Y47</f>
        <v>-5.1620152069648609E-2</v>
      </c>
      <c r="Z47" s="872">
        <f>'3. BL Demand'!Z47</f>
        <v>-5.2713354460764097E-2</v>
      </c>
      <c r="AA47" s="872">
        <f>'3. BL Demand'!AA47</f>
        <v>-5.3785625356933452E-2</v>
      </c>
      <c r="AB47" s="872">
        <f>'3. BL Demand'!AB47</f>
        <v>-5.4838139843282986E-2</v>
      </c>
      <c r="AC47" s="872">
        <f>'3. BL Demand'!AC47</f>
        <v>-5.5877906241337767E-2</v>
      </c>
      <c r="AD47" s="872">
        <f>'3. BL Demand'!AD47</f>
        <v>-5.6898682226441448E-2</v>
      </c>
      <c r="AE47" s="872">
        <f>'3. BL Demand'!AE47</f>
        <v>-5.7900832907747828E-2</v>
      </c>
      <c r="AF47" s="872">
        <f>'3. BL Demand'!AF47</f>
        <v>-5.8884721878814161E-2</v>
      </c>
      <c r="AG47" s="872">
        <f>'3. BL Demand'!AG47</f>
        <v>-5.985066814953461E-2</v>
      </c>
      <c r="AH47" s="872">
        <f>'3. BL Demand'!AH47</f>
        <v>-6.0799032798619007E-2</v>
      </c>
      <c r="AI47" s="872">
        <f>'3. BL Demand'!AI47</f>
        <v>-6.1730132593627786E-2</v>
      </c>
      <c r="AJ47" s="873">
        <f>'3. BL Demand'!AJ47</f>
        <v>-6.2644283368921611E-2</v>
      </c>
    </row>
    <row r="48" spans="1:36" x14ac:dyDescent="0.2">
      <c r="A48" s="589"/>
      <c r="B48" s="585"/>
      <c r="C48" s="261" t="s">
        <v>720</v>
      </c>
      <c r="D48" s="267" t="s">
        <v>306</v>
      </c>
      <c r="E48" s="582" t="s">
        <v>283</v>
      </c>
      <c r="F48" s="268" t="s">
        <v>278</v>
      </c>
      <c r="G48" s="310">
        <v>2</v>
      </c>
      <c r="H48" s="462">
        <f>'3. BL Demand'!H48</f>
        <v>4.4726027397260273</v>
      </c>
      <c r="I48" s="481">
        <f>'3. BL Demand'!I48</f>
        <v>4.4726027397260273</v>
      </c>
      <c r="J48" s="481">
        <f>'3. BL Demand'!J48</f>
        <v>4.4726027397260273</v>
      </c>
      <c r="K48" s="587">
        <f>'3. BL Demand'!K48</f>
        <v>4.4726027397260273</v>
      </c>
      <c r="L48" s="690">
        <f>'3. BL Demand'!L48</f>
        <v>4.4726027397260273</v>
      </c>
      <c r="M48" s="690">
        <f>'3. BL Demand'!M48</f>
        <v>4.4726027397260273</v>
      </c>
      <c r="N48" s="690">
        <f>'3. BL Demand'!N48</f>
        <v>4.4726027397260273</v>
      </c>
      <c r="O48" s="690">
        <f>'3. BL Demand'!O48</f>
        <v>4.4726027397260273</v>
      </c>
      <c r="P48" s="690">
        <f>'3. BL Demand'!P48</f>
        <v>4.4726027397260273</v>
      </c>
      <c r="Q48" s="690">
        <f>'3. BL Demand'!Q48+'3. BL Demand'!Q50</f>
        <v>9.6154456164383557</v>
      </c>
      <c r="R48" s="690">
        <f>'3. BL Demand'!R48+'3. BL Demand'!R50</f>
        <v>9.6154456164383557</v>
      </c>
      <c r="S48" s="690">
        <f>'3. BL Demand'!S48+'3. BL Demand'!S50</f>
        <v>9.6154456164383557</v>
      </c>
      <c r="T48" s="690">
        <f>'3. BL Demand'!T48+'3. BL Demand'!T50</f>
        <v>9.6154456164383557</v>
      </c>
      <c r="U48" s="690">
        <f>'3. BL Demand'!U48+'3. BL Demand'!U50</f>
        <v>9.6154456164383557</v>
      </c>
      <c r="V48" s="690">
        <f>'3. BL Demand'!V48+'3. BL Demand'!V50</f>
        <v>9.6154456164383557</v>
      </c>
      <c r="W48" s="690">
        <f>'3. BL Demand'!W48+'3. BL Demand'!W50</f>
        <v>9.6154456164383557</v>
      </c>
      <c r="X48" s="690">
        <f>'3. BL Demand'!X48+'3. BL Demand'!X50</f>
        <v>9.6154456164383557</v>
      </c>
      <c r="Y48" s="690">
        <f>'3. BL Demand'!Y48+'3. BL Demand'!Y50</f>
        <v>9.6154456164383557</v>
      </c>
      <c r="Z48" s="690">
        <f>'3. BL Demand'!Z48+'3. BL Demand'!Z50</f>
        <v>9.6154456164383557</v>
      </c>
      <c r="AA48" s="690">
        <f>'3. BL Demand'!AA48+'3. BL Demand'!AA50</f>
        <v>9.6154456164383557</v>
      </c>
      <c r="AB48" s="690">
        <f>'3. BL Demand'!AB48+'3. BL Demand'!AB50</f>
        <v>9.6154456164383557</v>
      </c>
      <c r="AC48" s="690">
        <f>'3. BL Demand'!AC48+'3. BL Demand'!AC50</f>
        <v>9.6154456164383557</v>
      </c>
      <c r="AD48" s="690">
        <f>'3. BL Demand'!AD48+'3. BL Demand'!AD50</f>
        <v>9.6154456164383557</v>
      </c>
      <c r="AE48" s="690">
        <f>'3. BL Demand'!AE48+'3. BL Demand'!AE50</f>
        <v>9.6154456164383557</v>
      </c>
      <c r="AF48" s="690">
        <f>'3. BL Demand'!AF48+'3. BL Demand'!AF50</f>
        <v>9.6154456164383557</v>
      </c>
      <c r="AG48" s="690">
        <f>'3. BL Demand'!AG48+'3. BL Demand'!AG50</f>
        <v>9.6154456164383557</v>
      </c>
      <c r="AH48" s="690">
        <f>'3. BL Demand'!AH48+'3. BL Demand'!AH50</f>
        <v>9.6154456164383557</v>
      </c>
      <c r="AI48" s="690">
        <f>'3. BL Demand'!AI48+'3. BL Demand'!AI50</f>
        <v>9.6154456164383557</v>
      </c>
      <c r="AJ48" s="690">
        <f>'3. BL Demand'!AJ48+'3. BL Demand'!AJ50</f>
        <v>9.6154456164383557</v>
      </c>
    </row>
    <row r="49" spans="1:36" x14ac:dyDescent="0.2">
      <c r="A49" s="589"/>
      <c r="B49" s="585"/>
      <c r="C49" s="261" t="s">
        <v>721</v>
      </c>
      <c r="D49" s="267" t="s">
        <v>308</v>
      </c>
      <c r="E49" s="582" t="s">
        <v>309</v>
      </c>
      <c r="F49" s="268" t="s">
        <v>278</v>
      </c>
      <c r="G49" s="310">
        <v>2</v>
      </c>
      <c r="H49" s="462">
        <f>'3. BL Demand'!H49</f>
        <v>105.70953684931507</v>
      </c>
      <c r="I49" s="481">
        <f>'3. BL Demand'!I49</f>
        <v>103.77022153840007</v>
      </c>
      <c r="J49" s="481">
        <f>'3. BL Demand'!J49</f>
        <v>101.83228763598552</v>
      </c>
      <c r="K49" s="587">
        <f>'3. BL Demand'!K49</f>
        <v>99.895734158069857</v>
      </c>
      <c r="L49" s="690">
        <f>'3. BL Demand'!L49</f>
        <v>98.0364605449778</v>
      </c>
      <c r="M49" s="690">
        <f>'3. BL Demand'!M49</f>
        <v>96.211772370468964</v>
      </c>
      <c r="N49" s="690">
        <f>'3. BL Demand'!N49</f>
        <v>94.421062493555652</v>
      </c>
      <c r="O49" s="690">
        <f>'3. BL Demand'!O49</f>
        <v>92.663665955210391</v>
      </c>
      <c r="P49" s="690">
        <f>'3. BL Demand'!P49</f>
        <v>90.93897652058476</v>
      </c>
      <c r="Q49" s="690">
        <v>72.868281732604316</v>
      </c>
      <c r="R49" s="690">
        <v>54.810459019241804</v>
      </c>
      <c r="S49" s="690">
        <v>36.765499211491452</v>
      </c>
      <c r="T49" s="690">
        <v>18.733393146878718</v>
      </c>
      <c r="U49" s="690">
        <v>0.71413166945566542</v>
      </c>
      <c r="V49" s="690">
        <v>0.71362298087207099</v>
      </c>
      <c r="W49" s="690">
        <v>0.71311465463632662</v>
      </c>
      <c r="X49" s="690">
        <v>0.71260669049032555</v>
      </c>
      <c r="Y49" s="690">
        <v>0.71209908817614476</v>
      </c>
      <c r="Z49" s="690">
        <v>0.71159184743604509</v>
      </c>
      <c r="AA49" s="690">
        <v>0.71108496801247112</v>
      </c>
      <c r="AB49" s="690">
        <v>0.7105784496480505</v>
      </c>
      <c r="AC49" s="690">
        <v>0.71007229208559464</v>
      </c>
      <c r="AD49" s="690">
        <v>0.70956649506809788</v>
      </c>
      <c r="AE49" s="690">
        <v>0.70906105833873756</v>
      </c>
      <c r="AF49" s="690">
        <v>0.70855598164087419</v>
      </c>
      <c r="AG49" s="690">
        <v>0.70805126471805091</v>
      </c>
      <c r="AH49" s="690">
        <v>0.70754690731399361</v>
      </c>
      <c r="AI49" s="690">
        <v>0.70704290917261092</v>
      </c>
      <c r="AJ49" s="692">
        <v>0.70653927003799355</v>
      </c>
    </row>
    <row r="50" spans="1:36" x14ac:dyDescent="0.2">
      <c r="A50" s="589"/>
      <c r="B50" s="585"/>
      <c r="C50" s="261" t="s">
        <v>722</v>
      </c>
      <c r="D50" s="267" t="s">
        <v>311</v>
      </c>
      <c r="E50" s="582" t="s">
        <v>283</v>
      </c>
      <c r="F50" s="268" t="s">
        <v>278</v>
      </c>
      <c r="G50" s="310">
        <v>2</v>
      </c>
      <c r="H50" s="462">
        <f>'3. BL Demand'!H50</f>
        <v>5.1428428767123284</v>
      </c>
      <c r="I50" s="481">
        <f>'3. BL Demand'!I50</f>
        <v>5.1428428767123284</v>
      </c>
      <c r="J50" s="481">
        <f>'3. BL Demand'!J50</f>
        <v>5.1428428767123284</v>
      </c>
      <c r="K50" s="587">
        <f>'3. BL Demand'!K50</f>
        <v>5.1428428767123284</v>
      </c>
      <c r="L50" s="690">
        <f>'3. BL Demand'!L50</f>
        <v>5.1428428767123284</v>
      </c>
      <c r="M50" s="690">
        <f>'3. BL Demand'!M50</f>
        <v>5.1428428767123284</v>
      </c>
      <c r="N50" s="690">
        <f>'3. BL Demand'!N50</f>
        <v>5.1428428767123284</v>
      </c>
      <c r="O50" s="690">
        <f>'3. BL Demand'!O50</f>
        <v>5.1428428767123284</v>
      </c>
      <c r="P50" s="690">
        <f>'3. BL Demand'!P50</f>
        <v>5.1428428767123284</v>
      </c>
      <c r="Q50" s="690">
        <v>0</v>
      </c>
      <c r="R50" s="690">
        <v>0</v>
      </c>
      <c r="S50" s="690">
        <v>0</v>
      </c>
      <c r="T50" s="690">
        <v>0</v>
      </c>
      <c r="U50" s="690">
        <v>0</v>
      </c>
      <c r="V50" s="690">
        <v>0</v>
      </c>
      <c r="W50" s="690">
        <v>0</v>
      </c>
      <c r="X50" s="690">
        <v>0</v>
      </c>
      <c r="Y50" s="690">
        <v>0</v>
      </c>
      <c r="Z50" s="690">
        <v>0</v>
      </c>
      <c r="AA50" s="690">
        <v>0</v>
      </c>
      <c r="AB50" s="690">
        <v>0</v>
      </c>
      <c r="AC50" s="690">
        <v>0</v>
      </c>
      <c r="AD50" s="690">
        <v>0</v>
      </c>
      <c r="AE50" s="690">
        <v>0</v>
      </c>
      <c r="AF50" s="690">
        <v>0</v>
      </c>
      <c r="AG50" s="690">
        <v>0</v>
      </c>
      <c r="AH50" s="690">
        <v>0</v>
      </c>
      <c r="AI50" s="690">
        <v>0</v>
      </c>
      <c r="AJ50" s="690">
        <v>0</v>
      </c>
    </row>
    <row r="51" spans="1:36" ht="15.75" thickBot="1" x14ac:dyDescent="0.25">
      <c r="A51" s="589"/>
      <c r="B51" s="590"/>
      <c r="C51" s="281" t="s">
        <v>723</v>
      </c>
      <c r="D51" s="282" t="s">
        <v>313</v>
      </c>
      <c r="E51" s="277" t="s">
        <v>724</v>
      </c>
      <c r="F51" s="284" t="s">
        <v>278</v>
      </c>
      <c r="G51" s="284">
        <v>2</v>
      </c>
      <c r="H51" s="488">
        <f>H38+H39+H40+H41+H48+H49+H50</f>
        <v>218.60513301369866</v>
      </c>
      <c r="I51" s="481">
        <f t="shared" ref="I51:AJ51" si="7">I38+I39+I40+I41+I48+I49+I50</f>
        <v>221.08317962717382</v>
      </c>
      <c r="J51" s="481">
        <f t="shared" si="7"/>
        <v>223.47656468895889</v>
      </c>
      <c r="K51" s="481">
        <f t="shared" si="7"/>
        <v>225.88570064514494</v>
      </c>
      <c r="L51" s="876">
        <f t="shared" si="7"/>
        <v>228.09264469218823</v>
      </c>
      <c r="M51" s="876">
        <f t="shared" si="7"/>
        <v>230.17363601729812</v>
      </c>
      <c r="N51" s="876">
        <f t="shared" si="7"/>
        <v>232.13035114720293</v>
      </c>
      <c r="O51" s="876">
        <f t="shared" si="7"/>
        <v>234.07097758237063</v>
      </c>
      <c r="P51" s="876">
        <f t="shared" si="7"/>
        <v>235.88222222717781</v>
      </c>
      <c r="Q51" s="876">
        <f t="shared" si="7"/>
        <v>237.60953601106621</v>
      </c>
      <c r="R51" s="876">
        <f t="shared" si="7"/>
        <v>239.30159557991351</v>
      </c>
      <c r="S51" s="876">
        <f t="shared" si="7"/>
        <v>240.84031079206926</v>
      </c>
      <c r="T51" s="876">
        <f t="shared" si="7"/>
        <v>242.29544054864621</v>
      </c>
      <c r="U51" s="876">
        <f t="shared" si="7"/>
        <v>243.68668528135922</v>
      </c>
      <c r="V51" s="876">
        <f t="shared" si="7"/>
        <v>246.45167066977527</v>
      </c>
      <c r="W51" s="876">
        <f t="shared" si="7"/>
        <v>249.75601806383719</v>
      </c>
      <c r="X51" s="876">
        <f t="shared" si="7"/>
        <v>253.03214089537613</v>
      </c>
      <c r="Y51" s="876">
        <f t="shared" si="7"/>
        <v>256.28058436939864</v>
      </c>
      <c r="Z51" s="876">
        <f t="shared" si="7"/>
        <v>259.50189326718618</v>
      </c>
      <c r="AA51" s="876">
        <f t="shared" si="7"/>
        <v>262.69649628997837</v>
      </c>
      <c r="AB51" s="876">
        <f t="shared" si="7"/>
        <v>265.8864403320369</v>
      </c>
      <c r="AC51" s="876">
        <f t="shared" si="7"/>
        <v>269.05070129424325</v>
      </c>
      <c r="AD51" s="876">
        <f t="shared" si="7"/>
        <v>272.18976418687942</v>
      </c>
      <c r="AE51" s="876">
        <f t="shared" si="7"/>
        <v>275.304113654991</v>
      </c>
      <c r="AF51" s="876">
        <f t="shared" si="7"/>
        <v>278.39417572938635</v>
      </c>
      <c r="AG51" s="876">
        <f t="shared" si="7"/>
        <v>281.46043437225654</v>
      </c>
      <c r="AH51" s="876">
        <f t="shared" si="7"/>
        <v>284.50331493407333</v>
      </c>
      <c r="AI51" s="876">
        <f t="shared" si="7"/>
        <v>287.52324244841924</v>
      </c>
      <c r="AJ51" s="876">
        <f t="shared" si="7"/>
        <v>290.52064163292169</v>
      </c>
    </row>
    <row r="52" spans="1:36" ht="15.75" thickBot="1" x14ac:dyDescent="0.25">
      <c r="A52" s="589"/>
      <c r="B52" s="595" t="s">
        <v>315</v>
      </c>
      <c r="C52" s="257" t="s">
        <v>725</v>
      </c>
      <c r="D52" s="279" t="s">
        <v>317</v>
      </c>
      <c r="E52" s="582" t="s">
        <v>309</v>
      </c>
      <c r="F52" s="266" t="s">
        <v>278</v>
      </c>
      <c r="G52" s="266">
        <v>2</v>
      </c>
      <c r="H52" s="583">
        <f>'3. BL Demand'!H52</f>
        <v>7.7930000000000001</v>
      </c>
      <c r="I52" s="434">
        <f>'3. BL Demand'!I52</f>
        <v>7.7930000000000001</v>
      </c>
      <c r="J52" s="434">
        <f>'3. BL Demand'!J52</f>
        <v>7.7930000000000001</v>
      </c>
      <c r="K52" s="434">
        <f>'3. BL Demand'!K52</f>
        <v>7.7930000000000001</v>
      </c>
      <c r="L52" s="877">
        <f>'3. BL Demand'!L52</f>
        <v>7.7930000000000001</v>
      </c>
      <c r="M52" s="877">
        <f>'3. BL Demand'!M52</f>
        <v>7.7930000000000001</v>
      </c>
      <c r="N52" s="877">
        <f>'3. BL Demand'!N52</f>
        <v>7.7930000000000001</v>
      </c>
      <c r="O52" s="877">
        <f>'3. BL Demand'!O52</f>
        <v>7.7930000000000001</v>
      </c>
      <c r="P52" s="877">
        <f>'3. BL Demand'!P52</f>
        <v>7.7930000000000001</v>
      </c>
      <c r="Q52" s="877">
        <f>'3. BL Demand'!Q52</f>
        <v>7.7930000000000001</v>
      </c>
      <c r="R52" s="877">
        <f>'3. BL Demand'!R52</f>
        <v>7.7930000000000001</v>
      </c>
      <c r="S52" s="877">
        <f>'3. BL Demand'!S52</f>
        <v>7.7930000000000001</v>
      </c>
      <c r="T52" s="877">
        <f>'3. BL Demand'!T52</f>
        <v>7.7930000000000001</v>
      </c>
      <c r="U52" s="877">
        <f>'3. BL Demand'!U52</f>
        <v>7.7930000000000001</v>
      </c>
      <c r="V52" s="877">
        <f>'3. BL Demand'!V52</f>
        <v>7.7930000000000001</v>
      </c>
      <c r="W52" s="877">
        <f>'3. BL Demand'!W52</f>
        <v>7.7930000000000001</v>
      </c>
      <c r="X52" s="877">
        <f>'3. BL Demand'!X52</f>
        <v>7.7930000000000001</v>
      </c>
      <c r="Y52" s="877">
        <f>'3. BL Demand'!Y52</f>
        <v>7.7930000000000001</v>
      </c>
      <c r="Z52" s="877">
        <f>'3. BL Demand'!Z52</f>
        <v>7.7930000000000001</v>
      </c>
      <c r="AA52" s="877">
        <f>'3. BL Demand'!AA52</f>
        <v>7.7930000000000001</v>
      </c>
      <c r="AB52" s="877">
        <f>'3. BL Demand'!AB52</f>
        <v>7.7930000000000001</v>
      </c>
      <c r="AC52" s="877">
        <f>'3. BL Demand'!AC52</f>
        <v>7.7930000000000001</v>
      </c>
      <c r="AD52" s="877">
        <f>'3. BL Demand'!AD52</f>
        <v>7.7930000000000001</v>
      </c>
      <c r="AE52" s="877">
        <f>'3. BL Demand'!AE52</f>
        <v>7.7930000000000001</v>
      </c>
      <c r="AF52" s="877">
        <f>'3. BL Demand'!AF52</f>
        <v>7.7930000000000001</v>
      </c>
      <c r="AG52" s="877">
        <f>'3. BL Demand'!AG52</f>
        <v>7.7930000000000001</v>
      </c>
      <c r="AH52" s="877">
        <f>'3. BL Demand'!AH52</f>
        <v>7.7930000000000001</v>
      </c>
      <c r="AI52" s="877">
        <f>'3. BL Demand'!AI52</f>
        <v>7.7930000000000001</v>
      </c>
      <c r="AJ52" s="878">
        <f>'3. BL Demand'!AJ52</f>
        <v>7.7930000000000001</v>
      </c>
    </row>
    <row r="53" spans="1:36" ht="15.75" thickBot="1" x14ac:dyDescent="0.25">
      <c r="A53" s="589"/>
      <c r="B53" s="585"/>
      <c r="C53" s="261" t="s">
        <v>726</v>
      </c>
      <c r="D53" s="280" t="s">
        <v>319</v>
      </c>
      <c r="E53" s="582" t="s">
        <v>309</v>
      </c>
      <c r="F53" s="268" t="s">
        <v>278</v>
      </c>
      <c r="G53" s="266">
        <v>2</v>
      </c>
      <c r="H53" s="447">
        <f>'3. BL Demand'!H53</f>
        <v>0</v>
      </c>
      <c r="I53" s="481">
        <f>'3. BL Demand'!I53</f>
        <v>0</v>
      </c>
      <c r="J53" s="481">
        <f>'3. BL Demand'!J53</f>
        <v>0</v>
      </c>
      <c r="K53" s="481">
        <f>'3. BL Demand'!K53</f>
        <v>0</v>
      </c>
      <c r="L53" s="690">
        <f>'3. BL Demand'!L53</f>
        <v>0</v>
      </c>
      <c r="M53" s="690">
        <f>'3. BL Demand'!M53</f>
        <v>0</v>
      </c>
      <c r="N53" s="690">
        <f>'3. BL Demand'!N53</f>
        <v>0</v>
      </c>
      <c r="O53" s="690">
        <f>'3. BL Demand'!O53</f>
        <v>0</v>
      </c>
      <c r="P53" s="690">
        <f>'3. BL Demand'!P53</f>
        <v>0</v>
      </c>
      <c r="Q53" s="690">
        <f>'3. BL Demand'!Q53</f>
        <v>0</v>
      </c>
      <c r="R53" s="690">
        <f>'3. BL Demand'!R53</f>
        <v>0</v>
      </c>
      <c r="S53" s="690">
        <f>'3. BL Demand'!S53</f>
        <v>0</v>
      </c>
      <c r="T53" s="690">
        <f>'3. BL Demand'!T53</f>
        <v>0</v>
      </c>
      <c r="U53" s="690">
        <f>'3. BL Demand'!U53</f>
        <v>0</v>
      </c>
      <c r="V53" s="690">
        <f>'3. BL Demand'!V53</f>
        <v>0</v>
      </c>
      <c r="W53" s="690">
        <f>'3. BL Demand'!W53</f>
        <v>0</v>
      </c>
      <c r="X53" s="690">
        <f>'3. BL Demand'!X53</f>
        <v>0</v>
      </c>
      <c r="Y53" s="690">
        <f>'3. BL Demand'!Y53</f>
        <v>0</v>
      </c>
      <c r="Z53" s="690">
        <f>'3. BL Demand'!Z53</f>
        <v>0</v>
      </c>
      <c r="AA53" s="690">
        <f>'3. BL Demand'!AA53</f>
        <v>0</v>
      </c>
      <c r="AB53" s="690">
        <f>'3. BL Demand'!AB53</f>
        <v>0</v>
      </c>
      <c r="AC53" s="690">
        <f>'3. BL Demand'!AC53</f>
        <v>0</v>
      </c>
      <c r="AD53" s="690">
        <f>'3. BL Demand'!AD53</f>
        <v>0</v>
      </c>
      <c r="AE53" s="690">
        <f>'3. BL Demand'!AE53</f>
        <v>0</v>
      </c>
      <c r="AF53" s="690">
        <f>'3. BL Demand'!AF53</f>
        <v>0</v>
      </c>
      <c r="AG53" s="690">
        <f>'3. BL Demand'!AG53</f>
        <v>0</v>
      </c>
      <c r="AH53" s="690">
        <f>'3. BL Demand'!AH53</f>
        <v>0</v>
      </c>
      <c r="AI53" s="690">
        <f>'3. BL Demand'!AI53</f>
        <v>0</v>
      </c>
      <c r="AJ53" s="690">
        <f>'3. BL Demand'!AJ53</f>
        <v>0</v>
      </c>
    </row>
    <row r="54" spans="1:36" ht="15.75" thickBot="1" x14ac:dyDescent="0.25">
      <c r="A54" s="178"/>
      <c r="B54" s="585"/>
      <c r="C54" s="261" t="s">
        <v>727</v>
      </c>
      <c r="D54" s="280" t="s">
        <v>321</v>
      </c>
      <c r="E54" s="582" t="s">
        <v>309</v>
      </c>
      <c r="F54" s="268" t="s">
        <v>278</v>
      </c>
      <c r="G54" s="266">
        <v>2</v>
      </c>
      <c r="H54" s="447">
        <f>'3. BL Demand'!H54</f>
        <v>201.53746248443008</v>
      </c>
      <c r="I54" s="587">
        <f>'3. BL Demand'!I54</f>
        <v>209.13023968087964</v>
      </c>
      <c r="J54" s="587">
        <f>'3. BL Demand'!J54</f>
        <v>216.00327398499439</v>
      </c>
      <c r="K54" s="481">
        <f>'3. BL Demand'!K54</f>
        <v>222.80729166762609</v>
      </c>
      <c r="L54" s="454">
        <f>'3. BL Demand'!L54</f>
        <v>229.29294017532311</v>
      </c>
      <c r="M54" s="454">
        <f>'3. BL Demand'!M54</f>
        <v>235.4589347696224</v>
      </c>
      <c r="N54" s="454">
        <f>'3. BL Demand'!N54</f>
        <v>241.35841682022073</v>
      </c>
      <c r="O54" s="454">
        <f>'3. BL Demand'!O54</f>
        <v>247.18273524188174</v>
      </c>
      <c r="P54" s="454">
        <f>'3. BL Demand'!P54</f>
        <v>252.68045327300715</v>
      </c>
      <c r="Q54" s="454">
        <v>307.53925016247712</v>
      </c>
      <c r="R54" s="454">
        <v>353.64636276826792</v>
      </c>
      <c r="S54" s="454">
        <v>399.16959539504893</v>
      </c>
      <c r="T54" s="454">
        <v>444.25622021300615</v>
      </c>
      <c r="U54" s="454">
        <v>488.90053427905553</v>
      </c>
      <c r="V54" s="454">
        <v>490.4345411265603</v>
      </c>
      <c r="W54" s="454">
        <v>491.93691804015361</v>
      </c>
      <c r="X54" s="454">
        <v>493.31956934018007</v>
      </c>
      <c r="Y54" s="454">
        <v>494.8463079757185</v>
      </c>
      <c r="Z54" s="454">
        <v>496.1909664461752</v>
      </c>
      <c r="AA54" s="454">
        <v>497.56855467018113</v>
      </c>
      <c r="AB54" s="454">
        <v>498.85192385064244</v>
      </c>
      <c r="AC54" s="454">
        <v>500.22344149310595</v>
      </c>
      <c r="AD54" s="454">
        <v>501.42098138553246</v>
      </c>
      <c r="AE54" s="454">
        <v>502.74691916749521</v>
      </c>
      <c r="AF54" s="454">
        <v>504.06418719929951</v>
      </c>
      <c r="AG54" s="454">
        <v>505.37940044982935</v>
      </c>
      <c r="AH54" s="454">
        <v>506.69562184695445</v>
      </c>
      <c r="AI54" s="454">
        <v>508.00816751924168</v>
      </c>
      <c r="AJ54" s="454">
        <v>509.33890953580914</v>
      </c>
    </row>
    <row r="55" spans="1:36" x14ac:dyDescent="0.2">
      <c r="A55" s="178"/>
      <c r="B55" s="585"/>
      <c r="C55" s="261" t="s">
        <v>728</v>
      </c>
      <c r="D55" s="267" t="s">
        <v>323</v>
      </c>
      <c r="E55" s="582" t="s">
        <v>309</v>
      </c>
      <c r="F55" s="268" t="s">
        <v>278</v>
      </c>
      <c r="G55" s="266">
        <v>2</v>
      </c>
      <c r="H55" s="488">
        <f>'3. BL Demand'!H55</f>
        <v>264.50388636833293</v>
      </c>
      <c r="I55" s="481">
        <f>'3. BL Demand'!I55</f>
        <v>258.92390351635072</v>
      </c>
      <c r="J55" s="481">
        <f>'3. BL Demand'!J55</f>
        <v>254.11441616393287</v>
      </c>
      <c r="K55" s="587">
        <f>'3. BL Demand'!K55</f>
        <v>249.33425875887195</v>
      </c>
      <c r="L55" s="454">
        <f>'3. BL Demand'!L55</f>
        <v>244.86968285538524</v>
      </c>
      <c r="M55" s="454">
        <f>'3. BL Demand'!M55</f>
        <v>240.71426000111708</v>
      </c>
      <c r="N55" s="454">
        <f>'3. BL Demand'!N55</f>
        <v>236.76277772498415</v>
      </c>
      <c r="O55" s="454">
        <f>'3. BL Demand'!O55</f>
        <v>232.93612863624631</v>
      </c>
      <c r="P55" s="454">
        <f>'3. BL Demand'!P55</f>
        <v>229.22986745188715</v>
      </c>
      <c r="Q55" s="454">
        <v>176.26933485371691</v>
      </c>
      <c r="R55" s="454">
        <v>131.90781433365896</v>
      </c>
      <c r="S55" s="454">
        <v>88.060425451704717</v>
      </c>
      <c r="T55" s="454">
        <v>44.627474841105702</v>
      </c>
      <c r="U55" s="454">
        <v>1.5908666254117161</v>
      </c>
      <c r="V55" s="454">
        <v>1.5864542672747535</v>
      </c>
      <c r="W55" s="454">
        <v>1.577912397947868</v>
      </c>
      <c r="X55" s="454">
        <v>1.5691225917149563</v>
      </c>
      <c r="Y55" s="454">
        <v>1.5609313480715061</v>
      </c>
      <c r="Z55" s="454">
        <v>1.552293589102109</v>
      </c>
      <c r="AA55" s="454">
        <v>1.5438956224477973</v>
      </c>
      <c r="AB55" s="454">
        <v>1.5351900860954013</v>
      </c>
      <c r="AC55" s="454">
        <v>1.5268918060152774</v>
      </c>
      <c r="AD55" s="454">
        <v>1.5181910058915644</v>
      </c>
      <c r="AE55" s="454">
        <v>1.5100127913412948</v>
      </c>
      <c r="AF55" s="454">
        <v>1.5019341149289549</v>
      </c>
      <c r="AG55" s="454">
        <v>1.493970149817162</v>
      </c>
      <c r="AH55" s="454">
        <v>1.4861281759590246</v>
      </c>
      <c r="AI55" s="454">
        <v>1.4783925748994937</v>
      </c>
      <c r="AJ55" s="875">
        <v>1.4708253696037554</v>
      </c>
    </row>
    <row r="56" spans="1:36" ht="15.75" thickBot="1" x14ac:dyDescent="0.25">
      <c r="A56" s="178"/>
      <c r="B56" s="590"/>
      <c r="C56" s="275" t="s">
        <v>729</v>
      </c>
      <c r="D56" s="276" t="s">
        <v>325</v>
      </c>
      <c r="E56" s="277" t="s">
        <v>730</v>
      </c>
      <c r="F56" s="311" t="s">
        <v>278</v>
      </c>
      <c r="G56" s="293">
        <v>2</v>
      </c>
      <c r="H56" s="564">
        <f t="shared" ref="H56:AJ56" si="8">H54+H55+H52+H53</f>
        <v>473.83434885276301</v>
      </c>
      <c r="I56" s="879">
        <f t="shared" si="8"/>
        <v>475.84714319723037</v>
      </c>
      <c r="J56" s="879">
        <f t="shared" si="8"/>
        <v>477.9106901489273</v>
      </c>
      <c r="K56" s="879">
        <f t="shared" si="8"/>
        <v>479.93455042649805</v>
      </c>
      <c r="L56" s="727">
        <f t="shared" si="8"/>
        <v>481.95562303070835</v>
      </c>
      <c r="M56" s="727">
        <f t="shared" si="8"/>
        <v>483.96619477073949</v>
      </c>
      <c r="N56" s="727">
        <f t="shared" si="8"/>
        <v>485.91419454520485</v>
      </c>
      <c r="O56" s="727">
        <f t="shared" si="8"/>
        <v>487.91186387812809</v>
      </c>
      <c r="P56" s="727">
        <f t="shared" si="8"/>
        <v>489.7033207248943</v>
      </c>
      <c r="Q56" s="727">
        <f t="shared" si="8"/>
        <v>491.60158501619401</v>
      </c>
      <c r="R56" s="727">
        <f t="shared" si="8"/>
        <v>493.34717710192689</v>
      </c>
      <c r="S56" s="727">
        <f t="shared" si="8"/>
        <v>495.02302084675364</v>
      </c>
      <c r="T56" s="727">
        <f t="shared" si="8"/>
        <v>496.67669505411186</v>
      </c>
      <c r="U56" s="727">
        <f t="shared" si="8"/>
        <v>498.28440090446725</v>
      </c>
      <c r="V56" s="727">
        <f t="shared" si="8"/>
        <v>499.81399539383506</v>
      </c>
      <c r="W56" s="727">
        <f t="shared" si="8"/>
        <v>501.30783043810146</v>
      </c>
      <c r="X56" s="727">
        <f t="shared" si="8"/>
        <v>502.68169193189505</v>
      </c>
      <c r="Y56" s="727">
        <f t="shared" si="8"/>
        <v>504.20023932379002</v>
      </c>
      <c r="Z56" s="727">
        <f t="shared" si="8"/>
        <v>505.53626003527734</v>
      </c>
      <c r="AA56" s="727">
        <f t="shared" si="8"/>
        <v>506.90545029262893</v>
      </c>
      <c r="AB56" s="727">
        <f t="shared" si="8"/>
        <v>508.18011393673783</v>
      </c>
      <c r="AC56" s="727">
        <f t="shared" si="8"/>
        <v>509.54333329912123</v>
      </c>
      <c r="AD56" s="727">
        <f t="shared" si="8"/>
        <v>510.732172391424</v>
      </c>
      <c r="AE56" s="727">
        <f t="shared" si="8"/>
        <v>512.04993195883651</v>
      </c>
      <c r="AF56" s="727">
        <f t="shared" si="8"/>
        <v>513.35912131422845</v>
      </c>
      <c r="AG56" s="727">
        <f t="shared" si="8"/>
        <v>514.66637059964648</v>
      </c>
      <c r="AH56" s="727">
        <f t="shared" si="8"/>
        <v>515.97475002291344</v>
      </c>
      <c r="AI56" s="727">
        <f t="shared" si="8"/>
        <v>517.27956009414117</v>
      </c>
      <c r="AJ56" s="728">
        <f t="shared" si="8"/>
        <v>518.60273490541283</v>
      </c>
    </row>
    <row r="57" spans="1:36" ht="25.5" x14ac:dyDescent="0.2">
      <c r="A57" s="178"/>
      <c r="B57" s="568" t="s">
        <v>327</v>
      </c>
      <c r="C57" s="312" t="s">
        <v>731</v>
      </c>
      <c r="D57" s="313" t="s">
        <v>329</v>
      </c>
      <c r="E57" s="314" t="s">
        <v>732</v>
      </c>
      <c r="F57" s="295" t="s">
        <v>331</v>
      </c>
      <c r="G57" s="315">
        <v>1</v>
      </c>
      <c r="H57" s="860">
        <f>H54/H41</f>
        <v>2.2309535319103424</v>
      </c>
      <c r="I57" s="880">
        <f t="shared" ref="I57:AJ57" si="9">I54/I41</f>
        <v>2.2078383539643109</v>
      </c>
      <c r="J57" s="880">
        <f t="shared" si="9"/>
        <v>2.18140001732288</v>
      </c>
      <c r="K57" s="880">
        <f t="shared" si="9"/>
        <v>2.1561937205182597</v>
      </c>
      <c r="L57" s="881">
        <f t="shared" si="9"/>
        <v>2.1355941298551531</v>
      </c>
      <c r="M57" s="881">
        <f t="shared" si="9"/>
        <v>2.116667122264821</v>
      </c>
      <c r="N57" s="881">
        <f t="shared" si="9"/>
        <v>2.0995849154296939</v>
      </c>
      <c r="O57" s="881">
        <f t="shared" si="9"/>
        <v>2.0838062309799841</v>
      </c>
      <c r="P57" s="881">
        <f t="shared" si="9"/>
        <v>2.0690451080307395</v>
      </c>
      <c r="Q57" s="881">
        <f t="shared" si="9"/>
        <v>2.1674534656264819</v>
      </c>
      <c r="R57" s="881">
        <f t="shared" si="9"/>
        <v>2.1883106006969117</v>
      </c>
      <c r="S57" s="881">
        <f t="shared" si="9"/>
        <v>2.2034312905516202</v>
      </c>
      <c r="T57" s="881">
        <f t="shared" si="9"/>
        <v>2.2144948392208468</v>
      </c>
      <c r="U57" s="881">
        <f t="shared" si="9"/>
        <v>2.2223672125086908</v>
      </c>
      <c r="V57" s="881">
        <f t="shared" si="9"/>
        <v>2.2019846334765987</v>
      </c>
      <c r="W57" s="881">
        <f t="shared" si="9"/>
        <v>2.1767484326355326</v>
      </c>
      <c r="X57" s="881">
        <f t="shared" si="9"/>
        <v>2.1519753083782809</v>
      </c>
      <c r="Y57" s="881">
        <f t="shared" si="9"/>
        <v>2.1287667503277232</v>
      </c>
      <c r="Z57" s="881">
        <f t="shared" si="9"/>
        <v>2.1056615020924587</v>
      </c>
      <c r="AA57" s="881">
        <f t="shared" si="9"/>
        <v>2.0835441545405602</v>
      </c>
      <c r="AB57" s="881">
        <f t="shared" si="9"/>
        <v>2.061655250171806</v>
      </c>
      <c r="AC57" s="881">
        <f t="shared" si="9"/>
        <v>2.0409037549077604</v>
      </c>
      <c r="AD57" s="881">
        <f t="shared" si="9"/>
        <v>2.0201801339888688</v>
      </c>
      <c r="AE57" s="881">
        <f t="shared" si="9"/>
        <v>2.0006765648667333</v>
      </c>
      <c r="AF57" s="881">
        <f t="shared" si="9"/>
        <v>1.9818007848946841</v>
      </c>
      <c r="AG57" s="881">
        <f t="shared" si="9"/>
        <v>1.9635470829048538</v>
      </c>
      <c r="AH57" s="881">
        <f t="shared" si="9"/>
        <v>1.9458972910271568</v>
      </c>
      <c r="AI57" s="881">
        <f t="shared" si="9"/>
        <v>1.928805102264074</v>
      </c>
      <c r="AJ57" s="882">
        <f t="shared" si="9"/>
        <v>1.9123264021139068</v>
      </c>
    </row>
    <row r="58" spans="1:36" ht="15.75" thickBot="1" x14ac:dyDescent="0.25">
      <c r="A58" s="178"/>
      <c r="B58" s="610"/>
      <c r="C58" s="275" t="s">
        <v>733</v>
      </c>
      <c r="D58" s="291" t="s">
        <v>333</v>
      </c>
      <c r="E58" s="277" t="s">
        <v>334</v>
      </c>
      <c r="F58" s="292" t="s">
        <v>331</v>
      </c>
      <c r="G58" s="293">
        <v>1</v>
      </c>
      <c r="H58" s="601">
        <f>H55/H49</f>
        <v>2.5021761919681209</v>
      </c>
      <c r="I58" s="602">
        <f t="shared" ref="I58:AJ58" si="10">I55/I49</f>
        <v>2.495165758324378</v>
      </c>
      <c r="J58" s="602">
        <f t="shared" si="10"/>
        <v>2.4954208735082353</v>
      </c>
      <c r="K58" s="602">
        <f t="shared" si="10"/>
        <v>2.4959450056629873</v>
      </c>
      <c r="L58" s="883">
        <f>L55/L49</f>
        <v>2.4977409577433933</v>
      </c>
      <c r="M58" s="883">
        <f t="shared" si="10"/>
        <v>2.5019210650671</v>
      </c>
      <c r="N58" s="883">
        <f t="shared" si="10"/>
        <v>2.5075207953854943</v>
      </c>
      <c r="O58" s="883">
        <f t="shared" si="10"/>
        <v>2.5137806305746371</v>
      </c>
      <c r="P58" s="883">
        <f t="shared" si="10"/>
        <v>2.5206998827394891</v>
      </c>
      <c r="Q58" s="883">
        <f t="shared" si="10"/>
        <v>2.4190131928806911</v>
      </c>
      <c r="R58" s="883">
        <f t="shared" si="10"/>
        <v>2.4066175816435198</v>
      </c>
      <c r="S58" s="883">
        <f t="shared" si="10"/>
        <v>2.3951918875123144</v>
      </c>
      <c r="T58" s="883">
        <f t="shared" si="10"/>
        <v>2.3822419404325239</v>
      </c>
      <c r="U58" s="883">
        <f t="shared" si="10"/>
        <v>2.2276937061541142</v>
      </c>
      <c r="V58" s="883">
        <f t="shared" si="10"/>
        <v>2.2230986246211599</v>
      </c>
      <c r="W58" s="883">
        <f t="shared" si="10"/>
        <v>2.2127050505680184</v>
      </c>
      <c r="X58" s="883">
        <f t="shared" si="10"/>
        <v>2.2019475997836691</v>
      </c>
      <c r="Y58" s="883">
        <f t="shared" si="10"/>
        <v>2.1920142491256698</v>
      </c>
      <c r="Z58" s="883">
        <f t="shared" si="10"/>
        <v>2.1814381301517409</v>
      </c>
      <c r="AA58" s="883">
        <f t="shared" si="10"/>
        <v>2.1711830398596197</v>
      </c>
      <c r="AB58" s="883">
        <f t="shared" si="10"/>
        <v>2.1604793768454149</v>
      </c>
      <c r="AC58" s="883">
        <f t="shared" si="10"/>
        <v>2.1503328929094736</v>
      </c>
      <c r="AD58" s="883">
        <f t="shared" si="10"/>
        <v>2.1396035698470541</v>
      </c>
      <c r="AE58" s="883">
        <f t="shared" si="10"/>
        <v>2.1295948685704316</v>
      </c>
      <c r="AF58" s="883">
        <f t="shared" si="10"/>
        <v>2.1197112914787275</v>
      </c>
      <c r="AG58" s="883">
        <f t="shared" si="10"/>
        <v>2.109974551647849</v>
      </c>
      <c r="AH58" s="883">
        <f t="shared" si="10"/>
        <v>2.1003952679274644</v>
      </c>
      <c r="AI58" s="883">
        <f t="shared" si="10"/>
        <v>2.0909517028174771</v>
      </c>
      <c r="AJ58" s="884">
        <f t="shared" si="10"/>
        <v>2.0817319460879551</v>
      </c>
    </row>
    <row r="59" spans="1:36" x14ac:dyDescent="0.2">
      <c r="A59" s="178"/>
      <c r="B59" s="568" t="s">
        <v>335</v>
      </c>
      <c r="C59" s="316" t="s">
        <v>734</v>
      </c>
      <c r="D59" s="317" t="s">
        <v>337</v>
      </c>
      <c r="E59" s="294" t="s">
        <v>735</v>
      </c>
      <c r="F59" s="288" t="s">
        <v>214</v>
      </c>
      <c r="G59" s="295">
        <v>0</v>
      </c>
      <c r="H59" s="606">
        <f>H41/(H41+H49)</f>
        <v>0.46079342344406116</v>
      </c>
      <c r="I59" s="607">
        <f t="shared" ref="I59:AJ59" si="11">I41/(I41+I49)</f>
        <v>0.47720687138267059</v>
      </c>
      <c r="J59" s="607">
        <f t="shared" si="11"/>
        <v>0.49300032314289272</v>
      </c>
      <c r="K59" s="607">
        <f t="shared" si="11"/>
        <v>0.50845813068898638</v>
      </c>
      <c r="L59" s="885">
        <f t="shared" si="11"/>
        <v>0.52271337094274928</v>
      </c>
      <c r="M59" s="885">
        <f t="shared" si="11"/>
        <v>0.536221949032195</v>
      </c>
      <c r="N59" s="885">
        <f t="shared" si="11"/>
        <v>0.54903666905608173</v>
      </c>
      <c r="O59" s="885">
        <f t="shared" si="11"/>
        <v>0.56142695487588079</v>
      </c>
      <c r="P59" s="885">
        <f t="shared" si="11"/>
        <v>0.57318301910913227</v>
      </c>
      <c r="Q59" s="885">
        <f t="shared" si="11"/>
        <v>0.6606957637113019</v>
      </c>
      <c r="R59" s="885">
        <f t="shared" si="11"/>
        <v>0.74673737828346864</v>
      </c>
      <c r="S59" s="885">
        <f t="shared" si="11"/>
        <v>0.83129185466609856</v>
      </c>
      <c r="T59" s="885">
        <f t="shared" si="11"/>
        <v>0.91459443730581136</v>
      </c>
      <c r="U59" s="885">
        <f t="shared" si="11"/>
        <v>0.99676431612738225</v>
      </c>
      <c r="V59" s="885">
        <f t="shared" si="11"/>
        <v>0.99680616279467005</v>
      </c>
      <c r="W59" s="885">
        <f t="shared" si="11"/>
        <v>0.99685449805063042</v>
      </c>
      <c r="X59" s="885">
        <f t="shared" si="11"/>
        <v>0.99690107617727786</v>
      </c>
      <c r="Y59" s="885">
        <f t="shared" si="11"/>
        <v>0.99694599455943644</v>
      </c>
      <c r="Z59" s="885">
        <f t="shared" si="11"/>
        <v>0.99698934366495251</v>
      </c>
      <c r="AA59" s="885">
        <f t="shared" si="11"/>
        <v>0.99703120621622132</v>
      </c>
      <c r="AB59" s="885">
        <f t="shared" si="11"/>
        <v>0.99707192018528923</v>
      </c>
      <c r="AC59" s="885">
        <f t="shared" si="11"/>
        <v>0.99711128509213165</v>
      </c>
      <c r="AD59" s="885">
        <f t="shared" si="11"/>
        <v>0.99714936959581124</v>
      </c>
      <c r="AE59" s="885">
        <f t="shared" si="11"/>
        <v>0.99718623788545457</v>
      </c>
      <c r="AF59" s="885">
        <f t="shared" si="11"/>
        <v>0.9972219494048572</v>
      </c>
      <c r="AG59" s="885">
        <f t="shared" si="11"/>
        <v>0.99725656049264522</v>
      </c>
      <c r="AH59" s="885">
        <f t="shared" si="11"/>
        <v>0.99729012338766598</v>
      </c>
      <c r="AI59" s="885">
        <f t="shared" si="11"/>
        <v>0.9973226871579286</v>
      </c>
      <c r="AJ59" s="886">
        <f t="shared" si="11"/>
        <v>0.99735429793840835</v>
      </c>
    </row>
    <row r="60" spans="1:36" ht="15.75" thickBot="1" x14ac:dyDescent="0.25">
      <c r="A60" s="178"/>
      <c r="B60" s="610"/>
      <c r="C60" s="275" t="s">
        <v>736</v>
      </c>
      <c r="D60" s="291" t="s">
        <v>340</v>
      </c>
      <c r="E60" s="277" t="s">
        <v>737</v>
      </c>
      <c r="F60" s="293" t="s">
        <v>214</v>
      </c>
      <c r="G60" s="292">
        <v>0</v>
      </c>
      <c r="H60" s="611">
        <f>H41/(H41+H48+H50+H49)</f>
        <v>0.43924964635117408</v>
      </c>
      <c r="I60" s="887">
        <f t="shared" ref="I60:AJ60" si="12">I41/(I41+I48+I50+I49)</f>
        <v>0.45515788576471389</v>
      </c>
      <c r="J60" s="887">
        <f t="shared" si="12"/>
        <v>0.4704771223623741</v>
      </c>
      <c r="K60" s="887">
        <f t="shared" si="12"/>
        <v>0.48548809982556784</v>
      </c>
      <c r="L60" s="888">
        <f t="shared" si="12"/>
        <v>0.49933814568284607</v>
      </c>
      <c r="M60" s="888">
        <f t="shared" si="12"/>
        <v>0.51246892397424115</v>
      </c>
      <c r="N60" s="888">
        <f t="shared" si="12"/>
        <v>0.5249296842151715</v>
      </c>
      <c r="O60" s="888">
        <f t="shared" si="12"/>
        <v>0.53698887054377809</v>
      </c>
      <c r="P60" s="888">
        <f t="shared" si="12"/>
        <v>0.54843250467549309</v>
      </c>
      <c r="Q60" s="888">
        <f t="shared" si="12"/>
        <v>0.63238187111498689</v>
      </c>
      <c r="R60" s="888">
        <f t="shared" si="12"/>
        <v>0.71497115418296608</v>
      </c>
      <c r="S60" s="888">
        <f t="shared" si="12"/>
        <v>0.79616276758325566</v>
      </c>
      <c r="T60" s="888">
        <f t="shared" si="12"/>
        <v>0.87618525453018048</v>
      </c>
      <c r="U60" s="888">
        <f t="shared" si="12"/>
        <v>0.95515128315350939</v>
      </c>
      <c r="V60" s="888">
        <f t="shared" si="12"/>
        <v>0.95567930350212915</v>
      </c>
      <c r="W60" s="888">
        <f t="shared" si="12"/>
        <v>0.95629506033296119</v>
      </c>
      <c r="X60" s="888">
        <f t="shared" si="12"/>
        <v>0.95688892074886056</v>
      </c>
      <c r="Y60" s="888">
        <f t="shared" si="12"/>
        <v>0.95746206497688813</v>
      </c>
      <c r="Z60" s="888">
        <f t="shared" si="12"/>
        <v>0.95801559201959852</v>
      </c>
      <c r="AA60" s="888">
        <f t="shared" si="12"/>
        <v>0.95855050731087821</v>
      </c>
      <c r="AB60" s="888">
        <f t="shared" si="12"/>
        <v>0.95907125749788669</v>
      </c>
      <c r="AC60" s="888">
        <f t="shared" si="12"/>
        <v>0.95957506919730362</v>
      </c>
      <c r="AD60" s="888">
        <f t="shared" si="12"/>
        <v>0.96006278302522952</v>
      </c>
      <c r="AE60" s="888">
        <f t="shared" si="12"/>
        <v>0.96053518647127001</v>
      </c>
      <c r="AF60" s="888">
        <f t="shared" si="12"/>
        <v>0.96099300946552857</v>
      </c>
      <c r="AG60" s="888">
        <f t="shared" si="12"/>
        <v>0.96143694590450246</v>
      </c>
      <c r="AH60" s="888">
        <f t="shared" si="12"/>
        <v>0.96186763965036703</v>
      </c>
      <c r="AI60" s="888">
        <f t="shared" si="12"/>
        <v>0.96228569657865048</v>
      </c>
      <c r="AJ60" s="889">
        <f t="shared" si="12"/>
        <v>0.96269168735379063</v>
      </c>
    </row>
    <row r="61" spans="1:36" x14ac:dyDescent="0.2">
      <c r="A61" s="890"/>
      <c r="B61" s="891"/>
      <c r="C61" s="96"/>
      <c r="D61" s="96"/>
      <c r="E61" s="892"/>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row>
    <row r="62" spans="1:36" x14ac:dyDescent="0.2">
      <c r="A62" s="204"/>
      <c r="B62" s="204"/>
      <c r="C62" s="204"/>
      <c r="D62" s="511" t="str">
        <f>'TITLE PAGE'!B9</f>
        <v>Company:</v>
      </c>
      <c r="E62" s="618" t="str">
        <f>'TITLE PAGE'!D9</f>
        <v>Severn Trent Water</v>
      </c>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row>
    <row r="63" spans="1:36" x14ac:dyDescent="0.2">
      <c r="A63" s="204"/>
      <c r="B63" s="204"/>
      <c r="C63" s="204"/>
      <c r="D63" s="513" t="str">
        <f>'TITLE PAGE'!B10</f>
        <v>Resource Zone Name:</v>
      </c>
      <c r="E63" s="619" t="str">
        <f>'TITLE PAGE'!D10</f>
        <v>Shelton</v>
      </c>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row>
    <row r="64" spans="1:36" ht="18" x14ac:dyDescent="0.25">
      <c r="A64" s="204"/>
      <c r="B64" s="204"/>
      <c r="C64" s="204"/>
      <c r="D64" s="513" t="str">
        <f>'TITLE PAGE'!B11</f>
        <v>Resource Zone Number:</v>
      </c>
      <c r="E64" s="620">
        <f>'TITLE PAGE'!D11</f>
        <v>11</v>
      </c>
      <c r="F64" s="204"/>
      <c r="G64" s="204"/>
      <c r="H64" s="204"/>
      <c r="I64" s="622"/>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row>
    <row r="65" spans="1:36" ht="18" x14ac:dyDescent="0.25">
      <c r="A65" s="204"/>
      <c r="B65" s="204"/>
      <c r="C65" s="204"/>
      <c r="D65" s="513" t="str">
        <f>'TITLE PAGE'!B12</f>
        <v xml:space="preserve">Planning Scenario Name:                                                                     </v>
      </c>
      <c r="E65" s="619" t="str">
        <f>'TITLE PAGE'!D12</f>
        <v>Dry Year Annual Average</v>
      </c>
      <c r="F65" s="204"/>
      <c r="G65" s="204"/>
      <c r="H65" s="204"/>
      <c r="I65" s="622"/>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row>
    <row r="66" spans="1:36" ht="18" x14ac:dyDescent="0.25">
      <c r="A66" s="204"/>
      <c r="B66" s="204"/>
      <c r="C66" s="204"/>
      <c r="D66" s="517" t="str">
        <f>'TITLE PAGE'!B13</f>
        <v xml:space="preserve">Chosen Level of Service:  </v>
      </c>
      <c r="E66" s="846" t="str">
        <f>'TITLE PAGE'!D13</f>
        <v>No more than 3 in 100 Temporary Use Bans</v>
      </c>
      <c r="F66" s="204"/>
      <c r="G66" s="204"/>
      <c r="H66" s="204"/>
      <c r="I66" s="622"/>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row>
    <row r="67" spans="1:36" x14ac:dyDescent="0.2">
      <c r="A67" s="204"/>
      <c r="B67" s="204"/>
      <c r="C67" s="204"/>
      <c r="D67" s="204"/>
      <c r="E67" s="893"/>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row>
  </sheetData>
  <sheetProtection algorithmName="SHA-512" hashValue="7yLJWJxldGO51wWKUnVMgD7a/jcV+Vg1vTBW2N8tyHH1SzjNc7jAaY+aow9afPzbxTkzLePxgWcXmCHo/F+L6A==" saltValue="v3V71qRphhXi4Zuk3RFBIA==" spinCount="100000" sheet="1" objects="1" scenarios="1"/>
  <mergeCells count="7">
    <mergeCell ref="B59:B60"/>
    <mergeCell ref="B3:B12"/>
    <mergeCell ref="B13:B29"/>
    <mergeCell ref="B30:B37"/>
    <mergeCell ref="B38:B51"/>
    <mergeCell ref="B52:B56"/>
    <mergeCell ref="B57:B58"/>
  </mergeCells>
  <conditionalFormatting sqref="H58:K58">
    <cfRule type="cellIs" dxfId="9" priority="5" stopIfTrue="1" operator="equal">
      <formula>""</formula>
    </cfRule>
  </conditionalFormatting>
  <conditionalFormatting sqref="D58">
    <cfRule type="cellIs" dxfId="8" priority="4" stopIfTrue="1" operator="notEqual">
      <formula>"Unmeasured Household - Occupancy Rate"</formula>
    </cfRule>
  </conditionalFormatting>
  <conditionalFormatting sqref="F58">
    <cfRule type="cellIs" dxfId="7" priority="3" stopIfTrue="1" operator="notEqual">
      <formula>"h/prop"</formula>
    </cfRule>
  </conditionalFormatting>
  <conditionalFormatting sqref="E58">
    <cfRule type="cellIs" dxfId="6" priority="2" stopIfTrue="1" operator="notEqual">
      <formula>"52BL/46BL"</formula>
    </cfRule>
  </conditionalFormatting>
  <conditionalFormatting sqref="L58:AJ58">
    <cfRule type="cellIs" dxfId="5" priority="1"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zoomScale="80" zoomScaleNormal="80" workbookViewId="0">
      <selection activeCell="I24" sqref="I24"/>
    </sheetView>
  </sheetViews>
  <sheetFormatPr defaultColWidth="8.88671875" defaultRowHeight="15" x14ac:dyDescent="0.2"/>
  <cols>
    <col min="1" max="1" width="2.109375" style="418" customWidth="1"/>
    <col min="2" max="2" width="7.88671875" style="418" customWidth="1"/>
    <col min="3" max="3" width="5.6640625" style="418" customWidth="1"/>
    <col min="4" max="4" width="39.77734375" style="418" customWidth="1"/>
    <col min="5" max="5" width="32.77734375" style="418" customWidth="1"/>
    <col min="6" max="6" width="6.109375" style="418" customWidth="1"/>
    <col min="7" max="7" width="10.88671875" style="418" customWidth="1"/>
    <col min="8" max="8" width="15.44140625" style="418" customWidth="1"/>
    <col min="9" max="9" width="12.21875" style="418" customWidth="1"/>
    <col min="10" max="10" width="12.6640625" style="418" customWidth="1"/>
    <col min="11" max="11" width="12" style="418" customWidth="1"/>
    <col min="12" max="36" width="11.44140625" style="418" customWidth="1"/>
    <col min="37" max="242" width="8.88671875" style="418"/>
    <col min="243" max="243" width="2.109375" style="418" customWidth="1"/>
    <col min="244" max="244" width="7.88671875" style="418" customWidth="1"/>
    <col min="245" max="245" width="5.6640625" style="418" customWidth="1"/>
    <col min="246" max="246" width="39.77734375" style="418" customWidth="1"/>
    <col min="247" max="247" width="32.77734375" style="418" customWidth="1"/>
    <col min="248" max="248" width="6.109375" style="418" customWidth="1"/>
    <col min="249" max="249" width="7.88671875" style="418" bestFit="1" customWidth="1"/>
    <col min="250" max="250" width="15.44140625" style="418" customWidth="1"/>
    <col min="251" max="251" width="12.21875" style="418" customWidth="1"/>
    <col min="252" max="252" width="12.6640625" style="418" customWidth="1"/>
    <col min="253" max="253" width="12" style="418" customWidth="1"/>
    <col min="254" max="278" width="11.44140625" style="418" customWidth="1"/>
    <col min="279" max="498" width="8.88671875" style="418"/>
    <col min="499" max="499" width="2.109375" style="418" customWidth="1"/>
    <col min="500" max="500" width="7.88671875" style="418" customWidth="1"/>
    <col min="501" max="501" width="5.6640625" style="418" customWidth="1"/>
    <col min="502" max="502" width="39.77734375" style="418" customWidth="1"/>
    <col min="503" max="503" width="32.77734375" style="418" customWidth="1"/>
    <col min="504" max="504" width="6.109375" style="418" customWidth="1"/>
    <col min="505" max="505" width="7.88671875" style="418" bestFit="1" customWidth="1"/>
    <col min="506" max="506" width="15.44140625" style="418" customWidth="1"/>
    <col min="507" max="507" width="12.21875" style="418" customWidth="1"/>
    <col min="508" max="508" width="12.6640625" style="418" customWidth="1"/>
    <col min="509" max="509" width="12" style="418" customWidth="1"/>
    <col min="510" max="534" width="11.44140625" style="418" customWidth="1"/>
    <col min="535" max="754" width="8.88671875" style="418"/>
    <col min="755" max="755" width="2.109375" style="418" customWidth="1"/>
    <col min="756" max="756" width="7.88671875" style="418" customWidth="1"/>
    <col min="757" max="757" width="5.6640625" style="418" customWidth="1"/>
    <col min="758" max="758" width="39.77734375" style="418" customWidth="1"/>
    <col min="759" max="759" width="32.77734375" style="418" customWidth="1"/>
    <col min="760" max="760" width="6.109375" style="418" customWidth="1"/>
    <col min="761" max="761" width="7.88671875" style="418" bestFit="1" customWidth="1"/>
    <col min="762" max="762" width="15.44140625" style="418" customWidth="1"/>
    <col min="763" max="763" width="12.21875" style="418" customWidth="1"/>
    <col min="764" max="764" width="12.6640625" style="418" customWidth="1"/>
    <col min="765" max="765" width="12" style="418" customWidth="1"/>
    <col min="766" max="790" width="11.44140625" style="418" customWidth="1"/>
    <col min="791" max="1010" width="8.88671875" style="418"/>
    <col min="1011" max="1011" width="2.109375" style="418" customWidth="1"/>
    <col min="1012" max="1012" width="7.88671875" style="418" customWidth="1"/>
    <col min="1013" max="1013" width="5.6640625" style="418" customWidth="1"/>
    <col min="1014" max="1014" width="39.77734375" style="418" customWidth="1"/>
    <col min="1015" max="1015" width="32.77734375" style="418" customWidth="1"/>
    <col min="1016" max="1016" width="6.109375" style="418" customWidth="1"/>
    <col min="1017" max="1017" width="7.88671875" style="418" bestFit="1" customWidth="1"/>
    <col min="1018" max="1018" width="15.44140625" style="418" customWidth="1"/>
    <col min="1019" max="1019" width="12.21875" style="418" customWidth="1"/>
    <col min="1020" max="1020" width="12.6640625" style="418" customWidth="1"/>
    <col min="1021" max="1021" width="12" style="418" customWidth="1"/>
    <col min="1022" max="1046" width="11.44140625" style="418" customWidth="1"/>
    <col min="1047" max="1266" width="8.88671875" style="418"/>
    <col min="1267" max="1267" width="2.109375" style="418" customWidth="1"/>
    <col min="1268" max="1268" width="7.88671875" style="418" customWidth="1"/>
    <col min="1269" max="1269" width="5.6640625" style="418" customWidth="1"/>
    <col min="1270" max="1270" width="39.77734375" style="418" customWidth="1"/>
    <col min="1271" max="1271" width="32.77734375" style="418" customWidth="1"/>
    <col min="1272" max="1272" width="6.109375" style="418" customWidth="1"/>
    <col min="1273" max="1273" width="7.88671875" style="418" bestFit="1" customWidth="1"/>
    <col min="1274" max="1274" width="15.44140625" style="418" customWidth="1"/>
    <col min="1275" max="1275" width="12.21875" style="418" customWidth="1"/>
    <col min="1276" max="1276" width="12.6640625" style="418" customWidth="1"/>
    <col min="1277" max="1277" width="12" style="418" customWidth="1"/>
    <col min="1278" max="1302" width="11.44140625" style="418" customWidth="1"/>
    <col min="1303" max="1522" width="8.88671875" style="418"/>
    <col min="1523" max="1523" width="2.109375" style="418" customWidth="1"/>
    <col min="1524" max="1524" width="7.88671875" style="418" customWidth="1"/>
    <col min="1525" max="1525" width="5.6640625" style="418" customWidth="1"/>
    <col min="1526" max="1526" width="39.77734375" style="418" customWidth="1"/>
    <col min="1527" max="1527" width="32.77734375" style="418" customWidth="1"/>
    <col min="1528" max="1528" width="6.109375" style="418" customWidth="1"/>
    <col min="1529" max="1529" width="7.88671875" style="418" bestFit="1" customWidth="1"/>
    <col min="1530" max="1530" width="15.44140625" style="418" customWidth="1"/>
    <col min="1531" max="1531" width="12.21875" style="418" customWidth="1"/>
    <col min="1532" max="1532" width="12.6640625" style="418" customWidth="1"/>
    <col min="1533" max="1533" width="12" style="418" customWidth="1"/>
    <col min="1534" max="1558" width="11.44140625" style="418" customWidth="1"/>
    <col min="1559" max="1778" width="8.88671875" style="418"/>
    <col min="1779" max="1779" width="2.109375" style="418" customWidth="1"/>
    <col min="1780" max="1780" width="7.88671875" style="418" customWidth="1"/>
    <col min="1781" max="1781" width="5.6640625" style="418" customWidth="1"/>
    <col min="1782" max="1782" width="39.77734375" style="418" customWidth="1"/>
    <col min="1783" max="1783" width="32.77734375" style="418" customWidth="1"/>
    <col min="1784" max="1784" width="6.109375" style="418" customWidth="1"/>
    <col min="1785" max="1785" width="7.88671875" style="418" bestFit="1" customWidth="1"/>
    <col min="1786" max="1786" width="15.44140625" style="418" customWidth="1"/>
    <col min="1787" max="1787" width="12.21875" style="418" customWidth="1"/>
    <col min="1788" max="1788" width="12.6640625" style="418" customWidth="1"/>
    <col min="1789" max="1789" width="12" style="418" customWidth="1"/>
    <col min="1790" max="1814" width="11.44140625" style="418" customWidth="1"/>
    <col min="1815" max="2034" width="8.88671875" style="418"/>
    <col min="2035" max="2035" width="2.109375" style="418" customWidth="1"/>
    <col min="2036" max="2036" width="7.88671875" style="418" customWidth="1"/>
    <col min="2037" max="2037" width="5.6640625" style="418" customWidth="1"/>
    <col min="2038" max="2038" width="39.77734375" style="418" customWidth="1"/>
    <col min="2039" max="2039" width="32.77734375" style="418" customWidth="1"/>
    <col min="2040" max="2040" width="6.109375" style="418" customWidth="1"/>
    <col min="2041" max="2041" width="7.88671875" style="418" bestFit="1" customWidth="1"/>
    <col min="2042" max="2042" width="15.44140625" style="418" customWidth="1"/>
    <col min="2043" max="2043" width="12.21875" style="418" customWidth="1"/>
    <col min="2044" max="2044" width="12.6640625" style="418" customWidth="1"/>
    <col min="2045" max="2045" width="12" style="418" customWidth="1"/>
    <col min="2046" max="2070" width="11.44140625" style="418" customWidth="1"/>
    <col min="2071" max="2290" width="8.88671875" style="418"/>
    <col min="2291" max="2291" width="2.109375" style="418" customWidth="1"/>
    <col min="2292" max="2292" width="7.88671875" style="418" customWidth="1"/>
    <col min="2293" max="2293" width="5.6640625" style="418" customWidth="1"/>
    <col min="2294" max="2294" width="39.77734375" style="418" customWidth="1"/>
    <col min="2295" max="2295" width="32.77734375" style="418" customWidth="1"/>
    <col min="2296" max="2296" width="6.109375" style="418" customWidth="1"/>
    <col min="2297" max="2297" width="7.88671875" style="418" bestFit="1" customWidth="1"/>
    <col min="2298" max="2298" width="15.44140625" style="418" customWidth="1"/>
    <col min="2299" max="2299" width="12.21875" style="418" customWidth="1"/>
    <col min="2300" max="2300" width="12.6640625" style="418" customWidth="1"/>
    <col min="2301" max="2301" width="12" style="418" customWidth="1"/>
    <col min="2302" max="2326" width="11.44140625" style="418" customWidth="1"/>
    <col min="2327" max="2546" width="8.88671875" style="418"/>
    <col min="2547" max="2547" width="2.109375" style="418" customWidth="1"/>
    <col min="2548" max="2548" width="7.88671875" style="418" customWidth="1"/>
    <col min="2549" max="2549" width="5.6640625" style="418" customWidth="1"/>
    <col min="2550" max="2550" width="39.77734375" style="418" customWidth="1"/>
    <col min="2551" max="2551" width="32.77734375" style="418" customWidth="1"/>
    <col min="2552" max="2552" width="6.109375" style="418" customWidth="1"/>
    <col min="2553" max="2553" width="7.88671875" style="418" bestFit="1" customWidth="1"/>
    <col min="2554" max="2554" width="15.44140625" style="418" customWidth="1"/>
    <col min="2555" max="2555" width="12.21875" style="418" customWidth="1"/>
    <col min="2556" max="2556" width="12.6640625" style="418" customWidth="1"/>
    <col min="2557" max="2557" width="12" style="418" customWidth="1"/>
    <col min="2558" max="2582" width="11.44140625" style="418" customWidth="1"/>
    <col min="2583" max="2802" width="8.88671875" style="418"/>
    <col min="2803" max="2803" width="2.109375" style="418" customWidth="1"/>
    <col min="2804" max="2804" width="7.88671875" style="418" customWidth="1"/>
    <col min="2805" max="2805" width="5.6640625" style="418" customWidth="1"/>
    <col min="2806" max="2806" width="39.77734375" style="418" customWidth="1"/>
    <col min="2807" max="2807" width="32.77734375" style="418" customWidth="1"/>
    <col min="2808" max="2808" width="6.109375" style="418" customWidth="1"/>
    <col min="2809" max="2809" width="7.88671875" style="418" bestFit="1" customWidth="1"/>
    <col min="2810" max="2810" width="15.44140625" style="418" customWidth="1"/>
    <col min="2811" max="2811" width="12.21875" style="418" customWidth="1"/>
    <col min="2812" max="2812" width="12.6640625" style="418" customWidth="1"/>
    <col min="2813" max="2813" width="12" style="418" customWidth="1"/>
    <col min="2814" max="2838" width="11.44140625" style="418" customWidth="1"/>
    <col min="2839" max="3058" width="8.88671875" style="418"/>
    <col min="3059" max="3059" width="2.109375" style="418" customWidth="1"/>
    <col min="3060" max="3060" width="7.88671875" style="418" customWidth="1"/>
    <col min="3061" max="3061" width="5.6640625" style="418" customWidth="1"/>
    <col min="3062" max="3062" width="39.77734375" style="418" customWidth="1"/>
    <col min="3063" max="3063" width="32.77734375" style="418" customWidth="1"/>
    <col min="3064" max="3064" width="6.109375" style="418" customWidth="1"/>
    <col min="3065" max="3065" width="7.88671875" style="418" bestFit="1" customWidth="1"/>
    <col min="3066" max="3066" width="15.44140625" style="418" customWidth="1"/>
    <col min="3067" max="3067" width="12.21875" style="418" customWidth="1"/>
    <col min="3068" max="3068" width="12.6640625" style="418" customWidth="1"/>
    <col min="3069" max="3069" width="12" style="418" customWidth="1"/>
    <col min="3070" max="3094" width="11.44140625" style="418" customWidth="1"/>
    <col min="3095" max="3314" width="8.88671875" style="418"/>
    <col min="3315" max="3315" width="2.109375" style="418" customWidth="1"/>
    <col min="3316" max="3316" width="7.88671875" style="418" customWidth="1"/>
    <col min="3317" max="3317" width="5.6640625" style="418" customWidth="1"/>
    <col min="3318" max="3318" width="39.77734375" style="418" customWidth="1"/>
    <col min="3319" max="3319" width="32.77734375" style="418" customWidth="1"/>
    <col min="3320" max="3320" width="6.109375" style="418" customWidth="1"/>
    <col min="3321" max="3321" width="7.88671875" style="418" bestFit="1" customWidth="1"/>
    <col min="3322" max="3322" width="15.44140625" style="418" customWidth="1"/>
    <col min="3323" max="3323" width="12.21875" style="418" customWidth="1"/>
    <col min="3324" max="3324" width="12.6640625" style="418" customWidth="1"/>
    <col min="3325" max="3325" width="12" style="418" customWidth="1"/>
    <col min="3326" max="3350" width="11.44140625" style="418" customWidth="1"/>
    <col min="3351" max="3570" width="8.88671875" style="418"/>
    <col min="3571" max="3571" width="2.109375" style="418" customWidth="1"/>
    <col min="3572" max="3572" width="7.88671875" style="418" customWidth="1"/>
    <col min="3573" max="3573" width="5.6640625" style="418" customWidth="1"/>
    <col min="3574" max="3574" width="39.77734375" style="418" customWidth="1"/>
    <col min="3575" max="3575" width="32.77734375" style="418" customWidth="1"/>
    <col min="3576" max="3576" width="6.109375" style="418" customWidth="1"/>
    <col min="3577" max="3577" width="7.88671875" style="418" bestFit="1" customWidth="1"/>
    <col min="3578" max="3578" width="15.44140625" style="418" customWidth="1"/>
    <col min="3579" max="3579" width="12.21875" style="418" customWidth="1"/>
    <col min="3580" max="3580" width="12.6640625" style="418" customWidth="1"/>
    <col min="3581" max="3581" width="12" style="418" customWidth="1"/>
    <col min="3582" max="3606" width="11.44140625" style="418" customWidth="1"/>
    <col min="3607" max="3826" width="8.88671875" style="418"/>
    <col min="3827" max="3827" width="2.109375" style="418" customWidth="1"/>
    <col min="3828" max="3828" width="7.88671875" style="418" customWidth="1"/>
    <col min="3829" max="3829" width="5.6640625" style="418" customWidth="1"/>
    <col min="3830" max="3830" width="39.77734375" style="418" customWidth="1"/>
    <col min="3831" max="3831" width="32.77734375" style="418" customWidth="1"/>
    <col min="3832" max="3832" width="6.109375" style="418" customWidth="1"/>
    <col min="3833" max="3833" width="7.88671875" style="418" bestFit="1" customWidth="1"/>
    <col min="3834" max="3834" width="15.44140625" style="418" customWidth="1"/>
    <col min="3835" max="3835" width="12.21875" style="418" customWidth="1"/>
    <col min="3836" max="3836" width="12.6640625" style="418" customWidth="1"/>
    <col min="3837" max="3837" width="12" style="418" customWidth="1"/>
    <col min="3838" max="3862" width="11.44140625" style="418" customWidth="1"/>
    <col min="3863" max="4082" width="8.88671875" style="418"/>
    <col min="4083" max="4083" width="2.109375" style="418" customWidth="1"/>
    <col min="4084" max="4084" width="7.88671875" style="418" customWidth="1"/>
    <col min="4085" max="4085" width="5.6640625" style="418" customWidth="1"/>
    <col min="4086" max="4086" width="39.77734375" style="418" customWidth="1"/>
    <col min="4087" max="4087" width="32.77734375" style="418" customWidth="1"/>
    <col min="4088" max="4088" width="6.109375" style="418" customWidth="1"/>
    <col min="4089" max="4089" width="7.88671875" style="418" bestFit="1" customWidth="1"/>
    <col min="4090" max="4090" width="15.44140625" style="418" customWidth="1"/>
    <col min="4091" max="4091" width="12.21875" style="418" customWidth="1"/>
    <col min="4092" max="4092" width="12.6640625" style="418" customWidth="1"/>
    <col min="4093" max="4093" width="12" style="418" customWidth="1"/>
    <col min="4094" max="4118" width="11.44140625" style="418" customWidth="1"/>
    <col min="4119" max="4338" width="8.88671875" style="418"/>
    <col min="4339" max="4339" width="2.109375" style="418" customWidth="1"/>
    <col min="4340" max="4340" width="7.88671875" style="418" customWidth="1"/>
    <col min="4341" max="4341" width="5.6640625" style="418" customWidth="1"/>
    <col min="4342" max="4342" width="39.77734375" style="418" customWidth="1"/>
    <col min="4343" max="4343" width="32.77734375" style="418" customWidth="1"/>
    <col min="4344" max="4344" width="6.109375" style="418" customWidth="1"/>
    <col min="4345" max="4345" width="7.88671875" style="418" bestFit="1" customWidth="1"/>
    <col min="4346" max="4346" width="15.44140625" style="418" customWidth="1"/>
    <col min="4347" max="4347" width="12.21875" style="418" customWidth="1"/>
    <col min="4348" max="4348" width="12.6640625" style="418" customWidth="1"/>
    <col min="4349" max="4349" width="12" style="418" customWidth="1"/>
    <col min="4350" max="4374" width="11.44140625" style="418" customWidth="1"/>
    <col min="4375" max="4594" width="8.88671875" style="418"/>
    <col min="4595" max="4595" width="2.109375" style="418" customWidth="1"/>
    <col min="4596" max="4596" width="7.88671875" style="418" customWidth="1"/>
    <col min="4597" max="4597" width="5.6640625" style="418" customWidth="1"/>
    <col min="4598" max="4598" width="39.77734375" style="418" customWidth="1"/>
    <col min="4599" max="4599" width="32.77734375" style="418" customWidth="1"/>
    <col min="4600" max="4600" width="6.109375" style="418" customWidth="1"/>
    <col min="4601" max="4601" width="7.88671875" style="418" bestFit="1" customWidth="1"/>
    <col min="4602" max="4602" width="15.44140625" style="418" customWidth="1"/>
    <col min="4603" max="4603" width="12.21875" style="418" customWidth="1"/>
    <col min="4604" max="4604" width="12.6640625" style="418" customWidth="1"/>
    <col min="4605" max="4605" width="12" style="418" customWidth="1"/>
    <col min="4606" max="4630" width="11.44140625" style="418" customWidth="1"/>
    <col min="4631" max="4850" width="8.88671875" style="418"/>
    <col min="4851" max="4851" width="2.109375" style="418" customWidth="1"/>
    <col min="4852" max="4852" width="7.88671875" style="418" customWidth="1"/>
    <col min="4853" max="4853" width="5.6640625" style="418" customWidth="1"/>
    <col min="4854" max="4854" width="39.77734375" style="418" customWidth="1"/>
    <col min="4855" max="4855" width="32.77734375" style="418" customWidth="1"/>
    <col min="4856" max="4856" width="6.109375" style="418" customWidth="1"/>
    <col min="4857" max="4857" width="7.88671875" style="418" bestFit="1" customWidth="1"/>
    <col min="4858" max="4858" width="15.44140625" style="418" customWidth="1"/>
    <col min="4859" max="4859" width="12.21875" style="418" customWidth="1"/>
    <col min="4860" max="4860" width="12.6640625" style="418" customWidth="1"/>
    <col min="4861" max="4861" width="12" style="418" customWidth="1"/>
    <col min="4862" max="4886" width="11.44140625" style="418" customWidth="1"/>
    <col min="4887" max="5106" width="8.88671875" style="418"/>
    <col min="5107" max="5107" width="2.109375" style="418" customWidth="1"/>
    <col min="5108" max="5108" width="7.88671875" style="418" customWidth="1"/>
    <col min="5109" max="5109" width="5.6640625" style="418" customWidth="1"/>
    <col min="5110" max="5110" width="39.77734375" style="418" customWidth="1"/>
    <col min="5111" max="5111" width="32.77734375" style="418" customWidth="1"/>
    <col min="5112" max="5112" width="6.109375" style="418" customWidth="1"/>
    <col min="5113" max="5113" width="7.88671875" style="418" bestFit="1" customWidth="1"/>
    <col min="5114" max="5114" width="15.44140625" style="418" customWidth="1"/>
    <col min="5115" max="5115" width="12.21875" style="418" customWidth="1"/>
    <col min="5116" max="5116" width="12.6640625" style="418" customWidth="1"/>
    <col min="5117" max="5117" width="12" style="418" customWidth="1"/>
    <col min="5118" max="5142" width="11.44140625" style="418" customWidth="1"/>
    <col min="5143" max="5362" width="8.88671875" style="418"/>
    <col min="5363" max="5363" width="2.109375" style="418" customWidth="1"/>
    <col min="5364" max="5364" width="7.88671875" style="418" customWidth="1"/>
    <col min="5365" max="5365" width="5.6640625" style="418" customWidth="1"/>
    <col min="5366" max="5366" width="39.77734375" style="418" customWidth="1"/>
    <col min="5367" max="5367" width="32.77734375" style="418" customWidth="1"/>
    <col min="5368" max="5368" width="6.109375" style="418" customWidth="1"/>
    <col min="5369" max="5369" width="7.88671875" style="418" bestFit="1" customWidth="1"/>
    <col min="5370" max="5370" width="15.44140625" style="418" customWidth="1"/>
    <col min="5371" max="5371" width="12.21875" style="418" customWidth="1"/>
    <col min="5372" max="5372" width="12.6640625" style="418" customWidth="1"/>
    <col min="5373" max="5373" width="12" style="418" customWidth="1"/>
    <col min="5374" max="5398" width="11.44140625" style="418" customWidth="1"/>
    <col min="5399" max="5618" width="8.88671875" style="418"/>
    <col min="5619" max="5619" width="2.109375" style="418" customWidth="1"/>
    <col min="5620" max="5620" width="7.88671875" style="418" customWidth="1"/>
    <col min="5621" max="5621" width="5.6640625" style="418" customWidth="1"/>
    <col min="5622" max="5622" width="39.77734375" style="418" customWidth="1"/>
    <col min="5623" max="5623" width="32.77734375" style="418" customWidth="1"/>
    <col min="5624" max="5624" width="6.109375" style="418" customWidth="1"/>
    <col min="5625" max="5625" width="7.88671875" style="418" bestFit="1" customWidth="1"/>
    <col min="5626" max="5626" width="15.44140625" style="418" customWidth="1"/>
    <col min="5627" max="5627" width="12.21875" style="418" customWidth="1"/>
    <col min="5628" max="5628" width="12.6640625" style="418" customWidth="1"/>
    <col min="5629" max="5629" width="12" style="418" customWidth="1"/>
    <col min="5630" max="5654" width="11.44140625" style="418" customWidth="1"/>
    <col min="5655" max="5874" width="8.88671875" style="418"/>
    <col min="5875" max="5875" width="2.109375" style="418" customWidth="1"/>
    <col min="5876" max="5876" width="7.88671875" style="418" customWidth="1"/>
    <col min="5877" max="5877" width="5.6640625" style="418" customWidth="1"/>
    <col min="5878" max="5878" width="39.77734375" style="418" customWidth="1"/>
    <col min="5879" max="5879" width="32.77734375" style="418" customWidth="1"/>
    <col min="5880" max="5880" width="6.109375" style="418" customWidth="1"/>
    <col min="5881" max="5881" width="7.88671875" style="418" bestFit="1" customWidth="1"/>
    <col min="5882" max="5882" width="15.44140625" style="418" customWidth="1"/>
    <col min="5883" max="5883" width="12.21875" style="418" customWidth="1"/>
    <col min="5884" max="5884" width="12.6640625" style="418" customWidth="1"/>
    <col min="5885" max="5885" width="12" style="418" customWidth="1"/>
    <col min="5886" max="5910" width="11.44140625" style="418" customWidth="1"/>
    <col min="5911" max="6130" width="8.88671875" style="418"/>
    <col min="6131" max="6131" width="2.109375" style="418" customWidth="1"/>
    <col min="6132" max="6132" width="7.88671875" style="418" customWidth="1"/>
    <col min="6133" max="6133" width="5.6640625" style="418" customWidth="1"/>
    <col min="6134" max="6134" width="39.77734375" style="418" customWidth="1"/>
    <col min="6135" max="6135" width="32.77734375" style="418" customWidth="1"/>
    <col min="6136" max="6136" width="6.109375" style="418" customWidth="1"/>
    <col min="6137" max="6137" width="7.88671875" style="418" bestFit="1" customWidth="1"/>
    <col min="6138" max="6138" width="15.44140625" style="418" customWidth="1"/>
    <col min="6139" max="6139" width="12.21875" style="418" customWidth="1"/>
    <col min="6140" max="6140" width="12.6640625" style="418" customWidth="1"/>
    <col min="6141" max="6141" width="12" style="418" customWidth="1"/>
    <col min="6142" max="6166" width="11.44140625" style="418" customWidth="1"/>
    <col min="6167" max="6386" width="8.88671875" style="418"/>
    <col min="6387" max="6387" width="2.109375" style="418" customWidth="1"/>
    <col min="6388" max="6388" width="7.88671875" style="418" customWidth="1"/>
    <col min="6389" max="6389" width="5.6640625" style="418" customWidth="1"/>
    <col min="6390" max="6390" width="39.77734375" style="418" customWidth="1"/>
    <col min="6391" max="6391" width="32.77734375" style="418" customWidth="1"/>
    <col min="6392" max="6392" width="6.109375" style="418" customWidth="1"/>
    <col min="6393" max="6393" width="7.88671875" style="418" bestFit="1" customWidth="1"/>
    <col min="6394" max="6394" width="15.44140625" style="418" customWidth="1"/>
    <col min="6395" max="6395" width="12.21875" style="418" customWidth="1"/>
    <col min="6396" max="6396" width="12.6640625" style="418" customWidth="1"/>
    <col min="6397" max="6397" width="12" style="418" customWidth="1"/>
    <col min="6398" max="6422" width="11.44140625" style="418" customWidth="1"/>
    <col min="6423" max="6642" width="8.88671875" style="418"/>
    <col min="6643" max="6643" width="2.109375" style="418" customWidth="1"/>
    <col min="6644" max="6644" width="7.88671875" style="418" customWidth="1"/>
    <col min="6645" max="6645" width="5.6640625" style="418" customWidth="1"/>
    <col min="6646" max="6646" width="39.77734375" style="418" customWidth="1"/>
    <col min="6647" max="6647" width="32.77734375" style="418" customWidth="1"/>
    <col min="6648" max="6648" width="6.109375" style="418" customWidth="1"/>
    <col min="6649" max="6649" width="7.88671875" style="418" bestFit="1" customWidth="1"/>
    <col min="6650" max="6650" width="15.44140625" style="418" customWidth="1"/>
    <col min="6651" max="6651" width="12.21875" style="418" customWidth="1"/>
    <col min="6652" max="6652" width="12.6640625" style="418" customWidth="1"/>
    <col min="6653" max="6653" width="12" style="418" customWidth="1"/>
    <col min="6654" max="6678" width="11.44140625" style="418" customWidth="1"/>
    <col min="6679" max="6898" width="8.88671875" style="418"/>
    <col min="6899" max="6899" width="2.109375" style="418" customWidth="1"/>
    <col min="6900" max="6900" width="7.88671875" style="418" customWidth="1"/>
    <col min="6901" max="6901" width="5.6640625" style="418" customWidth="1"/>
    <col min="6902" max="6902" width="39.77734375" style="418" customWidth="1"/>
    <col min="6903" max="6903" width="32.77734375" style="418" customWidth="1"/>
    <col min="6904" max="6904" width="6.109375" style="418" customWidth="1"/>
    <col min="6905" max="6905" width="7.88671875" style="418" bestFit="1" customWidth="1"/>
    <col min="6906" max="6906" width="15.44140625" style="418" customWidth="1"/>
    <col min="6907" max="6907" width="12.21875" style="418" customWidth="1"/>
    <col min="6908" max="6908" width="12.6640625" style="418" customWidth="1"/>
    <col min="6909" max="6909" width="12" style="418" customWidth="1"/>
    <col min="6910" max="6934" width="11.44140625" style="418" customWidth="1"/>
    <col min="6935" max="7154" width="8.88671875" style="418"/>
    <col min="7155" max="7155" width="2.109375" style="418" customWidth="1"/>
    <col min="7156" max="7156" width="7.88671875" style="418" customWidth="1"/>
    <col min="7157" max="7157" width="5.6640625" style="418" customWidth="1"/>
    <col min="7158" max="7158" width="39.77734375" style="418" customWidth="1"/>
    <col min="7159" max="7159" width="32.77734375" style="418" customWidth="1"/>
    <col min="7160" max="7160" width="6.109375" style="418" customWidth="1"/>
    <col min="7161" max="7161" width="7.88671875" style="418" bestFit="1" customWidth="1"/>
    <col min="7162" max="7162" width="15.44140625" style="418" customWidth="1"/>
    <col min="7163" max="7163" width="12.21875" style="418" customWidth="1"/>
    <col min="7164" max="7164" width="12.6640625" style="418" customWidth="1"/>
    <col min="7165" max="7165" width="12" style="418" customWidth="1"/>
    <col min="7166" max="7190" width="11.44140625" style="418" customWidth="1"/>
    <col min="7191" max="7410" width="8.88671875" style="418"/>
    <col min="7411" max="7411" width="2.109375" style="418" customWidth="1"/>
    <col min="7412" max="7412" width="7.88671875" style="418" customWidth="1"/>
    <col min="7413" max="7413" width="5.6640625" style="418" customWidth="1"/>
    <col min="7414" max="7414" width="39.77734375" style="418" customWidth="1"/>
    <col min="7415" max="7415" width="32.77734375" style="418" customWidth="1"/>
    <col min="7416" max="7416" width="6.109375" style="418" customWidth="1"/>
    <col min="7417" max="7417" width="7.88671875" style="418" bestFit="1" customWidth="1"/>
    <col min="7418" max="7418" width="15.44140625" style="418" customWidth="1"/>
    <col min="7419" max="7419" width="12.21875" style="418" customWidth="1"/>
    <col min="7420" max="7420" width="12.6640625" style="418" customWidth="1"/>
    <col min="7421" max="7421" width="12" style="418" customWidth="1"/>
    <col min="7422" max="7446" width="11.44140625" style="418" customWidth="1"/>
    <col min="7447" max="7666" width="8.88671875" style="418"/>
    <col min="7667" max="7667" width="2.109375" style="418" customWidth="1"/>
    <col min="7668" max="7668" width="7.88671875" style="418" customWidth="1"/>
    <col min="7669" max="7669" width="5.6640625" style="418" customWidth="1"/>
    <col min="7670" max="7670" width="39.77734375" style="418" customWidth="1"/>
    <col min="7671" max="7671" width="32.77734375" style="418" customWidth="1"/>
    <col min="7672" max="7672" width="6.109375" style="418" customWidth="1"/>
    <col min="7673" max="7673" width="7.88671875" style="418" bestFit="1" customWidth="1"/>
    <col min="7674" max="7674" width="15.44140625" style="418" customWidth="1"/>
    <col min="7675" max="7675" width="12.21875" style="418" customWidth="1"/>
    <col min="7676" max="7676" width="12.6640625" style="418" customWidth="1"/>
    <col min="7677" max="7677" width="12" style="418" customWidth="1"/>
    <col min="7678" max="7702" width="11.44140625" style="418" customWidth="1"/>
    <col min="7703" max="7922" width="8.88671875" style="418"/>
    <col min="7923" max="7923" width="2.109375" style="418" customWidth="1"/>
    <col min="7924" max="7924" width="7.88671875" style="418" customWidth="1"/>
    <col min="7925" max="7925" width="5.6640625" style="418" customWidth="1"/>
    <col min="7926" max="7926" width="39.77734375" style="418" customWidth="1"/>
    <col min="7927" max="7927" width="32.77734375" style="418" customWidth="1"/>
    <col min="7928" max="7928" width="6.109375" style="418" customWidth="1"/>
    <col min="7929" max="7929" width="7.88671875" style="418" bestFit="1" customWidth="1"/>
    <col min="7930" max="7930" width="15.44140625" style="418" customWidth="1"/>
    <col min="7931" max="7931" width="12.21875" style="418" customWidth="1"/>
    <col min="7932" max="7932" width="12.6640625" style="418" customWidth="1"/>
    <col min="7933" max="7933" width="12" style="418" customWidth="1"/>
    <col min="7934" max="7958" width="11.44140625" style="418" customWidth="1"/>
    <col min="7959" max="8178" width="8.88671875" style="418"/>
    <col min="8179" max="8179" width="2.109375" style="418" customWidth="1"/>
    <col min="8180" max="8180" width="7.88671875" style="418" customWidth="1"/>
    <col min="8181" max="8181" width="5.6640625" style="418" customWidth="1"/>
    <col min="8182" max="8182" width="39.77734375" style="418" customWidth="1"/>
    <col min="8183" max="8183" width="32.77734375" style="418" customWidth="1"/>
    <col min="8184" max="8184" width="6.109375" style="418" customWidth="1"/>
    <col min="8185" max="8185" width="7.88671875" style="418" bestFit="1" customWidth="1"/>
    <col min="8186" max="8186" width="15.44140625" style="418" customWidth="1"/>
    <col min="8187" max="8187" width="12.21875" style="418" customWidth="1"/>
    <col min="8188" max="8188" width="12.6640625" style="418" customWidth="1"/>
    <col min="8189" max="8189" width="12" style="418" customWidth="1"/>
    <col min="8190" max="8214" width="11.44140625" style="418" customWidth="1"/>
    <col min="8215" max="8434" width="8.88671875" style="418"/>
    <col min="8435" max="8435" width="2.109375" style="418" customWidth="1"/>
    <col min="8436" max="8436" width="7.88671875" style="418" customWidth="1"/>
    <col min="8437" max="8437" width="5.6640625" style="418" customWidth="1"/>
    <col min="8438" max="8438" width="39.77734375" style="418" customWidth="1"/>
    <col min="8439" max="8439" width="32.77734375" style="418" customWidth="1"/>
    <col min="8440" max="8440" width="6.109375" style="418" customWidth="1"/>
    <col min="8441" max="8441" width="7.88671875" style="418" bestFit="1" customWidth="1"/>
    <col min="8442" max="8442" width="15.44140625" style="418" customWidth="1"/>
    <col min="8443" max="8443" width="12.21875" style="418" customWidth="1"/>
    <col min="8444" max="8444" width="12.6640625" style="418" customWidth="1"/>
    <col min="8445" max="8445" width="12" style="418" customWidth="1"/>
    <col min="8446" max="8470" width="11.44140625" style="418" customWidth="1"/>
    <col min="8471" max="8690" width="8.88671875" style="418"/>
    <col min="8691" max="8691" width="2.109375" style="418" customWidth="1"/>
    <col min="8692" max="8692" width="7.88671875" style="418" customWidth="1"/>
    <col min="8693" max="8693" width="5.6640625" style="418" customWidth="1"/>
    <col min="8694" max="8694" width="39.77734375" style="418" customWidth="1"/>
    <col min="8695" max="8695" width="32.77734375" style="418" customWidth="1"/>
    <col min="8696" max="8696" width="6.109375" style="418" customWidth="1"/>
    <col min="8697" max="8697" width="7.88671875" style="418" bestFit="1" customWidth="1"/>
    <col min="8698" max="8698" width="15.44140625" style="418" customWidth="1"/>
    <col min="8699" max="8699" width="12.21875" style="418" customWidth="1"/>
    <col min="8700" max="8700" width="12.6640625" style="418" customWidth="1"/>
    <col min="8701" max="8701" width="12" style="418" customWidth="1"/>
    <col min="8702" max="8726" width="11.44140625" style="418" customWidth="1"/>
    <col min="8727" max="8946" width="8.88671875" style="418"/>
    <col min="8947" max="8947" width="2.109375" style="418" customWidth="1"/>
    <col min="8948" max="8948" width="7.88671875" style="418" customWidth="1"/>
    <col min="8949" max="8949" width="5.6640625" style="418" customWidth="1"/>
    <col min="8950" max="8950" width="39.77734375" style="418" customWidth="1"/>
    <col min="8951" max="8951" width="32.77734375" style="418" customWidth="1"/>
    <col min="8952" max="8952" width="6.109375" style="418" customWidth="1"/>
    <col min="8953" max="8953" width="7.88671875" style="418" bestFit="1" customWidth="1"/>
    <col min="8954" max="8954" width="15.44140625" style="418" customWidth="1"/>
    <col min="8955" max="8955" width="12.21875" style="418" customWidth="1"/>
    <col min="8956" max="8956" width="12.6640625" style="418" customWidth="1"/>
    <col min="8957" max="8957" width="12" style="418" customWidth="1"/>
    <col min="8958" max="8982" width="11.44140625" style="418" customWidth="1"/>
    <col min="8983" max="9202" width="8.88671875" style="418"/>
    <col min="9203" max="9203" width="2.109375" style="418" customWidth="1"/>
    <col min="9204" max="9204" width="7.88671875" style="418" customWidth="1"/>
    <col min="9205" max="9205" width="5.6640625" style="418" customWidth="1"/>
    <col min="9206" max="9206" width="39.77734375" style="418" customWidth="1"/>
    <col min="9207" max="9207" width="32.77734375" style="418" customWidth="1"/>
    <col min="9208" max="9208" width="6.109375" style="418" customWidth="1"/>
    <col min="9209" max="9209" width="7.88671875" style="418" bestFit="1" customWidth="1"/>
    <col min="9210" max="9210" width="15.44140625" style="418" customWidth="1"/>
    <col min="9211" max="9211" width="12.21875" style="418" customWidth="1"/>
    <col min="9212" max="9212" width="12.6640625" style="418" customWidth="1"/>
    <col min="9213" max="9213" width="12" style="418" customWidth="1"/>
    <col min="9214" max="9238" width="11.44140625" style="418" customWidth="1"/>
    <col min="9239" max="9458" width="8.88671875" style="418"/>
    <col min="9459" max="9459" width="2.109375" style="418" customWidth="1"/>
    <col min="9460" max="9460" width="7.88671875" style="418" customWidth="1"/>
    <col min="9461" max="9461" width="5.6640625" style="418" customWidth="1"/>
    <col min="9462" max="9462" width="39.77734375" style="418" customWidth="1"/>
    <col min="9463" max="9463" width="32.77734375" style="418" customWidth="1"/>
    <col min="9464" max="9464" width="6.109375" style="418" customWidth="1"/>
    <col min="9465" max="9465" width="7.88671875" style="418" bestFit="1" customWidth="1"/>
    <col min="9466" max="9466" width="15.44140625" style="418" customWidth="1"/>
    <col min="9467" max="9467" width="12.21875" style="418" customWidth="1"/>
    <col min="9468" max="9468" width="12.6640625" style="418" customWidth="1"/>
    <col min="9469" max="9469" width="12" style="418" customWidth="1"/>
    <col min="9470" max="9494" width="11.44140625" style="418" customWidth="1"/>
    <col min="9495" max="9714" width="8.88671875" style="418"/>
    <col min="9715" max="9715" width="2.109375" style="418" customWidth="1"/>
    <col min="9716" max="9716" width="7.88671875" style="418" customWidth="1"/>
    <col min="9717" max="9717" width="5.6640625" style="418" customWidth="1"/>
    <col min="9718" max="9718" width="39.77734375" style="418" customWidth="1"/>
    <col min="9719" max="9719" width="32.77734375" style="418" customWidth="1"/>
    <col min="9720" max="9720" width="6.109375" style="418" customWidth="1"/>
    <col min="9721" max="9721" width="7.88671875" style="418" bestFit="1" customWidth="1"/>
    <col min="9722" max="9722" width="15.44140625" style="418" customWidth="1"/>
    <col min="9723" max="9723" width="12.21875" style="418" customWidth="1"/>
    <col min="9724" max="9724" width="12.6640625" style="418" customWidth="1"/>
    <col min="9725" max="9725" width="12" style="418" customWidth="1"/>
    <col min="9726" max="9750" width="11.44140625" style="418" customWidth="1"/>
    <col min="9751" max="9970" width="8.88671875" style="418"/>
    <col min="9971" max="9971" width="2.109375" style="418" customWidth="1"/>
    <col min="9972" max="9972" width="7.88671875" style="418" customWidth="1"/>
    <col min="9973" max="9973" width="5.6640625" style="418" customWidth="1"/>
    <col min="9974" max="9974" width="39.77734375" style="418" customWidth="1"/>
    <col min="9975" max="9975" width="32.77734375" style="418" customWidth="1"/>
    <col min="9976" max="9976" width="6.109375" style="418" customWidth="1"/>
    <col min="9977" max="9977" width="7.88671875" style="418" bestFit="1" customWidth="1"/>
    <col min="9978" max="9978" width="15.44140625" style="418" customWidth="1"/>
    <col min="9979" max="9979" width="12.21875" style="418" customWidth="1"/>
    <col min="9980" max="9980" width="12.6640625" style="418" customWidth="1"/>
    <col min="9981" max="9981" width="12" style="418" customWidth="1"/>
    <col min="9982" max="10006" width="11.44140625" style="418" customWidth="1"/>
    <col min="10007" max="10226" width="8.88671875" style="418"/>
    <col min="10227" max="10227" width="2.109375" style="418" customWidth="1"/>
    <col min="10228" max="10228" width="7.88671875" style="418" customWidth="1"/>
    <col min="10229" max="10229" width="5.6640625" style="418" customWidth="1"/>
    <col min="10230" max="10230" width="39.77734375" style="418" customWidth="1"/>
    <col min="10231" max="10231" width="32.77734375" style="418" customWidth="1"/>
    <col min="10232" max="10232" width="6.109375" style="418" customWidth="1"/>
    <col min="10233" max="10233" width="7.88671875" style="418" bestFit="1" customWidth="1"/>
    <col min="10234" max="10234" width="15.44140625" style="418" customWidth="1"/>
    <col min="10235" max="10235" width="12.21875" style="418" customWidth="1"/>
    <col min="10236" max="10236" width="12.6640625" style="418" customWidth="1"/>
    <col min="10237" max="10237" width="12" style="418" customWidth="1"/>
    <col min="10238" max="10262" width="11.44140625" style="418" customWidth="1"/>
    <col min="10263" max="10482" width="8.88671875" style="418"/>
    <col min="10483" max="10483" width="2.109375" style="418" customWidth="1"/>
    <col min="10484" max="10484" width="7.88671875" style="418" customWidth="1"/>
    <col min="10485" max="10485" width="5.6640625" style="418" customWidth="1"/>
    <col min="10486" max="10486" width="39.77734375" style="418" customWidth="1"/>
    <col min="10487" max="10487" width="32.77734375" style="418" customWidth="1"/>
    <col min="10488" max="10488" width="6.109375" style="418" customWidth="1"/>
    <col min="10489" max="10489" width="7.88671875" style="418" bestFit="1" customWidth="1"/>
    <col min="10490" max="10490" width="15.44140625" style="418" customWidth="1"/>
    <col min="10491" max="10491" width="12.21875" style="418" customWidth="1"/>
    <col min="10492" max="10492" width="12.6640625" style="418" customWidth="1"/>
    <col min="10493" max="10493" width="12" style="418" customWidth="1"/>
    <col min="10494" max="10518" width="11.44140625" style="418" customWidth="1"/>
    <col min="10519" max="10738" width="8.88671875" style="418"/>
    <col min="10739" max="10739" width="2.109375" style="418" customWidth="1"/>
    <col min="10740" max="10740" width="7.88671875" style="418" customWidth="1"/>
    <col min="10741" max="10741" width="5.6640625" style="418" customWidth="1"/>
    <col min="10742" max="10742" width="39.77734375" style="418" customWidth="1"/>
    <col min="10743" max="10743" width="32.77734375" style="418" customWidth="1"/>
    <col min="10744" max="10744" width="6.109375" style="418" customWidth="1"/>
    <col min="10745" max="10745" width="7.88671875" style="418" bestFit="1" customWidth="1"/>
    <col min="10746" max="10746" width="15.44140625" style="418" customWidth="1"/>
    <col min="10747" max="10747" width="12.21875" style="418" customWidth="1"/>
    <col min="10748" max="10748" width="12.6640625" style="418" customWidth="1"/>
    <col min="10749" max="10749" width="12" style="418" customWidth="1"/>
    <col min="10750" max="10774" width="11.44140625" style="418" customWidth="1"/>
    <col min="10775" max="10994" width="8.88671875" style="418"/>
    <col min="10995" max="10995" width="2.109375" style="418" customWidth="1"/>
    <col min="10996" max="10996" width="7.88671875" style="418" customWidth="1"/>
    <col min="10997" max="10997" width="5.6640625" style="418" customWidth="1"/>
    <col min="10998" max="10998" width="39.77734375" style="418" customWidth="1"/>
    <col min="10999" max="10999" width="32.77734375" style="418" customWidth="1"/>
    <col min="11000" max="11000" width="6.109375" style="418" customWidth="1"/>
    <col min="11001" max="11001" width="7.88671875" style="418" bestFit="1" customWidth="1"/>
    <col min="11002" max="11002" width="15.44140625" style="418" customWidth="1"/>
    <col min="11003" max="11003" width="12.21875" style="418" customWidth="1"/>
    <col min="11004" max="11004" width="12.6640625" style="418" customWidth="1"/>
    <col min="11005" max="11005" width="12" style="418" customWidth="1"/>
    <col min="11006" max="11030" width="11.44140625" style="418" customWidth="1"/>
    <col min="11031" max="11250" width="8.88671875" style="418"/>
    <col min="11251" max="11251" width="2.109375" style="418" customWidth="1"/>
    <col min="11252" max="11252" width="7.88671875" style="418" customWidth="1"/>
    <col min="11253" max="11253" width="5.6640625" style="418" customWidth="1"/>
    <col min="11254" max="11254" width="39.77734375" style="418" customWidth="1"/>
    <col min="11255" max="11255" width="32.77734375" style="418" customWidth="1"/>
    <col min="11256" max="11256" width="6.109375" style="418" customWidth="1"/>
    <col min="11257" max="11257" width="7.88671875" style="418" bestFit="1" customWidth="1"/>
    <col min="11258" max="11258" width="15.44140625" style="418" customWidth="1"/>
    <col min="11259" max="11259" width="12.21875" style="418" customWidth="1"/>
    <col min="11260" max="11260" width="12.6640625" style="418" customWidth="1"/>
    <col min="11261" max="11261" width="12" style="418" customWidth="1"/>
    <col min="11262" max="11286" width="11.44140625" style="418" customWidth="1"/>
    <col min="11287" max="11506" width="8.88671875" style="418"/>
    <col min="11507" max="11507" width="2.109375" style="418" customWidth="1"/>
    <col min="11508" max="11508" width="7.88671875" style="418" customWidth="1"/>
    <col min="11509" max="11509" width="5.6640625" style="418" customWidth="1"/>
    <col min="11510" max="11510" width="39.77734375" style="418" customWidth="1"/>
    <col min="11511" max="11511" width="32.77734375" style="418" customWidth="1"/>
    <col min="11512" max="11512" width="6.109375" style="418" customWidth="1"/>
    <col min="11513" max="11513" width="7.88671875" style="418" bestFit="1" customWidth="1"/>
    <col min="11514" max="11514" width="15.44140625" style="418" customWidth="1"/>
    <col min="11515" max="11515" width="12.21875" style="418" customWidth="1"/>
    <col min="11516" max="11516" width="12.6640625" style="418" customWidth="1"/>
    <col min="11517" max="11517" width="12" style="418" customWidth="1"/>
    <col min="11518" max="11542" width="11.44140625" style="418" customWidth="1"/>
    <col min="11543" max="11762" width="8.88671875" style="418"/>
    <col min="11763" max="11763" width="2.109375" style="418" customWidth="1"/>
    <col min="11764" max="11764" width="7.88671875" style="418" customWidth="1"/>
    <col min="11765" max="11765" width="5.6640625" style="418" customWidth="1"/>
    <col min="11766" max="11766" width="39.77734375" style="418" customWidth="1"/>
    <col min="11767" max="11767" width="32.77734375" style="418" customWidth="1"/>
    <col min="11768" max="11768" width="6.109375" style="418" customWidth="1"/>
    <col min="11769" max="11769" width="7.88671875" style="418" bestFit="1" customWidth="1"/>
    <col min="11770" max="11770" width="15.44140625" style="418" customWidth="1"/>
    <col min="11771" max="11771" width="12.21875" style="418" customWidth="1"/>
    <col min="11772" max="11772" width="12.6640625" style="418" customWidth="1"/>
    <col min="11773" max="11773" width="12" style="418" customWidth="1"/>
    <col min="11774" max="11798" width="11.44140625" style="418" customWidth="1"/>
    <col min="11799" max="12018" width="8.88671875" style="418"/>
    <col min="12019" max="12019" width="2.109375" style="418" customWidth="1"/>
    <col min="12020" max="12020" width="7.88671875" style="418" customWidth="1"/>
    <col min="12021" max="12021" width="5.6640625" style="418" customWidth="1"/>
    <col min="12022" max="12022" width="39.77734375" style="418" customWidth="1"/>
    <col min="12023" max="12023" width="32.77734375" style="418" customWidth="1"/>
    <col min="12024" max="12024" width="6.109375" style="418" customWidth="1"/>
    <col min="12025" max="12025" width="7.88671875" style="418" bestFit="1" customWidth="1"/>
    <col min="12026" max="12026" width="15.44140625" style="418" customWidth="1"/>
    <col min="12027" max="12027" width="12.21875" style="418" customWidth="1"/>
    <col min="12028" max="12028" width="12.6640625" style="418" customWidth="1"/>
    <col min="12029" max="12029" width="12" style="418" customWidth="1"/>
    <col min="12030" max="12054" width="11.44140625" style="418" customWidth="1"/>
    <col min="12055" max="12274" width="8.88671875" style="418"/>
    <col min="12275" max="12275" width="2.109375" style="418" customWidth="1"/>
    <col min="12276" max="12276" width="7.88671875" style="418" customWidth="1"/>
    <col min="12277" max="12277" width="5.6640625" style="418" customWidth="1"/>
    <col min="12278" max="12278" width="39.77734375" style="418" customWidth="1"/>
    <col min="12279" max="12279" width="32.77734375" style="418" customWidth="1"/>
    <col min="12280" max="12280" width="6.109375" style="418" customWidth="1"/>
    <col min="12281" max="12281" width="7.88671875" style="418" bestFit="1" customWidth="1"/>
    <col min="12282" max="12282" width="15.44140625" style="418" customWidth="1"/>
    <col min="12283" max="12283" width="12.21875" style="418" customWidth="1"/>
    <col min="12284" max="12284" width="12.6640625" style="418" customWidth="1"/>
    <col min="12285" max="12285" width="12" style="418" customWidth="1"/>
    <col min="12286" max="12310" width="11.44140625" style="418" customWidth="1"/>
    <col min="12311" max="12530" width="8.88671875" style="418"/>
    <col min="12531" max="12531" width="2.109375" style="418" customWidth="1"/>
    <col min="12532" max="12532" width="7.88671875" style="418" customWidth="1"/>
    <col min="12533" max="12533" width="5.6640625" style="418" customWidth="1"/>
    <col min="12534" max="12534" width="39.77734375" style="418" customWidth="1"/>
    <col min="12535" max="12535" width="32.77734375" style="418" customWidth="1"/>
    <col min="12536" max="12536" width="6.109375" style="418" customWidth="1"/>
    <col min="12537" max="12537" width="7.88671875" style="418" bestFit="1" customWidth="1"/>
    <col min="12538" max="12538" width="15.44140625" style="418" customWidth="1"/>
    <col min="12539" max="12539" width="12.21875" style="418" customWidth="1"/>
    <col min="12540" max="12540" width="12.6640625" style="418" customWidth="1"/>
    <col min="12541" max="12541" width="12" style="418" customWidth="1"/>
    <col min="12542" max="12566" width="11.44140625" style="418" customWidth="1"/>
    <col min="12567" max="12786" width="8.88671875" style="418"/>
    <col min="12787" max="12787" width="2.109375" style="418" customWidth="1"/>
    <col min="12788" max="12788" width="7.88671875" style="418" customWidth="1"/>
    <col min="12789" max="12789" width="5.6640625" style="418" customWidth="1"/>
    <col min="12790" max="12790" width="39.77734375" style="418" customWidth="1"/>
    <col min="12791" max="12791" width="32.77734375" style="418" customWidth="1"/>
    <col min="12792" max="12792" width="6.109375" style="418" customWidth="1"/>
    <col min="12793" max="12793" width="7.88671875" style="418" bestFit="1" customWidth="1"/>
    <col min="12794" max="12794" width="15.44140625" style="418" customWidth="1"/>
    <col min="12795" max="12795" width="12.21875" style="418" customWidth="1"/>
    <col min="12796" max="12796" width="12.6640625" style="418" customWidth="1"/>
    <col min="12797" max="12797" width="12" style="418" customWidth="1"/>
    <col min="12798" max="12822" width="11.44140625" style="418" customWidth="1"/>
    <col min="12823" max="13042" width="8.88671875" style="418"/>
    <col min="13043" max="13043" width="2.109375" style="418" customWidth="1"/>
    <col min="13044" max="13044" width="7.88671875" style="418" customWidth="1"/>
    <col min="13045" max="13045" width="5.6640625" style="418" customWidth="1"/>
    <col min="13046" max="13046" width="39.77734375" style="418" customWidth="1"/>
    <col min="13047" max="13047" width="32.77734375" style="418" customWidth="1"/>
    <col min="13048" max="13048" width="6.109375" style="418" customWidth="1"/>
    <col min="13049" max="13049" width="7.88671875" style="418" bestFit="1" customWidth="1"/>
    <col min="13050" max="13050" width="15.44140625" style="418" customWidth="1"/>
    <col min="13051" max="13051" width="12.21875" style="418" customWidth="1"/>
    <col min="13052" max="13052" width="12.6640625" style="418" customWidth="1"/>
    <col min="13053" max="13053" width="12" style="418" customWidth="1"/>
    <col min="13054" max="13078" width="11.44140625" style="418" customWidth="1"/>
    <col min="13079" max="13298" width="8.88671875" style="418"/>
    <col min="13299" max="13299" width="2.109375" style="418" customWidth="1"/>
    <col min="13300" max="13300" width="7.88671875" style="418" customWidth="1"/>
    <col min="13301" max="13301" width="5.6640625" style="418" customWidth="1"/>
    <col min="13302" max="13302" width="39.77734375" style="418" customWidth="1"/>
    <col min="13303" max="13303" width="32.77734375" style="418" customWidth="1"/>
    <col min="13304" max="13304" width="6.109375" style="418" customWidth="1"/>
    <col min="13305" max="13305" width="7.88671875" style="418" bestFit="1" customWidth="1"/>
    <col min="13306" max="13306" width="15.44140625" style="418" customWidth="1"/>
    <col min="13307" max="13307" width="12.21875" style="418" customWidth="1"/>
    <col min="13308" max="13308" width="12.6640625" style="418" customWidth="1"/>
    <col min="13309" max="13309" width="12" style="418" customWidth="1"/>
    <col min="13310" max="13334" width="11.44140625" style="418" customWidth="1"/>
    <col min="13335" max="13554" width="8.88671875" style="418"/>
    <col min="13555" max="13555" width="2.109375" style="418" customWidth="1"/>
    <col min="13556" max="13556" width="7.88671875" style="418" customWidth="1"/>
    <col min="13557" max="13557" width="5.6640625" style="418" customWidth="1"/>
    <col min="13558" max="13558" width="39.77734375" style="418" customWidth="1"/>
    <col min="13559" max="13559" width="32.77734375" style="418" customWidth="1"/>
    <col min="13560" max="13560" width="6.109375" style="418" customWidth="1"/>
    <col min="13561" max="13561" width="7.88671875" style="418" bestFit="1" customWidth="1"/>
    <col min="13562" max="13562" width="15.44140625" style="418" customWidth="1"/>
    <col min="13563" max="13563" width="12.21875" style="418" customWidth="1"/>
    <col min="13564" max="13564" width="12.6640625" style="418" customWidth="1"/>
    <col min="13565" max="13565" width="12" style="418" customWidth="1"/>
    <col min="13566" max="13590" width="11.44140625" style="418" customWidth="1"/>
    <col min="13591" max="13810" width="8.88671875" style="418"/>
    <col min="13811" max="13811" width="2.109375" style="418" customWidth="1"/>
    <col min="13812" max="13812" width="7.88671875" style="418" customWidth="1"/>
    <col min="13813" max="13813" width="5.6640625" style="418" customWidth="1"/>
    <col min="13814" max="13814" width="39.77734375" style="418" customWidth="1"/>
    <col min="13815" max="13815" width="32.77734375" style="418" customWidth="1"/>
    <col min="13816" max="13816" width="6.109375" style="418" customWidth="1"/>
    <col min="13817" max="13817" width="7.88671875" style="418" bestFit="1" customWidth="1"/>
    <col min="13818" max="13818" width="15.44140625" style="418" customWidth="1"/>
    <col min="13819" max="13819" width="12.21875" style="418" customWidth="1"/>
    <col min="13820" max="13820" width="12.6640625" style="418" customWidth="1"/>
    <col min="13821" max="13821" width="12" style="418" customWidth="1"/>
    <col min="13822" max="13846" width="11.44140625" style="418" customWidth="1"/>
    <col min="13847" max="14066" width="8.88671875" style="418"/>
    <col min="14067" max="14067" width="2.109375" style="418" customWidth="1"/>
    <col min="14068" max="14068" width="7.88671875" style="418" customWidth="1"/>
    <col min="14069" max="14069" width="5.6640625" style="418" customWidth="1"/>
    <col min="14070" max="14070" width="39.77734375" style="418" customWidth="1"/>
    <col min="14071" max="14071" width="32.77734375" style="418" customWidth="1"/>
    <col min="14072" max="14072" width="6.109375" style="418" customWidth="1"/>
    <col min="14073" max="14073" width="7.88671875" style="418" bestFit="1" customWidth="1"/>
    <col min="14074" max="14074" width="15.44140625" style="418" customWidth="1"/>
    <col min="14075" max="14075" width="12.21875" style="418" customWidth="1"/>
    <col min="14076" max="14076" width="12.6640625" style="418" customWidth="1"/>
    <col min="14077" max="14077" width="12" style="418" customWidth="1"/>
    <col min="14078" max="14102" width="11.44140625" style="418" customWidth="1"/>
    <col min="14103" max="14322" width="8.88671875" style="418"/>
    <col min="14323" max="14323" width="2.109375" style="418" customWidth="1"/>
    <col min="14324" max="14324" width="7.88671875" style="418" customWidth="1"/>
    <col min="14325" max="14325" width="5.6640625" style="418" customWidth="1"/>
    <col min="14326" max="14326" width="39.77734375" style="418" customWidth="1"/>
    <col min="14327" max="14327" width="32.77734375" style="418" customWidth="1"/>
    <col min="14328" max="14328" width="6.109375" style="418" customWidth="1"/>
    <col min="14329" max="14329" width="7.88671875" style="418" bestFit="1" customWidth="1"/>
    <col min="14330" max="14330" width="15.44140625" style="418" customWidth="1"/>
    <col min="14331" max="14331" width="12.21875" style="418" customWidth="1"/>
    <col min="14332" max="14332" width="12.6640625" style="418" customWidth="1"/>
    <col min="14333" max="14333" width="12" style="418" customWidth="1"/>
    <col min="14334" max="14358" width="11.44140625" style="418" customWidth="1"/>
    <col min="14359" max="14578" width="8.88671875" style="418"/>
    <col min="14579" max="14579" width="2.109375" style="418" customWidth="1"/>
    <col min="14580" max="14580" width="7.88671875" style="418" customWidth="1"/>
    <col min="14581" max="14581" width="5.6640625" style="418" customWidth="1"/>
    <col min="14582" max="14582" width="39.77734375" style="418" customWidth="1"/>
    <col min="14583" max="14583" width="32.77734375" style="418" customWidth="1"/>
    <col min="14584" max="14584" width="6.109375" style="418" customWidth="1"/>
    <col min="14585" max="14585" width="7.88671875" style="418" bestFit="1" customWidth="1"/>
    <col min="14586" max="14586" width="15.44140625" style="418" customWidth="1"/>
    <col min="14587" max="14587" width="12.21875" style="418" customWidth="1"/>
    <col min="14588" max="14588" width="12.6640625" style="418" customWidth="1"/>
    <col min="14589" max="14589" width="12" style="418" customWidth="1"/>
    <col min="14590" max="14614" width="11.44140625" style="418" customWidth="1"/>
    <col min="14615" max="14834" width="8.88671875" style="418"/>
    <col min="14835" max="14835" width="2.109375" style="418" customWidth="1"/>
    <col min="14836" max="14836" width="7.88671875" style="418" customWidth="1"/>
    <col min="14837" max="14837" width="5.6640625" style="418" customWidth="1"/>
    <col min="14838" max="14838" width="39.77734375" style="418" customWidth="1"/>
    <col min="14839" max="14839" width="32.77734375" style="418" customWidth="1"/>
    <col min="14840" max="14840" width="6.109375" style="418" customWidth="1"/>
    <col min="14841" max="14841" width="7.88671875" style="418" bestFit="1" customWidth="1"/>
    <col min="14842" max="14842" width="15.44140625" style="418" customWidth="1"/>
    <col min="14843" max="14843" width="12.21875" style="418" customWidth="1"/>
    <col min="14844" max="14844" width="12.6640625" style="418" customWidth="1"/>
    <col min="14845" max="14845" width="12" style="418" customWidth="1"/>
    <col min="14846" max="14870" width="11.44140625" style="418" customWidth="1"/>
    <col min="14871" max="15090" width="8.88671875" style="418"/>
    <col min="15091" max="15091" width="2.109375" style="418" customWidth="1"/>
    <col min="15092" max="15092" width="7.88671875" style="418" customWidth="1"/>
    <col min="15093" max="15093" width="5.6640625" style="418" customWidth="1"/>
    <col min="15094" max="15094" width="39.77734375" style="418" customWidth="1"/>
    <col min="15095" max="15095" width="32.77734375" style="418" customWidth="1"/>
    <col min="15096" max="15096" width="6.109375" style="418" customWidth="1"/>
    <col min="15097" max="15097" width="7.88671875" style="418" bestFit="1" customWidth="1"/>
    <col min="15098" max="15098" width="15.44140625" style="418" customWidth="1"/>
    <col min="15099" max="15099" width="12.21875" style="418" customWidth="1"/>
    <col min="15100" max="15100" width="12.6640625" style="418" customWidth="1"/>
    <col min="15101" max="15101" width="12" style="418" customWidth="1"/>
    <col min="15102" max="15126" width="11.44140625" style="418" customWidth="1"/>
    <col min="15127" max="15346" width="8.88671875" style="418"/>
    <col min="15347" max="15347" width="2.109375" style="418" customWidth="1"/>
    <col min="15348" max="15348" width="7.88671875" style="418" customWidth="1"/>
    <col min="15349" max="15349" width="5.6640625" style="418" customWidth="1"/>
    <col min="15350" max="15350" width="39.77734375" style="418" customWidth="1"/>
    <col min="15351" max="15351" width="32.77734375" style="418" customWidth="1"/>
    <col min="15352" max="15352" width="6.109375" style="418" customWidth="1"/>
    <col min="15353" max="15353" width="7.88671875" style="418" bestFit="1" customWidth="1"/>
    <col min="15354" max="15354" width="15.44140625" style="418" customWidth="1"/>
    <col min="15355" max="15355" width="12.21875" style="418" customWidth="1"/>
    <col min="15356" max="15356" width="12.6640625" style="418" customWidth="1"/>
    <col min="15357" max="15357" width="12" style="418" customWidth="1"/>
    <col min="15358" max="15382" width="11.44140625" style="418" customWidth="1"/>
    <col min="15383" max="15602" width="8.88671875" style="418"/>
    <col min="15603" max="15603" width="2.109375" style="418" customWidth="1"/>
    <col min="15604" max="15604" width="7.88671875" style="418" customWidth="1"/>
    <col min="15605" max="15605" width="5.6640625" style="418" customWidth="1"/>
    <col min="15606" max="15606" width="39.77734375" style="418" customWidth="1"/>
    <col min="15607" max="15607" width="32.77734375" style="418" customWidth="1"/>
    <col min="15608" max="15608" width="6.109375" style="418" customWidth="1"/>
    <col min="15609" max="15609" width="7.88671875" style="418" bestFit="1" customWidth="1"/>
    <col min="15610" max="15610" width="15.44140625" style="418" customWidth="1"/>
    <col min="15611" max="15611" width="12.21875" style="418" customWidth="1"/>
    <col min="15612" max="15612" width="12.6640625" style="418" customWidth="1"/>
    <col min="15613" max="15613" width="12" style="418" customWidth="1"/>
    <col min="15614" max="15638" width="11.44140625" style="418" customWidth="1"/>
    <col min="15639" max="15858" width="8.88671875" style="418"/>
    <col min="15859" max="15859" width="2.109375" style="418" customWidth="1"/>
    <col min="15860" max="15860" width="7.88671875" style="418" customWidth="1"/>
    <col min="15861" max="15861" width="5.6640625" style="418" customWidth="1"/>
    <col min="15862" max="15862" width="39.77734375" style="418" customWidth="1"/>
    <col min="15863" max="15863" width="32.77734375" style="418" customWidth="1"/>
    <col min="15864" max="15864" width="6.109375" style="418" customWidth="1"/>
    <col min="15865" max="15865" width="7.88671875" style="418" bestFit="1" customWidth="1"/>
    <col min="15866" max="15866" width="15.44140625" style="418" customWidth="1"/>
    <col min="15867" max="15867" width="12.21875" style="418" customWidth="1"/>
    <col min="15868" max="15868" width="12.6640625" style="418" customWidth="1"/>
    <col min="15869" max="15869" width="12" style="418" customWidth="1"/>
    <col min="15870" max="15894" width="11.44140625" style="418" customWidth="1"/>
    <col min="15895" max="16114" width="8.88671875" style="418"/>
    <col min="16115" max="16115" width="2.109375" style="418" customWidth="1"/>
    <col min="16116" max="16116" width="7.88671875" style="418" customWidth="1"/>
    <col min="16117" max="16117" width="5.6640625" style="418" customWidth="1"/>
    <col min="16118" max="16118" width="39.77734375" style="418" customWidth="1"/>
    <col min="16119" max="16119" width="32.77734375" style="418" customWidth="1"/>
    <col min="16120" max="16120" width="6.109375" style="418" customWidth="1"/>
    <col min="16121" max="16121" width="7.88671875" style="418" bestFit="1" customWidth="1"/>
    <col min="16122" max="16122" width="15.44140625" style="418" customWidth="1"/>
    <col min="16123" max="16123" width="12.21875" style="418" customWidth="1"/>
    <col min="16124" max="16124" width="12.6640625" style="418" customWidth="1"/>
    <col min="16125" max="16125" width="12" style="418" customWidth="1"/>
    <col min="16126" max="16150" width="11.44140625" style="418" customWidth="1"/>
    <col min="16151" max="16384" width="8.88671875" style="418"/>
  </cols>
  <sheetData>
    <row r="1" spans="1:36" ht="18.75" thickBot="1" x14ac:dyDescent="0.25">
      <c r="A1" s="417"/>
      <c r="B1" s="407"/>
      <c r="C1" s="408" t="s">
        <v>738</v>
      </c>
      <c r="D1" s="520"/>
      <c r="E1" s="808"/>
      <c r="F1" s="411"/>
      <c r="G1" s="411"/>
      <c r="H1" s="411"/>
      <c r="I1" s="411"/>
      <c r="J1" s="412"/>
      <c r="K1" s="412"/>
      <c r="L1" s="809"/>
      <c r="M1" s="412"/>
      <c r="N1" s="412"/>
      <c r="O1" s="412"/>
      <c r="P1" s="415"/>
      <c r="Q1" s="415"/>
      <c r="R1" s="415"/>
      <c r="S1" s="415"/>
      <c r="T1" s="415"/>
      <c r="U1" s="415"/>
      <c r="V1" s="415"/>
      <c r="W1" s="415"/>
      <c r="X1" s="415"/>
      <c r="Y1" s="415"/>
      <c r="Z1" s="415"/>
      <c r="AA1" s="415"/>
      <c r="AB1" s="415"/>
      <c r="AC1" s="415"/>
      <c r="AD1" s="415"/>
      <c r="AE1" s="415"/>
      <c r="AF1" s="415"/>
      <c r="AG1" s="415"/>
      <c r="AH1" s="417"/>
      <c r="AI1" s="415"/>
      <c r="AJ1" s="415"/>
    </row>
    <row r="2" spans="1:36" ht="32.25" thickBot="1" x14ac:dyDescent="0.25">
      <c r="A2" s="420"/>
      <c r="B2" s="420"/>
      <c r="C2" s="810" t="s">
        <v>599</v>
      </c>
      <c r="D2" s="424" t="s">
        <v>143</v>
      </c>
      <c r="E2" s="811" t="s">
        <v>116</v>
      </c>
      <c r="F2" s="424" t="s">
        <v>144</v>
      </c>
      <c r="G2" s="424" t="s">
        <v>192</v>
      </c>
      <c r="H2" s="526" t="str">
        <f>'TITLE PAGE'!D14</f>
        <v>2016-17</v>
      </c>
      <c r="I2" s="812" t="str">
        <f>'WRZ summary'!E3</f>
        <v>For info 2017-18</v>
      </c>
      <c r="J2" s="812" t="str">
        <f>'WRZ summary'!F3</f>
        <v>For info 2018-19</v>
      </c>
      <c r="K2" s="812" t="str">
        <f>'WRZ summary'!G3</f>
        <v>For info 2019-20</v>
      </c>
      <c r="L2" s="527" t="str">
        <f>'WRZ summary'!H3</f>
        <v>2020-21</v>
      </c>
      <c r="M2" s="527" t="str">
        <f>'WRZ summary'!I3</f>
        <v>2021-22</v>
      </c>
      <c r="N2" s="527" t="str">
        <f>'WRZ summary'!J3</f>
        <v>2022-23</v>
      </c>
      <c r="O2" s="527" t="str">
        <f>'WRZ summary'!K3</f>
        <v>2023-24</v>
      </c>
      <c r="P2" s="527" t="str">
        <f>'WRZ summary'!L3</f>
        <v>2024-25</v>
      </c>
      <c r="Q2" s="527" t="str">
        <f>'WRZ summary'!M3</f>
        <v>2025-26</v>
      </c>
      <c r="R2" s="527" t="str">
        <f>'WRZ summary'!N3</f>
        <v>2026-27</v>
      </c>
      <c r="S2" s="527" t="str">
        <f>'WRZ summary'!O3</f>
        <v>2027-28</v>
      </c>
      <c r="T2" s="527" t="str">
        <f>'WRZ summary'!P3</f>
        <v>2028-29</v>
      </c>
      <c r="U2" s="527" t="str">
        <f>'WRZ summary'!Q3</f>
        <v>2029-2030</v>
      </c>
      <c r="V2" s="527" t="str">
        <f>'WRZ summary'!R3</f>
        <v>2030-2031</v>
      </c>
      <c r="W2" s="527" t="str">
        <f>'WRZ summary'!S3</f>
        <v>2031-2032</v>
      </c>
      <c r="X2" s="527" t="str">
        <f>'WRZ summary'!T3</f>
        <v>2032-33</v>
      </c>
      <c r="Y2" s="527" t="str">
        <f>'WRZ summary'!U3</f>
        <v>2033-34</v>
      </c>
      <c r="Z2" s="527" t="str">
        <f>'WRZ summary'!V3</f>
        <v>2034-35</v>
      </c>
      <c r="AA2" s="527" t="str">
        <f>'WRZ summary'!W3</f>
        <v>2035-36</v>
      </c>
      <c r="AB2" s="527" t="str">
        <f>'WRZ summary'!X3</f>
        <v>2036-37</v>
      </c>
      <c r="AC2" s="527" t="str">
        <f>'WRZ summary'!Y3</f>
        <v>2037-38</v>
      </c>
      <c r="AD2" s="527" t="str">
        <f>'WRZ summary'!Z3</f>
        <v>2038-39</v>
      </c>
      <c r="AE2" s="527" t="str">
        <f>'WRZ summary'!AA3</f>
        <v>2039-40</v>
      </c>
      <c r="AF2" s="527" t="str">
        <f>'WRZ summary'!AB3</f>
        <v>2040-41</v>
      </c>
      <c r="AG2" s="527" t="str">
        <f>'WRZ summary'!AC3</f>
        <v>2041-42</v>
      </c>
      <c r="AH2" s="527" t="str">
        <f>'WRZ summary'!AD3</f>
        <v>2042-43</v>
      </c>
      <c r="AI2" s="527" t="str">
        <f>'WRZ summary'!AE3</f>
        <v>2043-44</v>
      </c>
      <c r="AJ2" s="528" t="str">
        <f>'WRZ summary'!AF3</f>
        <v>2044-45</v>
      </c>
    </row>
    <row r="3" spans="1:36" x14ac:dyDescent="0.2">
      <c r="A3" s="510"/>
      <c r="B3" s="894" t="s">
        <v>343</v>
      </c>
      <c r="C3" s="461" t="s">
        <v>739</v>
      </c>
      <c r="D3" s="540" t="s">
        <v>740</v>
      </c>
      <c r="E3" s="457" t="s">
        <v>741</v>
      </c>
      <c r="F3" s="461" t="s">
        <v>78</v>
      </c>
      <c r="G3" s="461">
        <v>2</v>
      </c>
      <c r="H3" s="462">
        <f>SUM('8. FP Demand'!H3,'8. FP Demand'!H4,'8. FP Demand'!H5,'8. FP Demand'!H6,'8. FP Demand'!H28,'8. FP Demand'!H29,'8. FP Demand'!H34:H35)</f>
        <v>114.14940671079785</v>
      </c>
      <c r="I3" s="493">
        <f>SUM('8. FP Demand'!I3,'8. FP Demand'!I4,'8. FP Demand'!I5,'8. FP Demand'!I6,'8. FP Demand'!I28,'8. FP Demand'!I29,'8. FP Demand'!I34:I35)</f>
        <v>113.82357829737964</v>
      </c>
      <c r="J3" s="493">
        <f>SUM('8. FP Demand'!J3,'8. FP Demand'!J4,'8. FP Demand'!J5,'8. FP Demand'!J6,'8. FP Demand'!J28,'8. FP Demand'!J29,'8. FP Demand'!J34:J35)</f>
        <v>113.52457267677853</v>
      </c>
      <c r="K3" s="493">
        <f>SUM('8. FP Demand'!K3,'8. FP Demand'!K4,'8. FP Demand'!K5,'8. FP Demand'!K6,'8. FP Demand'!K28,'8. FP Demand'!K29,'8. FP Demand'!K34:K35)</f>
        <v>113.33618219905664</v>
      </c>
      <c r="L3" s="441">
        <f>SUM('8. FP Demand'!L3,'8. FP Demand'!L4,'8. FP Demand'!L5,'8. FP Demand'!L6,'8. FP Demand'!L28,'8. FP Demand'!L29,'8. FP Demand'!L34:L35)</f>
        <v>113.17178250638555</v>
      </c>
      <c r="M3" s="441">
        <f>SUM('8. FP Demand'!M3,'8. FP Demand'!M4,'8. FP Demand'!M5,'8. FP Demand'!M6,'8. FP Demand'!M28,'8. FP Demand'!M29,'8. FP Demand'!M34:M35)</f>
        <v>113.19327585386101</v>
      </c>
      <c r="N3" s="441">
        <f>SUM('8. FP Demand'!N3,'8. FP Demand'!N4,'8. FP Demand'!N5,'8. FP Demand'!N6,'8. FP Demand'!N28,'8. FP Demand'!N29,'8. FP Demand'!N34:N35)</f>
        <v>113.1921648433987</v>
      </c>
      <c r="O3" s="441">
        <f>SUM('8. FP Demand'!O3,'8. FP Demand'!O4,'8. FP Demand'!O5,'8. FP Demand'!O6,'8. FP Demand'!O28,'8. FP Demand'!O29,'8. FP Demand'!O34:O35)</f>
        <v>113.20652328980115</v>
      </c>
      <c r="P3" s="441">
        <f>SUM('8. FP Demand'!P3,'8. FP Demand'!P4,'8. FP Demand'!P5,'8. FP Demand'!P6,'8. FP Demand'!P28,'8. FP Demand'!P29,'8. FP Demand'!P34:P35)</f>
        <v>113.13999576900952</v>
      </c>
      <c r="Q3" s="441">
        <f>SUM('8. FP Demand'!Q3,'8. FP Demand'!Q4,'8. FP Demand'!Q5,'8. FP Demand'!Q6,'8. FP Demand'!Q28,'8. FP Demand'!Q29,'8. FP Demand'!Q34:Q35)</f>
        <v>112.91135178034313</v>
      </c>
      <c r="R3" s="441">
        <f>SUM('8. FP Demand'!R3,'8. FP Demand'!R4,'8. FP Demand'!R5,'8. FP Demand'!R6,'8. FP Demand'!R28,'8. FP Demand'!R29,'8. FP Demand'!R34:R35)</f>
        <v>112.38013170138683</v>
      </c>
      <c r="S3" s="441">
        <f>SUM('8. FP Demand'!S3,'8. FP Demand'!S4,'8. FP Demand'!S5,'8. FP Demand'!S6,'8. FP Demand'!S28,'8. FP Demand'!S29,'8. FP Demand'!S34:S35)</f>
        <v>111.84037654121771</v>
      </c>
      <c r="T3" s="441">
        <f>SUM('8. FP Demand'!T3,'8. FP Demand'!T4,'8. FP Demand'!T5,'8. FP Demand'!T6,'8. FP Demand'!T28,'8. FP Demand'!T29,'8. FP Demand'!T34:T35)</f>
        <v>111.24500210576696</v>
      </c>
      <c r="U3" s="441">
        <f>SUM('8. FP Demand'!U3,'8. FP Demand'!U4,'8. FP Demand'!U5,'8. FP Demand'!U6,'8. FP Demand'!U28,'8. FP Demand'!U29,'8. FP Demand'!U34:U35)</f>
        <v>110.77147891800118</v>
      </c>
      <c r="V3" s="441">
        <f>SUM('8. FP Demand'!V3,'8. FP Demand'!V4,'8. FP Demand'!V5,'8. FP Demand'!V6,'8. FP Demand'!V28,'8. FP Demand'!V29,'8. FP Demand'!V34:V35)</f>
        <v>110.75073825746348</v>
      </c>
      <c r="W3" s="441">
        <f>SUM('8. FP Demand'!W3,'8. FP Demand'!W4,'8. FP Demand'!W5,'8. FP Demand'!W6,'8. FP Demand'!W28,'8. FP Demand'!W29,'8. FP Demand'!W34:W35)</f>
        <v>110.88324526841612</v>
      </c>
      <c r="X3" s="441">
        <f>SUM('8. FP Demand'!X3,'8. FP Demand'!X4,'8. FP Demand'!X5,'8. FP Demand'!X6,'8. FP Demand'!X28,'8. FP Demand'!X29,'8. FP Demand'!X34:X35)</f>
        <v>110.95597543332974</v>
      </c>
      <c r="Y3" s="441">
        <f>SUM('8. FP Demand'!Y3,'8. FP Demand'!Y4,'8. FP Demand'!Y5,'8. FP Demand'!Y6,'8. FP Demand'!Y28,'8. FP Demand'!Y29,'8. FP Demand'!Y34:Y35)</f>
        <v>111.14819043436469</v>
      </c>
      <c r="Z3" s="441">
        <f>SUM('8. FP Demand'!Z3,'8. FP Demand'!Z4,'8. FP Demand'!Z5,'8. FP Demand'!Z6,'8. FP Demand'!Z28,'8. FP Demand'!Z29,'8. FP Demand'!Z34:Z35)</f>
        <v>111.27933106497461</v>
      </c>
      <c r="AA3" s="441">
        <f>SUM('8. FP Demand'!AA3,'8. FP Demand'!AA4,'8. FP Demand'!AA5,'8. FP Demand'!AA6,'8. FP Demand'!AA28,'8. FP Demand'!AA29,'8. FP Demand'!AA34:AA35)</f>
        <v>111.49932984516202</v>
      </c>
      <c r="AB3" s="441">
        <f>SUM('8. FP Demand'!AB3,'8. FP Demand'!AB4,'8. FP Demand'!AB5,'8. FP Demand'!AB6,'8. FP Demand'!AB28,'8. FP Demand'!AB29,'8. FP Demand'!AB34:AB35)</f>
        <v>111.66901322677828</v>
      </c>
      <c r="AC3" s="441">
        <f>SUM('8. FP Demand'!AC3,'8. FP Demand'!AC4,'8. FP Demand'!AC5,'8. FP Demand'!AC6,'8. FP Demand'!AC28,'8. FP Demand'!AC29,'8. FP Demand'!AC34:AC35)</f>
        <v>111.96092113817537</v>
      </c>
      <c r="AD3" s="441">
        <f>SUM('8. FP Demand'!AD3,'8. FP Demand'!AD4,'8. FP Demand'!AD5,'8. FP Demand'!AD6,'8. FP Demand'!AD28,'8. FP Demand'!AD29,'8. FP Demand'!AD34:AD35)</f>
        <v>112.18991173985675</v>
      </c>
      <c r="AE3" s="441">
        <f>SUM('8. FP Demand'!AE3,'8. FP Demand'!AE4,'8. FP Demand'!AE5,'8. FP Demand'!AE6,'8. FP Demand'!AE28,'8. FP Demand'!AE29,'8. FP Demand'!AE34:AE35)</f>
        <v>112.41681725977318</v>
      </c>
      <c r="AF3" s="441">
        <f>SUM('8. FP Demand'!AF3,'8. FP Demand'!AF4,'8. FP Demand'!AF5,'8. FP Demand'!AF6,'8. FP Demand'!AF28,'8. FP Demand'!AF29,'8. FP Demand'!AF34:AF35)</f>
        <v>112.59067067983297</v>
      </c>
      <c r="AG3" s="441">
        <f>SUM('8. FP Demand'!AG3,'8. FP Demand'!AG4,'8. FP Demand'!AG5,'8. FP Demand'!AG6,'8. FP Demand'!AG28,'8. FP Demand'!AG29,'8. FP Demand'!AG34:AG35)</f>
        <v>112.88412102660379</v>
      </c>
      <c r="AH3" s="441">
        <f>SUM('8. FP Demand'!AH3,'8. FP Demand'!AH4,'8. FP Demand'!AH5,'8. FP Demand'!AH6,'8. FP Demand'!AH28,'8. FP Demand'!AH29,'8. FP Demand'!AH34:AH35)</f>
        <v>113.12021403336101</v>
      </c>
      <c r="AI3" s="441">
        <f>SUM('8. FP Demand'!AI3,'8. FP Demand'!AI4,'8. FP Demand'!AI5,'8. FP Demand'!AI6,'8. FP Demand'!AI28,'8. FP Demand'!AI29,'8. FP Demand'!AI34:AI35)</f>
        <v>113.35333304170481</v>
      </c>
      <c r="AJ3" s="441">
        <f>SUM('8. FP Demand'!AJ3,'8. FP Demand'!AJ4,'8. FP Demand'!AJ5,'8. FP Demand'!AJ6,'8. FP Demand'!AJ28,'8. FP Demand'!AJ29,'8. FP Demand'!AJ34:AJ35)</f>
        <v>113.52352274359001</v>
      </c>
    </row>
    <row r="4" spans="1:36" x14ac:dyDescent="0.2">
      <c r="A4" s="510"/>
      <c r="B4" s="895"/>
      <c r="C4" s="269" t="s">
        <v>742</v>
      </c>
      <c r="D4" s="814" t="s">
        <v>348</v>
      </c>
      <c r="E4" s="896" t="s">
        <v>900</v>
      </c>
      <c r="F4" s="264" t="s">
        <v>78</v>
      </c>
      <c r="G4" s="264">
        <v>2</v>
      </c>
      <c r="H4" s="462">
        <f>'7. FP Supply'!H21-('7. FP Supply'!H28)</f>
        <v>132.63200016593404</v>
      </c>
      <c r="I4" s="493">
        <f>'7. FP Supply'!I21-('7. FP Supply'!I28)</f>
        <v>132.63200016593404</v>
      </c>
      <c r="J4" s="493">
        <f>'7. FP Supply'!J21-('7. FP Supply'!J28)</f>
        <v>132.63200016593404</v>
      </c>
      <c r="K4" s="493">
        <f>'7. FP Supply'!K21-('7. FP Supply'!K28)</f>
        <v>132.63200016593404</v>
      </c>
      <c r="L4" s="441">
        <f>'7. FP Supply'!L21-('7. FP Supply'!L28)</f>
        <v>132.63200016593404</v>
      </c>
      <c r="M4" s="441">
        <f>'7. FP Supply'!M21-('7. FP Supply'!M28)</f>
        <v>132.63200016593404</v>
      </c>
      <c r="N4" s="441">
        <f>'7. FP Supply'!N21-('7. FP Supply'!N28)</f>
        <v>132.63200016593404</v>
      </c>
      <c r="O4" s="441">
        <f>'7. FP Supply'!O21-('7. FP Supply'!O28)</f>
        <v>132.63200016593404</v>
      </c>
      <c r="P4" s="441">
        <f>'7. FP Supply'!P21-('7. FP Supply'!P28)</f>
        <v>132.63200016593404</v>
      </c>
      <c r="Q4" s="441">
        <f>'7. FP Supply'!Q21-('7. FP Supply'!Q28)</f>
        <v>130.63200016593404</v>
      </c>
      <c r="R4" s="441">
        <f>'7. FP Supply'!R21-('7. FP Supply'!R28)</f>
        <v>130.63200016593404</v>
      </c>
      <c r="S4" s="441">
        <f>'7. FP Supply'!S21-('7. FP Supply'!S28)</f>
        <v>130.63200016593404</v>
      </c>
      <c r="T4" s="441">
        <f>'7. FP Supply'!T21-('7. FP Supply'!T28)</f>
        <v>130.63200016593404</v>
      </c>
      <c r="U4" s="441">
        <f>'7. FP Supply'!U21-('7. FP Supply'!U28)</f>
        <v>130.63200016593404</v>
      </c>
      <c r="V4" s="441">
        <f>'7. FP Supply'!V21-('7. FP Supply'!V28)</f>
        <v>118.63200016593406</v>
      </c>
      <c r="W4" s="441">
        <f>'7. FP Supply'!W21-('7. FP Supply'!W28)</f>
        <v>118.63200016593406</v>
      </c>
      <c r="X4" s="441">
        <f>'7. FP Supply'!X21-('7. FP Supply'!X28)</f>
        <v>118.63200016593406</v>
      </c>
      <c r="Y4" s="441">
        <f>'7. FP Supply'!Y21-('7. FP Supply'!Y28)</f>
        <v>118.63200016593406</v>
      </c>
      <c r="Z4" s="441">
        <f>'7. FP Supply'!Z21-('7. FP Supply'!Z28)</f>
        <v>118.63200016593406</v>
      </c>
      <c r="AA4" s="441">
        <f>'7. FP Supply'!AA21-('7. FP Supply'!AA28)</f>
        <v>118.63200016593406</v>
      </c>
      <c r="AB4" s="441">
        <f>'7. FP Supply'!AB21-('7. FP Supply'!AB28)</f>
        <v>118.63200016593406</v>
      </c>
      <c r="AC4" s="441">
        <f>'7. FP Supply'!AC21-('7. FP Supply'!AC28)</f>
        <v>118.63200016593406</v>
      </c>
      <c r="AD4" s="441">
        <f>'7. FP Supply'!AD21-('7. FP Supply'!AD28)</f>
        <v>118.63200016593406</v>
      </c>
      <c r="AE4" s="441">
        <f>'7. FP Supply'!AE21-('7. FP Supply'!AE28)</f>
        <v>118.63200016593406</v>
      </c>
      <c r="AF4" s="441">
        <f>'7. FP Supply'!AF21-('7. FP Supply'!AF28)</f>
        <v>118.63200016593406</v>
      </c>
      <c r="AG4" s="441">
        <f>'7. FP Supply'!AG21-('7. FP Supply'!AG28)</f>
        <v>118.63200016593406</v>
      </c>
      <c r="AH4" s="441">
        <f>'7. FP Supply'!AH21-('7. FP Supply'!AH28)</f>
        <v>118.63200016593406</v>
      </c>
      <c r="AI4" s="441">
        <f>'7. FP Supply'!AI21-('7. FP Supply'!AI28)</f>
        <v>118.63200016593406</v>
      </c>
      <c r="AJ4" s="472">
        <f>'7. FP Supply'!AJ21-('7. FP Supply'!AJ28)</f>
        <v>118.63200016593406</v>
      </c>
    </row>
    <row r="5" spans="1:36" x14ac:dyDescent="0.2">
      <c r="A5" s="510"/>
      <c r="B5" s="895"/>
      <c r="C5" s="269" t="s">
        <v>79</v>
      </c>
      <c r="D5" s="814" t="s">
        <v>349</v>
      </c>
      <c r="E5" s="234" t="s">
        <v>743</v>
      </c>
      <c r="F5" s="439" t="s">
        <v>78</v>
      </c>
      <c r="G5" s="439">
        <v>2</v>
      </c>
      <c r="H5" s="462">
        <f>H4+('7. FP Supply'!H4+'7. FP Supply'!H8)-('7. FP Supply'!H13+'7. FP Supply'!H17)</f>
        <v>132.63200016593404</v>
      </c>
      <c r="I5" s="493">
        <f>I4+('7. FP Supply'!I4+'7. FP Supply'!I8)-('7. FP Supply'!I13+'7. FP Supply'!I17)</f>
        <v>132.63200016593404</v>
      </c>
      <c r="J5" s="493">
        <f>J4+('7. FP Supply'!J4+'7. FP Supply'!J8)-('7. FP Supply'!J13+'7. FP Supply'!J17)</f>
        <v>132.63200016593404</v>
      </c>
      <c r="K5" s="493">
        <f>K4+('7. FP Supply'!K4+'7. FP Supply'!K8)-('7. FP Supply'!K13+'7. FP Supply'!K17)</f>
        <v>132.63200016593404</v>
      </c>
      <c r="L5" s="441">
        <f>L4+('7. FP Supply'!L4+'7. FP Supply'!L8)-('7. FP Supply'!L13+'7. FP Supply'!L17)</f>
        <v>132.63200016593404</v>
      </c>
      <c r="M5" s="441">
        <f>M4+('7. FP Supply'!M4+'7. FP Supply'!M8)-('7. FP Supply'!M13+'7. FP Supply'!M17)</f>
        <v>132.63200016593404</v>
      </c>
      <c r="N5" s="441">
        <f>N4+('7. FP Supply'!N4+'7. FP Supply'!N8)-('7. FP Supply'!N13+'7. FP Supply'!N17)</f>
        <v>132.63200016593404</v>
      </c>
      <c r="O5" s="441">
        <f>O4+('7. FP Supply'!O4+'7. FP Supply'!O8)-('7. FP Supply'!O13+'7. FP Supply'!O17)</f>
        <v>132.63200016593404</v>
      </c>
      <c r="P5" s="441">
        <f>P4+('7. FP Supply'!P4+'7. FP Supply'!P8)-('7. FP Supply'!P13+'7. FP Supply'!P17)</f>
        <v>132.63200016593404</v>
      </c>
      <c r="Q5" s="441">
        <f>Q4+('7. FP Supply'!Q4+'7. FP Supply'!Q8)-('7. FP Supply'!Q13+'7. FP Supply'!Q17)</f>
        <v>130.63200016593404</v>
      </c>
      <c r="R5" s="441">
        <f>R4+('7. FP Supply'!R4+'7. FP Supply'!R8)-('7. FP Supply'!R13+'7. FP Supply'!R17)</f>
        <v>130.63200016593404</v>
      </c>
      <c r="S5" s="441">
        <f>S4+('7. FP Supply'!S4+'7. FP Supply'!S8)-('7. FP Supply'!S13+'7. FP Supply'!S17)</f>
        <v>130.63200016593404</v>
      </c>
      <c r="T5" s="441">
        <f>T4+('7. FP Supply'!T4+'7. FP Supply'!T8)-('7. FP Supply'!T13+'7. FP Supply'!T17)</f>
        <v>130.63200016593404</v>
      </c>
      <c r="U5" s="441">
        <f>U4+('7. FP Supply'!U4+'7. FP Supply'!U8)-('7. FP Supply'!U13+'7. FP Supply'!U17)</f>
        <v>130.63200016593404</v>
      </c>
      <c r="V5" s="441">
        <f>V4+('7. FP Supply'!V4+'7. FP Supply'!V8)-('7. FP Supply'!V13+'7. FP Supply'!V17)</f>
        <v>118.63200016593406</v>
      </c>
      <c r="W5" s="441">
        <f>W4+('7. FP Supply'!W4+'7. FP Supply'!W8)-('7. FP Supply'!W13+'7. FP Supply'!W17)</f>
        <v>118.63200016593406</v>
      </c>
      <c r="X5" s="441">
        <f>X4+('7. FP Supply'!X4+'7. FP Supply'!X8)-('7. FP Supply'!X13+'7. FP Supply'!X17)</f>
        <v>118.63200016593406</v>
      </c>
      <c r="Y5" s="441">
        <f>Y4+('7. FP Supply'!Y4+'7. FP Supply'!Y8)-('7. FP Supply'!Y13+'7. FP Supply'!Y17)</f>
        <v>118.63200016593406</v>
      </c>
      <c r="Z5" s="441">
        <f>Z4+('7. FP Supply'!Z4+'7. FP Supply'!Z8)-('7. FP Supply'!Z13+'7. FP Supply'!Z17)</f>
        <v>118.63200016593406</v>
      </c>
      <c r="AA5" s="441">
        <f>AA4+('7. FP Supply'!AA4+'7. FP Supply'!AA8)-('7. FP Supply'!AA13+'7. FP Supply'!AA17)</f>
        <v>118.63200016593406</v>
      </c>
      <c r="AB5" s="441">
        <f>AB4+('7. FP Supply'!AB4+'7. FP Supply'!AB8)-('7. FP Supply'!AB13+'7. FP Supply'!AB17)</f>
        <v>118.63200016593406</v>
      </c>
      <c r="AC5" s="441">
        <f>AC4+('7. FP Supply'!AC4+'7. FP Supply'!AC8)-('7. FP Supply'!AC13+'7. FP Supply'!AC17)</f>
        <v>118.63200016593406</v>
      </c>
      <c r="AD5" s="441">
        <f>AD4+('7. FP Supply'!AD4+'7. FP Supply'!AD8)-('7. FP Supply'!AD13+'7. FP Supply'!AD17)</f>
        <v>118.63200016593406</v>
      </c>
      <c r="AE5" s="441">
        <f>AE4+('7. FP Supply'!AE4+'7. FP Supply'!AE8)-('7. FP Supply'!AE13+'7. FP Supply'!AE17)</f>
        <v>118.63200016593406</v>
      </c>
      <c r="AF5" s="441">
        <f>AF4+('7. FP Supply'!AF4+'7. FP Supply'!AF8)-('7. FP Supply'!AF13+'7. FP Supply'!AF17)</f>
        <v>118.63200016593406</v>
      </c>
      <c r="AG5" s="441">
        <f>AG4+('7. FP Supply'!AG4+'7. FP Supply'!AG8)-('7. FP Supply'!AG13+'7. FP Supply'!AG17)</f>
        <v>118.63200016593406</v>
      </c>
      <c r="AH5" s="441">
        <f>AH4+('7. FP Supply'!AH4+'7. FP Supply'!AH8)-('7. FP Supply'!AH13+'7. FP Supply'!AH17)</f>
        <v>118.63200016593406</v>
      </c>
      <c r="AI5" s="441">
        <f>AI4+('7. FP Supply'!AI4+'7. FP Supply'!AI8)-('7. FP Supply'!AI13+'7. FP Supply'!AI17)</f>
        <v>118.63200016593406</v>
      </c>
      <c r="AJ5" s="472">
        <f>AJ4+('7. FP Supply'!AJ4+'7. FP Supply'!AJ8)-('7. FP Supply'!AJ13+'7. FP Supply'!AJ17)</f>
        <v>118.63200016593406</v>
      </c>
    </row>
    <row r="6" spans="1:36" x14ac:dyDescent="0.2">
      <c r="A6" s="510"/>
      <c r="B6" s="895"/>
      <c r="C6" s="482" t="s">
        <v>744</v>
      </c>
      <c r="D6" s="897" t="s">
        <v>352</v>
      </c>
      <c r="E6" s="538" t="s">
        <v>127</v>
      </c>
      <c r="F6" s="262" t="s">
        <v>78</v>
      </c>
      <c r="G6" s="262">
        <v>2</v>
      </c>
      <c r="H6" s="447">
        <v>-2.5374409338940711E-10</v>
      </c>
      <c r="I6" s="587">
        <v>0.103342973391188</v>
      </c>
      <c r="J6" s="587">
        <v>0.20722811371297201</v>
      </c>
      <c r="K6" s="587">
        <v>0.31043939062339798</v>
      </c>
      <c r="L6" s="898">
        <v>0.41641143637181699</v>
      </c>
      <c r="M6" s="898">
        <v>0.52426354249364304</v>
      </c>
      <c r="N6" s="898">
        <v>0.60646800290295799</v>
      </c>
      <c r="O6" s="898">
        <v>0.72455494769921003</v>
      </c>
      <c r="P6" s="898">
        <v>0.82872556474591397</v>
      </c>
      <c r="Q6" s="898">
        <v>0.8199858058567</v>
      </c>
      <c r="R6" s="898">
        <v>0.91856290770495497</v>
      </c>
      <c r="S6" s="898">
        <v>1.002636390804295</v>
      </c>
      <c r="T6" s="898">
        <v>1.0825527768298371</v>
      </c>
      <c r="U6" s="898">
        <v>1.1730530513424999</v>
      </c>
      <c r="V6" s="898">
        <v>1.2462835206428651</v>
      </c>
      <c r="W6" s="898">
        <v>1.2775096720804331</v>
      </c>
      <c r="X6" s="898">
        <v>1.2830739333028061</v>
      </c>
      <c r="Y6" s="898">
        <v>1.3263601022198199</v>
      </c>
      <c r="Z6" s="898">
        <v>1.3526847006323099</v>
      </c>
      <c r="AA6" s="898">
        <v>1.3683623986757321</v>
      </c>
      <c r="AB6" s="898">
        <v>1.3926187960449901</v>
      </c>
      <c r="AC6" s="898">
        <v>1.407089352252721</v>
      </c>
      <c r="AD6" s="898">
        <v>1.4427478533216871</v>
      </c>
      <c r="AE6" s="898">
        <v>1.4760379166888149</v>
      </c>
      <c r="AF6" s="898">
        <v>1.4667157086458491</v>
      </c>
      <c r="AG6" s="898">
        <v>1.5069510749104369</v>
      </c>
      <c r="AH6" s="898">
        <v>1.5084719390219781</v>
      </c>
      <c r="AI6" s="898">
        <v>1.5447264173232109</v>
      </c>
      <c r="AJ6" s="899">
        <v>1.5623110242520719</v>
      </c>
    </row>
    <row r="7" spans="1:36" x14ac:dyDescent="0.2">
      <c r="A7" s="510"/>
      <c r="B7" s="895"/>
      <c r="C7" s="482" t="s">
        <v>745</v>
      </c>
      <c r="D7" s="897" t="s">
        <v>354</v>
      </c>
      <c r="E7" s="538" t="s">
        <v>127</v>
      </c>
      <c r="F7" s="262" t="s">
        <v>78</v>
      </c>
      <c r="G7" s="262">
        <v>2</v>
      </c>
      <c r="H7" s="447">
        <v>4.4845969671283834</v>
      </c>
      <c r="I7" s="587">
        <v>4.326392510034232</v>
      </c>
      <c r="J7" s="587">
        <v>4.0782302212064856</v>
      </c>
      <c r="K7" s="587">
        <v>3.938128969257912</v>
      </c>
      <c r="L7" s="898">
        <v>3.7191748723456772</v>
      </c>
      <c r="M7" s="898">
        <v>3.5897211681154655</v>
      </c>
      <c r="N7" s="898">
        <v>3.5247762754977425</v>
      </c>
      <c r="O7" s="898">
        <v>3.1417352886934751</v>
      </c>
      <c r="P7" s="898">
        <v>3.1881828719330199</v>
      </c>
      <c r="Q7" s="898">
        <v>2.4288063325029978</v>
      </c>
      <c r="R7" s="898">
        <v>2.3428998904533511</v>
      </c>
      <c r="S7" s="898">
        <v>2.2286679096795048</v>
      </c>
      <c r="T7" s="898">
        <v>2.2132953130289859</v>
      </c>
      <c r="U7" s="898">
        <v>2.199991033051182</v>
      </c>
      <c r="V7" s="898">
        <v>2.2123187634619885</v>
      </c>
      <c r="W7" s="898">
        <v>2.1476314354718786</v>
      </c>
      <c r="X7" s="898">
        <v>2.2967075738164637</v>
      </c>
      <c r="Y7" s="898">
        <v>2.3859040366968762</v>
      </c>
      <c r="Z7" s="898">
        <v>2.4581261103119663</v>
      </c>
      <c r="AA7" s="898">
        <v>2.4141482998380281</v>
      </c>
      <c r="AB7" s="898">
        <v>2.550216350682164</v>
      </c>
      <c r="AC7" s="898">
        <v>2.5710711978965293</v>
      </c>
      <c r="AD7" s="898">
        <v>2.4641188358112691</v>
      </c>
      <c r="AE7" s="898">
        <v>2.5369093839043333</v>
      </c>
      <c r="AF7" s="898">
        <v>2.6759857922666903</v>
      </c>
      <c r="AG7" s="898">
        <v>2.6110903385275934</v>
      </c>
      <c r="AH7" s="898">
        <v>2.7268023658778371</v>
      </c>
      <c r="AI7" s="898">
        <v>2.8883776843572151</v>
      </c>
      <c r="AJ7" s="899">
        <v>3.0287693444854646</v>
      </c>
    </row>
    <row r="8" spans="1:36" x14ac:dyDescent="0.2">
      <c r="A8" s="510"/>
      <c r="B8" s="895"/>
      <c r="C8" s="269" t="s">
        <v>101</v>
      </c>
      <c r="D8" s="814" t="s">
        <v>355</v>
      </c>
      <c r="E8" s="234" t="s">
        <v>746</v>
      </c>
      <c r="F8" s="264" t="s">
        <v>78</v>
      </c>
      <c r="G8" s="264">
        <v>2</v>
      </c>
      <c r="H8" s="462">
        <f t="shared" ref="H8:AJ8" si="0">H6+H7</f>
        <v>4.4845969668746397</v>
      </c>
      <c r="I8" s="493">
        <f t="shared" ref="I8:K8" si="1">I6+I7</f>
        <v>4.4297354834254197</v>
      </c>
      <c r="J8" s="493">
        <f t="shared" si="1"/>
        <v>4.2854583349194577</v>
      </c>
      <c r="K8" s="493">
        <f t="shared" si="1"/>
        <v>4.2485683598813102</v>
      </c>
      <c r="L8" s="441">
        <f t="shared" si="0"/>
        <v>4.1355863087174942</v>
      </c>
      <c r="M8" s="441">
        <f t="shared" si="0"/>
        <v>4.1139847106091088</v>
      </c>
      <c r="N8" s="441">
        <f t="shared" si="0"/>
        <v>4.1312442784007004</v>
      </c>
      <c r="O8" s="441">
        <f t="shared" si="0"/>
        <v>3.8662902363926852</v>
      </c>
      <c r="P8" s="441">
        <f t="shared" si="0"/>
        <v>4.0169084366789338</v>
      </c>
      <c r="Q8" s="441">
        <f t="shared" si="0"/>
        <v>3.2487921383596978</v>
      </c>
      <c r="R8" s="441">
        <f t="shared" si="0"/>
        <v>3.261462798158306</v>
      </c>
      <c r="S8" s="441">
        <f t="shared" si="0"/>
        <v>3.2313043004837998</v>
      </c>
      <c r="T8" s="441">
        <f t="shared" si="0"/>
        <v>3.2958480898588229</v>
      </c>
      <c r="U8" s="441">
        <f t="shared" si="0"/>
        <v>3.373044084393682</v>
      </c>
      <c r="V8" s="441">
        <f t="shared" si="0"/>
        <v>3.4586022841048534</v>
      </c>
      <c r="W8" s="441">
        <f t="shared" si="0"/>
        <v>3.4251411075523119</v>
      </c>
      <c r="X8" s="441">
        <f t="shared" si="0"/>
        <v>3.5797815071192698</v>
      </c>
      <c r="Y8" s="441">
        <f t="shared" si="0"/>
        <v>3.7122641389166962</v>
      </c>
      <c r="Z8" s="441">
        <f t="shared" si="0"/>
        <v>3.8108108109442762</v>
      </c>
      <c r="AA8" s="441">
        <f t="shared" si="0"/>
        <v>3.78251069851376</v>
      </c>
      <c r="AB8" s="441">
        <f t="shared" si="0"/>
        <v>3.9428351467271541</v>
      </c>
      <c r="AC8" s="441">
        <f t="shared" si="0"/>
        <v>3.9781605501492505</v>
      </c>
      <c r="AD8" s="441">
        <f t="shared" si="0"/>
        <v>3.906866689132956</v>
      </c>
      <c r="AE8" s="441">
        <f t="shared" si="0"/>
        <v>4.0129473005931482</v>
      </c>
      <c r="AF8" s="441">
        <f t="shared" si="0"/>
        <v>4.1427015009125396</v>
      </c>
      <c r="AG8" s="441">
        <f t="shared" si="0"/>
        <v>4.1180414134380303</v>
      </c>
      <c r="AH8" s="441">
        <f t="shared" si="0"/>
        <v>4.2352743048998152</v>
      </c>
      <c r="AI8" s="441">
        <f t="shared" si="0"/>
        <v>4.433104101680426</v>
      </c>
      <c r="AJ8" s="472">
        <f t="shared" si="0"/>
        <v>4.5910803687375363</v>
      </c>
    </row>
    <row r="9" spans="1:36" x14ac:dyDescent="0.2">
      <c r="A9" s="510"/>
      <c r="B9" s="895"/>
      <c r="C9" s="239" t="s">
        <v>104</v>
      </c>
      <c r="D9" s="814" t="s">
        <v>357</v>
      </c>
      <c r="E9" s="234" t="s">
        <v>747</v>
      </c>
      <c r="F9" s="264" t="s">
        <v>78</v>
      </c>
      <c r="G9" s="264">
        <v>2</v>
      </c>
      <c r="H9" s="462">
        <f>H5-H3</f>
        <v>18.482593455136197</v>
      </c>
      <c r="I9" s="493">
        <f t="shared" ref="I9:K9" si="2">I5-I3</f>
        <v>18.808421868554404</v>
      </c>
      <c r="J9" s="493">
        <f t="shared" si="2"/>
        <v>19.107427489155512</v>
      </c>
      <c r="K9" s="493">
        <f t="shared" si="2"/>
        <v>19.295817966877408</v>
      </c>
      <c r="L9" s="441">
        <f>L5-L3</f>
        <v>19.460217659548491</v>
      </c>
      <c r="M9" s="441">
        <f t="shared" ref="M9:AJ9" si="3">M5-M3</f>
        <v>19.438724312073035</v>
      </c>
      <c r="N9" s="441">
        <f t="shared" si="3"/>
        <v>19.439835322535345</v>
      </c>
      <c r="O9" s="441">
        <f t="shared" si="3"/>
        <v>19.42547687613289</v>
      </c>
      <c r="P9" s="441">
        <f t="shared" si="3"/>
        <v>19.492004396924528</v>
      </c>
      <c r="Q9" s="441">
        <f t="shared" si="3"/>
        <v>17.72064838559092</v>
      </c>
      <c r="R9" s="441">
        <f t="shared" si="3"/>
        <v>18.251868464547215</v>
      </c>
      <c r="S9" s="441">
        <f t="shared" si="3"/>
        <v>18.791623624716337</v>
      </c>
      <c r="T9" s="441">
        <f t="shared" si="3"/>
        <v>19.386998060167087</v>
      </c>
      <c r="U9" s="441">
        <f t="shared" si="3"/>
        <v>19.860521247932866</v>
      </c>
      <c r="V9" s="441">
        <f t="shared" si="3"/>
        <v>7.8812619084705773</v>
      </c>
      <c r="W9" s="441">
        <f t="shared" si="3"/>
        <v>7.7487548975179408</v>
      </c>
      <c r="X9" s="441">
        <f t="shared" si="3"/>
        <v>7.6760247326043185</v>
      </c>
      <c r="Y9" s="441">
        <f t="shared" si="3"/>
        <v>7.4838097315693659</v>
      </c>
      <c r="Z9" s="441">
        <f t="shared" si="3"/>
        <v>7.3526691009594458</v>
      </c>
      <c r="AA9" s="441">
        <f t="shared" si="3"/>
        <v>7.1326703207720357</v>
      </c>
      <c r="AB9" s="441">
        <f t="shared" si="3"/>
        <v>6.9629869391557833</v>
      </c>
      <c r="AC9" s="441">
        <f t="shared" si="3"/>
        <v>6.6710790277586938</v>
      </c>
      <c r="AD9" s="441">
        <f t="shared" si="3"/>
        <v>6.442088426077305</v>
      </c>
      <c r="AE9" s="441">
        <f t="shared" si="3"/>
        <v>6.2151829061608765</v>
      </c>
      <c r="AF9" s="441">
        <f t="shared" si="3"/>
        <v>6.0413294861010911</v>
      </c>
      <c r="AG9" s="441">
        <f t="shared" si="3"/>
        <v>5.7478791393302657</v>
      </c>
      <c r="AH9" s="441">
        <f t="shared" si="3"/>
        <v>5.5117861325730502</v>
      </c>
      <c r="AI9" s="441">
        <f t="shared" si="3"/>
        <v>5.2786671242292442</v>
      </c>
      <c r="AJ9" s="472">
        <f t="shared" si="3"/>
        <v>5.1084774223440519</v>
      </c>
    </row>
    <row r="10" spans="1:36" ht="15.75" thickBot="1" x14ac:dyDescent="0.25">
      <c r="A10" s="510"/>
      <c r="B10" s="900"/>
      <c r="C10" s="275" t="s">
        <v>748</v>
      </c>
      <c r="D10" s="296" t="s">
        <v>360</v>
      </c>
      <c r="E10" s="277" t="s">
        <v>749</v>
      </c>
      <c r="F10" s="576" t="s">
        <v>78</v>
      </c>
      <c r="G10" s="576">
        <v>2</v>
      </c>
      <c r="H10" s="564">
        <f t="shared" ref="H10:AJ10" si="4">H9-H8</f>
        <v>13.997996488261556</v>
      </c>
      <c r="I10" s="493">
        <f t="shared" ref="I10:K10" si="5">I9-I8</f>
        <v>14.378686385128985</v>
      </c>
      <c r="J10" s="493">
        <f t="shared" si="5"/>
        <v>14.821969154236054</v>
      </c>
      <c r="K10" s="493">
        <f t="shared" si="5"/>
        <v>15.047249606996097</v>
      </c>
      <c r="L10" s="591">
        <f t="shared" si="4"/>
        <v>15.324631350830996</v>
      </c>
      <c r="M10" s="591">
        <f t="shared" si="4"/>
        <v>15.324739601463925</v>
      </c>
      <c r="N10" s="591">
        <f t="shared" si="4"/>
        <v>15.308591044134644</v>
      </c>
      <c r="O10" s="591">
        <f t="shared" si="4"/>
        <v>15.559186639740204</v>
      </c>
      <c r="P10" s="591">
        <f t="shared" si="4"/>
        <v>15.475095960245595</v>
      </c>
      <c r="Q10" s="591">
        <f t="shared" si="4"/>
        <v>14.471856247231223</v>
      </c>
      <c r="R10" s="591">
        <f t="shared" si="4"/>
        <v>14.990405666388909</v>
      </c>
      <c r="S10" s="591">
        <f t="shared" si="4"/>
        <v>15.560319324232537</v>
      </c>
      <c r="T10" s="591">
        <f t="shared" si="4"/>
        <v>16.091149970308265</v>
      </c>
      <c r="U10" s="591">
        <f t="shared" si="4"/>
        <v>16.487477163539182</v>
      </c>
      <c r="V10" s="591">
        <f t="shared" si="4"/>
        <v>4.4226596243657239</v>
      </c>
      <c r="W10" s="591">
        <f t="shared" si="4"/>
        <v>4.3236137899656288</v>
      </c>
      <c r="X10" s="591">
        <f t="shared" si="4"/>
        <v>4.0962432254850487</v>
      </c>
      <c r="Y10" s="591">
        <f t="shared" si="4"/>
        <v>3.7715455926526698</v>
      </c>
      <c r="Z10" s="591">
        <f t="shared" si="4"/>
        <v>3.5418582900151696</v>
      </c>
      <c r="AA10" s="591">
        <f t="shared" si="4"/>
        <v>3.3501596222582757</v>
      </c>
      <c r="AB10" s="591">
        <f t="shared" si="4"/>
        <v>3.0201517924286292</v>
      </c>
      <c r="AC10" s="591">
        <f t="shared" si="4"/>
        <v>2.6929184776094433</v>
      </c>
      <c r="AD10" s="591">
        <f t="shared" si="4"/>
        <v>2.535221736944349</v>
      </c>
      <c r="AE10" s="591">
        <f t="shared" si="4"/>
        <v>2.2022356055677283</v>
      </c>
      <c r="AF10" s="591">
        <f t="shared" si="4"/>
        <v>1.8986279851885515</v>
      </c>
      <c r="AG10" s="591">
        <f t="shared" si="4"/>
        <v>1.6298377258922354</v>
      </c>
      <c r="AH10" s="591">
        <f t="shared" si="4"/>
        <v>1.276511827673235</v>
      </c>
      <c r="AI10" s="591">
        <f t="shared" si="4"/>
        <v>0.84556302254881821</v>
      </c>
      <c r="AJ10" s="573">
        <f t="shared" si="4"/>
        <v>0.51739705360651556</v>
      </c>
    </row>
    <row r="11" spans="1:36" ht="15.75" x14ac:dyDescent="0.25">
      <c r="A11" s="510"/>
      <c r="B11" s="503"/>
      <c r="C11" s="96"/>
      <c r="D11" s="838"/>
      <c r="E11" s="839"/>
      <c r="F11" s="504"/>
      <c r="G11" s="504"/>
      <c r="H11" s="504"/>
      <c r="I11" s="507"/>
      <c r="J11" s="228"/>
      <c r="K11" s="840"/>
      <c r="L11" s="229"/>
      <c r="M11" s="230"/>
      <c r="N11" s="96"/>
      <c r="O11" s="96"/>
      <c r="P11" s="96"/>
      <c r="Q11" s="96"/>
      <c r="R11" s="96"/>
      <c r="S11" s="96"/>
      <c r="T11" s="96"/>
      <c r="U11" s="96"/>
      <c r="V11" s="96"/>
      <c r="W11" s="96"/>
      <c r="X11" s="96"/>
      <c r="Y11" s="96"/>
      <c r="Z11" s="96"/>
      <c r="AA11" s="96"/>
      <c r="AB11" s="96"/>
      <c r="AC11" s="96"/>
      <c r="AD11" s="96"/>
      <c r="AE11" s="96"/>
      <c r="AF11" s="96"/>
      <c r="AG11" s="96"/>
      <c r="AH11" s="96"/>
      <c r="AI11" s="96"/>
      <c r="AJ11" s="96"/>
    </row>
    <row r="12" spans="1:36" ht="15.75" x14ac:dyDescent="0.25">
      <c r="A12" s="510"/>
      <c r="B12" s="503"/>
      <c r="C12" s="96"/>
      <c r="D12" s="841"/>
      <c r="E12" s="842"/>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row>
    <row r="13" spans="1:36" ht="15.75" x14ac:dyDescent="0.25">
      <c r="A13" s="510"/>
      <c r="B13" s="503"/>
      <c r="C13" s="504"/>
      <c r="D13" s="838"/>
      <c r="E13" s="839"/>
      <c r="F13" s="504"/>
      <c r="G13" s="504"/>
      <c r="H13" s="504"/>
      <c r="I13" s="504"/>
      <c r="J13" s="504"/>
      <c r="K13" s="504"/>
      <c r="L13" s="504"/>
      <c r="M13" s="504"/>
      <c r="N13" s="504"/>
      <c r="O13" s="504"/>
      <c r="P13" s="96"/>
      <c r="Q13" s="96"/>
      <c r="R13" s="96"/>
      <c r="S13" s="96"/>
      <c r="T13" s="96"/>
      <c r="U13" s="96"/>
      <c r="V13" s="96"/>
      <c r="W13" s="96"/>
      <c r="X13" s="96"/>
      <c r="Y13" s="96"/>
      <c r="Z13" s="96"/>
      <c r="AA13" s="96"/>
      <c r="AB13" s="96"/>
      <c r="AC13" s="96"/>
      <c r="AD13" s="96"/>
      <c r="AE13" s="96"/>
      <c r="AF13" s="96"/>
      <c r="AG13" s="96"/>
      <c r="AH13" s="96"/>
      <c r="AI13" s="96"/>
      <c r="AJ13" s="96"/>
    </row>
    <row r="14" spans="1:36" ht="15.75" x14ac:dyDescent="0.25">
      <c r="A14" s="510"/>
      <c r="B14" s="503"/>
      <c r="C14" s="504"/>
      <c r="D14" s="843" t="str">
        <f>'TITLE PAGE'!B9</f>
        <v>Company:</v>
      </c>
      <c r="E14" s="618" t="str">
        <f>'TITLE PAGE'!D9</f>
        <v>Severn Trent Water</v>
      </c>
      <c r="F14" s="504"/>
      <c r="G14" s="504"/>
      <c r="H14" s="504"/>
      <c r="I14" s="504"/>
      <c r="J14" s="504"/>
      <c r="K14" s="504"/>
      <c r="L14" s="504"/>
      <c r="M14" s="504"/>
      <c r="N14" s="504"/>
      <c r="O14" s="504"/>
      <c r="P14" s="96"/>
      <c r="Q14" s="96"/>
      <c r="R14" s="96"/>
      <c r="S14" s="96"/>
      <c r="T14" s="96"/>
      <c r="U14" s="96"/>
      <c r="V14" s="96"/>
      <c r="W14" s="96"/>
      <c r="X14" s="96"/>
      <c r="Y14" s="96"/>
      <c r="Z14" s="96"/>
      <c r="AA14" s="96"/>
      <c r="AB14" s="96"/>
      <c r="AC14" s="96"/>
      <c r="AD14" s="96"/>
      <c r="AE14" s="96"/>
      <c r="AF14" s="96"/>
      <c r="AG14" s="96"/>
      <c r="AH14" s="96"/>
      <c r="AI14" s="96"/>
      <c r="AJ14" s="96"/>
    </row>
    <row r="15" spans="1:36" ht="15.75" x14ac:dyDescent="0.25">
      <c r="A15" s="510"/>
      <c r="B15" s="503"/>
      <c r="C15" s="504"/>
      <c r="D15" s="844" t="str">
        <f>'TITLE PAGE'!B10</f>
        <v>Resource Zone Name:</v>
      </c>
      <c r="E15" s="619" t="str">
        <f>'TITLE PAGE'!D10</f>
        <v>Shelton</v>
      </c>
      <c r="F15" s="504"/>
      <c r="G15" s="504"/>
      <c r="H15" s="504"/>
      <c r="I15" s="504"/>
      <c r="J15" s="504"/>
      <c r="K15" s="504"/>
      <c r="L15" s="504"/>
      <c r="M15" s="504"/>
      <c r="N15" s="504"/>
      <c r="O15" s="504"/>
      <c r="P15" s="96"/>
      <c r="Q15" s="96"/>
      <c r="R15" s="96"/>
      <c r="S15" s="96"/>
      <c r="T15" s="96"/>
      <c r="U15" s="96"/>
      <c r="V15" s="96"/>
      <c r="W15" s="96"/>
      <c r="X15" s="96"/>
      <c r="Y15" s="96"/>
      <c r="Z15" s="96"/>
      <c r="AA15" s="96"/>
      <c r="AB15" s="96"/>
      <c r="AC15" s="96"/>
      <c r="AD15" s="96"/>
      <c r="AE15" s="96"/>
      <c r="AF15" s="96"/>
      <c r="AG15" s="96"/>
      <c r="AH15" s="96"/>
      <c r="AI15" s="96"/>
      <c r="AJ15" s="96"/>
    </row>
    <row r="16" spans="1:36" ht="15.75" x14ac:dyDescent="0.25">
      <c r="A16" s="510"/>
      <c r="B16" s="503"/>
      <c r="C16" s="504"/>
      <c r="D16" s="844" t="str">
        <f>'TITLE PAGE'!B11</f>
        <v>Resource Zone Number:</v>
      </c>
      <c r="E16" s="620">
        <f>'TITLE PAGE'!D11</f>
        <v>11</v>
      </c>
      <c r="F16" s="504"/>
      <c r="G16" s="504"/>
      <c r="H16" s="504"/>
      <c r="I16" s="504"/>
      <c r="J16" s="504"/>
      <c r="K16" s="504"/>
      <c r="L16" s="504"/>
      <c r="M16" s="504"/>
      <c r="N16" s="504"/>
      <c r="O16" s="504"/>
      <c r="P16" s="96"/>
      <c r="Q16" s="96"/>
      <c r="R16" s="96"/>
      <c r="S16" s="96"/>
      <c r="T16" s="96"/>
      <c r="U16" s="96"/>
      <c r="V16" s="96"/>
      <c r="W16" s="96"/>
      <c r="X16" s="96"/>
      <c r="Y16" s="96"/>
      <c r="Z16" s="96"/>
      <c r="AA16" s="96"/>
      <c r="AB16" s="96"/>
      <c r="AC16" s="96"/>
      <c r="AD16" s="96"/>
      <c r="AE16" s="96"/>
      <c r="AF16" s="96"/>
      <c r="AG16" s="96"/>
      <c r="AH16" s="96"/>
      <c r="AI16" s="96"/>
      <c r="AJ16" s="96"/>
    </row>
    <row r="17" spans="1:36" ht="15.75" x14ac:dyDescent="0.25">
      <c r="A17" s="510"/>
      <c r="B17" s="503"/>
      <c r="C17" s="504"/>
      <c r="D17" s="844" t="str">
        <f>'TITLE PAGE'!B12</f>
        <v xml:space="preserve">Planning Scenario Name:                                                                     </v>
      </c>
      <c r="E17" s="619" t="str">
        <f>'TITLE PAGE'!D12</f>
        <v>Dry Year Annual Average</v>
      </c>
      <c r="F17" s="504"/>
      <c r="G17" s="504"/>
      <c r="H17" s="504"/>
      <c r="I17" s="504"/>
      <c r="J17" s="504"/>
      <c r="K17" s="504"/>
      <c r="L17" s="504"/>
      <c r="M17" s="504"/>
      <c r="N17" s="504"/>
      <c r="O17" s="504"/>
      <c r="P17" s="96"/>
      <c r="Q17" s="96"/>
      <c r="R17" s="96"/>
      <c r="S17" s="96"/>
      <c r="T17" s="96"/>
      <c r="U17" s="96"/>
      <c r="V17" s="96"/>
      <c r="W17" s="96"/>
      <c r="X17" s="96"/>
      <c r="Y17" s="96"/>
      <c r="Z17" s="96"/>
      <c r="AA17" s="96"/>
      <c r="AB17" s="96"/>
      <c r="AC17" s="96"/>
      <c r="AD17" s="96"/>
      <c r="AE17" s="96"/>
      <c r="AF17" s="96"/>
      <c r="AG17" s="96"/>
      <c r="AH17" s="96"/>
      <c r="AI17" s="96"/>
      <c r="AJ17" s="96"/>
    </row>
    <row r="18" spans="1:36" ht="15.75" x14ac:dyDescent="0.25">
      <c r="A18" s="510"/>
      <c r="B18" s="503"/>
      <c r="C18" s="504"/>
      <c r="D18" s="845" t="str">
        <f>'TITLE PAGE'!B13</f>
        <v xml:space="preserve">Chosen Level of Service:  </v>
      </c>
      <c r="E18" s="846" t="str">
        <f>'TITLE PAGE'!D13</f>
        <v>No more than 3 in 100 Temporary Use Bans</v>
      </c>
      <c r="F18" s="504"/>
      <c r="G18" s="504"/>
      <c r="H18" s="504"/>
      <c r="I18" s="504"/>
      <c r="J18" s="504"/>
      <c r="K18" s="504"/>
      <c r="L18" s="504"/>
      <c r="M18" s="504"/>
      <c r="N18" s="504"/>
      <c r="O18" s="504"/>
      <c r="P18" s="96"/>
      <c r="Q18" s="96"/>
      <c r="R18" s="96"/>
      <c r="S18" s="96"/>
      <c r="T18" s="96"/>
      <c r="U18" s="96"/>
      <c r="V18" s="96"/>
      <c r="W18" s="96"/>
      <c r="X18" s="96"/>
      <c r="Y18" s="96"/>
      <c r="Z18" s="96"/>
      <c r="AA18" s="96"/>
      <c r="AB18" s="96"/>
      <c r="AC18" s="96"/>
      <c r="AD18" s="96"/>
      <c r="AE18" s="96"/>
      <c r="AF18" s="96"/>
      <c r="AG18" s="96"/>
      <c r="AH18" s="96"/>
      <c r="AI18" s="96"/>
      <c r="AJ18" s="96"/>
    </row>
    <row r="19" spans="1:36" ht="15.75" x14ac:dyDescent="0.25">
      <c r="A19" s="510"/>
      <c r="B19" s="503"/>
      <c r="C19" s="504"/>
      <c r="D19" s="838"/>
      <c r="E19" s="901"/>
      <c r="F19" s="504"/>
      <c r="G19" s="504"/>
      <c r="H19" s="504"/>
      <c r="I19" s="504"/>
      <c r="J19" s="504"/>
      <c r="K19" s="504"/>
      <c r="L19" s="504"/>
      <c r="M19" s="504"/>
      <c r="N19" s="504"/>
      <c r="O19" s="504"/>
      <c r="P19" s="96"/>
      <c r="Q19" s="96"/>
      <c r="R19" s="96"/>
      <c r="S19" s="96"/>
      <c r="T19" s="96"/>
      <c r="U19" s="96"/>
      <c r="V19" s="96"/>
      <c r="W19" s="96"/>
      <c r="X19" s="96"/>
      <c r="Y19" s="96"/>
      <c r="Z19" s="96"/>
      <c r="AA19" s="96"/>
      <c r="AB19" s="96"/>
      <c r="AC19" s="96"/>
      <c r="AD19" s="96"/>
      <c r="AE19" s="96"/>
      <c r="AF19" s="96"/>
      <c r="AG19" s="96"/>
      <c r="AH19" s="96"/>
      <c r="AI19" s="96"/>
      <c r="AJ19" s="96"/>
    </row>
  </sheetData>
  <sheetProtection algorithmName="SHA-512" hashValue="jEzGkMHm3kG4VbHf8bmJ7C386FxSIB4Q+/54QzvkbeWVWtAJ/ctJtq0VucWyNKKKe6Rqa0CU7fQpf9JJJlGmRg==" saltValue="caj7KJDq8imIkQsMUbSTfQ==" spinCount="100000" sheet="1" objects="1" scenarios="1"/>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zoomScale="75" zoomScaleNormal="75" workbookViewId="0">
      <selection activeCell="H12" sqref="H12"/>
    </sheetView>
  </sheetViews>
  <sheetFormatPr defaultColWidth="8.88671875" defaultRowHeight="15" x14ac:dyDescent="0.2"/>
  <cols>
    <col min="1" max="1" width="2.109375" style="418" customWidth="1"/>
    <col min="2" max="2" width="13.88671875" style="418" customWidth="1"/>
    <col min="3" max="3" width="13" style="418" customWidth="1"/>
    <col min="4" max="4" width="39.77734375" style="418" bestFit="1" customWidth="1"/>
    <col min="5" max="6" width="13" style="418" customWidth="1"/>
    <col min="7" max="7" width="16.5546875" style="418" customWidth="1"/>
    <col min="8" max="12" width="12.21875" style="418" customWidth="1"/>
    <col min="13" max="13" width="11.109375" style="418" customWidth="1"/>
    <col min="14" max="14" width="17.44140625" style="418" customWidth="1"/>
    <col min="15" max="20" width="12.21875" style="418" customWidth="1"/>
    <col min="21" max="21" width="13.6640625" style="418" customWidth="1"/>
    <col min="22" max="22" width="13.44140625" style="418" customWidth="1"/>
    <col min="23" max="23" width="8.88671875" style="418"/>
    <col min="24" max="25" width="10.21875" style="418" bestFit="1" customWidth="1"/>
    <col min="26" max="240" width="8.88671875" style="418"/>
    <col min="241" max="241" width="2.109375" style="418" customWidth="1"/>
    <col min="242" max="242" width="13.88671875" style="418" customWidth="1"/>
    <col min="243" max="246" width="13" style="418" customWidth="1"/>
    <col min="247" max="247" width="16.5546875" style="418" customWidth="1"/>
    <col min="248" max="252" width="12.21875" style="418" customWidth="1"/>
    <col min="253" max="253" width="11.109375" style="418" customWidth="1"/>
    <col min="254" max="254" width="17.44140625" style="418" customWidth="1"/>
    <col min="255" max="260" width="12.21875" style="418" customWidth="1"/>
    <col min="261" max="261" width="13.6640625" style="418" customWidth="1"/>
    <col min="262" max="262" width="13.44140625" style="418" customWidth="1"/>
    <col min="263" max="496" width="8.88671875" style="418"/>
    <col min="497" max="497" width="2.109375" style="418" customWidth="1"/>
    <col min="498" max="498" width="13.88671875" style="418" customWidth="1"/>
    <col min="499" max="502" width="13" style="418" customWidth="1"/>
    <col min="503" max="503" width="16.5546875" style="418" customWidth="1"/>
    <col min="504" max="508" width="12.21875" style="418" customWidth="1"/>
    <col min="509" max="509" width="11.109375" style="418" customWidth="1"/>
    <col min="510" max="510" width="17.44140625" style="418" customWidth="1"/>
    <col min="511" max="516" width="12.21875" style="418" customWidth="1"/>
    <col min="517" max="517" width="13.6640625" style="418" customWidth="1"/>
    <col min="518" max="518" width="13.44140625" style="418" customWidth="1"/>
    <col min="519" max="752" width="8.88671875" style="418"/>
    <col min="753" max="753" width="2.109375" style="418" customWidth="1"/>
    <col min="754" max="754" width="13.88671875" style="418" customWidth="1"/>
    <col min="755" max="758" width="13" style="418" customWidth="1"/>
    <col min="759" max="759" width="16.5546875" style="418" customWidth="1"/>
    <col min="760" max="764" width="12.21875" style="418" customWidth="1"/>
    <col min="765" max="765" width="11.109375" style="418" customWidth="1"/>
    <col min="766" max="766" width="17.44140625" style="418" customWidth="1"/>
    <col min="767" max="772" width="12.21875" style="418" customWidth="1"/>
    <col min="773" max="773" width="13.6640625" style="418" customWidth="1"/>
    <col min="774" max="774" width="13.44140625" style="418" customWidth="1"/>
    <col min="775" max="1008" width="8.88671875" style="418"/>
    <col min="1009" max="1009" width="2.109375" style="418" customWidth="1"/>
    <col min="1010" max="1010" width="13.88671875" style="418" customWidth="1"/>
    <col min="1011" max="1014" width="13" style="418" customWidth="1"/>
    <col min="1015" max="1015" width="16.5546875" style="418" customWidth="1"/>
    <col min="1016" max="1020" width="12.21875" style="418" customWidth="1"/>
    <col min="1021" max="1021" width="11.109375" style="418" customWidth="1"/>
    <col min="1022" max="1022" width="17.44140625" style="418" customWidth="1"/>
    <col min="1023" max="1028" width="12.21875" style="418" customWidth="1"/>
    <col min="1029" max="1029" width="13.6640625" style="418" customWidth="1"/>
    <col min="1030" max="1030" width="13.44140625" style="418" customWidth="1"/>
    <col min="1031" max="1264" width="8.88671875" style="418"/>
    <col min="1265" max="1265" width="2.109375" style="418" customWidth="1"/>
    <col min="1266" max="1266" width="13.88671875" style="418" customWidth="1"/>
    <col min="1267" max="1270" width="13" style="418" customWidth="1"/>
    <col min="1271" max="1271" width="16.5546875" style="418" customWidth="1"/>
    <col min="1272" max="1276" width="12.21875" style="418" customWidth="1"/>
    <col min="1277" max="1277" width="11.109375" style="418" customWidth="1"/>
    <col min="1278" max="1278" width="17.44140625" style="418" customWidth="1"/>
    <col min="1279" max="1284" width="12.21875" style="418" customWidth="1"/>
    <col min="1285" max="1285" width="13.6640625" style="418" customWidth="1"/>
    <col min="1286" max="1286" width="13.44140625" style="418" customWidth="1"/>
    <col min="1287" max="1520" width="8.88671875" style="418"/>
    <col min="1521" max="1521" width="2.109375" style="418" customWidth="1"/>
    <col min="1522" max="1522" width="13.88671875" style="418" customWidth="1"/>
    <col min="1523" max="1526" width="13" style="418" customWidth="1"/>
    <col min="1527" max="1527" width="16.5546875" style="418" customWidth="1"/>
    <col min="1528" max="1532" width="12.21875" style="418" customWidth="1"/>
    <col min="1533" max="1533" width="11.109375" style="418" customWidth="1"/>
    <col min="1534" max="1534" width="17.44140625" style="418" customWidth="1"/>
    <col min="1535" max="1540" width="12.21875" style="418" customWidth="1"/>
    <col min="1541" max="1541" width="13.6640625" style="418" customWidth="1"/>
    <col min="1542" max="1542" width="13.44140625" style="418" customWidth="1"/>
    <col min="1543" max="1776" width="8.88671875" style="418"/>
    <col min="1777" max="1777" width="2.109375" style="418" customWidth="1"/>
    <col min="1778" max="1778" width="13.88671875" style="418" customWidth="1"/>
    <col min="1779" max="1782" width="13" style="418" customWidth="1"/>
    <col min="1783" max="1783" width="16.5546875" style="418" customWidth="1"/>
    <col min="1784" max="1788" width="12.21875" style="418" customWidth="1"/>
    <col min="1789" max="1789" width="11.109375" style="418" customWidth="1"/>
    <col min="1790" max="1790" width="17.44140625" style="418" customWidth="1"/>
    <col min="1791" max="1796" width="12.21875" style="418" customWidth="1"/>
    <col min="1797" max="1797" width="13.6640625" style="418" customWidth="1"/>
    <col min="1798" max="1798" width="13.44140625" style="418" customWidth="1"/>
    <col min="1799" max="2032" width="8.88671875" style="418"/>
    <col min="2033" max="2033" width="2.109375" style="418" customWidth="1"/>
    <col min="2034" max="2034" width="13.88671875" style="418" customWidth="1"/>
    <col min="2035" max="2038" width="13" style="418" customWidth="1"/>
    <col min="2039" max="2039" width="16.5546875" style="418" customWidth="1"/>
    <col min="2040" max="2044" width="12.21875" style="418" customWidth="1"/>
    <col min="2045" max="2045" width="11.109375" style="418" customWidth="1"/>
    <col min="2046" max="2046" width="17.44140625" style="418" customWidth="1"/>
    <col min="2047" max="2052" width="12.21875" style="418" customWidth="1"/>
    <col min="2053" max="2053" width="13.6640625" style="418" customWidth="1"/>
    <col min="2054" max="2054" width="13.44140625" style="418" customWidth="1"/>
    <col min="2055" max="2288" width="8.88671875" style="418"/>
    <col min="2289" max="2289" width="2.109375" style="418" customWidth="1"/>
    <col min="2290" max="2290" width="13.88671875" style="418" customWidth="1"/>
    <col min="2291" max="2294" width="13" style="418" customWidth="1"/>
    <col min="2295" max="2295" width="16.5546875" style="418" customWidth="1"/>
    <col min="2296" max="2300" width="12.21875" style="418" customWidth="1"/>
    <col min="2301" max="2301" width="11.109375" style="418" customWidth="1"/>
    <col min="2302" max="2302" width="17.44140625" style="418" customWidth="1"/>
    <col min="2303" max="2308" width="12.21875" style="418" customWidth="1"/>
    <col min="2309" max="2309" width="13.6640625" style="418" customWidth="1"/>
    <col min="2310" max="2310" width="13.44140625" style="418" customWidth="1"/>
    <col min="2311" max="2544" width="8.88671875" style="418"/>
    <col min="2545" max="2545" width="2.109375" style="418" customWidth="1"/>
    <col min="2546" max="2546" width="13.88671875" style="418" customWidth="1"/>
    <col min="2547" max="2550" width="13" style="418" customWidth="1"/>
    <col min="2551" max="2551" width="16.5546875" style="418" customWidth="1"/>
    <col min="2552" max="2556" width="12.21875" style="418" customWidth="1"/>
    <col min="2557" max="2557" width="11.109375" style="418" customWidth="1"/>
    <col min="2558" max="2558" width="17.44140625" style="418" customWidth="1"/>
    <col min="2559" max="2564" width="12.21875" style="418" customWidth="1"/>
    <col min="2565" max="2565" width="13.6640625" style="418" customWidth="1"/>
    <col min="2566" max="2566" width="13.44140625" style="418" customWidth="1"/>
    <col min="2567" max="2800" width="8.88671875" style="418"/>
    <col min="2801" max="2801" width="2.109375" style="418" customWidth="1"/>
    <col min="2802" max="2802" width="13.88671875" style="418" customWidth="1"/>
    <col min="2803" max="2806" width="13" style="418" customWidth="1"/>
    <col min="2807" max="2807" width="16.5546875" style="418" customWidth="1"/>
    <col min="2808" max="2812" width="12.21875" style="418" customWidth="1"/>
    <col min="2813" max="2813" width="11.109375" style="418" customWidth="1"/>
    <col min="2814" max="2814" width="17.44140625" style="418" customWidth="1"/>
    <col min="2815" max="2820" width="12.21875" style="418" customWidth="1"/>
    <col min="2821" max="2821" width="13.6640625" style="418" customWidth="1"/>
    <col min="2822" max="2822" width="13.44140625" style="418" customWidth="1"/>
    <col min="2823" max="3056" width="8.88671875" style="418"/>
    <col min="3057" max="3057" width="2.109375" style="418" customWidth="1"/>
    <col min="3058" max="3058" width="13.88671875" style="418" customWidth="1"/>
    <col min="3059" max="3062" width="13" style="418" customWidth="1"/>
    <col min="3063" max="3063" width="16.5546875" style="418" customWidth="1"/>
    <col min="3064" max="3068" width="12.21875" style="418" customWidth="1"/>
    <col min="3069" max="3069" width="11.109375" style="418" customWidth="1"/>
    <col min="3070" max="3070" width="17.44140625" style="418" customWidth="1"/>
    <col min="3071" max="3076" width="12.21875" style="418" customWidth="1"/>
    <col min="3077" max="3077" width="13.6640625" style="418" customWidth="1"/>
    <col min="3078" max="3078" width="13.44140625" style="418" customWidth="1"/>
    <col min="3079" max="3312" width="8.88671875" style="418"/>
    <col min="3313" max="3313" width="2.109375" style="418" customWidth="1"/>
    <col min="3314" max="3314" width="13.88671875" style="418" customWidth="1"/>
    <col min="3315" max="3318" width="13" style="418" customWidth="1"/>
    <col min="3319" max="3319" width="16.5546875" style="418" customWidth="1"/>
    <col min="3320" max="3324" width="12.21875" style="418" customWidth="1"/>
    <col min="3325" max="3325" width="11.109375" style="418" customWidth="1"/>
    <col min="3326" max="3326" width="17.44140625" style="418" customWidth="1"/>
    <col min="3327" max="3332" width="12.21875" style="418" customWidth="1"/>
    <col min="3333" max="3333" width="13.6640625" style="418" customWidth="1"/>
    <col min="3334" max="3334" width="13.44140625" style="418" customWidth="1"/>
    <col min="3335" max="3568" width="8.88671875" style="418"/>
    <col min="3569" max="3569" width="2.109375" style="418" customWidth="1"/>
    <col min="3570" max="3570" width="13.88671875" style="418" customWidth="1"/>
    <col min="3571" max="3574" width="13" style="418" customWidth="1"/>
    <col min="3575" max="3575" width="16.5546875" style="418" customWidth="1"/>
    <col min="3576" max="3580" width="12.21875" style="418" customWidth="1"/>
    <col min="3581" max="3581" width="11.109375" style="418" customWidth="1"/>
    <col min="3582" max="3582" width="17.44140625" style="418" customWidth="1"/>
    <col min="3583" max="3588" width="12.21875" style="418" customWidth="1"/>
    <col min="3589" max="3589" width="13.6640625" style="418" customWidth="1"/>
    <col min="3590" max="3590" width="13.44140625" style="418" customWidth="1"/>
    <col min="3591" max="3824" width="8.88671875" style="418"/>
    <col min="3825" max="3825" width="2.109375" style="418" customWidth="1"/>
    <col min="3826" max="3826" width="13.88671875" style="418" customWidth="1"/>
    <col min="3827" max="3830" width="13" style="418" customWidth="1"/>
    <col min="3831" max="3831" width="16.5546875" style="418" customWidth="1"/>
    <col min="3832" max="3836" width="12.21875" style="418" customWidth="1"/>
    <col min="3837" max="3837" width="11.109375" style="418" customWidth="1"/>
    <col min="3838" max="3838" width="17.44140625" style="418" customWidth="1"/>
    <col min="3839" max="3844" width="12.21875" style="418" customWidth="1"/>
    <col min="3845" max="3845" width="13.6640625" style="418" customWidth="1"/>
    <col min="3846" max="3846" width="13.44140625" style="418" customWidth="1"/>
    <col min="3847" max="4080" width="8.88671875" style="418"/>
    <col min="4081" max="4081" width="2.109375" style="418" customWidth="1"/>
    <col min="4082" max="4082" width="13.88671875" style="418" customWidth="1"/>
    <col min="4083" max="4086" width="13" style="418" customWidth="1"/>
    <col min="4087" max="4087" width="16.5546875" style="418" customWidth="1"/>
    <col min="4088" max="4092" width="12.21875" style="418" customWidth="1"/>
    <col min="4093" max="4093" width="11.109375" style="418" customWidth="1"/>
    <col min="4094" max="4094" width="17.44140625" style="418" customWidth="1"/>
    <col min="4095" max="4100" width="12.21875" style="418" customWidth="1"/>
    <col min="4101" max="4101" width="13.6640625" style="418" customWidth="1"/>
    <col min="4102" max="4102" width="13.44140625" style="418" customWidth="1"/>
    <col min="4103" max="4336" width="8.88671875" style="418"/>
    <col min="4337" max="4337" width="2.109375" style="418" customWidth="1"/>
    <col min="4338" max="4338" width="13.88671875" style="418" customWidth="1"/>
    <col min="4339" max="4342" width="13" style="418" customWidth="1"/>
    <col min="4343" max="4343" width="16.5546875" style="418" customWidth="1"/>
    <col min="4344" max="4348" width="12.21875" style="418" customWidth="1"/>
    <col min="4349" max="4349" width="11.109375" style="418" customWidth="1"/>
    <col min="4350" max="4350" width="17.44140625" style="418" customWidth="1"/>
    <col min="4351" max="4356" width="12.21875" style="418" customWidth="1"/>
    <col min="4357" max="4357" width="13.6640625" style="418" customWidth="1"/>
    <col min="4358" max="4358" width="13.44140625" style="418" customWidth="1"/>
    <col min="4359" max="4592" width="8.88671875" style="418"/>
    <col min="4593" max="4593" width="2.109375" style="418" customWidth="1"/>
    <col min="4594" max="4594" width="13.88671875" style="418" customWidth="1"/>
    <col min="4595" max="4598" width="13" style="418" customWidth="1"/>
    <col min="4599" max="4599" width="16.5546875" style="418" customWidth="1"/>
    <col min="4600" max="4604" width="12.21875" style="418" customWidth="1"/>
    <col min="4605" max="4605" width="11.109375" style="418" customWidth="1"/>
    <col min="4606" max="4606" width="17.44140625" style="418" customWidth="1"/>
    <col min="4607" max="4612" width="12.21875" style="418" customWidth="1"/>
    <col min="4613" max="4613" width="13.6640625" style="418" customWidth="1"/>
    <col min="4614" max="4614" width="13.44140625" style="418" customWidth="1"/>
    <col min="4615" max="4848" width="8.88671875" style="418"/>
    <col min="4849" max="4849" width="2.109375" style="418" customWidth="1"/>
    <col min="4850" max="4850" width="13.88671875" style="418" customWidth="1"/>
    <col min="4851" max="4854" width="13" style="418" customWidth="1"/>
    <col min="4855" max="4855" width="16.5546875" style="418" customWidth="1"/>
    <col min="4856" max="4860" width="12.21875" style="418" customWidth="1"/>
    <col min="4861" max="4861" width="11.109375" style="418" customWidth="1"/>
    <col min="4862" max="4862" width="17.44140625" style="418" customWidth="1"/>
    <col min="4863" max="4868" width="12.21875" style="418" customWidth="1"/>
    <col min="4869" max="4869" width="13.6640625" style="418" customWidth="1"/>
    <col min="4870" max="4870" width="13.44140625" style="418" customWidth="1"/>
    <col min="4871" max="5104" width="8.88671875" style="418"/>
    <col min="5105" max="5105" width="2.109375" style="418" customWidth="1"/>
    <col min="5106" max="5106" width="13.88671875" style="418" customWidth="1"/>
    <col min="5107" max="5110" width="13" style="418" customWidth="1"/>
    <col min="5111" max="5111" width="16.5546875" style="418" customWidth="1"/>
    <col min="5112" max="5116" width="12.21875" style="418" customWidth="1"/>
    <col min="5117" max="5117" width="11.109375" style="418" customWidth="1"/>
    <col min="5118" max="5118" width="17.44140625" style="418" customWidth="1"/>
    <col min="5119" max="5124" width="12.21875" style="418" customWidth="1"/>
    <col min="5125" max="5125" width="13.6640625" style="418" customWidth="1"/>
    <col min="5126" max="5126" width="13.44140625" style="418" customWidth="1"/>
    <col min="5127" max="5360" width="8.88671875" style="418"/>
    <col min="5361" max="5361" width="2.109375" style="418" customWidth="1"/>
    <col min="5362" max="5362" width="13.88671875" style="418" customWidth="1"/>
    <col min="5363" max="5366" width="13" style="418" customWidth="1"/>
    <col min="5367" max="5367" width="16.5546875" style="418" customWidth="1"/>
    <col min="5368" max="5372" width="12.21875" style="418" customWidth="1"/>
    <col min="5373" max="5373" width="11.109375" style="418" customWidth="1"/>
    <col min="5374" max="5374" width="17.44140625" style="418" customWidth="1"/>
    <col min="5375" max="5380" width="12.21875" style="418" customWidth="1"/>
    <col min="5381" max="5381" width="13.6640625" style="418" customWidth="1"/>
    <col min="5382" max="5382" width="13.44140625" style="418" customWidth="1"/>
    <col min="5383" max="5616" width="8.88671875" style="418"/>
    <col min="5617" max="5617" width="2.109375" style="418" customWidth="1"/>
    <col min="5618" max="5618" width="13.88671875" style="418" customWidth="1"/>
    <col min="5619" max="5622" width="13" style="418" customWidth="1"/>
    <col min="5623" max="5623" width="16.5546875" style="418" customWidth="1"/>
    <col min="5624" max="5628" width="12.21875" style="418" customWidth="1"/>
    <col min="5629" max="5629" width="11.109375" style="418" customWidth="1"/>
    <col min="5630" max="5630" width="17.44140625" style="418" customWidth="1"/>
    <col min="5631" max="5636" width="12.21875" style="418" customWidth="1"/>
    <col min="5637" max="5637" width="13.6640625" style="418" customWidth="1"/>
    <col min="5638" max="5638" width="13.44140625" style="418" customWidth="1"/>
    <col min="5639" max="5872" width="8.88671875" style="418"/>
    <col min="5873" max="5873" width="2.109375" style="418" customWidth="1"/>
    <col min="5874" max="5874" width="13.88671875" style="418" customWidth="1"/>
    <col min="5875" max="5878" width="13" style="418" customWidth="1"/>
    <col min="5879" max="5879" width="16.5546875" style="418" customWidth="1"/>
    <col min="5880" max="5884" width="12.21875" style="418" customWidth="1"/>
    <col min="5885" max="5885" width="11.109375" style="418" customWidth="1"/>
    <col min="5886" max="5886" width="17.44140625" style="418" customWidth="1"/>
    <col min="5887" max="5892" width="12.21875" style="418" customWidth="1"/>
    <col min="5893" max="5893" width="13.6640625" style="418" customWidth="1"/>
    <col min="5894" max="5894" width="13.44140625" style="418" customWidth="1"/>
    <col min="5895" max="6128" width="8.88671875" style="418"/>
    <col min="6129" max="6129" width="2.109375" style="418" customWidth="1"/>
    <col min="6130" max="6130" width="13.88671875" style="418" customWidth="1"/>
    <col min="6131" max="6134" width="13" style="418" customWidth="1"/>
    <col min="6135" max="6135" width="16.5546875" style="418" customWidth="1"/>
    <col min="6136" max="6140" width="12.21875" style="418" customWidth="1"/>
    <col min="6141" max="6141" width="11.109375" style="418" customWidth="1"/>
    <col min="6142" max="6142" width="17.44140625" style="418" customWidth="1"/>
    <col min="6143" max="6148" width="12.21875" style="418" customWidth="1"/>
    <col min="6149" max="6149" width="13.6640625" style="418" customWidth="1"/>
    <col min="6150" max="6150" width="13.44140625" style="418" customWidth="1"/>
    <col min="6151" max="6384" width="8.88671875" style="418"/>
    <col min="6385" max="6385" width="2.109375" style="418" customWidth="1"/>
    <col min="6386" max="6386" width="13.88671875" style="418" customWidth="1"/>
    <col min="6387" max="6390" width="13" style="418" customWidth="1"/>
    <col min="6391" max="6391" width="16.5546875" style="418" customWidth="1"/>
    <col min="6392" max="6396" width="12.21875" style="418" customWidth="1"/>
    <col min="6397" max="6397" width="11.109375" style="418" customWidth="1"/>
    <col min="6398" max="6398" width="17.44140625" style="418" customWidth="1"/>
    <col min="6399" max="6404" width="12.21875" style="418" customWidth="1"/>
    <col min="6405" max="6405" width="13.6640625" style="418" customWidth="1"/>
    <col min="6406" max="6406" width="13.44140625" style="418" customWidth="1"/>
    <col min="6407" max="6640" width="8.88671875" style="418"/>
    <col min="6641" max="6641" width="2.109375" style="418" customWidth="1"/>
    <col min="6642" max="6642" width="13.88671875" style="418" customWidth="1"/>
    <col min="6643" max="6646" width="13" style="418" customWidth="1"/>
    <col min="6647" max="6647" width="16.5546875" style="418" customWidth="1"/>
    <col min="6648" max="6652" width="12.21875" style="418" customWidth="1"/>
    <col min="6653" max="6653" width="11.109375" style="418" customWidth="1"/>
    <col min="6654" max="6654" width="17.44140625" style="418" customWidth="1"/>
    <col min="6655" max="6660" width="12.21875" style="418" customWidth="1"/>
    <col min="6661" max="6661" width="13.6640625" style="418" customWidth="1"/>
    <col min="6662" max="6662" width="13.44140625" style="418" customWidth="1"/>
    <col min="6663" max="6896" width="8.88671875" style="418"/>
    <col min="6897" max="6897" width="2.109375" style="418" customWidth="1"/>
    <col min="6898" max="6898" width="13.88671875" style="418" customWidth="1"/>
    <col min="6899" max="6902" width="13" style="418" customWidth="1"/>
    <col min="6903" max="6903" width="16.5546875" style="418" customWidth="1"/>
    <col min="6904" max="6908" width="12.21875" style="418" customWidth="1"/>
    <col min="6909" max="6909" width="11.109375" style="418" customWidth="1"/>
    <col min="6910" max="6910" width="17.44140625" style="418" customWidth="1"/>
    <col min="6911" max="6916" width="12.21875" style="418" customWidth="1"/>
    <col min="6917" max="6917" width="13.6640625" style="418" customWidth="1"/>
    <col min="6918" max="6918" width="13.44140625" style="418" customWidth="1"/>
    <col min="6919" max="7152" width="8.88671875" style="418"/>
    <col min="7153" max="7153" width="2.109375" style="418" customWidth="1"/>
    <col min="7154" max="7154" width="13.88671875" style="418" customWidth="1"/>
    <col min="7155" max="7158" width="13" style="418" customWidth="1"/>
    <col min="7159" max="7159" width="16.5546875" style="418" customWidth="1"/>
    <col min="7160" max="7164" width="12.21875" style="418" customWidth="1"/>
    <col min="7165" max="7165" width="11.109375" style="418" customWidth="1"/>
    <col min="7166" max="7166" width="17.44140625" style="418" customWidth="1"/>
    <col min="7167" max="7172" width="12.21875" style="418" customWidth="1"/>
    <col min="7173" max="7173" width="13.6640625" style="418" customWidth="1"/>
    <col min="7174" max="7174" width="13.44140625" style="418" customWidth="1"/>
    <col min="7175" max="7408" width="8.88671875" style="418"/>
    <col min="7409" max="7409" width="2.109375" style="418" customWidth="1"/>
    <col min="7410" max="7410" width="13.88671875" style="418" customWidth="1"/>
    <col min="7411" max="7414" width="13" style="418" customWidth="1"/>
    <col min="7415" max="7415" width="16.5546875" style="418" customWidth="1"/>
    <col min="7416" max="7420" width="12.21875" style="418" customWidth="1"/>
    <col min="7421" max="7421" width="11.109375" style="418" customWidth="1"/>
    <col min="7422" max="7422" width="17.44140625" style="418" customWidth="1"/>
    <col min="7423" max="7428" width="12.21875" style="418" customWidth="1"/>
    <col min="7429" max="7429" width="13.6640625" style="418" customWidth="1"/>
    <col min="7430" max="7430" width="13.44140625" style="418" customWidth="1"/>
    <col min="7431" max="7664" width="8.88671875" style="418"/>
    <col min="7665" max="7665" width="2.109375" style="418" customWidth="1"/>
    <col min="7666" max="7666" width="13.88671875" style="418" customWidth="1"/>
    <col min="7667" max="7670" width="13" style="418" customWidth="1"/>
    <col min="7671" max="7671" width="16.5546875" style="418" customWidth="1"/>
    <col min="7672" max="7676" width="12.21875" style="418" customWidth="1"/>
    <col min="7677" max="7677" width="11.109375" style="418" customWidth="1"/>
    <col min="7678" max="7678" width="17.44140625" style="418" customWidth="1"/>
    <col min="7679" max="7684" width="12.21875" style="418" customWidth="1"/>
    <col min="7685" max="7685" width="13.6640625" style="418" customWidth="1"/>
    <col min="7686" max="7686" width="13.44140625" style="418" customWidth="1"/>
    <col min="7687" max="7920" width="8.88671875" style="418"/>
    <col min="7921" max="7921" width="2.109375" style="418" customWidth="1"/>
    <col min="7922" max="7922" width="13.88671875" style="418" customWidth="1"/>
    <col min="7923" max="7926" width="13" style="418" customWidth="1"/>
    <col min="7927" max="7927" width="16.5546875" style="418" customWidth="1"/>
    <col min="7928" max="7932" width="12.21875" style="418" customWidth="1"/>
    <col min="7933" max="7933" width="11.109375" style="418" customWidth="1"/>
    <col min="7934" max="7934" width="17.44140625" style="418" customWidth="1"/>
    <col min="7935" max="7940" width="12.21875" style="418" customWidth="1"/>
    <col min="7941" max="7941" width="13.6640625" style="418" customWidth="1"/>
    <col min="7942" max="7942" width="13.44140625" style="418" customWidth="1"/>
    <col min="7943" max="8176" width="8.88671875" style="418"/>
    <col min="8177" max="8177" width="2.109375" style="418" customWidth="1"/>
    <col min="8178" max="8178" width="13.88671875" style="418" customWidth="1"/>
    <col min="8179" max="8182" width="13" style="418" customWidth="1"/>
    <col min="8183" max="8183" width="16.5546875" style="418" customWidth="1"/>
    <col min="8184" max="8188" width="12.21875" style="418" customWidth="1"/>
    <col min="8189" max="8189" width="11.109375" style="418" customWidth="1"/>
    <col min="8190" max="8190" width="17.44140625" style="418" customWidth="1"/>
    <col min="8191" max="8196" width="12.21875" style="418" customWidth="1"/>
    <col min="8197" max="8197" width="13.6640625" style="418" customWidth="1"/>
    <col min="8198" max="8198" width="13.44140625" style="418" customWidth="1"/>
    <col min="8199" max="8432" width="8.88671875" style="418"/>
    <col min="8433" max="8433" width="2.109375" style="418" customWidth="1"/>
    <col min="8434" max="8434" width="13.88671875" style="418" customWidth="1"/>
    <col min="8435" max="8438" width="13" style="418" customWidth="1"/>
    <col min="8439" max="8439" width="16.5546875" style="418" customWidth="1"/>
    <col min="8440" max="8444" width="12.21875" style="418" customWidth="1"/>
    <col min="8445" max="8445" width="11.109375" style="418" customWidth="1"/>
    <col min="8446" max="8446" width="17.44140625" style="418" customWidth="1"/>
    <col min="8447" max="8452" width="12.21875" style="418" customWidth="1"/>
    <col min="8453" max="8453" width="13.6640625" style="418" customWidth="1"/>
    <col min="8454" max="8454" width="13.44140625" style="418" customWidth="1"/>
    <col min="8455" max="8688" width="8.88671875" style="418"/>
    <col min="8689" max="8689" width="2.109375" style="418" customWidth="1"/>
    <col min="8690" max="8690" width="13.88671875" style="418" customWidth="1"/>
    <col min="8691" max="8694" width="13" style="418" customWidth="1"/>
    <col min="8695" max="8695" width="16.5546875" style="418" customWidth="1"/>
    <col min="8696" max="8700" width="12.21875" style="418" customWidth="1"/>
    <col min="8701" max="8701" width="11.109375" style="418" customWidth="1"/>
    <col min="8702" max="8702" width="17.44140625" style="418" customWidth="1"/>
    <col min="8703" max="8708" width="12.21875" style="418" customWidth="1"/>
    <col min="8709" max="8709" width="13.6640625" style="418" customWidth="1"/>
    <col min="8710" max="8710" width="13.44140625" style="418" customWidth="1"/>
    <col min="8711" max="8944" width="8.88671875" style="418"/>
    <col min="8945" max="8945" width="2.109375" style="418" customWidth="1"/>
    <col min="8946" max="8946" width="13.88671875" style="418" customWidth="1"/>
    <col min="8947" max="8950" width="13" style="418" customWidth="1"/>
    <col min="8951" max="8951" width="16.5546875" style="418" customWidth="1"/>
    <col min="8952" max="8956" width="12.21875" style="418" customWidth="1"/>
    <col min="8957" max="8957" width="11.109375" style="418" customWidth="1"/>
    <col min="8958" max="8958" width="17.44140625" style="418" customWidth="1"/>
    <col min="8959" max="8964" width="12.21875" style="418" customWidth="1"/>
    <col min="8965" max="8965" width="13.6640625" style="418" customWidth="1"/>
    <col min="8966" max="8966" width="13.44140625" style="418" customWidth="1"/>
    <col min="8967" max="9200" width="8.88671875" style="418"/>
    <col min="9201" max="9201" width="2.109375" style="418" customWidth="1"/>
    <col min="9202" max="9202" width="13.88671875" style="418" customWidth="1"/>
    <col min="9203" max="9206" width="13" style="418" customWidth="1"/>
    <col min="9207" max="9207" width="16.5546875" style="418" customWidth="1"/>
    <col min="9208" max="9212" width="12.21875" style="418" customWidth="1"/>
    <col min="9213" max="9213" width="11.109375" style="418" customWidth="1"/>
    <col min="9214" max="9214" width="17.44140625" style="418" customWidth="1"/>
    <col min="9215" max="9220" width="12.21875" style="418" customWidth="1"/>
    <col min="9221" max="9221" width="13.6640625" style="418" customWidth="1"/>
    <col min="9222" max="9222" width="13.44140625" style="418" customWidth="1"/>
    <col min="9223" max="9456" width="8.88671875" style="418"/>
    <col min="9457" max="9457" width="2.109375" style="418" customWidth="1"/>
    <col min="9458" max="9458" width="13.88671875" style="418" customWidth="1"/>
    <col min="9459" max="9462" width="13" style="418" customWidth="1"/>
    <col min="9463" max="9463" width="16.5546875" style="418" customWidth="1"/>
    <col min="9464" max="9468" width="12.21875" style="418" customWidth="1"/>
    <col min="9469" max="9469" width="11.109375" style="418" customWidth="1"/>
    <col min="9470" max="9470" width="17.44140625" style="418" customWidth="1"/>
    <col min="9471" max="9476" width="12.21875" style="418" customWidth="1"/>
    <col min="9477" max="9477" width="13.6640625" style="418" customWidth="1"/>
    <col min="9478" max="9478" width="13.44140625" style="418" customWidth="1"/>
    <col min="9479" max="9712" width="8.88671875" style="418"/>
    <col min="9713" max="9713" width="2.109375" style="418" customWidth="1"/>
    <col min="9714" max="9714" width="13.88671875" style="418" customWidth="1"/>
    <col min="9715" max="9718" width="13" style="418" customWidth="1"/>
    <col min="9719" max="9719" width="16.5546875" style="418" customWidth="1"/>
    <col min="9720" max="9724" width="12.21875" style="418" customWidth="1"/>
    <col min="9725" max="9725" width="11.109375" style="418" customWidth="1"/>
    <col min="9726" max="9726" width="17.44140625" style="418" customWidth="1"/>
    <col min="9727" max="9732" width="12.21875" style="418" customWidth="1"/>
    <col min="9733" max="9733" width="13.6640625" style="418" customWidth="1"/>
    <col min="9734" max="9734" width="13.44140625" style="418" customWidth="1"/>
    <col min="9735" max="9968" width="8.88671875" style="418"/>
    <col min="9969" max="9969" width="2.109375" style="418" customWidth="1"/>
    <col min="9970" max="9970" width="13.88671875" style="418" customWidth="1"/>
    <col min="9971" max="9974" width="13" style="418" customWidth="1"/>
    <col min="9975" max="9975" width="16.5546875" style="418" customWidth="1"/>
    <col min="9976" max="9980" width="12.21875" style="418" customWidth="1"/>
    <col min="9981" max="9981" width="11.109375" style="418" customWidth="1"/>
    <col min="9982" max="9982" width="17.44140625" style="418" customWidth="1"/>
    <col min="9983" max="9988" width="12.21875" style="418" customWidth="1"/>
    <col min="9989" max="9989" width="13.6640625" style="418" customWidth="1"/>
    <col min="9990" max="9990" width="13.44140625" style="418" customWidth="1"/>
    <col min="9991" max="10224" width="8.88671875" style="418"/>
    <col min="10225" max="10225" width="2.109375" style="418" customWidth="1"/>
    <col min="10226" max="10226" width="13.88671875" style="418" customWidth="1"/>
    <col min="10227" max="10230" width="13" style="418" customWidth="1"/>
    <col min="10231" max="10231" width="16.5546875" style="418" customWidth="1"/>
    <col min="10232" max="10236" width="12.21875" style="418" customWidth="1"/>
    <col min="10237" max="10237" width="11.109375" style="418" customWidth="1"/>
    <col min="10238" max="10238" width="17.44140625" style="418" customWidth="1"/>
    <col min="10239" max="10244" width="12.21875" style="418" customWidth="1"/>
    <col min="10245" max="10245" width="13.6640625" style="418" customWidth="1"/>
    <col min="10246" max="10246" width="13.44140625" style="418" customWidth="1"/>
    <col min="10247" max="10480" width="8.88671875" style="418"/>
    <col min="10481" max="10481" width="2.109375" style="418" customWidth="1"/>
    <col min="10482" max="10482" width="13.88671875" style="418" customWidth="1"/>
    <col min="10483" max="10486" width="13" style="418" customWidth="1"/>
    <col min="10487" max="10487" width="16.5546875" style="418" customWidth="1"/>
    <col min="10488" max="10492" width="12.21875" style="418" customWidth="1"/>
    <col min="10493" max="10493" width="11.109375" style="418" customWidth="1"/>
    <col min="10494" max="10494" width="17.44140625" style="418" customWidth="1"/>
    <col min="10495" max="10500" width="12.21875" style="418" customWidth="1"/>
    <col min="10501" max="10501" width="13.6640625" style="418" customWidth="1"/>
    <col min="10502" max="10502" width="13.44140625" style="418" customWidth="1"/>
    <col min="10503" max="10736" width="8.88671875" style="418"/>
    <col min="10737" max="10737" width="2.109375" style="418" customWidth="1"/>
    <col min="10738" max="10738" width="13.88671875" style="418" customWidth="1"/>
    <col min="10739" max="10742" width="13" style="418" customWidth="1"/>
    <col min="10743" max="10743" width="16.5546875" style="418" customWidth="1"/>
    <col min="10744" max="10748" width="12.21875" style="418" customWidth="1"/>
    <col min="10749" max="10749" width="11.109375" style="418" customWidth="1"/>
    <col min="10750" max="10750" width="17.44140625" style="418" customWidth="1"/>
    <col min="10751" max="10756" width="12.21875" style="418" customWidth="1"/>
    <col min="10757" max="10757" width="13.6640625" style="418" customWidth="1"/>
    <col min="10758" max="10758" width="13.44140625" style="418" customWidth="1"/>
    <col min="10759" max="10992" width="8.88671875" style="418"/>
    <col min="10993" max="10993" width="2.109375" style="418" customWidth="1"/>
    <col min="10994" max="10994" width="13.88671875" style="418" customWidth="1"/>
    <col min="10995" max="10998" width="13" style="418" customWidth="1"/>
    <col min="10999" max="10999" width="16.5546875" style="418" customWidth="1"/>
    <col min="11000" max="11004" width="12.21875" style="418" customWidth="1"/>
    <col min="11005" max="11005" width="11.109375" style="418" customWidth="1"/>
    <col min="11006" max="11006" width="17.44140625" style="418" customWidth="1"/>
    <col min="11007" max="11012" width="12.21875" style="418" customWidth="1"/>
    <col min="11013" max="11013" width="13.6640625" style="418" customWidth="1"/>
    <col min="11014" max="11014" width="13.44140625" style="418" customWidth="1"/>
    <col min="11015" max="11248" width="8.88671875" style="418"/>
    <col min="11249" max="11249" width="2.109375" style="418" customWidth="1"/>
    <col min="11250" max="11250" width="13.88671875" style="418" customWidth="1"/>
    <col min="11251" max="11254" width="13" style="418" customWidth="1"/>
    <col min="11255" max="11255" width="16.5546875" style="418" customWidth="1"/>
    <col min="11256" max="11260" width="12.21875" style="418" customWidth="1"/>
    <col min="11261" max="11261" width="11.109375" style="418" customWidth="1"/>
    <col min="11262" max="11262" width="17.44140625" style="418" customWidth="1"/>
    <col min="11263" max="11268" width="12.21875" style="418" customWidth="1"/>
    <col min="11269" max="11269" width="13.6640625" style="418" customWidth="1"/>
    <col min="11270" max="11270" width="13.44140625" style="418" customWidth="1"/>
    <col min="11271" max="11504" width="8.88671875" style="418"/>
    <col min="11505" max="11505" width="2.109375" style="418" customWidth="1"/>
    <col min="11506" max="11506" width="13.88671875" style="418" customWidth="1"/>
    <col min="11507" max="11510" width="13" style="418" customWidth="1"/>
    <col min="11511" max="11511" width="16.5546875" style="418" customWidth="1"/>
    <col min="11512" max="11516" width="12.21875" style="418" customWidth="1"/>
    <col min="11517" max="11517" width="11.109375" style="418" customWidth="1"/>
    <col min="11518" max="11518" width="17.44140625" style="418" customWidth="1"/>
    <col min="11519" max="11524" width="12.21875" style="418" customWidth="1"/>
    <col min="11525" max="11525" width="13.6640625" style="418" customWidth="1"/>
    <col min="11526" max="11526" width="13.44140625" style="418" customWidth="1"/>
    <col min="11527" max="11760" width="8.88671875" style="418"/>
    <col min="11761" max="11761" width="2.109375" style="418" customWidth="1"/>
    <col min="11762" max="11762" width="13.88671875" style="418" customWidth="1"/>
    <col min="11763" max="11766" width="13" style="418" customWidth="1"/>
    <col min="11767" max="11767" width="16.5546875" style="418" customWidth="1"/>
    <col min="11768" max="11772" width="12.21875" style="418" customWidth="1"/>
    <col min="11773" max="11773" width="11.109375" style="418" customWidth="1"/>
    <col min="11774" max="11774" width="17.44140625" style="418" customWidth="1"/>
    <col min="11775" max="11780" width="12.21875" style="418" customWidth="1"/>
    <col min="11781" max="11781" width="13.6640625" style="418" customWidth="1"/>
    <col min="11782" max="11782" width="13.44140625" style="418" customWidth="1"/>
    <col min="11783" max="12016" width="8.88671875" style="418"/>
    <col min="12017" max="12017" width="2.109375" style="418" customWidth="1"/>
    <col min="12018" max="12018" width="13.88671875" style="418" customWidth="1"/>
    <col min="12019" max="12022" width="13" style="418" customWidth="1"/>
    <col min="12023" max="12023" width="16.5546875" style="418" customWidth="1"/>
    <col min="12024" max="12028" width="12.21875" style="418" customWidth="1"/>
    <col min="12029" max="12029" width="11.109375" style="418" customWidth="1"/>
    <col min="12030" max="12030" width="17.44140625" style="418" customWidth="1"/>
    <col min="12031" max="12036" width="12.21875" style="418" customWidth="1"/>
    <col min="12037" max="12037" width="13.6640625" style="418" customWidth="1"/>
    <col min="12038" max="12038" width="13.44140625" style="418" customWidth="1"/>
    <col min="12039" max="12272" width="8.88671875" style="418"/>
    <col min="12273" max="12273" width="2.109375" style="418" customWidth="1"/>
    <col min="12274" max="12274" width="13.88671875" style="418" customWidth="1"/>
    <col min="12275" max="12278" width="13" style="418" customWidth="1"/>
    <col min="12279" max="12279" width="16.5546875" style="418" customWidth="1"/>
    <col min="12280" max="12284" width="12.21875" style="418" customWidth="1"/>
    <col min="12285" max="12285" width="11.109375" style="418" customWidth="1"/>
    <col min="12286" max="12286" width="17.44140625" style="418" customWidth="1"/>
    <col min="12287" max="12292" width="12.21875" style="418" customWidth="1"/>
    <col min="12293" max="12293" width="13.6640625" style="418" customWidth="1"/>
    <col min="12294" max="12294" width="13.44140625" style="418" customWidth="1"/>
    <col min="12295" max="12528" width="8.88671875" style="418"/>
    <col min="12529" max="12529" width="2.109375" style="418" customWidth="1"/>
    <col min="12530" max="12530" width="13.88671875" style="418" customWidth="1"/>
    <col min="12531" max="12534" width="13" style="418" customWidth="1"/>
    <col min="12535" max="12535" width="16.5546875" style="418" customWidth="1"/>
    <col min="12536" max="12540" width="12.21875" style="418" customWidth="1"/>
    <col min="12541" max="12541" width="11.109375" style="418" customWidth="1"/>
    <col min="12542" max="12542" width="17.44140625" style="418" customWidth="1"/>
    <col min="12543" max="12548" width="12.21875" style="418" customWidth="1"/>
    <col min="12549" max="12549" width="13.6640625" style="418" customWidth="1"/>
    <col min="12550" max="12550" width="13.44140625" style="418" customWidth="1"/>
    <col min="12551" max="12784" width="8.88671875" style="418"/>
    <col min="12785" max="12785" width="2.109375" style="418" customWidth="1"/>
    <col min="12786" max="12786" width="13.88671875" style="418" customWidth="1"/>
    <col min="12787" max="12790" width="13" style="418" customWidth="1"/>
    <col min="12791" max="12791" width="16.5546875" style="418" customWidth="1"/>
    <col min="12792" max="12796" width="12.21875" style="418" customWidth="1"/>
    <col min="12797" max="12797" width="11.109375" style="418" customWidth="1"/>
    <col min="12798" max="12798" width="17.44140625" style="418" customWidth="1"/>
    <col min="12799" max="12804" width="12.21875" style="418" customWidth="1"/>
    <col min="12805" max="12805" width="13.6640625" style="418" customWidth="1"/>
    <col min="12806" max="12806" width="13.44140625" style="418" customWidth="1"/>
    <col min="12807" max="13040" width="8.88671875" style="418"/>
    <col min="13041" max="13041" width="2.109375" style="418" customWidth="1"/>
    <col min="13042" max="13042" width="13.88671875" style="418" customWidth="1"/>
    <col min="13043" max="13046" width="13" style="418" customWidth="1"/>
    <col min="13047" max="13047" width="16.5546875" style="418" customWidth="1"/>
    <col min="13048" max="13052" width="12.21875" style="418" customWidth="1"/>
    <col min="13053" max="13053" width="11.109375" style="418" customWidth="1"/>
    <col min="13054" max="13054" width="17.44140625" style="418" customWidth="1"/>
    <col min="13055" max="13060" width="12.21875" style="418" customWidth="1"/>
    <col min="13061" max="13061" width="13.6640625" style="418" customWidth="1"/>
    <col min="13062" max="13062" width="13.44140625" style="418" customWidth="1"/>
    <col min="13063" max="13296" width="8.88671875" style="418"/>
    <col min="13297" max="13297" width="2.109375" style="418" customWidth="1"/>
    <col min="13298" max="13298" width="13.88671875" style="418" customWidth="1"/>
    <col min="13299" max="13302" width="13" style="418" customWidth="1"/>
    <col min="13303" max="13303" width="16.5546875" style="418" customWidth="1"/>
    <col min="13304" max="13308" width="12.21875" style="418" customWidth="1"/>
    <col min="13309" max="13309" width="11.109375" style="418" customWidth="1"/>
    <col min="13310" max="13310" width="17.44140625" style="418" customWidth="1"/>
    <col min="13311" max="13316" width="12.21875" style="418" customWidth="1"/>
    <col min="13317" max="13317" width="13.6640625" style="418" customWidth="1"/>
    <col min="13318" max="13318" width="13.44140625" style="418" customWidth="1"/>
    <col min="13319" max="13552" width="8.88671875" style="418"/>
    <col min="13553" max="13553" width="2.109375" style="418" customWidth="1"/>
    <col min="13554" max="13554" width="13.88671875" style="418" customWidth="1"/>
    <col min="13555" max="13558" width="13" style="418" customWidth="1"/>
    <col min="13559" max="13559" width="16.5546875" style="418" customWidth="1"/>
    <col min="13560" max="13564" width="12.21875" style="418" customWidth="1"/>
    <col min="13565" max="13565" width="11.109375" style="418" customWidth="1"/>
    <col min="13566" max="13566" width="17.44140625" style="418" customWidth="1"/>
    <col min="13567" max="13572" width="12.21875" style="418" customWidth="1"/>
    <col min="13573" max="13573" width="13.6640625" style="418" customWidth="1"/>
    <col min="13574" max="13574" width="13.44140625" style="418" customWidth="1"/>
    <col min="13575" max="13808" width="8.88671875" style="418"/>
    <col min="13809" max="13809" width="2.109375" style="418" customWidth="1"/>
    <col min="13810" max="13810" width="13.88671875" style="418" customWidth="1"/>
    <col min="13811" max="13814" width="13" style="418" customWidth="1"/>
    <col min="13815" max="13815" width="16.5546875" style="418" customWidth="1"/>
    <col min="13816" max="13820" width="12.21875" style="418" customWidth="1"/>
    <col min="13821" max="13821" width="11.109375" style="418" customWidth="1"/>
    <col min="13822" max="13822" width="17.44140625" style="418" customWidth="1"/>
    <col min="13823" max="13828" width="12.21875" style="418" customWidth="1"/>
    <col min="13829" max="13829" width="13.6640625" style="418" customWidth="1"/>
    <col min="13830" max="13830" width="13.44140625" style="418" customWidth="1"/>
    <col min="13831" max="14064" width="8.88671875" style="418"/>
    <col min="14065" max="14065" width="2.109375" style="418" customWidth="1"/>
    <col min="14066" max="14066" width="13.88671875" style="418" customWidth="1"/>
    <col min="14067" max="14070" width="13" style="418" customWidth="1"/>
    <col min="14071" max="14071" width="16.5546875" style="418" customWidth="1"/>
    <col min="14072" max="14076" width="12.21875" style="418" customWidth="1"/>
    <col min="14077" max="14077" width="11.109375" style="418" customWidth="1"/>
    <col min="14078" max="14078" width="17.44140625" style="418" customWidth="1"/>
    <col min="14079" max="14084" width="12.21875" style="418" customWidth="1"/>
    <col min="14085" max="14085" width="13.6640625" style="418" customWidth="1"/>
    <col min="14086" max="14086" width="13.44140625" style="418" customWidth="1"/>
    <col min="14087" max="14320" width="8.88671875" style="418"/>
    <col min="14321" max="14321" width="2.109375" style="418" customWidth="1"/>
    <col min="14322" max="14322" width="13.88671875" style="418" customWidth="1"/>
    <col min="14323" max="14326" width="13" style="418" customWidth="1"/>
    <col min="14327" max="14327" width="16.5546875" style="418" customWidth="1"/>
    <col min="14328" max="14332" width="12.21875" style="418" customWidth="1"/>
    <col min="14333" max="14333" width="11.109375" style="418" customWidth="1"/>
    <col min="14334" max="14334" width="17.44140625" style="418" customWidth="1"/>
    <col min="14335" max="14340" width="12.21875" style="418" customWidth="1"/>
    <col min="14341" max="14341" width="13.6640625" style="418" customWidth="1"/>
    <col min="14342" max="14342" width="13.44140625" style="418" customWidth="1"/>
    <col min="14343" max="14576" width="8.88671875" style="418"/>
    <col min="14577" max="14577" width="2.109375" style="418" customWidth="1"/>
    <col min="14578" max="14578" width="13.88671875" style="418" customWidth="1"/>
    <col min="14579" max="14582" width="13" style="418" customWidth="1"/>
    <col min="14583" max="14583" width="16.5546875" style="418" customWidth="1"/>
    <col min="14584" max="14588" width="12.21875" style="418" customWidth="1"/>
    <col min="14589" max="14589" width="11.109375" style="418" customWidth="1"/>
    <col min="14590" max="14590" width="17.44140625" style="418" customWidth="1"/>
    <col min="14591" max="14596" width="12.21875" style="418" customWidth="1"/>
    <col min="14597" max="14597" width="13.6640625" style="418" customWidth="1"/>
    <col min="14598" max="14598" width="13.44140625" style="418" customWidth="1"/>
    <col min="14599" max="14832" width="8.88671875" style="418"/>
    <col min="14833" max="14833" width="2.109375" style="418" customWidth="1"/>
    <col min="14834" max="14834" width="13.88671875" style="418" customWidth="1"/>
    <col min="14835" max="14838" width="13" style="418" customWidth="1"/>
    <col min="14839" max="14839" width="16.5546875" style="418" customWidth="1"/>
    <col min="14840" max="14844" width="12.21875" style="418" customWidth="1"/>
    <col min="14845" max="14845" width="11.109375" style="418" customWidth="1"/>
    <col min="14846" max="14846" width="17.44140625" style="418" customWidth="1"/>
    <col min="14847" max="14852" width="12.21875" style="418" customWidth="1"/>
    <col min="14853" max="14853" width="13.6640625" style="418" customWidth="1"/>
    <col min="14854" max="14854" width="13.44140625" style="418" customWidth="1"/>
    <col min="14855" max="15088" width="8.88671875" style="418"/>
    <col min="15089" max="15089" width="2.109375" style="418" customWidth="1"/>
    <col min="15090" max="15090" width="13.88671875" style="418" customWidth="1"/>
    <col min="15091" max="15094" width="13" style="418" customWidth="1"/>
    <col min="15095" max="15095" width="16.5546875" style="418" customWidth="1"/>
    <col min="15096" max="15100" width="12.21875" style="418" customWidth="1"/>
    <col min="15101" max="15101" width="11.109375" style="418" customWidth="1"/>
    <col min="15102" max="15102" width="17.44140625" style="418" customWidth="1"/>
    <col min="15103" max="15108" width="12.21875" style="418" customWidth="1"/>
    <col min="15109" max="15109" width="13.6640625" style="418" customWidth="1"/>
    <col min="15110" max="15110" width="13.44140625" style="418" customWidth="1"/>
    <col min="15111" max="15344" width="8.88671875" style="418"/>
    <col min="15345" max="15345" width="2.109375" style="418" customWidth="1"/>
    <col min="15346" max="15346" width="13.88671875" style="418" customWidth="1"/>
    <col min="15347" max="15350" width="13" style="418" customWidth="1"/>
    <col min="15351" max="15351" width="16.5546875" style="418" customWidth="1"/>
    <col min="15352" max="15356" width="12.21875" style="418" customWidth="1"/>
    <col min="15357" max="15357" width="11.109375" style="418" customWidth="1"/>
    <col min="15358" max="15358" width="17.44140625" style="418" customWidth="1"/>
    <col min="15359" max="15364" width="12.21875" style="418" customWidth="1"/>
    <col min="15365" max="15365" width="13.6640625" style="418" customWidth="1"/>
    <col min="15366" max="15366" width="13.44140625" style="418" customWidth="1"/>
    <col min="15367" max="15600" width="8.88671875" style="418"/>
    <col min="15601" max="15601" width="2.109375" style="418" customWidth="1"/>
    <col min="15602" max="15602" width="13.88671875" style="418" customWidth="1"/>
    <col min="15603" max="15606" width="13" style="418" customWidth="1"/>
    <col min="15607" max="15607" width="16.5546875" style="418" customWidth="1"/>
    <col min="15608" max="15612" width="12.21875" style="418" customWidth="1"/>
    <col min="15613" max="15613" width="11.109375" style="418" customWidth="1"/>
    <col min="15614" max="15614" width="17.44140625" style="418" customWidth="1"/>
    <col min="15615" max="15620" width="12.21875" style="418" customWidth="1"/>
    <col min="15621" max="15621" width="13.6640625" style="418" customWidth="1"/>
    <col min="15622" max="15622" width="13.44140625" style="418" customWidth="1"/>
    <col min="15623" max="15856" width="8.88671875" style="418"/>
    <col min="15857" max="15857" width="2.109375" style="418" customWidth="1"/>
    <col min="15858" max="15858" width="13.88671875" style="418" customWidth="1"/>
    <col min="15859" max="15862" width="13" style="418" customWidth="1"/>
    <col min="15863" max="15863" width="16.5546875" style="418" customWidth="1"/>
    <col min="15864" max="15868" width="12.21875" style="418" customWidth="1"/>
    <col min="15869" max="15869" width="11.109375" style="418" customWidth="1"/>
    <col min="15870" max="15870" width="17.44140625" style="418" customWidth="1"/>
    <col min="15871" max="15876" width="12.21875" style="418" customWidth="1"/>
    <col min="15877" max="15877" width="13.6640625" style="418" customWidth="1"/>
    <col min="15878" max="15878" width="13.44140625" style="418" customWidth="1"/>
    <col min="15879" max="16112" width="8.88671875" style="418"/>
    <col min="16113" max="16113" width="2.109375" style="418" customWidth="1"/>
    <col min="16114" max="16114" width="13.88671875" style="418" customWidth="1"/>
    <col min="16115" max="16118" width="13" style="418" customWidth="1"/>
    <col min="16119" max="16119" width="16.5546875" style="418" customWidth="1"/>
    <col min="16120" max="16124" width="12.21875" style="418" customWidth="1"/>
    <col min="16125" max="16125" width="11.109375" style="418" customWidth="1"/>
    <col min="16126" max="16126" width="17.44140625" style="418" customWidth="1"/>
    <col min="16127" max="16132" width="12.21875" style="418" customWidth="1"/>
    <col min="16133" max="16133" width="13.6640625" style="418" customWidth="1"/>
    <col min="16134" max="16134" width="13.44140625" style="418" customWidth="1"/>
    <col min="16135" max="16384" width="8.88671875" style="418"/>
  </cols>
  <sheetData>
    <row r="1" spans="1:24" x14ac:dyDescent="0.2">
      <c r="A1" s="902"/>
      <c r="B1" s="902"/>
      <c r="C1" s="902"/>
      <c r="D1" s="903"/>
      <c r="E1" s="902"/>
      <c r="F1" s="902"/>
      <c r="G1" s="902"/>
      <c r="H1" s="902"/>
      <c r="I1" s="902"/>
      <c r="J1" s="902"/>
      <c r="K1" s="902"/>
      <c r="L1" s="902"/>
      <c r="M1" s="902"/>
      <c r="N1" s="902"/>
      <c r="O1" s="902"/>
      <c r="P1" s="902"/>
      <c r="Q1" s="902"/>
      <c r="R1" s="902"/>
      <c r="S1" s="902"/>
      <c r="T1" s="902"/>
      <c r="U1" s="902"/>
      <c r="V1" s="902"/>
    </row>
    <row r="2" spans="1:24" ht="18" x14ac:dyDescent="0.2">
      <c r="A2" s="902"/>
      <c r="B2" s="904" t="s">
        <v>750</v>
      </c>
      <c r="C2" s="902"/>
      <c r="D2" s="902"/>
      <c r="E2" s="902"/>
      <c r="F2" s="902"/>
      <c r="G2" s="902"/>
      <c r="H2" s="902"/>
      <c r="I2" s="902"/>
      <c r="J2" s="902"/>
      <c r="K2" s="902"/>
      <c r="L2" s="902"/>
      <c r="M2" s="902"/>
      <c r="N2" s="902"/>
      <c r="O2" s="902"/>
      <c r="P2" s="902"/>
      <c r="Q2" s="902"/>
      <c r="R2" s="902"/>
      <c r="S2" s="902"/>
      <c r="T2" s="902"/>
      <c r="U2" s="902"/>
      <c r="V2" s="902"/>
    </row>
    <row r="3" spans="1:24" ht="15.75" thickBot="1" x14ac:dyDescent="0.25">
      <c r="A3" s="902"/>
      <c r="B3" s="905"/>
      <c r="C3" s="905"/>
      <c r="D3" s="902"/>
      <c r="E3" s="906"/>
      <c r="F3" s="906"/>
      <c r="G3" s="902"/>
      <c r="H3" s="902"/>
      <c r="I3" s="902"/>
      <c r="J3" s="902"/>
      <c r="K3" s="902"/>
      <c r="L3" s="902"/>
      <c r="M3" s="902"/>
      <c r="N3" s="902"/>
      <c r="O3" s="902"/>
      <c r="P3" s="902"/>
      <c r="Q3" s="902"/>
      <c r="R3" s="902"/>
      <c r="S3" s="902"/>
      <c r="T3" s="902"/>
      <c r="U3" s="902"/>
      <c r="V3" s="902"/>
    </row>
    <row r="4" spans="1:24" ht="16.5" thickBot="1" x14ac:dyDescent="0.25">
      <c r="A4" s="902"/>
      <c r="B4" s="907" t="s">
        <v>751</v>
      </c>
      <c r="C4" s="908"/>
      <c r="D4" s="908"/>
      <c r="E4" s="908"/>
      <c r="F4" s="909"/>
      <c r="G4" s="910" t="s">
        <v>752</v>
      </c>
      <c r="H4" s="911"/>
      <c r="I4" s="911"/>
      <c r="J4" s="911"/>
      <c r="K4" s="911"/>
      <c r="L4" s="911"/>
      <c r="M4" s="911"/>
      <c r="N4" s="912"/>
      <c r="O4" s="910" t="s">
        <v>753</v>
      </c>
      <c r="P4" s="911"/>
      <c r="Q4" s="911"/>
      <c r="R4" s="911"/>
      <c r="S4" s="911"/>
      <c r="T4" s="911"/>
      <c r="U4" s="913" t="s">
        <v>754</v>
      </c>
      <c r="V4" s="914"/>
    </row>
    <row r="5" spans="1:24" ht="52.9" customHeight="1" x14ac:dyDescent="0.2">
      <c r="A5" s="902"/>
      <c r="B5" s="915" t="s">
        <v>755</v>
      </c>
      <c r="C5" s="916" t="s">
        <v>756</v>
      </c>
      <c r="D5" s="916" t="s">
        <v>757</v>
      </c>
      <c r="E5" s="917" t="s">
        <v>758</v>
      </c>
      <c r="F5" s="918"/>
      <c r="G5" s="919" t="s">
        <v>788</v>
      </c>
      <c r="H5" s="920" t="s">
        <v>783</v>
      </c>
      <c r="I5" s="921"/>
      <c r="J5" s="921"/>
      <c r="K5" s="922" t="s">
        <v>786</v>
      </c>
      <c r="L5" s="923"/>
      <c r="M5" s="923"/>
      <c r="N5" s="924" t="s">
        <v>785</v>
      </c>
      <c r="O5" s="925" t="s">
        <v>784</v>
      </c>
      <c r="P5" s="926"/>
      <c r="Q5" s="927"/>
      <c r="R5" s="928" t="s">
        <v>787</v>
      </c>
      <c r="S5" s="929"/>
      <c r="T5" s="930"/>
      <c r="U5" s="931" t="s">
        <v>759</v>
      </c>
      <c r="V5" s="932" t="s">
        <v>760</v>
      </c>
      <c r="W5" s="933"/>
      <c r="X5" s="933"/>
    </row>
    <row r="6" spans="1:24" ht="26.25" thickBot="1" x14ac:dyDescent="0.25">
      <c r="A6" s="902"/>
      <c r="B6" s="934"/>
      <c r="C6" s="935"/>
      <c r="D6" s="935"/>
      <c r="E6" s="936" t="s">
        <v>761</v>
      </c>
      <c r="F6" s="937" t="s">
        <v>762</v>
      </c>
      <c r="G6" s="938" t="s">
        <v>765</v>
      </c>
      <c r="H6" s="939" t="s">
        <v>763</v>
      </c>
      <c r="I6" s="939" t="s">
        <v>764</v>
      </c>
      <c r="J6" s="940" t="s">
        <v>765</v>
      </c>
      <c r="K6" s="941" t="s">
        <v>763</v>
      </c>
      <c r="L6" s="941" t="s">
        <v>764</v>
      </c>
      <c r="M6" s="936" t="s">
        <v>765</v>
      </c>
      <c r="N6" s="942" t="s">
        <v>765</v>
      </c>
      <c r="O6" s="939" t="s">
        <v>763</v>
      </c>
      <c r="P6" s="939" t="s">
        <v>764</v>
      </c>
      <c r="Q6" s="940" t="s">
        <v>765</v>
      </c>
      <c r="R6" s="943" t="s">
        <v>763</v>
      </c>
      <c r="S6" s="943" t="s">
        <v>764</v>
      </c>
      <c r="T6" s="944" t="s">
        <v>765</v>
      </c>
      <c r="U6" s="945" t="s">
        <v>78</v>
      </c>
      <c r="V6" s="946" t="s">
        <v>78</v>
      </c>
      <c r="W6" s="933"/>
      <c r="X6" s="933"/>
    </row>
    <row r="7" spans="1:24" ht="20.100000000000001" customHeight="1" x14ac:dyDescent="0.2">
      <c r="A7" s="902"/>
      <c r="B7" s="947" t="s">
        <v>766</v>
      </c>
      <c r="C7" s="483" t="s">
        <v>857</v>
      </c>
      <c r="D7" s="948" t="s">
        <v>858</v>
      </c>
      <c r="E7" s="949" t="s">
        <v>767</v>
      </c>
      <c r="F7" s="950" t="s">
        <v>768</v>
      </c>
      <c r="G7" s="951">
        <v>135</v>
      </c>
      <c r="H7" s="952" t="s">
        <v>889</v>
      </c>
      <c r="I7" s="953">
        <v>0</v>
      </c>
      <c r="J7" s="954">
        <v>0</v>
      </c>
      <c r="K7" s="955" t="s">
        <v>769</v>
      </c>
      <c r="L7" s="956">
        <v>0</v>
      </c>
      <c r="M7" s="957">
        <v>135</v>
      </c>
      <c r="N7" s="958">
        <v>135</v>
      </c>
      <c r="O7" s="959" t="s">
        <v>889</v>
      </c>
      <c r="P7" s="960">
        <v>0</v>
      </c>
      <c r="Q7" s="954">
        <v>0</v>
      </c>
      <c r="R7" s="952" t="s">
        <v>889</v>
      </c>
      <c r="S7" s="953">
        <v>0</v>
      </c>
      <c r="T7" s="961">
        <v>0</v>
      </c>
      <c r="U7" s="962">
        <v>123.12</v>
      </c>
      <c r="V7" s="963">
        <v>116.964</v>
      </c>
      <c r="W7" s="933"/>
      <c r="X7" s="933"/>
    </row>
    <row r="8" spans="1:24" ht="20.100000000000001" customHeight="1" x14ac:dyDescent="0.2">
      <c r="A8" s="902"/>
      <c r="B8" s="964"/>
      <c r="C8" s="483" t="s">
        <v>859</v>
      </c>
      <c r="D8" s="948" t="s">
        <v>858</v>
      </c>
      <c r="E8" s="965" t="s">
        <v>767</v>
      </c>
      <c r="F8" s="966" t="s">
        <v>767</v>
      </c>
      <c r="G8" s="951">
        <v>135</v>
      </c>
      <c r="H8" s="967" t="s">
        <v>889</v>
      </c>
      <c r="I8" s="968">
        <v>0</v>
      </c>
      <c r="J8" s="969">
        <v>0</v>
      </c>
      <c r="K8" s="955" t="s">
        <v>769</v>
      </c>
      <c r="L8" s="956">
        <v>0</v>
      </c>
      <c r="M8" s="970">
        <v>135</v>
      </c>
      <c r="N8" s="971">
        <v>135</v>
      </c>
      <c r="O8" s="959" t="s">
        <v>889</v>
      </c>
      <c r="P8" s="960">
        <v>0</v>
      </c>
      <c r="Q8" s="972">
        <v>0</v>
      </c>
      <c r="R8" s="967" t="s">
        <v>889</v>
      </c>
      <c r="S8" s="968">
        <v>0</v>
      </c>
      <c r="T8" s="973">
        <v>0</v>
      </c>
      <c r="U8" s="974">
        <v>123.12</v>
      </c>
      <c r="V8" s="975">
        <v>116.964</v>
      </c>
      <c r="W8" s="933"/>
      <c r="X8" s="933"/>
    </row>
    <row r="9" spans="1:24" ht="20.100000000000001" customHeight="1" x14ac:dyDescent="0.2">
      <c r="A9" s="902"/>
      <c r="B9" s="964"/>
      <c r="C9" s="483" t="s">
        <v>860</v>
      </c>
      <c r="D9" s="948" t="s">
        <v>858</v>
      </c>
      <c r="E9" s="483" t="s">
        <v>767</v>
      </c>
      <c r="F9" s="976" t="s">
        <v>767</v>
      </c>
      <c r="G9" s="951">
        <v>135</v>
      </c>
      <c r="H9" s="977" t="s">
        <v>889</v>
      </c>
      <c r="I9" s="978">
        <v>0</v>
      </c>
      <c r="J9" s="978">
        <v>0</v>
      </c>
      <c r="K9" s="955" t="s">
        <v>769</v>
      </c>
      <c r="L9" s="956">
        <v>0</v>
      </c>
      <c r="M9" s="970">
        <v>135</v>
      </c>
      <c r="N9" s="971">
        <v>135</v>
      </c>
      <c r="O9" s="959" t="s">
        <v>889</v>
      </c>
      <c r="P9" s="960">
        <v>0</v>
      </c>
      <c r="Q9" s="960">
        <v>0</v>
      </c>
      <c r="R9" s="977" t="s">
        <v>889</v>
      </c>
      <c r="S9" s="978">
        <v>0</v>
      </c>
      <c r="T9" s="979">
        <v>0</v>
      </c>
      <c r="U9" s="980">
        <v>123.12</v>
      </c>
      <c r="V9" s="981">
        <v>116.964</v>
      </c>
      <c r="W9" s="933"/>
      <c r="X9" s="933"/>
    </row>
    <row r="10" spans="1:24" ht="20.100000000000001" customHeight="1" x14ac:dyDescent="0.2">
      <c r="A10" s="902"/>
      <c r="B10" s="982"/>
      <c r="C10" s="983" t="s">
        <v>861</v>
      </c>
      <c r="D10" s="331" t="s">
        <v>862</v>
      </c>
      <c r="E10" s="983" t="s">
        <v>767</v>
      </c>
      <c r="F10" s="984" t="s">
        <v>767</v>
      </c>
      <c r="G10" s="951">
        <v>135</v>
      </c>
      <c r="H10" s="977" t="s">
        <v>889</v>
      </c>
      <c r="I10" s="960">
        <v>0</v>
      </c>
      <c r="J10" s="960">
        <v>0</v>
      </c>
      <c r="K10" s="955" t="s">
        <v>769</v>
      </c>
      <c r="L10" s="956">
        <v>0</v>
      </c>
      <c r="M10" s="970">
        <v>135</v>
      </c>
      <c r="N10" s="971">
        <v>135</v>
      </c>
      <c r="O10" s="959" t="s">
        <v>889</v>
      </c>
      <c r="P10" s="960">
        <v>0</v>
      </c>
      <c r="Q10" s="960">
        <v>0</v>
      </c>
      <c r="R10" s="959" t="s">
        <v>889</v>
      </c>
      <c r="S10" s="960">
        <v>0</v>
      </c>
      <c r="T10" s="985">
        <v>0</v>
      </c>
      <c r="U10" s="974">
        <v>123.12</v>
      </c>
      <c r="V10" s="975">
        <v>116.964</v>
      </c>
      <c r="W10" s="933"/>
      <c r="X10" s="933"/>
    </row>
    <row r="11" spans="1:24" ht="20.100000000000001" customHeight="1" x14ac:dyDescent="0.2">
      <c r="A11" s="902"/>
      <c r="B11" s="986" t="s">
        <v>770</v>
      </c>
      <c r="C11" s="983" t="s">
        <v>890</v>
      </c>
      <c r="D11" s="331" t="s">
        <v>863</v>
      </c>
      <c r="E11" s="983" t="s">
        <v>767</v>
      </c>
      <c r="F11" s="984" t="s">
        <v>768</v>
      </c>
      <c r="G11" s="951">
        <v>135</v>
      </c>
      <c r="H11" s="977" t="s">
        <v>889</v>
      </c>
      <c r="I11" s="960">
        <v>0</v>
      </c>
      <c r="J11" s="960">
        <v>0</v>
      </c>
      <c r="K11" s="955" t="s">
        <v>769</v>
      </c>
      <c r="L11" s="956">
        <v>0</v>
      </c>
      <c r="M11" s="970">
        <v>135</v>
      </c>
      <c r="N11" s="971">
        <v>135</v>
      </c>
      <c r="O11" s="959" t="s">
        <v>889</v>
      </c>
      <c r="P11" s="960">
        <v>0</v>
      </c>
      <c r="Q11" s="960">
        <v>0</v>
      </c>
      <c r="R11" s="959" t="s">
        <v>889</v>
      </c>
      <c r="S11" s="960">
        <v>0</v>
      </c>
      <c r="T11" s="985">
        <v>0</v>
      </c>
      <c r="U11" s="974">
        <v>123.12</v>
      </c>
      <c r="V11" s="975">
        <v>116.964</v>
      </c>
      <c r="W11" s="933"/>
      <c r="X11" s="933"/>
    </row>
    <row r="12" spans="1:24" ht="20.100000000000001" customHeight="1" x14ac:dyDescent="0.2">
      <c r="A12" s="902"/>
      <c r="B12" s="987"/>
      <c r="C12" s="983" t="s">
        <v>891</v>
      </c>
      <c r="D12" s="331" t="s">
        <v>864</v>
      </c>
      <c r="E12" s="983" t="s">
        <v>767</v>
      </c>
      <c r="F12" s="984" t="s">
        <v>768</v>
      </c>
      <c r="G12" s="951">
        <v>135</v>
      </c>
      <c r="H12" s="977" t="s">
        <v>889</v>
      </c>
      <c r="I12" s="960">
        <v>0</v>
      </c>
      <c r="J12" s="960">
        <v>0</v>
      </c>
      <c r="K12" s="955" t="s">
        <v>769</v>
      </c>
      <c r="L12" s="956">
        <v>0</v>
      </c>
      <c r="M12" s="970">
        <v>135</v>
      </c>
      <c r="N12" s="971">
        <v>135</v>
      </c>
      <c r="O12" s="959" t="s">
        <v>889</v>
      </c>
      <c r="P12" s="960">
        <v>0</v>
      </c>
      <c r="Q12" s="960">
        <v>0</v>
      </c>
      <c r="R12" s="959" t="s">
        <v>889</v>
      </c>
      <c r="S12" s="960">
        <v>0</v>
      </c>
      <c r="T12" s="985">
        <v>0</v>
      </c>
      <c r="U12" s="974">
        <v>123.12</v>
      </c>
      <c r="V12" s="975">
        <v>116.964</v>
      </c>
      <c r="W12" s="933"/>
      <c r="X12" s="933"/>
    </row>
    <row r="13" spans="1:24" ht="19.5" customHeight="1" x14ac:dyDescent="0.2">
      <c r="A13" s="902"/>
      <c r="B13" s="987"/>
      <c r="C13" s="983" t="s">
        <v>892</v>
      </c>
      <c r="D13" s="331" t="s">
        <v>865</v>
      </c>
      <c r="E13" s="983" t="s">
        <v>767</v>
      </c>
      <c r="F13" s="984" t="s">
        <v>768</v>
      </c>
      <c r="G13" s="951">
        <v>135</v>
      </c>
      <c r="H13" s="977" t="s">
        <v>889</v>
      </c>
      <c r="I13" s="960">
        <v>0</v>
      </c>
      <c r="J13" s="960">
        <v>0</v>
      </c>
      <c r="K13" s="955" t="s">
        <v>769</v>
      </c>
      <c r="L13" s="956">
        <v>0</v>
      </c>
      <c r="M13" s="970">
        <v>135</v>
      </c>
      <c r="N13" s="971">
        <v>135</v>
      </c>
      <c r="O13" s="959" t="s">
        <v>889</v>
      </c>
      <c r="P13" s="960">
        <v>0</v>
      </c>
      <c r="Q13" s="960">
        <v>0</v>
      </c>
      <c r="R13" s="959" t="s">
        <v>889</v>
      </c>
      <c r="S13" s="960">
        <v>0</v>
      </c>
      <c r="T13" s="985">
        <v>0</v>
      </c>
      <c r="U13" s="974">
        <v>123.12</v>
      </c>
      <c r="V13" s="975">
        <v>116.964</v>
      </c>
      <c r="W13" s="933"/>
      <c r="X13" s="933"/>
    </row>
    <row r="14" spans="1:24" ht="20.100000000000001" customHeight="1" thickBot="1" x14ac:dyDescent="0.25">
      <c r="A14" s="902"/>
      <c r="B14" s="988"/>
      <c r="C14" s="989" t="s">
        <v>893</v>
      </c>
      <c r="D14" s="990" t="s">
        <v>866</v>
      </c>
      <c r="E14" s="989" t="s">
        <v>767</v>
      </c>
      <c r="F14" s="991" t="s">
        <v>768</v>
      </c>
      <c r="G14" s="992">
        <v>135</v>
      </c>
      <c r="H14" s="993" t="s">
        <v>889</v>
      </c>
      <c r="I14" s="994">
        <v>0</v>
      </c>
      <c r="J14" s="994">
        <v>0</v>
      </c>
      <c r="K14" s="995" t="s">
        <v>769</v>
      </c>
      <c r="L14" s="996">
        <v>0</v>
      </c>
      <c r="M14" s="997">
        <v>135</v>
      </c>
      <c r="N14" s="998">
        <v>135</v>
      </c>
      <c r="O14" s="999" t="s">
        <v>889</v>
      </c>
      <c r="P14" s="994">
        <v>0</v>
      </c>
      <c r="Q14" s="994">
        <v>0</v>
      </c>
      <c r="R14" s="999" t="s">
        <v>889</v>
      </c>
      <c r="S14" s="994">
        <v>0</v>
      </c>
      <c r="T14" s="1000">
        <v>0</v>
      </c>
      <c r="U14" s="1001">
        <v>123.12</v>
      </c>
      <c r="V14" s="1002">
        <v>116.964</v>
      </c>
      <c r="W14" s="933"/>
      <c r="X14" s="933"/>
    </row>
    <row r="15" spans="1:24" x14ac:dyDescent="0.2">
      <c r="A15" s="902"/>
      <c r="B15" s="1003"/>
      <c r="C15" s="1004"/>
      <c r="D15" s="1004"/>
      <c r="E15" s="902"/>
      <c r="F15" s="902"/>
      <c r="G15" s="902"/>
      <c r="H15" s="902"/>
      <c r="I15" s="902"/>
      <c r="J15" s="902"/>
      <c r="K15" s="902"/>
      <c r="L15" s="902"/>
      <c r="M15" s="902"/>
      <c r="N15" s="902"/>
      <c r="O15" s="902"/>
      <c r="P15" s="902"/>
      <c r="Q15" s="902"/>
      <c r="R15" s="902"/>
      <c r="S15" s="902"/>
      <c r="T15" s="902"/>
      <c r="U15" s="902"/>
      <c r="V15" s="902"/>
    </row>
    <row r="16" spans="1:24" x14ac:dyDescent="0.2">
      <c r="A16" s="902"/>
      <c r="B16" s="902"/>
      <c r="C16" s="1005" t="s">
        <v>771</v>
      </c>
      <c r="D16" s="1005"/>
      <c r="E16" s="1005"/>
      <c r="F16" s="1005"/>
      <c r="G16" s="1006"/>
      <c r="H16" s="1006"/>
      <c r="I16" s="1006"/>
      <c r="J16" s="1006"/>
      <c r="K16" s="902"/>
      <c r="L16" s="902"/>
      <c r="M16" s="902"/>
      <c r="N16" s="902"/>
      <c r="O16" s="902"/>
      <c r="P16" s="902"/>
      <c r="Q16" s="902"/>
      <c r="R16" s="902"/>
      <c r="S16" s="902"/>
      <c r="T16" s="902"/>
      <c r="U16" s="902"/>
      <c r="V16" s="902"/>
    </row>
    <row r="17" spans="1:22" ht="15.75" thickBot="1" x14ac:dyDescent="0.25">
      <c r="A17" s="902"/>
      <c r="B17" s="902"/>
      <c r="C17" s="902"/>
      <c r="D17" s="903"/>
      <c r="E17" s="902"/>
      <c r="F17" s="902"/>
      <c r="G17" s="902"/>
      <c r="H17" s="902"/>
      <c r="I17" s="902"/>
      <c r="J17" s="902"/>
      <c r="K17" s="902"/>
      <c r="L17" s="902"/>
      <c r="M17" s="902"/>
      <c r="N17" s="902"/>
      <c r="O17" s="902"/>
      <c r="P17" s="902"/>
      <c r="Q17" s="902"/>
      <c r="R17" s="902"/>
      <c r="S17" s="902"/>
      <c r="T17" s="902"/>
      <c r="U17" s="902"/>
      <c r="V17" s="902"/>
    </row>
    <row r="18" spans="1:22" ht="23.25" x14ac:dyDescent="0.2">
      <c r="A18" s="902"/>
      <c r="B18" s="1007" t="s">
        <v>772</v>
      </c>
      <c r="C18" s="1008"/>
      <c r="D18" s="1008"/>
      <c r="E18" s="1008"/>
      <c r="F18" s="1008"/>
      <c r="G18" s="1008"/>
      <c r="H18" s="1008"/>
      <c r="I18" s="1008"/>
      <c r="J18" s="1008"/>
      <c r="K18" s="1008"/>
      <c r="L18" s="1008"/>
      <c r="M18" s="1008"/>
      <c r="N18" s="1008"/>
      <c r="O18" s="1008"/>
      <c r="P18" s="1009"/>
      <c r="Q18" s="902"/>
      <c r="R18" s="902"/>
      <c r="S18" s="902"/>
      <c r="T18" s="902"/>
      <c r="U18" s="902"/>
      <c r="V18" s="902"/>
    </row>
    <row r="19" spans="1:22" x14ac:dyDescent="0.2">
      <c r="A19" s="902"/>
      <c r="B19" s="1010" t="s">
        <v>773</v>
      </c>
      <c r="C19" s="1011"/>
      <c r="D19" s="1011"/>
      <c r="E19" s="1011"/>
      <c r="F19" s="1011"/>
      <c r="G19" s="1011"/>
      <c r="H19" s="1011"/>
      <c r="I19" s="1012"/>
      <c r="J19" s="1013"/>
      <c r="K19" s="1014" t="s">
        <v>774</v>
      </c>
      <c r="L19" s="1011"/>
      <c r="M19" s="1011"/>
      <c r="N19" s="1011"/>
      <c r="O19" s="1011"/>
      <c r="P19" s="1015"/>
      <c r="Q19" s="902"/>
      <c r="R19" s="902"/>
      <c r="S19" s="902"/>
      <c r="T19" s="902"/>
      <c r="U19" s="902"/>
      <c r="V19" s="902"/>
    </row>
    <row r="20" spans="1:22" ht="116.25" customHeight="1" x14ac:dyDescent="0.2">
      <c r="A20" s="902"/>
      <c r="B20" s="1016" t="s">
        <v>867</v>
      </c>
      <c r="C20" s="1017"/>
      <c r="D20" s="1017"/>
      <c r="E20" s="1017"/>
      <c r="F20" s="1017"/>
      <c r="G20" s="1017"/>
      <c r="H20" s="1017"/>
      <c r="I20" s="1018"/>
      <c r="J20" s="902"/>
      <c r="K20" s="1019" t="s">
        <v>868</v>
      </c>
      <c r="L20" s="1020"/>
      <c r="M20" s="1020"/>
      <c r="N20" s="1020"/>
      <c r="O20" s="1020"/>
      <c r="P20" s="1021"/>
      <c r="Q20" s="902"/>
      <c r="R20" s="902"/>
      <c r="S20" s="902"/>
      <c r="T20" s="902"/>
      <c r="U20" s="902"/>
      <c r="V20" s="902"/>
    </row>
    <row r="21" spans="1:22" x14ac:dyDescent="0.2">
      <c r="A21" s="902"/>
      <c r="B21" s="1022"/>
      <c r="C21" s="902"/>
      <c r="D21" s="902"/>
      <c r="E21" s="902"/>
      <c r="F21" s="902"/>
      <c r="G21" s="902"/>
      <c r="H21" s="902"/>
      <c r="I21" s="902"/>
      <c r="J21" s="902"/>
      <c r="K21" s="902"/>
      <c r="L21" s="902"/>
      <c r="M21" s="902"/>
      <c r="N21" s="902"/>
      <c r="O21" s="902"/>
      <c r="P21" s="1023"/>
      <c r="Q21" s="902"/>
      <c r="R21" s="902"/>
      <c r="S21" s="902"/>
      <c r="T21" s="902"/>
      <c r="U21" s="902"/>
      <c r="V21" s="902"/>
    </row>
    <row r="22" spans="1:22" x14ac:dyDescent="0.2">
      <c r="A22" s="902"/>
      <c r="B22" s="1024" t="s">
        <v>770</v>
      </c>
      <c r="C22" s="1025"/>
      <c r="D22" s="1025"/>
      <c r="E22" s="1025"/>
      <c r="F22" s="1025"/>
      <c r="G22" s="1025"/>
      <c r="H22" s="1025"/>
      <c r="I22" s="1012"/>
      <c r="J22" s="1013"/>
      <c r="K22" s="1014" t="s">
        <v>782</v>
      </c>
      <c r="L22" s="1025"/>
      <c r="M22" s="1025"/>
      <c r="N22" s="1025"/>
      <c r="O22" s="1025"/>
      <c r="P22" s="1026"/>
      <c r="Q22" s="902"/>
      <c r="R22" s="902"/>
      <c r="S22" s="902"/>
      <c r="T22" s="902"/>
      <c r="U22" s="902"/>
      <c r="V22" s="902"/>
    </row>
    <row r="23" spans="1:22" ht="99.6" customHeight="1" x14ac:dyDescent="0.2">
      <c r="A23" s="902"/>
      <c r="B23" s="1016" t="s">
        <v>870</v>
      </c>
      <c r="C23" s="1027"/>
      <c r="D23" s="1027"/>
      <c r="E23" s="1027"/>
      <c r="F23" s="1027"/>
      <c r="G23" s="1027"/>
      <c r="H23" s="1027"/>
      <c r="I23" s="1028"/>
      <c r="J23" s="902"/>
      <c r="K23" s="1029" t="s">
        <v>894</v>
      </c>
      <c r="L23" s="1030"/>
      <c r="M23" s="1030"/>
      <c r="N23" s="1030"/>
      <c r="O23" s="1030"/>
      <c r="P23" s="1031"/>
      <c r="Q23" s="902"/>
      <c r="R23" s="902"/>
      <c r="S23" s="902"/>
      <c r="T23" s="902"/>
      <c r="U23" s="902"/>
      <c r="V23" s="902"/>
    </row>
    <row r="24" spans="1:22" x14ac:dyDescent="0.2">
      <c r="A24" s="902"/>
      <c r="B24" s="1022"/>
      <c r="C24" s="902"/>
      <c r="D24" s="902"/>
      <c r="E24" s="902"/>
      <c r="F24" s="902"/>
      <c r="G24" s="902"/>
      <c r="H24" s="902"/>
      <c r="I24" s="902"/>
      <c r="J24" s="902"/>
      <c r="K24" s="1030"/>
      <c r="L24" s="1030"/>
      <c r="M24" s="1030"/>
      <c r="N24" s="1030"/>
      <c r="O24" s="1030"/>
      <c r="P24" s="1031"/>
      <c r="Q24" s="902"/>
      <c r="R24" s="902"/>
      <c r="S24" s="902"/>
      <c r="T24" s="902"/>
      <c r="U24" s="902"/>
      <c r="V24" s="902"/>
    </row>
    <row r="25" spans="1:22" x14ac:dyDescent="0.2">
      <c r="A25" s="902"/>
      <c r="B25" s="1024" t="s">
        <v>775</v>
      </c>
      <c r="C25" s="1025"/>
      <c r="D25" s="1025"/>
      <c r="E25" s="1025"/>
      <c r="F25" s="1025"/>
      <c r="G25" s="1025"/>
      <c r="H25" s="1025"/>
      <c r="I25" s="1012"/>
      <c r="J25" s="902"/>
      <c r="K25" s="1030"/>
      <c r="L25" s="1030"/>
      <c r="M25" s="1030"/>
      <c r="N25" s="1030"/>
      <c r="O25" s="1030"/>
      <c r="P25" s="1031"/>
      <c r="Q25" s="902"/>
      <c r="R25" s="902"/>
      <c r="S25" s="902"/>
      <c r="T25" s="902"/>
      <c r="U25" s="902"/>
      <c r="V25" s="902"/>
    </row>
    <row r="26" spans="1:22" ht="76.900000000000006" customHeight="1" x14ac:dyDescent="0.2">
      <c r="A26" s="902"/>
      <c r="B26" s="1016" t="s">
        <v>869</v>
      </c>
      <c r="C26" s="1027"/>
      <c r="D26" s="1027"/>
      <c r="E26" s="1027"/>
      <c r="F26" s="1027"/>
      <c r="G26" s="1027"/>
      <c r="H26" s="1027"/>
      <c r="I26" s="1028"/>
      <c r="J26" s="902"/>
      <c r="K26" s="1030"/>
      <c r="L26" s="1030"/>
      <c r="M26" s="1030"/>
      <c r="N26" s="1030"/>
      <c r="O26" s="1030"/>
      <c r="P26" s="1031"/>
      <c r="Q26" s="902"/>
      <c r="R26" s="902"/>
      <c r="S26" s="902"/>
      <c r="T26" s="902"/>
      <c r="U26" s="902"/>
      <c r="V26" s="902"/>
    </row>
    <row r="27" spans="1:22" x14ac:dyDescent="0.2">
      <c r="A27" s="902"/>
      <c r="B27" s="1022"/>
      <c r="C27" s="902"/>
      <c r="D27" s="902"/>
      <c r="E27" s="902"/>
      <c r="F27" s="902"/>
      <c r="G27" s="902"/>
      <c r="H27" s="902"/>
      <c r="I27" s="902"/>
      <c r="J27" s="902"/>
      <c r="K27" s="1030"/>
      <c r="L27" s="1030"/>
      <c r="M27" s="1030"/>
      <c r="N27" s="1030"/>
      <c r="O27" s="1030"/>
      <c r="P27" s="1031"/>
      <c r="Q27" s="902"/>
      <c r="R27" s="902"/>
      <c r="S27" s="902"/>
      <c r="T27" s="902"/>
      <c r="U27" s="902"/>
      <c r="V27" s="902"/>
    </row>
    <row r="28" spans="1:22" x14ac:dyDescent="0.2">
      <c r="A28" s="902"/>
      <c r="B28" s="1024" t="s">
        <v>776</v>
      </c>
      <c r="C28" s="1025"/>
      <c r="D28" s="1025"/>
      <c r="E28" s="1025"/>
      <c r="F28" s="1025"/>
      <c r="G28" s="1025"/>
      <c r="H28" s="1025"/>
      <c r="I28" s="1012"/>
      <c r="J28" s="902"/>
      <c r="K28" s="1030"/>
      <c r="L28" s="1030"/>
      <c r="M28" s="1030"/>
      <c r="N28" s="1030"/>
      <c r="O28" s="1030"/>
      <c r="P28" s="1031"/>
      <c r="Q28" s="902"/>
      <c r="R28" s="902"/>
      <c r="S28" s="902"/>
      <c r="T28" s="902"/>
      <c r="U28" s="902"/>
      <c r="V28" s="902"/>
    </row>
    <row r="29" spans="1:22" ht="15" customHeight="1" x14ac:dyDescent="0.2">
      <c r="A29" s="902"/>
      <c r="B29" s="1032" t="s">
        <v>901</v>
      </c>
      <c r="C29" s="1033"/>
      <c r="D29" s="1033"/>
      <c r="E29" s="1033"/>
      <c r="F29" s="1033"/>
      <c r="G29" s="1033"/>
      <c r="H29" s="1033"/>
      <c r="I29" s="1034"/>
      <c r="J29" s="902"/>
      <c r="K29" s="1030"/>
      <c r="L29" s="1030"/>
      <c r="M29" s="1030"/>
      <c r="N29" s="1030"/>
      <c r="O29" s="1030"/>
      <c r="P29" s="1031"/>
      <c r="Q29" s="902"/>
      <c r="R29" s="902"/>
      <c r="S29" s="902"/>
      <c r="T29" s="902"/>
      <c r="U29" s="902"/>
      <c r="V29" s="902"/>
    </row>
    <row r="30" spans="1:22" x14ac:dyDescent="0.2">
      <c r="A30" s="902"/>
      <c r="B30" s="1035"/>
      <c r="C30" s="1036"/>
      <c r="D30" s="1036"/>
      <c r="E30" s="1036"/>
      <c r="F30" s="1036"/>
      <c r="G30" s="1036"/>
      <c r="H30" s="1036"/>
      <c r="I30" s="1037"/>
      <c r="J30" s="902"/>
      <c r="K30" s="1030"/>
      <c r="L30" s="1030"/>
      <c r="M30" s="1030"/>
      <c r="N30" s="1030"/>
      <c r="O30" s="1030"/>
      <c r="P30" s="1031"/>
      <c r="Q30" s="902"/>
      <c r="R30" s="902"/>
      <c r="S30" s="902"/>
      <c r="T30" s="902"/>
      <c r="U30" s="902"/>
      <c r="V30" s="902"/>
    </row>
    <row r="31" spans="1:22" x14ac:dyDescent="0.2">
      <c r="A31" s="902"/>
      <c r="B31" s="1035"/>
      <c r="C31" s="1036"/>
      <c r="D31" s="1036"/>
      <c r="E31" s="1036"/>
      <c r="F31" s="1036"/>
      <c r="G31" s="1036"/>
      <c r="H31" s="1036"/>
      <c r="I31" s="1037"/>
      <c r="J31" s="902"/>
      <c r="K31" s="1038"/>
      <c r="L31" s="1038"/>
      <c r="M31" s="1038"/>
      <c r="N31" s="1038"/>
      <c r="O31" s="1038"/>
      <c r="P31" s="1039"/>
      <c r="Q31" s="902"/>
      <c r="R31" s="902"/>
      <c r="S31" s="902"/>
      <c r="T31" s="902"/>
      <c r="U31" s="902"/>
      <c r="V31" s="902"/>
    </row>
    <row r="32" spans="1:22" ht="15.75" thickBot="1" x14ac:dyDescent="0.25">
      <c r="A32" s="902"/>
      <c r="B32" s="1040"/>
      <c r="C32" s="1041"/>
      <c r="D32" s="1041"/>
      <c r="E32" s="1041"/>
      <c r="F32" s="1041"/>
      <c r="G32" s="1041"/>
      <c r="H32" s="1041"/>
      <c r="I32" s="1042"/>
      <c r="J32" s="1043"/>
      <c r="K32" s="1044"/>
      <c r="L32" s="1044"/>
      <c r="M32" s="1044"/>
      <c r="N32" s="1044"/>
      <c r="O32" s="1044"/>
      <c r="P32" s="1045"/>
      <c r="Q32" s="902"/>
      <c r="R32" s="902"/>
      <c r="S32" s="902"/>
      <c r="T32" s="902"/>
      <c r="U32" s="902"/>
      <c r="V32" s="902"/>
    </row>
  </sheetData>
  <sheetProtection algorithmName="SHA-512" hashValue="DyYRxfcdI8LhQvvrQNCVRynZk8yM837GU2xHw5wcdCONQa8FVFIOAsUafeB4Y9U9p1xtn23ymaupHVKiicDQog==" saltValue="O0K2iCvWTlOyos1su4NliA==" spinCount="100000" sheet="1" objects="1" scenarios="1"/>
  <mergeCells count="22">
    <mergeCell ref="B3:C3"/>
    <mergeCell ref="B4:F4"/>
    <mergeCell ref="G4:N4"/>
    <mergeCell ref="O4:T4"/>
    <mergeCell ref="U4:V4"/>
    <mergeCell ref="R5:T5"/>
    <mergeCell ref="B7:B10"/>
    <mergeCell ref="B5:B6"/>
    <mergeCell ref="E5:F5"/>
    <mergeCell ref="H5:J5"/>
    <mergeCell ref="K5:M5"/>
    <mergeCell ref="O5:Q5"/>
    <mergeCell ref="B23:I23"/>
    <mergeCell ref="K23:P32"/>
    <mergeCell ref="B26:I26"/>
    <mergeCell ref="B29:I32"/>
    <mergeCell ref="B11:B14"/>
    <mergeCell ref="C16:F16"/>
    <mergeCell ref="G16:J16"/>
    <mergeCell ref="B18:P18"/>
    <mergeCell ref="B20:I20"/>
    <mergeCell ref="K20:P20"/>
  </mergeCells>
  <conditionalFormatting sqref="D15:E15 D10:D14">
    <cfRule type="expression" dxfId="4" priority="5">
      <formula>D10="Y"</formula>
    </cfRule>
  </conditionalFormatting>
  <conditionalFormatting sqref="E15:F15">
    <cfRule type="expression" dxfId="3" priority="4">
      <formula>E15="Y"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zoomScale="80" zoomScaleNormal="80" workbookViewId="0">
      <selection activeCell="G9" sqref="G9"/>
    </sheetView>
  </sheetViews>
  <sheetFormatPr defaultColWidth="8.88671875" defaultRowHeight="15" x14ac:dyDescent="0.2"/>
  <cols>
    <col min="1" max="1" width="13.33203125" customWidth="1"/>
    <col min="2" max="2" width="22.5546875" customWidth="1"/>
    <col min="3" max="11" width="6.77734375" customWidth="1"/>
    <col min="12"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6" ht="18" x14ac:dyDescent="0.25">
      <c r="A2" s="65" t="s">
        <v>47</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6" ht="25.5" x14ac:dyDescent="0.2">
      <c r="A3" s="69" t="s">
        <v>48</v>
      </c>
      <c r="B3" s="70" t="s">
        <v>49</v>
      </c>
      <c r="C3" s="71" t="s">
        <v>50</v>
      </c>
      <c r="D3" s="72" t="str">
        <f>'TITLE PAGE'!D14</f>
        <v>2016-17</v>
      </c>
      <c r="E3" s="72" t="s">
        <v>51</v>
      </c>
      <c r="F3" s="72" t="s">
        <v>52</v>
      </c>
      <c r="G3" s="72" t="s">
        <v>53</v>
      </c>
      <c r="H3" s="73" t="s">
        <v>54</v>
      </c>
      <c r="I3" s="73" t="s">
        <v>55</v>
      </c>
      <c r="J3" s="73" t="s">
        <v>56</v>
      </c>
      <c r="K3" s="73" t="s">
        <v>57</v>
      </c>
      <c r="L3" s="73" t="s">
        <v>58</v>
      </c>
      <c r="M3" s="73" t="s">
        <v>59</v>
      </c>
      <c r="N3" s="73" t="s">
        <v>60</v>
      </c>
      <c r="O3" s="73" t="s">
        <v>61</v>
      </c>
      <c r="P3" s="73" t="s">
        <v>62</v>
      </c>
      <c r="Q3" s="73" t="s">
        <v>63</v>
      </c>
      <c r="R3" s="73" t="s">
        <v>64</v>
      </c>
      <c r="S3" s="73" t="s">
        <v>65</v>
      </c>
      <c r="T3" s="73" t="s">
        <v>66</v>
      </c>
      <c r="U3" s="73" t="s">
        <v>67</v>
      </c>
      <c r="V3" s="73" t="s">
        <v>68</v>
      </c>
      <c r="W3" s="73" t="s">
        <v>69</v>
      </c>
      <c r="X3" s="73" t="s">
        <v>70</v>
      </c>
      <c r="Y3" s="73" t="s">
        <v>71</v>
      </c>
      <c r="Z3" s="73" t="s">
        <v>72</v>
      </c>
      <c r="AA3" s="73" t="s">
        <v>73</v>
      </c>
      <c r="AB3" s="73" t="s">
        <v>74</v>
      </c>
      <c r="AC3" s="73" t="s">
        <v>106</v>
      </c>
      <c r="AD3" s="73" t="s">
        <v>107</v>
      </c>
      <c r="AE3" s="73" t="s">
        <v>108</v>
      </c>
      <c r="AF3" s="73" t="s">
        <v>109</v>
      </c>
      <c r="AG3" s="241"/>
      <c r="AH3" s="241"/>
      <c r="AI3" s="241"/>
      <c r="AJ3" s="241"/>
    </row>
    <row r="4" spans="1:36" x14ac:dyDescent="0.2">
      <c r="A4" s="74"/>
      <c r="B4" s="75" t="s">
        <v>75</v>
      </c>
      <c r="C4" s="69"/>
      <c r="D4" s="76"/>
      <c r="E4" s="76"/>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241"/>
      <c r="AH4" s="241"/>
      <c r="AI4" s="241"/>
      <c r="AJ4" s="241"/>
    </row>
    <row r="5" spans="1:36" x14ac:dyDescent="0.2">
      <c r="A5" s="78" t="s">
        <v>76</v>
      </c>
      <c r="B5" s="79" t="s">
        <v>77</v>
      </c>
      <c r="C5" s="78" t="s">
        <v>78</v>
      </c>
      <c r="D5" s="80">
        <f>'4. BL SDB'!H5</f>
        <v>132.63200016593404</v>
      </c>
      <c r="E5" s="80">
        <f>'4. BL SDB'!I5</f>
        <v>132.63200016593404</v>
      </c>
      <c r="F5" s="80">
        <f>'4. BL SDB'!J5</f>
        <v>132.63200016593404</v>
      </c>
      <c r="G5" s="80">
        <f>'4. BL SDB'!K5</f>
        <v>132.63200016593404</v>
      </c>
      <c r="H5" s="80">
        <f>'4. BL SDB'!L5</f>
        <v>132.63200016593404</v>
      </c>
      <c r="I5" s="80">
        <f>'4. BL SDB'!M5</f>
        <v>132.63200016593404</v>
      </c>
      <c r="J5" s="80">
        <f>'4. BL SDB'!N5</f>
        <v>132.63200016593404</v>
      </c>
      <c r="K5" s="80">
        <f>'4. BL SDB'!O5</f>
        <v>132.63200016593404</v>
      </c>
      <c r="L5" s="80">
        <f>'4. BL SDB'!P5</f>
        <v>132.63200016593404</v>
      </c>
      <c r="M5" s="80">
        <f>'4. BL SDB'!Q5</f>
        <v>130.63200016593404</v>
      </c>
      <c r="N5" s="80">
        <f>'4. BL SDB'!R5</f>
        <v>130.63200016593404</v>
      </c>
      <c r="O5" s="80">
        <f>'4. BL SDB'!S5</f>
        <v>130.63200016593404</v>
      </c>
      <c r="P5" s="80">
        <f>'4. BL SDB'!T5</f>
        <v>130.63200016593404</v>
      </c>
      <c r="Q5" s="80">
        <f>'4. BL SDB'!U5</f>
        <v>130.63200016593404</v>
      </c>
      <c r="R5" s="80">
        <f>'4. BL SDB'!V5</f>
        <v>118.63200016593406</v>
      </c>
      <c r="S5" s="80">
        <f>'4. BL SDB'!W5</f>
        <v>118.63200016593406</v>
      </c>
      <c r="T5" s="80">
        <f>'4. BL SDB'!X5</f>
        <v>118.63200016593406</v>
      </c>
      <c r="U5" s="80">
        <f>'4. BL SDB'!Y5</f>
        <v>118.63200016593406</v>
      </c>
      <c r="V5" s="80">
        <f>'4. BL SDB'!Z5</f>
        <v>118.63200016593406</v>
      </c>
      <c r="W5" s="80">
        <f>'4. BL SDB'!AA5</f>
        <v>118.63200016593406</v>
      </c>
      <c r="X5" s="80">
        <f>'4. BL SDB'!AB5</f>
        <v>118.63200016593406</v>
      </c>
      <c r="Y5" s="80">
        <f>'4. BL SDB'!AC5</f>
        <v>118.63200016593406</v>
      </c>
      <c r="Z5" s="80">
        <f>'4. BL SDB'!AD5</f>
        <v>118.63200016593406</v>
      </c>
      <c r="AA5" s="80">
        <f>'4. BL SDB'!AE5</f>
        <v>118.63200016593406</v>
      </c>
      <c r="AB5" s="80">
        <f>'4. BL SDB'!AF5</f>
        <v>118.63200016593406</v>
      </c>
      <c r="AC5" s="80">
        <f>'4. BL SDB'!AG5</f>
        <v>118.63200016593406</v>
      </c>
      <c r="AD5" s="80">
        <f>'4. BL SDB'!AH5</f>
        <v>118.63200016593406</v>
      </c>
      <c r="AE5" s="80">
        <f>'4. BL SDB'!AI5</f>
        <v>118.63200016593406</v>
      </c>
      <c r="AF5" s="80">
        <f>'4. BL SDB'!AJ5</f>
        <v>118.63200016593406</v>
      </c>
      <c r="AG5" s="241"/>
      <c r="AH5" s="241"/>
      <c r="AI5" s="241"/>
      <c r="AJ5" s="241"/>
    </row>
    <row r="6" spans="1:36" x14ac:dyDescent="0.2">
      <c r="A6" s="78" t="s">
        <v>79</v>
      </c>
      <c r="B6" s="79" t="s">
        <v>77</v>
      </c>
      <c r="C6" s="78" t="s">
        <v>78</v>
      </c>
      <c r="D6" s="80">
        <f>'9. FP SDB'!H5</f>
        <v>132.63200016593404</v>
      </c>
      <c r="E6" s="80">
        <f>'9. FP SDB'!I5</f>
        <v>132.63200016593404</v>
      </c>
      <c r="F6" s="80">
        <f>'9. FP SDB'!J5</f>
        <v>132.63200016593404</v>
      </c>
      <c r="G6" s="80">
        <f>'9. FP SDB'!K5</f>
        <v>132.63200016593404</v>
      </c>
      <c r="H6" s="80">
        <f>'9. FP SDB'!L5</f>
        <v>132.63200016593404</v>
      </c>
      <c r="I6" s="80">
        <f>'9. FP SDB'!M5</f>
        <v>132.63200016593404</v>
      </c>
      <c r="J6" s="80">
        <f>'9. FP SDB'!N5</f>
        <v>132.63200016593404</v>
      </c>
      <c r="K6" s="80">
        <f>'9. FP SDB'!O5</f>
        <v>132.63200016593404</v>
      </c>
      <c r="L6" s="80">
        <f>'9. FP SDB'!P5</f>
        <v>132.63200016593404</v>
      </c>
      <c r="M6" s="80">
        <f>'9. FP SDB'!Q5</f>
        <v>130.63200016593404</v>
      </c>
      <c r="N6" s="80">
        <f>'9. FP SDB'!R5</f>
        <v>130.63200016593404</v>
      </c>
      <c r="O6" s="80">
        <f>'9. FP SDB'!S5</f>
        <v>130.63200016593404</v>
      </c>
      <c r="P6" s="80">
        <f>'9. FP SDB'!T5</f>
        <v>130.63200016593404</v>
      </c>
      <c r="Q6" s="80">
        <f>'9. FP SDB'!U5</f>
        <v>130.63200016593404</v>
      </c>
      <c r="R6" s="80">
        <f>'9. FP SDB'!V5</f>
        <v>118.63200016593406</v>
      </c>
      <c r="S6" s="80">
        <f>'9. FP SDB'!W5</f>
        <v>118.63200016593406</v>
      </c>
      <c r="T6" s="80">
        <f>'9. FP SDB'!X5</f>
        <v>118.63200016593406</v>
      </c>
      <c r="U6" s="80">
        <f>'9. FP SDB'!Y5</f>
        <v>118.63200016593406</v>
      </c>
      <c r="V6" s="80">
        <f>'9. FP SDB'!Z5</f>
        <v>118.63200016593406</v>
      </c>
      <c r="W6" s="80">
        <f>'9. FP SDB'!AA5</f>
        <v>118.63200016593406</v>
      </c>
      <c r="X6" s="80">
        <f>'9. FP SDB'!AB5</f>
        <v>118.63200016593406</v>
      </c>
      <c r="Y6" s="80">
        <f>'9. FP SDB'!AC5</f>
        <v>118.63200016593406</v>
      </c>
      <c r="Z6" s="80">
        <f>'9. FP SDB'!AD5</f>
        <v>118.63200016593406</v>
      </c>
      <c r="AA6" s="80">
        <f>'9. FP SDB'!AE5</f>
        <v>118.63200016593406</v>
      </c>
      <c r="AB6" s="80">
        <f>'9. FP SDB'!AF5</f>
        <v>118.63200016593406</v>
      </c>
      <c r="AC6" s="80">
        <f>'9. FP SDB'!AG5</f>
        <v>118.63200016593406</v>
      </c>
      <c r="AD6" s="80">
        <f>'9. FP SDB'!AH5</f>
        <v>118.63200016593406</v>
      </c>
      <c r="AE6" s="80">
        <f>'9. FP SDB'!AI5</f>
        <v>118.63200016593406</v>
      </c>
      <c r="AF6" s="80">
        <f>'9. FP SDB'!AJ5</f>
        <v>118.63200016593406</v>
      </c>
      <c r="AG6" s="241"/>
      <c r="AH6" s="241"/>
      <c r="AI6" s="241"/>
      <c r="AJ6" s="241"/>
    </row>
    <row r="7" spans="1:36" x14ac:dyDescent="0.2">
      <c r="A7" s="69"/>
      <c r="B7" s="75" t="s">
        <v>80</v>
      </c>
      <c r="C7" s="69"/>
      <c r="D7" s="80">
        <f>'9. FP SDB'!H6</f>
        <v>-2.5374409338940711E-10</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241"/>
      <c r="AH7" s="241"/>
      <c r="AI7" s="241"/>
      <c r="AJ7" s="241"/>
    </row>
    <row r="8" spans="1:36" x14ac:dyDescent="0.2">
      <c r="A8" s="78" t="s">
        <v>81</v>
      </c>
      <c r="B8" s="79" t="s">
        <v>82</v>
      </c>
      <c r="C8" s="78" t="s">
        <v>78</v>
      </c>
      <c r="D8" s="80">
        <f>'3. BL Demand'!H10</f>
        <v>38.360902491899736</v>
      </c>
      <c r="E8" s="80">
        <f>'3. BL Demand'!I10</f>
        <v>37.490842837765896</v>
      </c>
      <c r="F8" s="80">
        <f>'3. BL Demand'!J10</f>
        <v>36.695790143626006</v>
      </c>
      <c r="G8" s="80">
        <f>'3. BL Demand'!K10</f>
        <v>35.931988480881486</v>
      </c>
      <c r="H8" s="80">
        <f>'3. BL Demand'!L10</f>
        <v>35.172666953970811</v>
      </c>
      <c r="I8" s="80">
        <f>'3. BL Demand'!M10</f>
        <v>34.470145060435343</v>
      </c>
      <c r="J8" s="80">
        <f>'3. BL Demand'!N10</f>
        <v>33.80194615098948</v>
      </c>
      <c r="K8" s="80">
        <f>'3. BL Demand'!O10</f>
        <v>33.152446479181876</v>
      </c>
      <c r="L8" s="80">
        <f>'3. BL Demand'!P10</f>
        <v>32.524182100098514</v>
      </c>
      <c r="M8" s="80">
        <f>'3. BL Demand'!Q10</f>
        <v>31.926116907084918</v>
      </c>
      <c r="N8" s="80">
        <f>'3. BL Demand'!R10</f>
        <v>31.341543716800022</v>
      </c>
      <c r="O8" s="80">
        <f>'3. BL Demand'!S10</f>
        <v>30.782254655991938</v>
      </c>
      <c r="P8" s="80">
        <f>'3. BL Demand'!T10</f>
        <v>30.244001717704858</v>
      </c>
      <c r="Q8" s="80">
        <f>'3. BL Demand'!U10</f>
        <v>29.722233266774911</v>
      </c>
      <c r="R8" s="80">
        <f>'3. BL Demand'!V10</f>
        <v>29.199038722944621</v>
      </c>
      <c r="S8" s="80">
        <f>'3. BL Demand'!W10</f>
        <v>28.645728529301575</v>
      </c>
      <c r="T8" s="80">
        <f>'3. BL Demand'!X10</f>
        <v>28.101842348078506</v>
      </c>
      <c r="U8" s="80">
        <f>'3. BL Demand'!Y10</f>
        <v>27.575632552994005</v>
      </c>
      <c r="V8" s="80">
        <f>'3. BL Demand'!Z10</f>
        <v>27.055927136495225</v>
      </c>
      <c r="W8" s="80">
        <f>'3. BL Demand'!AA10</f>
        <v>26.567563027245228</v>
      </c>
      <c r="X8" s="80">
        <f>'3. BL Demand'!AB10</f>
        <v>26.087630331851258</v>
      </c>
      <c r="Y8" s="80">
        <f>'3. BL Demand'!AC10</f>
        <v>25.619782361536529</v>
      </c>
      <c r="Z8" s="80">
        <f>'3. BL Demand'!AD10</f>
        <v>25.155754429289662</v>
      </c>
      <c r="AA8" s="80">
        <f>'3. BL Demand'!AE10</f>
        <v>24.704596801057612</v>
      </c>
      <c r="AB8" s="80">
        <f>'3. BL Demand'!AF10</f>
        <v>24.262066443260697</v>
      </c>
      <c r="AC8" s="80">
        <f>'3. BL Demand'!AG10</f>
        <v>23.828102831997022</v>
      </c>
      <c r="AD8" s="80">
        <f>'3. BL Demand'!AH10</f>
        <v>23.404324227764938</v>
      </c>
      <c r="AE8" s="80">
        <f>'3. BL Demand'!AI10</f>
        <v>22.988527204011898</v>
      </c>
      <c r="AF8" s="80">
        <f>'3. BL Demand'!AJ10</f>
        <v>22.581411611363386</v>
      </c>
      <c r="AG8" s="241"/>
      <c r="AH8" s="241"/>
      <c r="AI8" s="241"/>
      <c r="AJ8" s="241"/>
    </row>
    <row r="9" spans="1:36" x14ac:dyDescent="0.2">
      <c r="A9" s="78" t="s">
        <v>83</v>
      </c>
      <c r="B9" s="79" t="s">
        <v>82</v>
      </c>
      <c r="C9" s="78" t="s">
        <v>78</v>
      </c>
      <c r="D9" s="80">
        <f>'8. FP Demand'!H10</f>
        <v>38.360902491899736</v>
      </c>
      <c r="E9" s="80">
        <f>'8. FP Demand'!I10</f>
        <v>37.490842837765896</v>
      </c>
      <c r="F9" s="80">
        <f>'8. FP Demand'!J10</f>
        <v>36.695790143626006</v>
      </c>
      <c r="G9" s="80">
        <f>'8. FP Demand'!K10</f>
        <v>35.931988480881486</v>
      </c>
      <c r="H9" s="80">
        <f>'8. FP Demand'!L10</f>
        <v>35.172666953970811</v>
      </c>
      <c r="I9" s="80">
        <f>'8. FP Demand'!M10</f>
        <v>34.470145060435343</v>
      </c>
      <c r="J9" s="80">
        <f>'8. FP Demand'!N10</f>
        <v>33.80194615098948</v>
      </c>
      <c r="K9" s="80">
        <f>'8. FP Demand'!O10</f>
        <v>33.152446479181876</v>
      </c>
      <c r="L9" s="80">
        <f>'8. FP Demand'!P10</f>
        <v>32.524182100098514</v>
      </c>
      <c r="M9" s="80">
        <f>'8. FP Demand'!Q10</f>
        <v>25.406603696716495</v>
      </c>
      <c r="N9" s="80">
        <f>'8. FP Demand'!R10</f>
        <v>19.021410213522664</v>
      </c>
      <c r="O9" s="80">
        <f>'8. FP Demand'!S10</f>
        <v>12.703289702526229</v>
      </c>
      <c r="P9" s="80">
        <f>'8. FP Demand'!T10</f>
        <v>6.44262133018964</v>
      </c>
      <c r="Q9" s="80">
        <f>'8. FP Demand'!U10</f>
        <v>0.23556961075825472</v>
      </c>
      <c r="R9" s="80">
        <f>'8. FP Demand'!V10</f>
        <v>0.23460255600510063</v>
      </c>
      <c r="S9" s="80">
        <f>'8. FP Demand'!W10</f>
        <v>0.23329396338624039</v>
      </c>
      <c r="T9" s="80">
        <f>'8. FP Demand'!X10</f>
        <v>0.23197713634390862</v>
      </c>
      <c r="U9" s="80">
        <f>'8. FP Demand'!Y10</f>
        <v>0.23072845769928102</v>
      </c>
      <c r="V9" s="80">
        <f>'8. FP Demand'!Z10</f>
        <v>0.22945112380305702</v>
      </c>
      <c r="W9" s="80">
        <f>'8. FP Demand'!AA10</f>
        <v>0.22838149927720547</v>
      </c>
      <c r="X9" s="80">
        <f>'8. FP Demand'!AB10</f>
        <v>0.22731009124733528</v>
      </c>
      <c r="Y9" s="80">
        <f>'8. FP Demand'!AC10</f>
        <v>0.22627270521835197</v>
      </c>
      <c r="Z9" s="80">
        <f>'8. FP Demand'!AD10</f>
        <v>0.22519114587770023</v>
      </c>
      <c r="AA9" s="80">
        <f>'8. FP Demand'!AE10</f>
        <v>0.22415539194374565</v>
      </c>
      <c r="AB9" s="80">
        <f>'8. FP Demand'!AF10</f>
        <v>0.22312591092917722</v>
      </c>
      <c r="AC9" s="80">
        <f>'8. FP Demand'!AG10</f>
        <v>0.22210424642970808</v>
      </c>
      <c r="AD9" s="80">
        <f>'8. FP Demand'!AH10</f>
        <v>0.22110912586517251</v>
      </c>
      <c r="AE9" s="80">
        <f>'8. FP Demand'!AI10</f>
        <v>0.22011998865361077</v>
      </c>
      <c r="AF9" s="80">
        <f>'8. FP Demand'!AJ10</f>
        <v>0.21914640272536465</v>
      </c>
      <c r="AG9" s="241"/>
      <c r="AH9" s="241"/>
      <c r="AI9" s="241"/>
      <c r="AJ9" s="241"/>
    </row>
    <row r="10" spans="1:36" x14ac:dyDescent="0.2">
      <c r="A10" s="78" t="s">
        <v>84</v>
      </c>
      <c r="B10" s="79" t="s">
        <v>85</v>
      </c>
      <c r="C10" s="78" t="s">
        <v>78</v>
      </c>
      <c r="D10" s="80">
        <f>'3. BL Demand'!H9</f>
        <v>23.447755646186156</v>
      </c>
      <c r="E10" s="80">
        <f>'3. BL Demand'!I9</f>
        <v>24.152948767196538</v>
      </c>
      <c r="F10" s="80">
        <f>'3. BL Demand'!J9</f>
        <v>24.850349319440845</v>
      </c>
      <c r="G10" s="80">
        <f>'3. BL Demand'!K9</f>
        <v>25.583481429287648</v>
      </c>
      <c r="H10" s="80">
        <f>'3. BL Demand'!L9</f>
        <v>26.223832538641538</v>
      </c>
      <c r="I10" s="80">
        <f>'3. BL Demand'!M9</f>
        <v>26.858535279991628</v>
      </c>
      <c r="J10" s="80">
        <f>'3. BL Demand'!N9</f>
        <v>27.475421899458979</v>
      </c>
      <c r="K10" s="80">
        <f>'3. BL Demand'!O9</f>
        <v>28.091750611313131</v>
      </c>
      <c r="L10" s="80">
        <f>'3. BL Demand'!P9</f>
        <v>28.683306855044957</v>
      </c>
      <c r="M10" s="80">
        <f>'3. BL Demand'!Q9</f>
        <v>29.264316849682569</v>
      </c>
      <c r="N10" s="80">
        <f>'3. BL Demand'!R9</f>
        <v>29.841164407241834</v>
      </c>
      <c r="O10" s="80">
        <f>'3. BL Demand'!S9</f>
        <v>30.383287454249675</v>
      </c>
      <c r="P10" s="80">
        <f>'3. BL Demand'!T9</f>
        <v>30.909742352423947</v>
      </c>
      <c r="Q10" s="80">
        <f>'3. BL Demand'!U9</f>
        <v>31.423632062695891</v>
      </c>
      <c r="R10" s="80">
        <f>'3. BL Demand'!V9</f>
        <v>31.798427294612779</v>
      </c>
      <c r="S10" s="80">
        <f>'3. BL Demand'!W9</f>
        <v>32.319953735502068</v>
      </c>
      <c r="T10" s="80">
        <f>'3. BL Demand'!X9</f>
        <v>32.840712870884715</v>
      </c>
      <c r="U10" s="80">
        <f>'3. BL Demand'!Y9</f>
        <v>33.36070652780699</v>
      </c>
      <c r="V10" s="80">
        <f>'3. BL Demand'!Z9</f>
        <v>33.879929137254429</v>
      </c>
      <c r="W10" s="80">
        <f>'3. BL Demand'!AA9</f>
        <v>34.436730833739063</v>
      </c>
      <c r="X10" s="80">
        <f>'3. BL Demand'!AB9</f>
        <v>35.003329252545768</v>
      </c>
      <c r="Y10" s="80">
        <f>'3. BL Demand'!AC9</f>
        <v>35.567692177026679</v>
      </c>
      <c r="Z10" s="80">
        <f>'3. BL Demand'!AD9</f>
        <v>36.129191451329909</v>
      </c>
      <c r="AA10" s="80">
        <f>'3. BL Demand'!AE9</f>
        <v>36.688483286407823</v>
      </c>
      <c r="AB10" s="80">
        <f>'3. BL Demand'!AF9</f>
        <v>37.245525804132761</v>
      </c>
      <c r="AC10" s="80">
        <f>'3. BL Demand'!AG9</f>
        <v>37.800289753197177</v>
      </c>
      <c r="AD10" s="80">
        <f>'3. BL Demand'!AH9</f>
        <v>38.357250108713259</v>
      </c>
      <c r="AE10" s="80">
        <f>'3. BL Demand'!AI9</f>
        <v>38.911693659157208</v>
      </c>
      <c r="AF10" s="80">
        <f>'3. BL Demand'!AJ9</f>
        <v>39.464473691280681</v>
      </c>
      <c r="AG10" s="241"/>
      <c r="AH10" s="241"/>
      <c r="AI10" s="241"/>
      <c r="AJ10" s="241"/>
    </row>
    <row r="11" spans="1:36" x14ac:dyDescent="0.2">
      <c r="A11" s="78" t="s">
        <v>86</v>
      </c>
      <c r="B11" s="79" t="s">
        <v>85</v>
      </c>
      <c r="C11" s="78" t="s">
        <v>78</v>
      </c>
      <c r="D11" s="80">
        <f>'8. FP Demand'!H9</f>
        <v>23.447755646186156</v>
      </c>
      <c r="E11" s="80">
        <f>'8. FP Demand'!I9</f>
        <v>24.152948767196538</v>
      </c>
      <c r="F11" s="80">
        <f>'8. FP Demand'!J9</f>
        <v>24.850349319440845</v>
      </c>
      <c r="G11" s="80">
        <f>'8. FP Demand'!K9</f>
        <v>25.583481429287648</v>
      </c>
      <c r="H11" s="80">
        <f>'8. FP Demand'!L9</f>
        <v>26.192715940213084</v>
      </c>
      <c r="I11" s="80">
        <f>'8. FP Demand'!M9</f>
        <v>26.798013496048284</v>
      </c>
      <c r="J11" s="80">
        <f>'8. FP Demand'!N9</f>
        <v>27.387112215204066</v>
      </c>
      <c r="K11" s="80">
        <f>'8. FP Demand'!O9</f>
        <v>27.977181361263781</v>
      </c>
      <c r="L11" s="80">
        <f>'8. FP Demand'!P9</f>
        <v>28.543922315319872</v>
      </c>
      <c r="M11" s="80">
        <f>'8. FP Demand'!Q9</f>
        <v>35.344244107449569</v>
      </c>
      <c r="N11" s="80">
        <f>'8. FP Demand'!R9</f>
        <v>41.173912611457553</v>
      </c>
      <c r="O11" s="80">
        <f>'8. FP Demand'!S9</f>
        <v>46.928607413953856</v>
      </c>
      <c r="P11" s="80">
        <f>'8. FP Demand'!T9</f>
        <v>52.630995228514855</v>
      </c>
      <c r="Q11" s="80">
        <f>'8. FP Demand'!U9</f>
        <v>58.282650515297476</v>
      </c>
      <c r="R11" s="80">
        <f>'8. FP Demand'!V9</f>
        <v>58.236170520704682</v>
      </c>
      <c r="S11" s="80">
        <f>'8. FP Demand'!W9</f>
        <v>58.34195508313028</v>
      </c>
      <c r="T11" s="80">
        <f>'8. FP Demand'!X9</f>
        <v>58.450416222746718</v>
      </c>
      <c r="U11" s="80">
        <f>'8. FP Demand'!Y9</f>
        <v>58.561314544350715</v>
      </c>
      <c r="V11" s="80">
        <f>'8. FP Demand'!Z9</f>
        <v>58.674421215483164</v>
      </c>
      <c r="W11" s="80">
        <f>'8. FP Demand'!AA9</f>
        <v>58.876966278718356</v>
      </c>
      <c r="X11" s="80">
        <f>'8. FP Demand'!AB9</f>
        <v>59.091476447409612</v>
      </c>
      <c r="Y11" s="80">
        <f>'8. FP Demand'!AC9</f>
        <v>59.302794867559989</v>
      </c>
      <c r="Z11" s="80">
        <f>'8. FP Demand'!AD9</f>
        <v>59.510142020332538</v>
      </c>
      <c r="AA11" s="80">
        <f>'8. FP Demand'!AE9</f>
        <v>59.714566909377808</v>
      </c>
      <c r="AB11" s="80">
        <f>'8. FP Demand'!AF9</f>
        <v>59.926152045681484</v>
      </c>
      <c r="AC11" s="80">
        <f>'8. FP Demand'!AG9</f>
        <v>60.134349630929805</v>
      </c>
      <c r="AD11" s="80">
        <f>'8. FP Demand'!AH9</f>
        <v>60.345365187242294</v>
      </c>
      <c r="AE11" s="80">
        <f>'8. FP Demand'!AI9</f>
        <v>60.552790123702074</v>
      </c>
      <c r="AF11" s="80">
        <f>'8. FP Demand'!AJ9</f>
        <v>60.757882110048364</v>
      </c>
    </row>
    <row r="12" spans="1:36" x14ac:dyDescent="0.2">
      <c r="A12" s="78" t="s">
        <v>87</v>
      </c>
      <c r="B12" s="79" t="s">
        <v>88</v>
      </c>
      <c r="C12" s="78" t="s">
        <v>78</v>
      </c>
      <c r="D12" s="80">
        <f>'3. BL Demand'!H7+'3. BL Demand'!H8</f>
        <v>21.918987792328387</v>
      </c>
      <c r="E12" s="80">
        <f>'3. BL Demand'!I7+'3. BL Demand'!I8</f>
        <v>21.948025912033653</v>
      </c>
      <c r="F12" s="80">
        <f>'3. BL Demand'!J7+'3. BL Demand'!J8</f>
        <v>21.93667243332812</v>
      </c>
      <c r="G12" s="80">
        <f>'3. BL Demand'!K7+'3. BL Demand'!K8</f>
        <v>21.968951508503928</v>
      </c>
      <c r="H12" s="80">
        <f>'3. BL Demand'!L7+'3. BL Demand'!L8</f>
        <v>21.954638831818087</v>
      </c>
      <c r="I12" s="80">
        <f>'3. BL Demand'!M7+'3. BL Demand'!M8</f>
        <v>22.073356516993808</v>
      </c>
      <c r="J12" s="80">
        <f>'3. BL Demand'!N7+'3. BL Demand'!N8</f>
        <v>22.151345696821586</v>
      </c>
      <c r="K12" s="80">
        <f>'3. BL Demand'!O7+'3. BL Demand'!O8</f>
        <v>22.225134668971922</v>
      </c>
      <c r="L12" s="80">
        <f>'3. BL Demand'!P7+'3. BL Demand'!P8</f>
        <v>22.220130573207559</v>
      </c>
      <c r="M12" s="80">
        <f>'3. BL Demand'!Q7+'3. BL Demand'!Q8</f>
        <v>22.30874319579349</v>
      </c>
      <c r="N12" s="80">
        <f>'3. BL Demand'!R7+'3. BL Demand'!R8</f>
        <v>22.333048096023049</v>
      </c>
      <c r="O12" s="80">
        <f>'3. BL Demand'!S7+'3. BL Demand'!S8</f>
        <v>22.356718644354061</v>
      </c>
      <c r="P12" s="80">
        <f>'3. BL Demand'!T7+'3. BL Demand'!T8</f>
        <v>22.319624766678892</v>
      </c>
      <c r="Q12" s="80">
        <f>'3. BL Demand'!U7+'3. BL Demand'!U8</f>
        <v>22.401498011561891</v>
      </c>
      <c r="R12" s="80">
        <f>'3. BL Demand'!V7+'3. BL Demand'!V8</f>
        <v>22.428204400370134</v>
      </c>
      <c r="S12" s="80">
        <f>'3. BL Demand'!W7+'3. BL Demand'!W8</f>
        <v>22.456235441516032</v>
      </c>
      <c r="T12" s="80">
        <f>'3. BL Demand'!X7+'3. BL Demand'!X8</f>
        <v>22.421821293855551</v>
      </c>
      <c r="U12" s="80">
        <f>'3. BL Demand'!Y7+'3. BL Demand'!Y8</f>
        <v>22.504386651931135</v>
      </c>
      <c r="V12" s="80">
        <f>'3. BL Demand'!Z7+'3. BL Demand'!Z8</f>
        <v>22.523697945304836</v>
      </c>
      <c r="W12" s="80">
        <f>'3. BL Demand'!AA7+'3. BL Demand'!AA8</f>
        <v>22.54222128678289</v>
      </c>
      <c r="X12" s="80">
        <f>'3. BL Demand'!AB7+'3. BL Demand'!AB8</f>
        <v>22.49846590773776</v>
      </c>
      <c r="Y12" s="80">
        <f>'3. BL Demand'!AC7+'3. BL Demand'!AC8</f>
        <v>22.580092785013463</v>
      </c>
      <c r="Z12" s="80">
        <f>'3. BL Demand'!AD7+'3. BL Demand'!AD8</f>
        <v>22.602817793262957</v>
      </c>
      <c r="AA12" s="80">
        <f>'3. BL Demand'!AE7+'3. BL Demand'!AE8</f>
        <v>22.626334178068053</v>
      </c>
      <c r="AB12" s="80">
        <f>'3. BL Demand'!AF7+'3. BL Demand'!AF8</f>
        <v>22.589631942838729</v>
      </c>
      <c r="AC12" s="80">
        <f>'3. BL Demand'!AG7+'3. BL Demand'!AG8</f>
        <v>22.675906368860726</v>
      </c>
      <c r="AD12" s="80">
        <f>'3. BL Demand'!AH7+'3. BL Demand'!AH8</f>
        <v>22.701978939869985</v>
      </c>
      <c r="AE12" s="80">
        <f>'3. BL Demand'!AI7+'3. BL Demand'!AI8</f>
        <v>22.728662148965565</v>
      </c>
      <c r="AF12" s="80">
        <f>'3. BL Demand'!AJ7+'3. BL Demand'!AJ8</f>
        <v>22.694733450432697</v>
      </c>
    </row>
    <row r="13" spans="1:36" x14ac:dyDescent="0.2">
      <c r="A13" s="78" t="s">
        <v>89</v>
      </c>
      <c r="B13" s="79" t="s">
        <v>88</v>
      </c>
      <c r="C13" s="78" t="s">
        <v>78</v>
      </c>
      <c r="D13" s="80">
        <f>'8. FP Demand'!H7+'8. FP Demand'!H8</f>
        <v>21.918987792328387</v>
      </c>
      <c r="E13" s="80">
        <f>'8. FP Demand'!I7+'8. FP Demand'!I8</f>
        <v>21.948025912033653</v>
      </c>
      <c r="F13" s="80">
        <f>'8. FP Demand'!J7+'8. FP Demand'!J8</f>
        <v>21.93667243332812</v>
      </c>
      <c r="G13" s="80">
        <f>'8. FP Demand'!K7+'8. FP Demand'!K8</f>
        <v>21.968951508503928</v>
      </c>
      <c r="H13" s="80">
        <f>'8. FP Demand'!L7+'8. FP Demand'!L8</f>
        <v>21.954638831818087</v>
      </c>
      <c r="I13" s="80">
        <f>'8. FP Demand'!M7+'8. FP Demand'!M8</f>
        <v>22.073356516993808</v>
      </c>
      <c r="J13" s="80">
        <f>'8. FP Demand'!N7+'8. FP Demand'!N8</f>
        <v>22.151345696821586</v>
      </c>
      <c r="K13" s="80">
        <f>'8. FP Demand'!O7+'8. FP Demand'!O8</f>
        <v>22.225134668971922</v>
      </c>
      <c r="L13" s="80">
        <f>'8. FP Demand'!P7+'8. FP Demand'!P8</f>
        <v>22.220130573207559</v>
      </c>
      <c r="M13" s="80">
        <f>'8. FP Demand'!Q7+'8. FP Demand'!Q8</f>
        <v>22.30874319579349</v>
      </c>
      <c r="N13" s="80">
        <f>'8. FP Demand'!R7+'8. FP Demand'!R8</f>
        <v>22.333048096023049</v>
      </c>
      <c r="O13" s="80">
        <f>'8. FP Demand'!S7+'8. FP Demand'!S8</f>
        <v>22.356718644354061</v>
      </c>
      <c r="P13" s="80">
        <f>'8. FP Demand'!T7+'8. FP Demand'!T8</f>
        <v>22.319624766678892</v>
      </c>
      <c r="Q13" s="80">
        <f>'8. FP Demand'!U7+'8. FP Demand'!U8</f>
        <v>22.401498011561891</v>
      </c>
      <c r="R13" s="80">
        <f>'8. FP Demand'!V7+'8. FP Demand'!V8</f>
        <v>22.428204400370134</v>
      </c>
      <c r="S13" s="80">
        <f>'8. FP Demand'!W7+'8. FP Demand'!W8</f>
        <v>22.456235441516032</v>
      </c>
      <c r="T13" s="80">
        <f>'8. FP Demand'!X7+'8. FP Demand'!X8</f>
        <v>22.421821293855551</v>
      </c>
      <c r="U13" s="80">
        <f>'8. FP Demand'!Y7+'8. FP Demand'!Y8</f>
        <v>22.504386651931135</v>
      </c>
      <c r="V13" s="80">
        <f>'8. FP Demand'!Z7+'8. FP Demand'!Z8</f>
        <v>22.523697945304836</v>
      </c>
      <c r="W13" s="80">
        <f>'8. FP Demand'!AA7+'8. FP Demand'!AA8</f>
        <v>22.54222128678289</v>
      </c>
      <c r="X13" s="80">
        <f>'8. FP Demand'!AB7+'8. FP Demand'!AB8</f>
        <v>22.49846590773776</v>
      </c>
      <c r="Y13" s="80">
        <f>'8. FP Demand'!AC7+'8. FP Demand'!AC8</f>
        <v>22.580092785013463</v>
      </c>
      <c r="Z13" s="80">
        <f>'8. FP Demand'!AD7+'8. FP Demand'!AD8</f>
        <v>22.602817793262957</v>
      </c>
      <c r="AA13" s="80">
        <f>'8. FP Demand'!AE7+'8. FP Demand'!AE8</f>
        <v>22.626334178068053</v>
      </c>
      <c r="AB13" s="80">
        <f>'8. FP Demand'!AF7+'8. FP Demand'!AF8</f>
        <v>22.589631942838729</v>
      </c>
      <c r="AC13" s="80">
        <f>'8. FP Demand'!AG7+'8. FP Demand'!AG8</f>
        <v>22.675906368860726</v>
      </c>
      <c r="AD13" s="80">
        <f>'8. FP Demand'!AH7+'8. FP Demand'!AH8</f>
        <v>22.701978939869985</v>
      </c>
      <c r="AE13" s="80">
        <f>'8. FP Demand'!AI7+'8. FP Demand'!AI8</f>
        <v>22.728662148965565</v>
      </c>
      <c r="AF13" s="80">
        <f>'8. FP Demand'!AJ7+'8. FP Demand'!AJ8</f>
        <v>22.694733450432697</v>
      </c>
    </row>
    <row r="14" spans="1:36" x14ac:dyDescent="0.2">
      <c r="A14" s="78" t="s">
        <v>90</v>
      </c>
      <c r="B14" s="79" t="s">
        <v>91</v>
      </c>
      <c r="C14" s="78" t="s">
        <v>78</v>
      </c>
      <c r="D14" s="80">
        <f>'3. BL Demand'!H36</f>
        <v>27.16</v>
      </c>
      <c r="E14" s="80">
        <f>'3. BL Demand'!I36</f>
        <v>26.97</v>
      </c>
      <c r="F14" s="80">
        <f>'3. BL Demand'!J36</f>
        <v>26.78</v>
      </c>
      <c r="G14" s="80">
        <f>'3. BL Demand'!K36</f>
        <v>26.59</v>
      </c>
      <c r="H14" s="80">
        <f>'3. BL Demand'!L36</f>
        <v>26.59</v>
      </c>
      <c r="I14" s="80">
        <f>'3. BL Demand'!M36</f>
        <v>26.59</v>
      </c>
      <c r="J14" s="80">
        <f>'3. BL Demand'!N36</f>
        <v>26.59</v>
      </c>
      <c r="K14" s="80">
        <f>'3. BL Demand'!O36</f>
        <v>26.59</v>
      </c>
      <c r="L14" s="80">
        <f>'3. BL Demand'!P36</f>
        <v>26.59</v>
      </c>
      <c r="M14" s="80">
        <f>'3. BL Demand'!Q36</f>
        <v>26.59</v>
      </c>
      <c r="N14" s="80">
        <f>'3. BL Demand'!R36</f>
        <v>26.59</v>
      </c>
      <c r="O14" s="80">
        <f>'3. BL Demand'!S36</f>
        <v>26.59</v>
      </c>
      <c r="P14" s="80">
        <f>'3. BL Demand'!T36</f>
        <v>26.59</v>
      </c>
      <c r="Q14" s="80">
        <f>'3. BL Demand'!U36</f>
        <v>26.59</v>
      </c>
      <c r="R14" s="80">
        <f>'3. BL Demand'!V36</f>
        <v>26.59</v>
      </c>
      <c r="S14" s="80">
        <f>'3. BL Demand'!W36</f>
        <v>26.59</v>
      </c>
      <c r="T14" s="80">
        <f>'3. BL Demand'!X36</f>
        <v>26.59</v>
      </c>
      <c r="U14" s="80">
        <f>'3. BL Demand'!Y36</f>
        <v>26.59</v>
      </c>
      <c r="V14" s="80">
        <f>'3. BL Demand'!Z36</f>
        <v>26.59</v>
      </c>
      <c r="W14" s="80">
        <f>'3. BL Demand'!AA36</f>
        <v>26.59</v>
      </c>
      <c r="X14" s="80">
        <f>'3. BL Demand'!AB36</f>
        <v>26.59</v>
      </c>
      <c r="Y14" s="80">
        <f>'3. BL Demand'!AC36</f>
        <v>26.59</v>
      </c>
      <c r="Z14" s="80">
        <f>'3. BL Demand'!AD36</f>
        <v>26.59</v>
      </c>
      <c r="AA14" s="80">
        <f>'3. BL Demand'!AE36</f>
        <v>26.59</v>
      </c>
      <c r="AB14" s="80">
        <f>'3. BL Demand'!AF36</f>
        <v>26.590000000000003</v>
      </c>
      <c r="AC14" s="80">
        <f>'3. BL Demand'!AG36</f>
        <v>26.59</v>
      </c>
      <c r="AD14" s="80">
        <f>'3. BL Demand'!AH36</f>
        <v>26.59</v>
      </c>
      <c r="AE14" s="80">
        <f>'3. BL Demand'!AI36</f>
        <v>26.59</v>
      </c>
      <c r="AF14" s="80">
        <f>'3. BL Demand'!AJ36</f>
        <v>26.59</v>
      </c>
    </row>
    <row r="15" spans="1:36" x14ac:dyDescent="0.2">
      <c r="A15" s="78" t="s">
        <v>92</v>
      </c>
      <c r="B15" s="79" t="s">
        <v>91</v>
      </c>
      <c r="C15" s="78" t="s">
        <v>78</v>
      </c>
      <c r="D15" s="80">
        <f>'8. FP Demand'!H36</f>
        <v>27.16</v>
      </c>
      <c r="E15" s="80">
        <f>'8. FP Demand'!I36</f>
        <v>26.97</v>
      </c>
      <c r="F15" s="80">
        <f>'8. FP Demand'!J36</f>
        <v>26.78</v>
      </c>
      <c r="G15" s="80">
        <f>'8. FP Demand'!K36</f>
        <v>26.59</v>
      </c>
      <c r="H15" s="80">
        <f>'8. FP Demand'!L36</f>
        <v>26.59</v>
      </c>
      <c r="I15" s="80">
        <f>'8. FP Demand'!M36</f>
        <v>26.59</v>
      </c>
      <c r="J15" s="80">
        <f>'8. FP Demand'!N36</f>
        <v>26.59</v>
      </c>
      <c r="K15" s="80">
        <f>'8. FP Demand'!O36</f>
        <v>26.59</v>
      </c>
      <c r="L15" s="80">
        <f>'8. FP Demand'!P36</f>
        <v>26.59</v>
      </c>
      <c r="M15" s="80">
        <f>'8. FP Demand'!Q36</f>
        <v>26.59</v>
      </c>
      <c r="N15" s="80">
        <f>'8. FP Demand'!R36</f>
        <v>26.59</v>
      </c>
      <c r="O15" s="80">
        <f>'8. FP Demand'!S36</f>
        <v>26.59</v>
      </c>
      <c r="P15" s="80">
        <f>'8. FP Demand'!T36</f>
        <v>26.59</v>
      </c>
      <c r="Q15" s="80">
        <f>'8. FP Demand'!U36</f>
        <v>26.59</v>
      </c>
      <c r="R15" s="80">
        <f>'8. FP Demand'!V36</f>
        <v>26.59</v>
      </c>
      <c r="S15" s="80">
        <f>'8. FP Demand'!W36</f>
        <v>26.589999999999996</v>
      </c>
      <c r="T15" s="80">
        <f>'8. FP Demand'!X36</f>
        <v>26.59</v>
      </c>
      <c r="U15" s="80">
        <f>'8. FP Demand'!Y36</f>
        <v>26.59</v>
      </c>
      <c r="V15" s="80">
        <f>'8. FP Demand'!Z36</f>
        <v>26.590000000000003</v>
      </c>
      <c r="W15" s="80">
        <f>'8. FP Demand'!AA36</f>
        <v>26.59</v>
      </c>
      <c r="X15" s="80">
        <f>'8. FP Demand'!AB36</f>
        <v>26.59</v>
      </c>
      <c r="Y15" s="80">
        <f>'8. FP Demand'!AC36</f>
        <v>26.589999999999996</v>
      </c>
      <c r="Z15" s="80">
        <f>'8. FP Demand'!AD36</f>
        <v>26.59</v>
      </c>
      <c r="AA15" s="80">
        <f>'8. FP Demand'!AE36</f>
        <v>26.59</v>
      </c>
      <c r="AB15" s="80">
        <f>'8. FP Demand'!AF36</f>
        <v>26.590000000000003</v>
      </c>
      <c r="AC15" s="80">
        <f>'8. FP Demand'!AG36</f>
        <v>26.589999999999996</v>
      </c>
      <c r="AD15" s="80">
        <f>'8. FP Demand'!AH36</f>
        <v>26.59</v>
      </c>
      <c r="AE15" s="80">
        <f>'8. FP Demand'!AI36</f>
        <v>26.59</v>
      </c>
      <c r="AF15" s="80">
        <f>'8. FP Demand'!AJ36</f>
        <v>26.59</v>
      </c>
    </row>
    <row r="16" spans="1:36" x14ac:dyDescent="0.2">
      <c r="A16" s="78" t="s">
        <v>93</v>
      </c>
      <c r="B16" s="79" t="s">
        <v>94</v>
      </c>
      <c r="C16" s="78" t="s">
        <v>78</v>
      </c>
      <c r="D16" s="80">
        <f>'4. BL SDB'!H3-('3. BL Demand'!H7+'3. BL Demand'!H8+'3. BL Demand'!H9+'3. BL Demand'!H10)-'3. BL Demand'!H36</f>
        <v>3.2617607803835647</v>
      </c>
      <c r="E16" s="80">
        <f>'4. BL SDB'!I3-('3. BL Demand'!I7+'3. BL Demand'!I8+'3. BL Demand'!I9+'3. BL Demand'!I10)-'3. BL Demand'!I36</f>
        <v>3.261760780383554</v>
      </c>
      <c r="F16" s="80">
        <f>'4. BL SDB'!J3-('3. BL Demand'!J7+'3. BL Demand'!J8+'3. BL Demand'!J9+'3. BL Demand'!J10)-'3. BL Demand'!J36</f>
        <v>3.2617607803835682</v>
      </c>
      <c r="G16" s="80">
        <f>'4. BL SDB'!K3-('3. BL Demand'!K7+'3. BL Demand'!K8+'3. BL Demand'!K9+'3. BL Demand'!K10)-'3. BL Demand'!K36</f>
        <v>3.2617607803835718</v>
      </c>
      <c r="H16" s="80">
        <f>'4. BL SDB'!L3-('3. BL Demand'!L7+'3. BL Demand'!L8+'3. BL Demand'!L9+'3. BL Demand'!L10)-'3. BL Demand'!L36</f>
        <v>3.2617607803835718</v>
      </c>
      <c r="I16" s="80">
        <f>'4. BL SDB'!M3-('3. BL Demand'!M7+'3. BL Demand'!M8+'3. BL Demand'!M9+'3. BL Demand'!M10)-'3. BL Demand'!M36</f>
        <v>3.2617607803835575</v>
      </c>
      <c r="J16" s="80">
        <f>'4. BL SDB'!N3-('3. BL Demand'!N7+'3. BL Demand'!N8+'3. BL Demand'!N9+'3. BL Demand'!N10)-'3. BL Demand'!N36</f>
        <v>3.2617607803835718</v>
      </c>
      <c r="K16" s="80">
        <f>'4. BL SDB'!O3-('3. BL Demand'!O7+'3. BL Demand'!O8+'3. BL Demand'!O9+'3. BL Demand'!O10)-'3. BL Demand'!O36</f>
        <v>3.2617607803835575</v>
      </c>
      <c r="L16" s="80">
        <f>'4. BL SDB'!P3-('3. BL Demand'!P7+'3. BL Demand'!P8+'3. BL Demand'!P9+'3. BL Demand'!P10)-'3. BL Demand'!P36</f>
        <v>3.2617607803835718</v>
      </c>
      <c r="M16" s="80">
        <f>'4. BL SDB'!Q3-('3. BL Demand'!Q7+'3. BL Demand'!Q8+'3. BL Demand'!Q9+'3. BL Demand'!Q10)-'3. BL Demand'!Q36</f>
        <v>3.2617607803835718</v>
      </c>
      <c r="N16" s="80">
        <f>'4. BL SDB'!R3-('3. BL Demand'!R7+'3. BL Demand'!R8+'3. BL Demand'!R9+'3. BL Demand'!R10)-'3. BL Demand'!R36</f>
        <v>3.2617607803835718</v>
      </c>
      <c r="O16" s="80">
        <f>'4. BL SDB'!S3-('3. BL Demand'!S7+'3. BL Demand'!S8+'3. BL Demand'!S9+'3. BL Demand'!S10)-'3. BL Demand'!S36</f>
        <v>3.2617607803835575</v>
      </c>
      <c r="P16" s="80">
        <f>'4. BL SDB'!T3-('3. BL Demand'!T7+'3. BL Demand'!T8+'3. BL Demand'!T9+'3. BL Demand'!T10)-'3. BL Demand'!T36</f>
        <v>3.2617607803835718</v>
      </c>
      <c r="Q16" s="80">
        <f>'4. BL SDB'!U3-('3. BL Demand'!U7+'3. BL Demand'!U8+'3. BL Demand'!U9+'3. BL Demand'!U10)-'3. BL Demand'!U36</f>
        <v>3.2617607803835718</v>
      </c>
      <c r="R16" s="80">
        <f>'4. BL SDB'!V3-('3. BL Demand'!V7+'3. BL Demand'!V8+'3. BL Demand'!V9+'3. BL Demand'!V10)-'3. BL Demand'!V36</f>
        <v>3.2617607803835575</v>
      </c>
      <c r="S16" s="80">
        <f>'4. BL SDB'!W3-('3. BL Demand'!W7+'3. BL Demand'!W8+'3. BL Demand'!W9+'3. BL Demand'!W10)-'3. BL Demand'!W36</f>
        <v>3.2617607803835575</v>
      </c>
      <c r="T16" s="80">
        <f>'4. BL SDB'!X3-('3. BL Demand'!X7+'3. BL Demand'!X8+'3. BL Demand'!X9+'3. BL Demand'!X10)-'3. BL Demand'!X36</f>
        <v>3.2617607803835575</v>
      </c>
      <c r="U16" s="80">
        <f>'4. BL SDB'!Y3-('3. BL Demand'!Y7+'3. BL Demand'!Y8+'3. BL Demand'!Y9+'3. BL Demand'!Y10)-'3. BL Demand'!Y36</f>
        <v>3.2617607803835575</v>
      </c>
      <c r="V16" s="80">
        <f>'4. BL SDB'!Z3-('3. BL Demand'!Z7+'3. BL Demand'!Z8+'3. BL Demand'!Z9+'3. BL Demand'!Z10)-'3. BL Demand'!Z36</f>
        <v>3.2617607803835575</v>
      </c>
      <c r="W16" s="80">
        <f>'4. BL SDB'!AA3-('3. BL Demand'!AA7+'3. BL Demand'!AA8+'3. BL Demand'!AA9+'3. BL Demand'!AA10)-'3. BL Demand'!AA36</f>
        <v>3.2617607803835718</v>
      </c>
      <c r="X16" s="80">
        <f>'4. BL SDB'!AB3-('3. BL Demand'!AB7+'3. BL Demand'!AB8+'3. BL Demand'!AB9+'3. BL Demand'!AB10)-'3. BL Demand'!AB36</f>
        <v>3.261760780383586</v>
      </c>
      <c r="Y16" s="80">
        <f>'4. BL SDB'!AC3-('3. BL Demand'!AC7+'3. BL Demand'!AC8+'3. BL Demand'!AC9+'3. BL Demand'!AC10)-'3. BL Demand'!AC36</f>
        <v>3.2617607803835575</v>
      </c>
      <c r="Z16" s="80">
        <f>'4. BL SDB'!AD3-('3. BL Demand'!AD7+'3. BL Demand'!AD8+'3. BL Demand'!AD9+'3. BL Demand'!AD10)-'3. BL Demand'!AD36</f>
        <v>3.2617607803835718</v>
      </c>
      <c r="AA16" s="80">
        <f>'4. BL SDB'!AE3-('3. BL Demand'!AE7+'3. BL Demand'!AE8+'3. BL Demand'!AE9+'3. BL Demand'!AE10)-'3. BL Demand'!AE36</f>
        <v>3.2617607803835575</v>
      </c>
      <c r="AB16" s="80">
        <f>'4. BL SDB'!AF3-('3. BL Demand'!AF7+'3. BL Demand'!AF8+'3. BL Demand'!AF9+'3. BL Demand'!AF10)-'3. BL Demand'!AF36</f>
        <v>3.2617607803835682</v>
      </c>
      <c r="AC16" s="80">
        <f>'4. BL SDB'!AG3-('3. BL Demand'!AG7+'3. BL Demand'!AG8+'3. BL Demand'!AG9+'3. BL Demand'!AG10)-'3. BL Demand'!AG36</f>
        <v>3.2617607803835575</v>
      </c>
      <c r="AD16" s="80">
        <f>'4. BL SDB'!AH3-('3. BL Demand'!AH7+'3. BL Demand'!AH8+'3. BL Demand'!AH9+'3. BL Demand'!AH10)-'3. BL Demand'!AH36</f>
        <v>3.2617607803835575</v>
      </c>
      <c r="AE16" s="80">
        <f>'4. BL SDB'!AI3-('3. BL Demand'!AI7+'3. BL Demand'!AI8+'3. BL Demand'!AI9+'3. BL Demand'!AI10)-'3. BL Demand'!AI36</f>
        <v>3.2617607803835718</v>
      </c>
      <c r="AF16" s="80">
        <f>'4. BL SDB'!AJ3-('3. BL Demand'!AJ7+'3. BL Demand'!AJ8+'3. BL Demand'!AJ9+'3. BL Demand'!AJ10)-'3. BL Demand'!AJ36</f>
        <v>3.2617607803835575</v>
      </c>
    </row>
    <row r="17" spans="1:32" x14ac:dyDescent="0.2">
      <c r="A17" s="78" t="s">
        <v>95</v>
      </c>
      <c r="B17" s="79" t="s">
        <v>94</v>
      </c>
      <c r="C17" s="78" t="s">
        <v>78</v>
      </c>
      <c r="D17" s="80">
        <f>'9. FP SDB'!H3-('8. FP Demand'!H7+'8. FP Demand'!H8+'8. FP Demand'!H9+'8. FP Demand'!H10)-'8. FP Demand'!H36</f>
        <v>3.2617607803835647</v>
      </c>
      <c r="E17" s="80">
        <f>'9. FP SDB'!I3-('8. FP Demand'!I7+'8. FP Demand'!I8+'8. FP Demand'!I9+'8. FP Demand'!I10)-'8. FP Demand'!I36</f>
        <v>3.261760780383554</v>
      </c>
      <c r="F17" s="80">
        <f>'9. FP SDB'!J3-('8. FP Demand'!J7+'8. FP Demand'!J8+'8. FP Demand'!J9+'8. FP Demand'!J10)-'8. FP Demand'!J36</f>
        <v>3.2617607803835682</v>
      </c>
      <c r="G17" s="80">
        <f>'9. FP SDB'!K3-('8. FP Demand'!K7+'8. FP Demand'!K8+'8. FP Demand'!K9+'8. FP Demand'!K10)-'8. FP Demand'!K36</f>
        <v>3.2617607803835718</v>
      </c>
      <c r="H17" s="80">
        <f>'9. FP SDB'!L3-('8. FP Demand'!L7+'8. FP Demand'!L8+'8. FP Demand'!L9+'8. FP Demand'!L10)-'8. FP Demand'!L36</f>
        <v>3.2617607803835718</v>
      </c>
      <c r="I17" s="80">
        <f>'9. FP SDB'!M3-('8. FP Demand'!M7+'8. FP Demand'!M8+'8. FP Demand'!M9+'8. FP Demand'!M10)-'8. FP Demand'!M36</f>
        <v>3.2617607803835718</v>
      </c>
      <c r="J17" s="80">
        <f>'9. FP SDB'!N3-('8. FP Demand'!N7+'8. FP Demand'!N8+'8. FP Demand'!N9+'8. FP Demand'!N10)-'8. FP Demand'!N36</f>
        <v>3.2617607803835718</v>
      </c>
      <c r="K17" s="80">
        <f>'9. FP SDB'!O3-('8. FP Demand'!O7+'8. FP Demand'!O8+'8. FP Demand'!O9+'8. FP Demand'!O10)-'8. FP Demand'!O36</f>
        <v>3.2617607803835718</v>
      </c>
      <c r="L17" s="80">
        <f>'9. FP SDB'!P3-('8. FP Demand'!P7+'8. FP Demand'!P8+'8. FP Demand'!P9+'8. FP Demand'!P10)-'8. FP Demand'!P36</f>
        <v>3.2617607803835718</v>
      </c>
      <c r="M17" s="80">
        <f>'9. FP SDB'!Q3-('8. FP Demand'!Q7+'8. FP Demand'!Q8+'8. FP Demand'!Q9+'8. FP Demand'!Q10)-'8. FP Demand'!Q36</f>
        <v>3.2617607803835718</v>
      </c>
      <c r="N17" s="80">
        <f>'9. FP SDB'!R3-('8. FP Demand'!R7+'8. FP Demand'!R8+'8. FP Demand'!R9+'8. FP Demand'!R10)-'8. FP Demand'!R36</f>
        <v>3.2617607803835575</v>
      </c>
      <c r="O17" s="80">
        <f>'9. FP SDB'!S3-('8. FP Demand'!S7+'8. FP Demand'!S8+'8. FP Demand'!S9+'8. FP Demand'!S10)-'8. FP Demand'!S36</f>
        <v>3.2617607803835575</v>
      </c>
      <c r="P17" s="80">
        <f>'9. FP SDB'!T3-('8. FP Demand'!T7+'8. FP Demand'!T8+'8. FP Demand'!T9+'8. FP Demand'!T10)-'8. FP Demand'!T36</f>
        <v>3.2617607803835718</v>
      </c>
      <c r="Q17" s="80">
        <f>'9. FP SDB'!U3-('8. FP Demand'!U7+'8. FP Demand'!U8+'8. FP Demand'!U9+'8. FP Demand'!U10)-'8. FP Demand'!U36</f>
        <v>3.2617607803835575</v>
      </c>
      <c r="R17" s="80">
        <f>'9. FP SDB'!V3-('8. FP Demand'!V7+'8. FP Demand'!V8+'8. FP Demand'!V9+'8. FP Demand'!V10)-'8. FP Demand'!V36</f>
        <v>3.2617607803835575</v>
      </c>
      <c r="S17" s="80">
        <f>'9. FP SDB'!W3-('8. FP Demand'!W7+'8. FP Demand'!W8+'8. FP Demand'!W9+'8. FP Demand'!W10)-'8. FP Demand'!W36</f>
        <v>3.2617607803835611</v>
      </c>
      <c r="T17" s="80">
        <f>'9. FP SDB'!X3-('8. FP Demand'!X7+'8. FP Demand'!X8+'8. FP Demand'!X9+'8. FP Demand'!X10)-'8. FP Demand'!X36</f>
        <v>3.2617607803835575</v>
      </c>
      <c r="U17" s="80">
        <f>'9. FP SDB'!Y3-('8. FP Demand'!Y7+'8. FP Demand'!Y8+'8. FP Demand'!Y9+'8. FP Demand'!Y10)-'8. FP Demand'!Y36</f>
        <v>3.2617607803835575</v>
      </c>
      <c r="V17" s="80">
        <f>'9. FP SDB'!Z3-('8. FP Demand'!Z7+'8. FP Demand'!Z8+'8. FP Demand'!Z9+'8. FP Demand'!Z10)-'8. FP Demand'!Z36</f>
        <v>3.261760780383554</v>
      </c>
      <c r="W17" s="80">
        <f>'9. FP SDB'!AA3-('8. FP Demand'!AA7+'8. FP Demand'!AA8+'8. FP Demand'!AA9+'8. FP Demand'!AA10)-'8. FP Demand'!AA36</f>
        <v>3.2617607803835718</v>
      </c>
      <c r="X17" s="80">
        <f>'9. FP SDB'!AB3-('8. FP Demand'!AB7+'8. FP Demand'!AB8+'8. FP Demand'!AB9+'8. FP Demand'!AB10)-'8. FP Demand'!AB36</f>
        <v>3.2617607803835718</v>
      </c>
      <c r="Y17" s="80">
        <f>'9. FP SDB'!AC3-('8. FP Demand'!AC7+'8. FP Demand'!AC8+'8. FP Demand'!AC9+'8. FP Demand'!AC10)-'8. FP Demand'!AC36</f>
        <v>3.2617607803835611</v>
      </c>
      <c r="Z17" s="80">
        <f>'9. FP SDB'!AD3-('8. FP Demand'!AD7+'8. FP Demand'!AD8+'8. FP Demand'!AD9+'8. FP Demand'!AD10)-'8. FP Demand'!AD36</f>
        <v>3.2617607803835575</v>
      </c>
      <c r="AA17" s="80">
        <f>'9. FP SDB'!AE3-('8. FP Demand'!AE7+'8. FP Demand'!AE8+'8. FP Demand'!AE9+'8. FP Demand'!AE10)-'8. FP Demand'!AE36</f>
        <v>3.261760780383586</v>
      </c>
      <c r="AB17" s="80">
        <f>'9. FP SDB'!AF3-('8. FP Demand'!AF7+'8. FP Demand'!AF8+'8. FP Demand'!AF9+'8. FP Demand'!AF10)-'8. FP Demand'!AF36</f>
        <v>3.2617607803835682</v>
      </c>
      <c r="AC17" s="80">
        <f>'9. FP SDB'!AG3-('8. FP Demand'!AG7+'8. FP Demand'!AG8+'8. FP Demand'!AG9+'8. FP Demand'!AG10)-'8. FP Demand'!AG36</f>
        <v>3.2617607803835611</v>
      </c>
      <c r="AD17" s="80">
        <f>'9. FP SDB'!AH3-('8. FP Demand'!AH7+'8. FP Demand'!AH8+'8. FP Demand'!AH9+'8. FP Demand'!AH10)-'8. FP Demand'!AH36</f>
        <v>3.2617607803835575</v>
      </c>
      <c r="AE17" s="80">
        <f>'9. FP SDB'!AI3-('8. FP Demand'!AI7+'8. FP Demand'!AI8+'8. FP Demand'!AI9+'8. FP Demand'!AI10)-'8. FP Demand'!AI36</f>
        <v>3.2617607803835718</v>
      </c>
      <c r="AF17" s="80">
        <f>'9. FP SDB'!AJ3-('8. FP Demand'!AJ7+'8. FP Demand'!AJ8+'8. FP Demand'!AJ9+'8. FP Demand'!AJ10)-'8. FP Demand'!AJ36</f>
        <v>3.2617607803835718</v>
      </c>
    </row>
    <row r="18" spans="1:32" x14ac:dyDescent="0.2">
      <c r="A18" s="78"/>
      <c r="B18" s="82" t="s">
        <v>96</v>
      </c>
      <c r="C18" s="78" t="s">
        <v>78</v>
      </c>
      <c r="D18" s="80">
        <f>D16+D14+D12+D10+D8+D21</f>
        <v>118.63400367767248</v>
      </c>
      <c r="E18" s="80">
        <f t="shared" ref="E18:AB18" si="0">E16+E14+E12+E10+E8+E21</f>
        <v>118.25331378080506</v>
      </c>
      <c r="F18" s="80">
        <f t="shared" si="0"/>
        <v>117.810031011698</v>
      </c>
      <c r="G18" s="80">
        <f t="shared" si="0"/>
        <v>117.58475055893794</v>
      </c>
      <c r="H18" s="80">
        <f t="shared" si="0"/>
        <v>117.3384854135315</v>
      </c>
      <c r="I18" s="80">
        <f t="shared" si="0"/>
        <v>117.36778234841344</v>
      </c>
      <c r="J18" s="80">
        <f t="shared" si="0"/>
        <v>117.41171880605432</v>
      </c>
      <c r="K18" s="80">
        <f t="shared" si="0"/>
        <v>117.18738277624317</v>
      </c>
      <c r="L18" s="80">
        <f t="shared" si="0"/>
        <v>117.29628874541353</v>
      </c>
      <c r="M18" s="80">
        <f t="shared" si="0"/>
        <v>116.59972987130425</v>
      </c>
      <c r="N18" s="80">
        <f t="shared" si="0"/>
        <v>116.62897979860678</v>
      </c>
      <c r="O18" s="80">
        <f t="shared" si="0"/>
        <v>116.60532583546303</v>
      </c>
      <c r="P18" s="80">
        <f t="shared" si="0"/>
        <v>116.62097770705009</v>
      </c>
      <c r="Q18" s="80">
        <f t="shared" si="0"/>
        <v>116.77216820580995</v>
      </c>
      <c r="R18" s="80">
        <f t="shared" si="0"/>
        <v>116.73603348241595</v>
      </c>
      <c r="S18" s="80">
        <f t="shared" si="0"/>
        <v>116.69881959425554</v>
      </c>
      <c r="T18" s="80">
        <f t="shared" si="0"/>
        <v>116.79591880032159</v>
      </c>
      <c r="U18" s="80">
        <f t="shared" si="0"/>
        <v>117.00475065203239</v>
      </c>
      <c r="V18" s="80">
        <f t="shared" si="0"/>
        <v>117.12212581038233</v>
      </c>
      <c r="W18" s="80">
        <f t="shared" si="0"/>
        <v>117.18078662666451</v>
      </c>
      <c r="X18" s="80">
        <f t="shared" si="0"/>
        <v>117.38402141924553</v>
      </c>
      <c r="Y18" s="80">
        <f t="shared" si="0"/>
        <v>117.59748865410947</v>
      </c>
      <c r="Z18" s="80">
        <f t="shared" si="0"/>
        <v>117.64639114339906</v>
      </c>
      <c r="AA18" s="80">
        <f t="shared" si="0"/>
        <v>117.88412234651021</v>
      </c>
      <c r="AB18" s="80">
        <f t="shared" si="0"/>
        <v>118.09168647152829</v>
      </c>
      <c r="AC18" s="80">
        <f t="shared" ref="AC18:AF18" si="1">AC16+AC14+AC12+AC10+AC8+AC21</f>
        <v>118.27410114787652</v>
      </c>
      <c r="AD18" s="80">
        <f t="shared" si="1"/>
        <v>118.55058836163157</v>
      </c>
      <c r="AE18" s="80">
        <f t="shared" si="1"/>
        <v>118.91374789419868</v>
      </c>
      <c r="AF18" s="80">
        <f t="shared" si="1"/>
        <v>119.18345990219787</v>
      </c>
    </row>
    <row r="19" spans="1:32" x14ac:dyDescent="0.2">
      <c r="A19" s="78"/>
      <c r="B19" s="79" t="s">
        <v>97</v>
      </c>
      <c r="C19" s="78" t="s">
        <v>78</v>
      </c>
      <c r="D19" s="80">
        <f>D9+D11+D13+D15+D17+D22</f>
        <v>118.63400367767247</v>
      </c>
      <c r="E19" s="80">
        <f t="shared" ref="E19:AB19" si="2">E9+E11+E13+E15+E17+E22</f>
        <v>118.25331378080506</v>
      </c>
      <c r="F19" s="80">
        <f t="shared" si="2"/>
        <v>117.81003101169799</v>
      </c>
      <c r="G19" s="80">
        <f t="shared" si="2"/>
        <v>117.58475055893794</v>
      </c>
      <c r="H19" s="80">
        <f t="shared" si="2"/>
        <v>117.30736881510305</v>
      </c>
      <c r="I19" s="80">
        <f t="shared" si="2"/>
        <v>117.30726056447011</v>
      </c>
      <c r="J19" s="80">
        <f t="shared" si="2"/>
        <v>117.32340912179941</v>
      </c>
      <c r="K19" s="80">
        <f t="shared" si="2"/>
        <v>117.07281352619384</v>
      </c>
      <c r="L19" s="80">
        <f t="shared" si="2"/>
        <v>117.15690420568845</v>
      </c>
      <c r="M19" s="80">
        <f t="shared" si="2"/>
        <v>116.16014391870283</v>
      </c>
      <c r="N19" s="80">
        <f t="shared" si="2"/>
        <v>115.64159449954514</v>
      </c>
      <c r="O19" s="80">
        <f t="shared" si="2"/>
        <v>115.07168084170149</v>
      </c>
      <c r="P19" s="80">
        <f t="shared" si="2"/>
        <v>114.54085019562578</v>
      </c>
      <c r="Q19" s="80">
        <f t="shared" si="2"/>
        <v>114.14452300239486</v>
      </c>
      <c r="R19" s="80">
        <f t="shared" si="2"/>
        <v>114.20934054156832</v>
      </c>
      <c r="S19" s="80">
        <f t="shared" si="2"/>
        <v>114.3083863759684</v>
      </c>
      <c r="T19" s="80">
        <f t="shared" si="2"/>
        <v>114.53575694044901</v>
      </c>
      <c r="U19" s="80">
        <f t="shared" si="2"/>
        <v>114.86045457328139</v>
      </c>
      <c r="V19" s="80">
        <f t="shared" si="2"/>
        <v>115.09014187591889</v>
      </c>
      <c r="W19" s="80">
        <f t="shared" si="2"/>
        <v>115.28184054367578</v>
      </c>
      <c r="X19" s="80">
        <f t="shared" si="2"/>
        <v>115.61184837350542</v>
      </c>
      <c r="Y19" s="80">
        <f t="shared" si="2"/>
        <v>115.93908168832462</v>
      </c>
      <c r="Z19" s="80">
        <f t="shared" si="2"/>
        <v>116.09677842898971</v>
      </c>
      <c r="AA19" s="80">
        <f t="shared" si="2"/>
        <v>116.42976456036635</v>
      </c>
      <c r="AB19" s="80">
        <f t="shared" si="2"/>
        <v>116.7333721807455</v>
      </c>
      <c r="AC19" s="80">
        <f t="shared" ref="AC19:AF19" si="3">AC9+AC11+AC13+AC15+AC17+AC22</f>
        <v>117.00216244004183</v>
      </c>
      <c r="AD19" s="80">
        <f t="shared" si="3"/>
        <v>117.35548833826083</v>
      </c>
      <c r="AE19" s="80">
        <f t="shared" si="3"/>
        <v>117.78643714338524</v>
      </c>
      <c r="AF19" s="80">
        <f t="shared" si="3"/>
        <v>118.11460311232753</v>
      </c>
    </row>
    <row r="20" spans="1:32" x14ac:dyDescent="0.2">
      <c r="A20" s="74"/>
      <c r="B20" s="75" t="s">
        <v>98</v>
      </c>
      <c r="C20" s="69"/>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x14ac:dyDescent="0.2">
      <c r="A21" s="78" t="s">
        <v>99</v>
      </c>
      <c r="B21" s="83" t="s">
        <v>100</v>
      </c>
      <c r="C21" s="78" t="s">
        <v>78</v>
      </c>
      <c r="D21" s="84">
        <f>'4. BL SDB'!H8</f>
        <v>4.4845969668746397</v>
      </c>
      <c r="E21" s="84">
        <f>'4. BL SDB'!I8</f>
        <v>4.4297354834254197</v>
      </c>
      <c r="F21" s="84">
        <f>'4. BL SDB'!J8</f>
        <v>4.2854583349194577</v>
      </c>
      <c r="G21" s="84">
        <f>'4. BL SDB'!K8</f>
        <v>4.2485683598813102</v>
      </c>
      <c r="H21" s="84">
        <f>'4. BL SDB'!L8</f>
        <v>4.1355863087174942</v>
      </c>
      <c r="I21" s="84">
        <f>'4. BL SDB'!M8</f>
        <v>4.1139847106091088</v>
      </c>
      <c r="J21" s="84">
        <f>'4. BL SDB'!N8</f>
        <v>4.1312442784007004</v>
      </c>
      <c r="K21" s="84">
        <f>'4. BL SDB'!O8</f>
        <v>3.8662902363926852</v>
      </c>
      <c r="L21" s="84">
        <f>'4. BL SDB'!P8</f>
        <v>4.0169084366789338</v>
      </c>
      <c r="M21" s="84">
        <f>'4. BL SDB'!Q8</f>
        <v>3.2487921383596978</v>
      </c>
      <c r="N21" s="84">
        <f>'4. BL SDB'!R8</f>
        <v>3.261462798158306</v>
      </c>
      <c r="O21" s="84">
        <f>'4. BL SDB'!S8</f>
        <v>3.2313043004837998</v>
      </c>
      <c r="P21" s="84">
        <f>'4. BL SDB'!T8</f>
        <v>3.2958480898588229</v>
      </c>
      <c r="Q21" s="84">
        <f>'4. BL SDB'!U8</f>
        <v>3.373044084393682</v>
      </c>
      <c r="R21" s="84">
        <f>'4. BL SDB'!V8</f>
        <v>3.4586022841048534</v>
      </c>
      <c r="S21" s="84">
        <f>'4. BL SDB'!W8</f>
        <v>3.4251411075523119</v>
      </c>
      <c r="T21" s="84">
        <f>'4. BL SDB'!X8</f>
        <v>3.5797815071192698</v>
      </c>
      <c r="U21" s="84">
        <f>'4. BL SDB'!Y8</f>
        <v>3.7122641389166962</v>
      </c>
      <c r="V21" s="84">
        <f>'4. BL SDB'!Z8</f>
        <v>3.8108108109442762</v>
      </c>
      <c r="W21" s="84">
        <f>'4. BL SDB'!AA8</f>
        <v>3.78251069851376</v>
      </c>
      <c r="X21" s="84">
        <f>'4. BL SDB'!AB8</f>
        <v>3.9428351467271541</v>
      </c>
      <c r="Y21" s="84">
        <f>'4. BL SDB'!AC8</f>
        <v>3.9781605501492505</v>
      </c>
      <c r="Z21" s="84">
        <f>'4. BL SDB'!AD8</f>
        <v>3.906866689132956</v>
      </c>
      <c r="AA21" s="84">
        <f>'4. BL SDB'!AE8</f>
        <v>4.0129473005931482</v>
      </c>
      <c r="AB21" s="84">
        <f>'4. BL SDB'!AF8</f>
        <v>4.1427015009125396</v>
      </c>
      <c r="AC21" s="84">
        <f>'4. BL SDB'!AG8</f>
        <v>4.1180414134380303</v>
      </c>
      <c r="AD21" s="84">
        <f>'4. BL SDB'!AH8</f>
        <v>4.2352743048998152</v>
      </c>
      <c r="AE21" s="84">
        <f>'4. BL SDB'!AI8</f>
        <v>4.433104101680426</v>
      </c>
      <c r="AF21" s="84">
        <f>'4. BL SDB'!AJ8</f>
        <v>4.5910803687375363</v>
      </c>
    </row>
    <row r="22" spans="1:32" x14ac:dyDescent="0.2">
      <c r="A22" s="78" t="s">
        <v>101</v>
      </c>
      <c r="B22" s="83" t="s">
        <v>100</v>
      </c>
      <c r="C22" s="78" t="s">
        <v>78</v>
      </c>
      <c r="D22" s="84">
        <f>'9. FP SDB'!H8</f>
        <v>4.4845969668746397</v>
      </c>
      <c r="E22" s="84">
        <f>'9. FP SDB'!I8</f>
        <v>4.4297354834254197</v>
      </c>
      <c r="F22" s="84">
        <f>'9. FP SDB'!J8</f>
        <v>4.2854583349194577</v>
      </c>
      <c r="G22" s="84">
        <f>'9. FP SDB'!K8</f>
        <v>4.2485683598813102</v>
      </c>
      <c r="H22" s="84">
        <f>'9. FP SDB'!L8</f>
        <v>4.1355863087174942</v>
      </c>
      <c r="I22" s="84">
        <f>'9. FP SDB'!M8</f>
        <v>4.1139847106091088</v>
      </c>
      <c r="J22" s="84">
        <f>'9. FP SDB'!N8</f>
        <v>4.1312442784007004</v>
      </c>
      <c r="K22" s="84">
        <f>'9. FP SDB'!O8</f>
        <v>3.8662902363926852</v>
      </c>
      <c r="L22" s="84">
        <f>'9. FP SDB'!P8</f>
        <v>4.0169084366789338</v>
      </c>
      <c r="M22" s="84">
        <f>'9. FP SDB'!Q8</f>
        <v>3.2487921383596978</v>
      </c>
      <c r="N22" s="84">
        <f>'9. FP SDB'!R8</f>
        <v>3.261462798158306</v>
      </c>
      <c r="O22" s="84">
        <f>'9. FP SDB'!S8</f>
        <v>3.2313043004837998</v>
      </c>
      <c r="P22" s="84">
        <f>'9. FP SDB'!T8</f>
        <v>3.2958480898588229</v>
      </c>
      <c r="Q22" s="84">
        <f>'9. FP SDB'!U8</f>
        <v>3.373044084393682</v>
      </c>
      <c r="R22" s="84">
        <f>'9. FP SDB'!V8</f>
        <v>3.4586022841048534</v>
      </c>
      <c r="S22" s="84">
        <f>'9. FP SDB'!W8</f>
        <v>3.4251411075523119</v>
      </c>
      <c r="T22" s="84">
        <f>'9. FP SDB'!X8</f>
        <v>3.5797815071192698</v>
      </c>
      <c r="U22" s="84">
        <f>'9. FP SDB'!Y8</f>
        <v>3.7122641389166962</v>
      </c>
      <c r="V22" s="84">
        <f>'9. FP SDB'!Z8</f>
        <v>3.8108108109442762</v>
      </c>
      <c r="W22" s="84">
        <f>'9. FP SDB'!AA8</f>
        <v>3.78251069851376</v>
      </c>
      <c r="X22" s="84">
        <f>'9. FP SDB'!AB8</f>
        <v>3.9428351467271541</v>
      </c>
      <c r="Y22" s="84">
        <f>'9. FP SDB'!AC8</f>
        <v>3.9781605501492505</v>
      </c>
      <c r="Z22" s="84">
        <f>'9. FP SDB'!AD8</f>
        <v>3.906866689132956</v>
      </c>
      <c r="AA22" s="84">
        <f>'9. FP SDB'!AE8</f>
        <v>4.0129473005931482</v>
      </c>
      <c r="AB22" s="84">
        <f>'9. FP SDB'!AF8</f>
        <v>4.1427015009125396</v>
      </c>
      <c r="AC22" s="84">
        <f>'9. FP SDB'!AG8</f>
        <v>4.1180414134380303</v>
      </c>
      <c r="AD22" s="84">
        <f>'9. FP SDB'!AH8</f>
        <v>4.2352743048998152</v>
      </c>
      <c r="AE22" s="84">
        <f>'9. FP SDB'!AI8</f>
        <v>4.433104101680426</v>
      </c>
      <c r="AF22" s="84">
        <f>'9. FP SDB'!AJ8</f>
        <v>4.5910803687375363</v>
      </c>
    </row>
    <row r="23" spans="1:32" x14ac:dyDescent="0.2">
      <c r="A23" s="78" t="s">
        <v>102</v>
      </c>
      <c r="B23" s="79" t="s">
        <v>103</v>
      </c>
      <c r="C23" s="78" t="s">
        <v>78</v>
      </c>
      <c r="D23" s="80">
        <f>'4. BL SDB'!H9</f>
        <v>18.482593455136197</v>
      </c>
      <c r="E23" s="80">
        <f>'4. BL SDB'!I9</f>
        <v>18.808421868554404</v>
      </c>
      <c r="F23" s="80">
        <f>'4. BL SDB'!J9</f>
        <v>19.107427489155512</v>
      </c>
      <c r="G23" s="80">
        <f>'4. BL SDB'!K9</f>
        <v>19.295817966877408</v>
      </c>
      <c r="H23" s="80">
        <f>'4. BL SDB'!L9</f>
        <v>19.429101061120036</v>
      </c>
      <c r="I23" s="80">
        <f>'4. BL SDB'!M9</f>
        <v>19.378202528129705</v>
      </c>
      <c r="J23" s="80">
        <f>'4. BL SDB'!N9</f>
        <v>19.351525638280421</v>
      </c>
      <c r="K23" s="80">
        <f>'4. BL SDB'!O9</f>
        <v>19.310907626083562</v>
      </c>
      <c r="L23" s="80">
        <f>'4. BL SDB'!P9</f>
        <v>19.352619857199443</v>
      </c>
      <c r="M23" s="80">
        <f>'4. BL SDB'!Q9</f>
        <v>17.281062432989501</v>
      </c>
      <c r="N23" s="80">
        <f>'4. BL SDB'!R9</f>
        <v>17.264483165485572</v>
      </c>
      <c r="O23" s="80">
        <f>'4. BL SDB'!S9</f>
        <v>17.25797863095481</v>
      </c>
      <c r="P23" s="80">
        <f>'4. BL SDB'!T9</f>
        <v>17.306870548742779</v>
      </c>
      <c r="Q23" s="80">
        <f>'4. BL SDB'!U9</f>
        <v>17.232876044517781</v>
      </c>
      <c r="R23" s="80">
        <f>'4. BL SDB'!V9</f>
        <v>5.3545689676229671</v>
      </c>
      <c r="S23" s="80">
        <f>'4. BL SDB'!W9</f>
        <v>5.3583216792308264</v>
      </c>
      <c r="T23" s="80">
        <f>'4. BL SDB'!X9</f>
        <v>5.4158628727317222</v>
      </c>
      <c r="U23" s="80">
        <f>'4. BL SDB'!Y9</f>
        <v>5.3395136528183684</v>
      </c>
      <c r="V23" s="80">
        <f>'4. BL SDB'!Z9</f>
        <v>5.3206851664960055</v>
      </c>
      <c r="W23" s="80">
        <f>'4. BL SDB'!AA9</f>
        <v>5.2337242377833064</v>
      </c>
      <c r="X23" s="80">
        <f>'4. BL SDB'!AB9</f>
        <v>5.1908138934156938</v>
      </c>
      <c r="Y23" s="80">
        <f>'4. BL SDB'!AC9</f>
        <v>5.0126720619738308</v>
      </c>
      <c r="Z23" s="80">
        <f>'4. BL SDB'!AD9</f>
        <v>4.8924757116679558</v>
      </c>
      <c r="AA23" s="80">
        <f>'4. BL SDB'!AE9</f>
        <v>4.7608251200170031</v>
      </c>
      <c r="AB23" s="80">
        <f>'4. BL SDB'!AF9</f>
        <v>4.6830151953183048</v>
      </c>
      <c r="AC23" s="80">
        <f>'4. BL SDB'!AG9</f>
        <v>4.4759404314955731</v>
      </c>
      <c r="AD23" s="80">
        <f>'4. BL SDB'!AH9</f>
        <v>4.3166861092023083</v>
      </c>
      <c r="AE23" s="80">
        <f>'4. BL SDB'!AI9</f>
        <v>4.1513563734158083</v>
      </c>
      <c r="AF23" s="80">
        <f>'4. BL SDB'!AJ9</f>
        <v>4.0396206324737278</v>
      </c>
    </row>
    <row r="24" spans="1:32" ht="14.45" customHeight="1" x14ac:dyDescent="0.2">
      <c r="A24" s="78" t="s">
        <v>104</v>
      </c>
      <c r="B24" s="79" t="s">
        <v>103</v>
      </c>
      <c r="C24" s="78" t="s">
        <v>78</v>
      </c>
      <c r="D24" s="80">
        <f>'9. FP SDB'!H9</f>
        <v>18.482593455136197</v>
      </c>
      <c r="E24" s="80">
        <f>'9. FP SDB'!I9</f>
        <v>18.808421868554404</v>
      </c>
      <c r="F24" s="80">
        <f>'9. FP SDB'!J9</f>
        <v>19.107427489155512</v>
      </c>
      <c r="G24" s="80">
        <f>'9. FP SDB'!K9</f>
        <v>19.295817966877408</v>
      </c>
      <c r="H24" s="80">
        <f>'9. FP SDB'!L9</f>
        <v>19.460217659548491</v>
      </c>
      <c r="I24" s="80">
        <f>'9. FP SDB'!M9</f>
        <v>19.438724312073035</v>
      </c>
      <c r="J24" s="80">
        <f>'9. FP SDB'!N9</f>
        <v>19.439835322535345</v>
      </c>
      <c r="K24" s="80">
        <f>'9. FP SDB'!O9</f>
        <v>19.42547687613289</v>
      </c>
      <c r="L24" s="80">
        <f>'9. FP SDB'!P9</f>
        <v>19.492004396924528</v>
      </c>
      <c r="M24" s="80">
        <f>'9. FP SDB'!Q9</f>
        <v>17.72064838559092</v>
      </c>
      <c r="N24" s="80">
        <f>'9. FP SDB'!R9</f>
        <v>18.251868464547215</v>
      </c>
      <c r="O24" s="80">
        <f>'9. FP SDB'!S9</f>
        <v>18.791623624716337</v>
      </c>
      <c r="P24" s="80">
        <f>'9. FP SDB'!T9</f>
        <v>19.386998060167087</v>
      </c>
      <c r="Q24" s="80">
        <f>'9. FP SDB'!U9</f>
        <v>19.860521247932866</v>
      </c>
      <c r="R24" s="80">
        <f>'9. FP SDB'!V9</f>
        <v>7.8812619084705773</v>
      </c>
      <c r="S24" s="80">
        <f>'9. FP SDB'!W9</f>
        <v>7.7487548975179408</v>
      </c>
      <c r="T24" s="80">
        <f>'9. FP SDB'!X9</f>
        <v>7.6760247326043185</v>
      </c>
      <c r="U24" s="80">
        <f>'9. FP SDB'!Y9</f>
        <v>7.4838097315693659</v>
      </c>
      <c r="V24" s="80">
        <f>'9. FP SDB'!Z9</f>
        <v>7.3526691009594458</v>
      </c>
      <c r="W24" s="80">
        <f>'9. FP SDB'!AA9</f>
        <v>7.1326703207720357</v>
      </c>
      <c r="X24" s="80">
        <f>'9. FP SDB'!AB9</f>
        <v>6.9629869391557833</v>
      </c>
      <c r="Y24" s="80">
        <f>'9. FP SDB'!AC9</f>
        <v>6.6710790277586938</v>
      </c>
      <c r="Z24" s="80">
        <f>'9. FP SDB'!AD9</f>
        <v>6.442088426077305</v>
      </c>
      <c r="AA24" s="80">
        <f>'9. FP SDB'!AE9</f>
        <v>6.2151829061608765</v>
      </c>
      <c r="AB24" s="80">
        <f>'9. FP SDB'!AF9</f>
        <v>6.0413294861010911</v>
      </c>
      <c r="AC24" s="80">
        <f>'9. FP SDB'!AG9</f>
        <v>5.7478791393302657</v>
      </c>
      <c r="AD24" s="80">
        <f>'9. FP SDB'!AH9</f>
        <v>5.5117861325730502</v>
      </c>
      <c r="AE24" s="80">
        <f>'9. FP SDB'!AI9</f>
        <v>5.2786671242292442</v>
      </c>
      <c r="AF24" s="80">
        <f>'9. FP SDB'!AJ9</f>
        <v>5.1084774223440519</v>
      </c>
    </row>
    <row r="25" spans="1:32" x14ac:dyDescent="0.2">
      <c r="A25" s="85"/>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row>
    <row r="26" spans="1:32" x14ac:dyDescent="0.2">
      <c r="A26" s="63"/>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row>
    <row r="27" spans="1:32" ht="15.75" x14ac:dyDescent="0.25">
      <c r="A27" s="87" t="s">
        <v>105</v>
      </c>
      <c r="B27" s="63"/>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row>
    <row r="28" spans="1:32" ht="57" x14ac:dyDescent="0.2">
      <c r="A28" s="88"/>
      <c r="B28" s="89"/>
      <c r="C28" s="90" t="str">
        <f t="shared" ref="C28:AA28" si="4">H3</f>
        <v>2020-21</v>
      </c>
      <c r="D28" s="90" t="str">
        <f t="shared" si="4"/>
        <v>2021-22</v>
      </c>
      <c r="E28" s="90" t="str">
        <f t="shared" si="4"/>
        <v>2022-23</v>
      </c>
      <c r="F28" s="90" t="str">
        <f t="shared" si="4"/>
        <v>2023-24</v>
      </c>
      <c r="G28" s="90" t="str">
        <f t="shared" si="4"/>
        <v>2024-25</v>
      </c>
      <c r="H28" s="90" t="str">
        <f t="shared" si="4"/>
        <v>2025-26</v>
      </c>
      <c r="I28" s="90" t="str">
        <f t="shared" si="4"/>
        <v>2026-27</v>
      </c>
      <c r="J28" s="90" t="str">
        <f t="shared" si="4"/>
        <v>2027-28</v>
      </c>
      <c r="K28" s="90" t="str">
        <f t="shared" si="4"/>
        <v>2028-29</v>
      </c>
      <c r="L28" s="90" t="str">
        <f t="shared" si="4"/>
        <v>2029-2030</v>
      </c>
      <c r="M28" s="90" t="str">
        <f t="shared" si="4"/>
        <v>2030-2031</v>
      </c>
      <c r="N28" s="90" t="str">
        <f t="shared" si="4"/>
        <v>2031-2032</v>
      </c>
      <c r="O28" s="90" t="str">
        <f t="shared" si="4"/>
        <v>2032-33</v>
      </c>
      <c r="P28" s="90" t="str">
        <f t="shared" si="4"/>
        <v>2033-34</v>
      </c>
      <c r="Q28" s="90" t="str">
        <f t="shared" si="4"/>
        <v>2034-35</v>
      </c>
      <c r="R28" s="90" t="str">
        <f t="shared" si="4"/>
        <v>2035-36</v>
      </c>
      <c r="S28" s="90" t="str">
        <f t="shared" si="4"/>
        <v>2036-37</v>
      </c>
      <c r="T28" s="90" t="str">
        <f t="shared" si="4"/>
        <v>2037-38</v>
      </c>
      <c r="U28" s="90" t="str">
        <f t="shared" si="4"/>
        <v>2038-39</v>
      </c>
      <c r="V28" s="90" t="str">
        <f t="shared" si="4"/>
        <v>2039-40</v>
      </c>
      <c r="W28" s="90" t="str">
        <f t="shared" si="4"/>
        <v>2040-41</v>
      </c>
      <c r="X28" s="90" t="str">
        <f t="shared" si="4"/>
        <v>2041-42</v>
      </c>
      <c r="Y28" s="90" t="str">
        <f t="shared" si="4"/>
        <v>2042-43</v>
      </c>
      <c r="Z28" s="90" t="str">
        <f t="shared" si="4"/>
        <v>2043-44</v>
      </c>
      <c r="AA28" s="90" t="str">
        <f t="shared" si="4"/>
        <v>2044-45</v>
      </c>
      <c r="AB28" s="91"/>
    </row>
    <row r="29" spans="1:32" x14ac:dyDescent="0.2">
      <c r="A29" s="92"/>
      <c r="B29" s="93" t="s">
        <v>110</v>
      </c>
      <c r="C29" s="94">
        <f>'4. BL SDB'!L10</f>
        <v>15.293514752402542</v>
      </c>
      <c r="D29" s="94">
        <f>'4. BL SDB'!M10</f>
        <v>15.264217817520596</v>
      </c>
      <c r="E29" s="94">
        <f>'4. BL SDB'!N10</f>
        <v>15.220281359879721</v>
      </c>
      <c r="F29" s="94">
        <f>'4. BL SDB'!O10</f>
        <v>15.444617389690876</v>
      </c>
      <c r="G29" s="94">
        <f>'4. BL SDB'!P10</f>
        <v>15.335711420520509</v>
      </c>
      <c r="H29" s="94">
        <f>'4. BL SDB'!Q10</f>
        <v>14.032270294629804</v>
      </c>
      <c r="I29" s="94">
        <f>'4. BL SDB'!R10</f>
        <v>14.003020367327267</v>
      </c>
      <c r="J29" s="94">
        <f>'4. BL SDB'!S10</f>
        <v>14.02667433047101</v>
      </c>
      <c r="K29" s="94">
        <f>'4. BL SDB'!T10</f>
        <v>14.011022458883957</v>
      </c>
      <c r="L29" s="94">
        <f>'4. BL SDB'!U10</f>
        <v>13.859831960124099</v>
      </c>
      <c r="M29" s="94">
        <f>'4. BL SDB'!V10</f>
        <v>1.8959666835181137</v>
      </c>
      <c r="N29" s="94">
        <f>'4. BL SDB'!W10</f>
        <v>1.9331805716785144</v>
      </c>
      <c r="O29" s="94">
        <f>'4. BL SDB'!X10</f>
        <v>1.8360813656124524</v>
      </c>
      <c r="P29" s="94">
        <f>'4. BL SDB'!Y10</f>
        <v>1.6272495139016723</v>
      </c>
      <c r="Q29" s="94">
        <f>'4. BL SDB'!Z10</f>
        <v>1.5098743555517293</v>
      </c>
      <c r="R29" s="94">
        <f>'4. BL SDB'!AA10</f>
        <v>1.4512135392695464</v>
      </c>
      <c r="S29" s="94">
        <f>'4. BL SDB'!AB10</f>
        <v>1.2479787466885397</v>
      </c>
      <c r="T29" s="94">
        <f>'4. BL SDB'!AC10</f>
        <v>1.0345115118245802</v>
      </c>
      <c r="U29" s="94">
        <f>'4. BL SDB'!AD10</f>
        <v>0.98560902253499982</v>
      </c>
      <c r="V29" s="94">
        <f>'4. BL SDB'!AE10</f>
        <v>0.74787781942385489</v>
      </c>
      <c r="W29" s="94">
        <f>'4. BL SDB'!AF10</f>
        <v>0.54031369440576515</v>
      </c>
      <c r="X29" s="94">
        <f>'4. BL SDB'!AG10</f>
        <v>0.35789901805754276</v>
      </c>
      <c r="Y29" s="94">
        <f>'4. BL SDB'!AH10</f>
        <v>8.1411804302493174E-2</v>
      </c>
      <c r="Z29" s="94">
        <f>'4. BL SDB'!AI10</f>
        <v>-0.28174772826461769</v>
      </c>
      <c r="AA29" s="94">
        <f>'4. BL SDB'!AJ10</f>
        <v>-0.55145973626380851</v>
      </c>
      <c r="AB29" s="95"/>
    </row>
    <row r="30" spans="1:32" x14ac:dyDescent="0.2">
      <c r="A30" s="63"/>
      <c r="B30" s="63"/>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row>
    <row r="31" spans="1:32" x14ac:dyDescent="0.2">
      <c r="A31" s="63"/>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row>
    <row r="32" spans="1:32"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96"/>
      <c r="B33" s="96"/>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x14ac:dyDescent="0.2">
      <c r="A34" s="96"/>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x14ac:dyDescent="0.2">
      <c r="A35" s="96"/>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x14ac:dyDescent="0.2">
      <c r="A36" s="96"/>
      <c r="B36" s="96"/>
      <c r="C36" s="97"/>
      <c r="D36" s="97"/>
      <c r="E36" s="97"/>
      <c r="F36" s="97"/>
      <c r="G36" s="97"/>
      <c r="H36" s="97"/>
      <c r="I36" s="97"/>
      <c r="J36" s="97"/>
      <c r="K36" s="97"/>
      <c r="L36" s="98"/>
      <c r="M36" s="97"/>
      <c r="N36" s="99"/>
      <c r="O36" s="97"/>
      <c r="P36" s="100"/>
      <c r="Q36" s="97"/>
      <c r="R36" s="97"/>
      <c r="S36" s="97"/>
      <c r="T36" s="97"/>
      <c r="U36" s="97"/>
      <c r="V36" s="97"/>
      <c r="W36" s="97"/>
      <c r="X36" s="97"/>
      <c r="Y36" s="97"/>
      <c r="Z36" s="97"/>
      <c r="AA36" s="97"/>
      <c r="AB36" s="97"/>
    </row>
    <row r="37" spans="1:28" x14ac:dyDescent="0.2">
      <c r="A37" s="96"/>
      <c r="B37" s="96"/>
      <c r="C37" s="97"/>
      <c r="D37" s="97"/>
      <c r="E37" s="97"/>
      <c r="F37" s="97"/>
      <c r="G37" s="97"/>
      <c r="H37" s="97"/>
      <c r="I37" s="97"/>
      <c r="J37" s="97"/>
      <c r="K37" s="97"/>
      <c r="L37" s="98"/>
      <c r="M37" s="97"/>
      <c r="N37" s="99"/>
      <c r="O37" s="97"/>
      <c r="P37" s="100"/>
      <c r="Q37" s="97"/>
      <c r="R37" s="97"/>
      <c r="S37" s="97"/>
      <c r="T37" s="97"/>
      <c r="U37" s="97"/>
      <c r="V37" s="97"/>
      <c r="W37" s="97"/>
      <c r="X37" s="97"/>
      <c r="Y37" s="97"/>
      <c r="Z37" s="97"/>
      <c r="AA37" s="97"/>
      <c r="AB37" s="97"/>
    </row>
    <row r="38" spans="1:28" x14ac:dyDescent="0.2">
      <c r="A38" s="96"/>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x14ac:dyDescent="0.2">
      <c r="A39" s="63"/>
      <c r="B39" s="6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row>
    <row r="40" spans="1:28" x14ac:dyDescent="0.2">
      <c r="A40" s="63"/>
      <c r="B40" s="6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101"/>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row r="57" spans="1:28" x14ac:dyDescent="0.2">
      <c r="A57" s="101"/>
      <c r="B57" s="101"/>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row>
    <row r="58" spans="1:28" x14ac:dyDescent="0.2">
      <c r="A58" s="101"/>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row>
    <row r="59" spans="1:28" x14ac:dyDescent="0.2">
      <c r="A59" s="63"/>
      <c r="B59" s="103"/>
      <c r="C59" s="104"/>
      <c r="D59" s="104"/>
      <c r="E59" s="104"/>
      <c r="F59" s="104"/>
      <c r="G59" s="104"/>
      <c r="H59" s="104"/>
      <c r="I59" s="64"/>
      <c r="J59" s="64"/>
      <c r="K59" s="64"/>
      <c r="L59" s="64"/>
      <c r="M59" s="64"/>
      <c r="N59" s="64"/>
      <c r="O59" s="64"/>
      <c r="P59" s="64"/>
      <c r="Q59" s="64"/>
      <c r="R59" s="64"/>
      <c r="S59" s="64"/>
      <c r="T59" s="64"/>
      <c r="U59" s="64"/>
      <c r="V59" s="64"/>
      <c r="W59" s="64"/>
      <c r="X59" s="64"/>
      <c r="Y59" s="64"/>
      <c r="Z59" s="64"/>
      <c r="AA59" s="64"/>
      <c r="AB59" s="64"/>
    </row>
    <row r="60" spans="1:28" x14ac:dyDescent="0.2">
      <c r="A60" s="101"/>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row>
    <row r="61" spans="1:28" x14ac:dyDescent="0.2">
      <c r="A61" s="101"/>
      <c r="B61" s="101"/>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row>
    <row r="62" spans="1:28" ht="15.75" x14ac:dyDescent="0.25">
      <c r="A62" s="87" t="s">
        <v>111</v>
      </c>
      <c r="B62" s="63"/>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row>
    <row r="63" spans="1:28" ht="57" x14ac:dyDescent="0.2">
      <c r="A63" s="105"/>
      <c r="B63" s="106"/>
      <c r="C63" s="90" t="str">
        <f t="shared" ref="C63:AA63" si="5">H3</f>
        <v>2020-21</v>
      </c>
      <c r="D63" s="90" t="str">
        <f t="shared" si="5"/>
        <v>2021-22</v>
      </c>
      <c r="E63" s="90" t="str">
        <f t="shared" si="5"/>
        <v>2022-23</v>
      </c>
      <c r="F63" s="90" t="str">
        <f t="shared" si="5"/>
        <v>2023-24</v>
      </c>
      <c r="G63" s="90" t="str">
        <f t="shared" si="5"/>
        <v>2024-25</v>
      </c>
      <c r="H63" s="90" t="str">
        <f t="shared" si="5"/>
        <v>2025-26</v>
      </c>
      <c r="I63" s="90" t="str">
        <f t="shared" si="5"/>
        <v>2026-27</v>
      </c>
      <c r="J63" s="90" t="str">
        <f t="shared" si="5"/>
        <v>2027-28</v>
      </c>
      <c r="K63" s="90" t="str">
        <f t="shared" si="5"/>
        <v>2028-29</v>
      </c>
      <c r="L63" s="90" t="str">
        <f t="shared" si="5"/>
        <v>2029-2030</v>
      </c>
      <c r="M63" s="90" t="str">
        <f t="shared" si="5"/>
        <v>2030-2031</v>
      </c>
      <c r="N63" s="90" t="str">
        <f t="shared" si="5"/>
        <v>2031-2032</v>
      </c>
      <c r="O63" s="90" t="str">
        <f t="shared" si="5"/>
        <v>2032-33</v>
      </c>
      <c r="P63" s="90" t="str">
        <f t="shared" si="5"/>
        <v>2033-34</v>
      </c>
      <c r="Q63" s="90" t="str">
        <f t="shared" si="5"/>
        <v>2034-35</v>
      </c>
      <c r="R63" s="90" t="str">
        <f t="shared" si="5"/>
        <v>2035-36</v>
      </c>
      <c r="S63" s="90" t="str">
        <f t="shared" si="5"/>
        <v>2036-37</v>
      </c>
      <c r="T63" s="90" t="str">
        <f t="shared" si="5"/>
        <v>2037-38</v>
      </c>
      <c r="U63" s="90" t="str">
        <f t="shared" si="5"/>
        <v>2038-39</v>
      </c>
      <c r="V63" s="90" t="str">
        <f t="shared" si="5"/>
        <v>2039-40</v>
      </c>
      <c r="W63" s="90" t="str">
        <f t="shared" si="5"/>
        <v>2040-41</v>
      </c>
      <c r="X63" s="90" t="str">
        <f t="shared" si="5"/>
        <v>2041-42</v>
      </c>
      <c r="Y63" s="90" t="str">
        <f t="shared" si="5"/>
        <v>2042-43</v>
      </c>
      <c r="Z63" s="90" t="str">
        <f t="shared" si="5"/>
        <v>2043-44</v>
      </c>
      <c r="AA63" s="90" t="str">
        <f t="shared" si="5"/>
        <v>2044-45</v>
      </c>
      <c r="AB63" s="107"/>
    </row>
    <row r="64" spans="1:28" x14ac:dyDescent="0.2">
      <c r="A64" s="108"/>
      <c r="B64" s="93" t="s">
        <v>110</v>
      </c>
      <c r="C64" s="94">
        <f>'9. FP SDB'!L10</f>
        <v>15.324631350830996</v>
      </c>
      <c r="D64" s="94">
        <f>'9. FP SDB'!M10</f>
        <v>15.324739601463925</v>
      </c>
      <c r="E64" s="94">
        <f>'9. FP SDB'!N10</f>
        <v>15.308591044134644</v>
      </c>
      <c r="F64" s="94">
        <f>'9. FP SDB'!O10</f>
        <v>15.559186639740204</v>
      </c>
      <c r="G64" s="94">
        <f>'9. FP SDB'!P10</f>
        <v>15.475095960245595</v>
      </c>
      <c r="H64" s="94">
        <f>'9. FP SDB'!Q10</f>
        <v>14.471856247231223</v>
      </c>
      <c r="I64" s="94">
        <f>'9. FP SDB'!R10</f>
        <v>14.990405666388909</v>
      </c>
      <c r="J64" s="94">
        <f>'9. FP SDB'!S10</f>
        <v>15.560319324232537</v>
      </c>
      <c r="K64" s="94">
        <f>'9. FP SDB'!T10</f>
        <v>16.091149970308265</v>
      </c>
      <c r="L64" s="94">
        <f>'9. FP SDB'!U10</f>
        <v>16.487477163539182</v>
      </c>
      <c r="M64" s="94">
        <f>'9. FP SDB'!V10</f>
        <v>4.4226596243657239</v>
      </c>
      <c r="N64" s="94">
        <f>'9. FP SDB'!W10</f>
        <v>4.3236137899656288</v>
      </c>
      <c r="O64" s="94">
        <f>'9. FP SDB'!X10</f>
        <v>4.0962432254850487</v>
      </c>
      <c r="P64" s="94">
        <f>'9. FP SDB'!Y10</f>
        <v>3.7715455926526698</v>
      </c>
      <c r="Q64" s="94">
        <f>'9. FP SDB'!Z10</f>
        <v>3.5418582900151696</v>
      </c>
      <c r="R64" s="94">
        <f>'9. FP SDB'!AA10</f>
        <v>3.3501596222582757</v>
      </c>
      <c r="S64" s="94">
        <f>'9. FP SDB'!AB10</f>
        <v>3.0201517924286292</v>
      </c>
      <c r="T64" s="94">
        <f>'9. FP SDB'!AC10</f>
        <v>2.6929184776094433</v>
      </c>
      <c r="U64" s="94">
        <f>'9. FP SDB'!AD10</f>
        <v>2.535221736944349</v>
      </c>
      <c r="V64" s="94">
        <f>'9. FP SDB'!AE10</f>
        <v>2.2022356055677283</v>
      </c>
      <c r="W64" s="94">
        <f>'9. FP SDB'!AF10</f>
        <v>1.8986279851885515</v>
      </c>
      <c r="X64" s="94">
        <f>'9. FP SDB'!AG10</f>
        <v>1.6298377258922354</v>
      </c>
      <c r="Y64" s="94">
        <f>'9. FP SDB'!AH10</f>
        <v>1.276511827673235</v>
      </c>
      <c r="Z64" s="94">
        <f>'9. FP SDB'!AI10</f>
        <v>0.84556302254881821</v>
      </c>
      <c r="AA64" s="94">
        <f>'9. FP SDB'!AJ10</f>
        <v>0.51739705360651556</v>
      </c>
      <c r="AB64" s="95"/>
    </row>
    <row r="65" spans="1:28" x14ac:dyDescent="0.2">
      <c r="A65" s="109"/>
      <c r="B65" s="103"/>
      <c r="C65" s="104"/>
      <c r="D65" s="104"/>
      <c r="E65" s="104"/>
      <c r="F65" s="104"/>
      <c r="G65" s="104"/>
      <c r="H65" s="104"/>
      <c r="I65" s="110"/>
      <c r="J65" s="104"/>
      <c r="K65" s="104"/>
      <c r="L65" s="104"/>
      <c r="M65" s="104"/>
      <c r="N65" s="104"/>
      <c r="O65" s="64"/>
      <c r="P65" s="64"/>
      <c r="Q65" s="64"/>
      <c r="R65" s="64"/>
      <c r="S65" s="64"/>
      <c r="T65" s="64"/>
      <c r="U65" s="64"/>
      <c r="V65" s="64"/>
      <c r="W65" s="64"/>
      <c r="X65" s="64"/>
      <c r="Y65" s="64"/>
      <c r="Z65" s="64"/>
      <c r="AA65" s="64"/>
      <c r="AB65" s="64"/>
    </row>
    <row r="66" spans="1:28" x14ac:dyDescent="0.2">
      <c r="A66" s="101"/>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row>
    <row r="67" spans="1:28" x14ac:dyDescent="0.2">
      <c r="A67" s="101"/>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row>
    <row r="68" spans="1:28" x14ac:dyDescent="0.2">
      <c r="A68" s="101"/>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row>
    <row r="69" spans="1:28" x14ac:dyDescent="0.2">
      <c r="A69" s="101"/>
      <c r="B69" s="10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row>
    <row r="70" spans="1:28" x14ac:dyDescent="0.2">
      <c r="A70" s="10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row>
    <row r="71" spans="1:28" x14ac:dyDescent="0.2">
      <c r="A71" s="101"/>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row>
    <row r="72" spans="1:28" x14ac:dyDescent="0.2">
      <c r="A72" s="63"/>
      <c r="B72" s="111"/>
      <c r="C72" s="112"/>
      <c r="D72" s="112"/>
      <c r="E72" s="112"/>
      <c r="F72" s="112"/>
      <c r="G72" s="112"/>
      <c r="H72" s="112"/>
      <c r="I72" s="112"/>
      <c r="J72" s="112"/>
      <c r="K72" s="112"/>
      <c r="L72" s="112"/>
      <c r="M72" s="112"/>
      <c r="N72" s="112"/>
      <c r="O72" s="64"/>
      <c r="P72" s="64"/>
      <c r="Q72" s="64"/>
      <c r="R72" s="64"/>
      <c r="S72" s="64"/>
      <c r="T72" s="64"/>
      <c r="U72" s="64"/>
      <c r="V72" s="64"/>
      <c r="W72" s="64"/>
      <c r="X72" s="64"/>
      <c r="Y72" s="64"/>
      <c r="Z72" s="64"/>
      <c r="AA72" s="64"/>
      <c r="AB72" s="64"/>
    </row>
    <row r="73" spans="1:28" x14ac:dyDescent="0.2">
      <c r="A73" s="63"/>
      <c r="B73" s="63"/>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row>
    <row r="74" spans="1:28" x14ac:dyDescent="0.2">
      <c r="A74" s="63"/>
      <c r="B74" s="63"/>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row>
    <row r="75" spans="1:28"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28"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28"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28"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101"/>
      <c r="B81" s="101"/>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row>
    <row r="82" spans="1:28" x14ac:dyDescent="0.2">
      <c r="A82" s="101"/>
      <c r="B82" s="101"/>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row>
    <row r="83" spans="1:28" x14ac:dyDescent="0.2">
      <c r="A83" s="101"/>
      <c r="B83" s="101"/>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row>
    <row r="84" spans="1:28" x14ac:dyDescent="0.2">
      <c r="A84" s="101"/>
      <c r="B84" s="101"/>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row>
    <row r="85" spans="1:28" x14ac:dyDescent="0.2">
      <c r="A85" s="101"/>
      <c r="B85" s="101"/>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row>
    <row r="86" spans="1:28" x14ac:dyDescent="0.2">
      <c r="A86" s="101"/>
      <c r="B86" s="101"/>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1:28" x14ac:dyDescent="0.2">
      <c r="A87" s="101"/>
      <c r="B87" s="101"/>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row>
    <row r="88" spans="1:28" x14ac:dyDescent="0.2">
      <c r="A88" s="101"/>
      <c r="B88" s="101"/>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row>
    <row r="89" spans="1:28" x14ac:dyDescent="0.2">
      <c r="A89" s="101"/>
      <c r="B89" s="101"/>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row>
    <row r="90" spans="1:28" x14ac:dyDescent="0.2">
      <c r="A90" s="101"/>
      <c r="B90" s="101"/>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row>
    <row r="91" spans="1:28" x14ac:dyDescent="0.2">
      <c r="A91" s="101"/>
      <c r="B91" s="101"/>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row>
    <row r="92" spans="1:28" x14ac:dyDescent="0.2">
      <c r="A92" s="101"/>
      <c r="B92" s="101"/>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row>
    <row r="93" spans="1:28" x14ac:dyDescent="0.2">
      <c r="A93" s="101"/>
      <c r="B93" s="101"/>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row>
    <row r="94" spans="1:28" x14ac:dyDescent="0.2">
      <c r="A94" s="101"/>
      <c r="B94" s="101"/>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row>
    <row r="95" spans="1:28" x14ac:dyDescent="0.2">
      <c r="A95" s="101"/>
      <c r="B95" s="101"/>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row>
    <row r="96" spans="1:28" x14ac:dyDescent="0.2">
      <c r="A96" s="101"/>
      <c r="B96" s="101"/>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row>
    <row r="97" spans="1:28" x14ac:dyDescent="0.2">
      <c r="A97" s="101"/>
      <c r="B97" s="101"/>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row>
    <row r="98" spans="1:28" x14ac:dyDescent="0.2">
      <c r="A98" s="101"/>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row>
    <row r="99" spans="1:28" x14ac:dyDescent="0.2">
      <c r="A99" s="101"/>
      <c r="B99" s="101"/>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row>
    <row r="100" spans="1:28" x14ac:dyDescent="0.2">
      <c r="A100" s="109"/>
      <c r="B100" s="113" t="s">
        <v>4</v>
      </c>
      <c r="C100" s="114"/>
      <c r="D100" s="114"/>
      <c r="E100" s="114"/>
      <c r="F100" s="115"/>
      <c r="G100" s="116"/>
      <c r="H100" s="116"/>
      <c r="I100" s="375" t="str">
        <f>'TITLE PAGE'!D9</f>
        <v>Severn Trent Water</v>
      </c>
      <c r="J100" s="376"/>
      <c r="K100" s="377"/>
      <c r="L100" s="116"/>
      <c r="M100" s="116"/>
      <c r="N100" s="117"/>
      <c r="O100" s="118"/>
      <c r="P100" s="64"/>
      <c r="Q100" s="64"/>
      <c r="R100" s="64"/>
      <c r="S100" s="64"/>
      <c r="T100" s="64"/>
      <c r="U100" s="64"/>
      <c r="V100" s="64"/>
      <c r="W100" s="64"/>
      <c r="X100" s="64"/>
      <c r="Y100" s="64"/>
      <c r="Z100" s="64"/>
      <c r="AA100" s="64"/>
      <c r="AB100" s="64"/>
    </row>
    <row r="101" spans="1:28" x14ac:dyDescent="0.2">
      <c r="A101" s="63"/>
      <c r="B101" s="119" t="s">
        <v>112</v>
      </c>
      <c r="C101" s="120"/>
      <c r="D101" s="120"/>
      <c r="E101" s="120"/>
      <c r="F101" s="121"/>
      <c r="G101" s="122"/>
      <c r="H101" s="122"/>
      <c r="I101" s="378" t="str">
        <f>'TITLE PAGE'!D10</f>
        <v>Shelton</v>
      </c>
      <c r="J101" s="379"/>
      <c r="K101" s="380"/>
      <c r="L101" s="122"/>
      <c r="M101" s="122"/>
      <c r="N101" s="123"/>
      <c r="O101" s="118"/>
      <c r="P101" s="64"/>
      <c r="Q101" s="64"/>
      <c r="R101" s="64"/>
      <c r="S101" s="64"/>
      <c r="T101" s="64"/>
      <c r="U101" s="64"/>
      <c r="V101" s="64"/>
      <c r="W101" s="64"/>
      <c r="X101" s="64"/>
      <c r="Y101" s="64"/>
      <c r="Z101" s="64"/>
      <c r="AA101" s="64"/>
      <c r="AB101" s="64"/>
    </row>
    <row r="102" spans="1:28" x14ac:dyDescent="0.2">
      <c r="A102" s="63"/>
      <c r="B102" s="119" t="s">
        <v>6</v>
      </c>
      <c r="C102" s="124"/>
      <c r="D102" s="124"/>
      <c r="E102" s="124"/>
      <c r="F102" s="121"/>
      <c r="G102" s="122"/>
      <c r="H102" s="122"/>
      <c r="I102" s="381">
        <f>'TITLE PAGE'!D11</f>
        <v>11</v>
      </c>
      <c r="J102" s="382"/>
      <c r="K102" s="383"/>
      <c r="L102" s="122"/>
      <c r="M102" s="122"/>
      <c r="N102" s="123"/>
      <c r="O102" s="118"/>
      <c r="P102" s="64"/>
      <c r="Q102" s="64"/>
      <c r="R102" s="64"/>
      <c r="S102" s="64"/>
      <c r="T102" s="64"/>
      <c r="U102" s="64"/>
      <c r="V102" s="64"/>
      <c r="W102" s="64"/>
      <c r="X102" s="64"/>
      <c r="Y102" s="64"/>
      <c r="Z102" s="64"/>
      <c r="AA102" s="64"/>
      <c r="AB102" s="64"/>
    </row>
    <row r="103" spans="1:28" x14ac:dyDescent="0.2">
      <c r="A103" s="63"/>
      <c r="B103" s="119" t="s">
        <v>7</v>
      </c>
      <c r="C103" s="120"/>
      <c r="D103" s="120"/>
      <c r="E103" s="120"/>
      <c r="F103" s="121"/>
      <c r="G103" s="122"/>
      <c r="H103" s="122"/>
      <c r="I103" s="362" t="str">
        <f>'TITLE PAGE'!D12</f>
        <v>Dry Year Annual Average</v>
      </c>
      <c r="J103" s="125"/>
      <c r="K103" s="125"/>
      <c r="L103" s="126"/>
      <c r="M103" s="122"/>
      <c r="N103" s="123"/>
      <c r="O103" s="118"/>
      <c r="P103" s="64"/>
      <c r="Q103" s="64"/>
      <c r="R103" s="64"/>
      <c r="S103" s="64"/>
      <c r="T103" s="64"/>
      <c r="U103" s="64"/>
      <c r="V103" s="64"/>
      <c r="W103" s="64"/>
      <c r="X103" s="64"/>
      <c r="Y103" s="64"/>
      <c r="Z103" s="64"/>
      <c r="AA103" s="64"/>
      <c r="AB103" s="64"/>
    </row>
    <row r="104" spans="1:28" x14ac:dyDescent="0.2">
      <c r="A104" s="63"/>
      <c r="B104" s="119" t="s">
        <v>8</v>
      </c>
      <c r="C104" s="120"/>
      <c r="D104" s="120"/>
      <c r="E104" s="120"/>
      <c r="F104" s="121"/>
      <c r="G104" s="122"/>
      <c r="H104" s="122"/>
      <c r="I104" s="378" t="str">
        <f>'TITLE PAGE'!D13</f>
        <v>No more than 3 in 100 Temporary Use Bans</v>
      </c>
      <c r="J104" s="379"/>
      <c r="K104" s="380"/>
      <c r="L104" s="122"/>
      <c r="M104" s="122"/>
      <c r="N104" s="123"/>
      <c r="O104" s="118"/>
      <c r="P104" s="64"/>
      <c r="Q104" s="64"/>
      <c r="R104" s="64"/>
      <c r="S104" s="64"/>
      <c r="T104" s="64"/>
      <c r="U104" s="64"/>
      <c r="V104" s="64"/>
      <c r="W104" s="64"/>
      <c r="X104" s="64"/>
      <c r="Y104" s="64"/>
      <c r="Z104" s="64"/>
      <c r="AA104" s="64"/>
      <c r="AB104" s="64"/>
    </row>
    <row r="105" spans="1:28" x14ac:dyDescent="0.2">
      <c r="A105" s="63"/>
      <c r="B105" s="127"/>
      <c r="C105" s="128"/>
      <c r="D105" s="128"/>
      <c r="E105" s="128"/>
      <c r="F105" s="129"/>
      <c r="G105" s="130"/>
      <c r="H105" s="130"/>
      <c r="I105" s="129"/>
      <c r="J105" s="131"/>
      <c r="K105" s="129"/>
      <c r="L105" s="132"/>
      <c r="M105" s="130"/>
      <c r="N105" s="133"/>
      <c r="O105" s="118"/>
      <c r="P105" s="64"/>
      <c r="Q105" s="64"/>
      <c r="R105" s="64"/>
      <c r="S105" s="64"/>
      <c r="T105" s="64"/>
      <c r="U105" s="64"/>
      <c r="V105" s="64"/>
      <c r="W105" s="64"/>
      <c r="X105" s="64"/>
      <c r="Y105" s="64"/>
      <c r="Z105" s="64"/>
      <c r="AA105" s="64"/>
      <c r="AB105" s="64"/>
    </row>
    <row r="106" spans="1:28" x14ac:dyDescent="0.2">
      <c r="A106" s="101"/>
      <c r="B106" s="101"/>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row>
    <row r="107" spans="1:28" x14ac:dyDescent="0.2">
      <c r="A107" s="101"/>
      <c r="B107" s="101"/>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row>
  </sheetData>
  <sheetProtection algorithmName="SHA-512" hashValue="ThNObCsLTv9PFB05LO8ByGotMeUPUBV3jNciDQv89RGC5G1BLlNEKfyWAlfv+PRMIRc3bFAErT7ui//rJneD0Q==" saltValue="WRbfPVdeFEWgvUfYpce2MQ==" spinCount="100000" sheet="1" objects="1" scenarios="1"/>
  <mergeCells count="4">
    <mergeCell ref="I100:K100"/>
    <mergeCell ref="I101:K101"/>
    <mergeCell ref="I102:K102"/>
    <mergeCell ref="I104:K104"/>
  </mergeCells>
  <conditionalFormatting sqref="C29:AA29 C64:AA64">
    <cfRule type="cellIs" dxfId="31"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80" zoomScaleNormal="80" workbookViewId="0">
      <selection activeCell="F8" sqref="F8"/>
    </sheetView>
  </sheetViews>
  <sheetFormatPr defaultColWidth="8.88671875" defaultRowHeight="15" x14ac:dyDescent="0.2"/>
  <cols>
    <col min="1" max="1" width="1.44140625" customWidth="1"/>
    <col min="2" max="2" width="3.77734375" customWidth="1"/>
    <col min="3" max="3" width="52.21875" bestFit="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240" max="240" width="1.44140625" customWidth="1"/>
    <col min="241" max="241" width="3.77734375" customWidth="1"/>
    <col min="242" max="242" width="17.109375" customWidth="1"/>
    <col min="243" max="243" width="16.21875" customWidth="1"/>
    <col min="244" max="244" width="23.21875" customWidth="1"/>
    <col min="245" max="245" width="29.88671875" bestFit="1" customWidth="1"/>
    <col min="246" max="246" width="16.109375" customWidth="1"/>
    <col min="247" max="247" width="16.5546875" customWidth="1"/>
    <col min="248" max="248" width="16.44140625" customWidth="1"/>
    <col min="249" max="249" width="36.6640625" customWidth="1"/>
    <col min="251" max="251" width="2" customWidth="1"/>
    <col min="496" max="496" width="1.44140625" customWidth="1"/>
    <col min="497" max="497" width="3.77734375" customWidth="1"/>
    <col min="498" max="498" width="17.109375" customWidth="1"/>
    <col min="499" max="499" width="16.21875" customWidth="1"/>
    <col min="500" max="500" width="23.21875" customWidth="1"/>
    <col min="501" max="501" width="29.88671875" bestFit="1" customWidth="1"/>
    <col min="502" max="502" width="16.109375" customWidth="1"/>
    <col min="503" max="503" width="16.5546875" customWidth="1"/>
    <col min="504" max="504" width="16.44140625" customWidth="1"/>
    <col min="505" max="505" width="36.6640625" customWidth="1"/>
    <col min="507" max="507" width="2" customWidth="1"/>
    <col min="752" max="752" width="1.44140625" customWidth="1"/>
    <col min="753" max="753" width="3.77734375" customWidth="1"/>
    <col min="754" max="754" width="17.109375" customWidth="1"/>
    <col min="755" max="755" width="16.21875" customWidth="1"/>
    <col min="756" max="756" width="23.21875" customWidth="1"/>
    <col min="757" max="757" width="29.88671875" bestFit="1" customWidth="1"/>
    <col min="758" max="758" width="16.109375" customWidth="1"/>
    <col min="759" max="759" width="16.5546875" customWidth="1"/>
    <col min="760" max="760" width="16.44140625" customWidth="1"/>
    <col min="761" max="761" width="36.6640625" customWidth="1"/>
    <col min="763" max="763" width="2" customWidth="1"/>
    <col min="1008" max="1008" width="1.44140625" customWidth="1"/>
    <col min="1009" max="1009" width="3.77734375" customWidth="1"/>
    <col min="1010" max="1010" width="17.109375" customWidth="1"/>
    <col min="1011" max="1011" width="16.21875" customWidth="1"/>
    <col min="1012" max="1012" width="23.21875" customWidth="1"/>
    <col min="1013" max="1013" width="29.88671875" bestFit="1" customWidth="1"/>
    <col min="1014" max="1014" width="16.109375" customWidth="1"/>
    <col min="1015" max="1015" width="16.5546875" customWidth="1"/>
    <col min="1016" max="1016" width="16.44140625" customWidth="1"/>
    <col min="1017" max="1017" width="36.6640625" customWidth="1"/>
    <col min="1019" max="1019" width="2" customWidth="1"/>
    <col min="1264" max="1264" width="1.44140625" customWidth="1"/>
    <col min="1265" max="1265" width="3.77734375" customWidth="1"/>
    <col min="1266" max="1266" width="17.109375" customWidth="1"/>
    <col min="1267" max="1267" width="16.21875" customWidth="1"/>
    <col min="1268" max="1268" width="23.21875" customWidth="1"/>
    <col min="1269" max="1269" width="29.88671875" bestFit="1" customWidth="1"/>
    <col min="1270" max="1270" width="16.109375" customWidth="1"/>
    <col min="1271" max="1271" width="16.5546875" customWidth="1"/>
    <col min="1272" max="1272" width="16.44140625" customWidth="1"/>
    <col min="1273" max="1273" width="36.6640625" customWidth="1"/>
    <col min="1275" max="1275" width="2" customWidth="1"/>
    <col min="1520" max="1520" width="1.44140625" customWidth="1"/>
    <col min="1521" max="1521" width="3.77734375" customWidth="1"/>
    <col min="1522" max="1522" width="17.109375" customWidth="1"/>
    <col min="1523" max="1523" width="16.21875" customWidth="1"/>
    <col min="1524" max="1524" width="23.21875" customWidth="1"/>
    <col min="1525" max="1525" width="29.88671875" bestFit="1" customWidth="1"/>
    <col min="1526" max="1526" width="16.109375" customWidth="1"/>
    <col min="1527" max="1527" width="16.5546875" customWidth="1"/>
    <col min="1528" max="1528" width="16.44140625" customWidth="1"/>
    <col min="1529" max="1529" width="36.6640625" customWidth="1"/>
    <col min="1531" max="1531" width="2" customWidth="1"/>
    <col min="1776" max="1776" width="1.44140625" customWidth="1"/>
    <col min="1777" max="1777" width="3.77734375" customWidth="1"/>
    <col min="1778" max="1778" width="17.109375" customWidth="1"/>
    <col min="1779" max="1779" width="16.21875" customWidth="1"/>
    <col min="1780" max="1780" width="23.21875" customWidth="1"/>
    <col min="1781" max="1781" width="29.88671875" bestFit="1" customWidth="1"/>
    <col min="1782" max="1782" width="16.109375" customWidth="1"/>
    <col min="1783" max="1783" width="16.5546875" customWidth="1"/>
    <col min="1784" max="1784" width="16.44140625" customWidth="1"/>
    <col min="1785" max="1785" width="36.6640625" customWidth="1"/>
    <col min="1787" max="1787" width="2" customWidth="1"/>
    <col min="2032" max="2032" width="1.44140625" customWidth="1"/>
    <col min="2033" max="2033" width="3.77734375" customWidth="1"/>
    <col min="2034" max="2034" width="17.109375" customWidth="1"/>
    <col min="2035" max="2035" width="16.21875" customWidth="1"/>
    <col min="2036" max="2036" width="23.21875" customWidth="1"/>
    <col min="2037" max="2037" width="29.88671875" bestFit="1" customWidth="1"/>
    <col min="2038" max="2038" width="16.109375" customWidth="1"/>
    <col min="2039" max="2039" width="16.5546875" customWidth="1"/>
    <col min="2040" max="2040" width="16.44140625" customWidth="1"/>
    <col min="2041" max="2041" width="36.6640625" customWidth="1"/>
    <col min="2043" max="2043" width="2" customWidth="1"/>
    <col min="2288" max="2288" width="1.44140625" customWidth="1"/>
    <col min="2289" max="2289" width="3.77734375" customWidth="1"/>
    <col min="2290" max="2290" width="17.109375" customWidth="1"/>
    <col min="2291" max="2291" width="16.21875" customWidth="1"/>
    <col min="2292" max="2292" width="23.21875" customWidth="1"/>
    <col min="2293" max="2293" width="29.88671875" bestFit="1" customWidth="1"/>
    <col min="2294" max="2294" width="16.109375" customWidth="1"/>
    <col min="2295" max="2295" width="16.5546875" customWidth="1"/>
    <col min="2296" max="2296" width="16.44140625" customWidth="1"/>
    <col min="2297" max="2297" width="36.6640625" customWidth="1"/>
    <col min="2299" max="2299" width="2" customWidth="1"/>
    <col min="2544" max="2544" width="1.44140625" customWidth="1"/>
    <col min="2545" max="2545" width="3.77734375" customWidth="1"/>
    <col min="2546" max="2546" width="17.109375" customWidth="1"/>
    <col min="2547" max="2547" width="16.21875" customWidth="1"/>
    <col min="2548" max="2548" width="23.21875" customWidth="1"/>
    <col min="2549" max="2549" width="29.88671875" bestFit="1" customWidth="1"/>
    <col min="2550" max="2550" width="16.109375" customWidth="1"/>
    <col min="2551" max="2551" width="16.5546875" customWidth="1"/>
    <col min="2552" max="2552" width="16.44140625" customWidth="1"/>
    <col min="2553" max="2553" width="36.6640625" customWidth="1"/>
    <col min="2555" max="2555" width="2" customWidth="1"/>
    <col min="2800" max="2800" width="1.44140625" customWidth="1"/>
    <col min="2801" max="2801" width="3.77734375" customWidth="1"/>
    <col min="2802" max="2802" width="17.109375" customWidth="1"/>
    <col min="2803" max="2803" width="16.21875" customWidth="1"/>
    <col min="2804" max="2804" width="23.21875" customWidth="1"/>
    <col min="2805" max="2805" width="29.88671875" bestFit="1" customWidth="1"/>
    <col min="2806" max="2806" width="16.109375" customWidth="1"/>
    <col min="2807" max="2807" width="16.5546875" customWidth="1"/>
    <col min="2808" max="2808" width="16.44140625" customWidth="1"/>
    <col min="2809" max="2809" width="36.6640625" customWidth="1"/>
    <col min="2811" max="2811" width="2" customWidth="1"/>
    <col min="3056" max="3056" width="1.44140625" customWidth="1"/>
    <col min="3057" max="3057" width="3.77734375" customWidth="1"/>
    <col min="3058" max="3058" width="17.109375" customWidth="1"/>
    <col min="3059" max="3059" width="16.21875" customWidth="1"/>
    <col min="3060" max="3060" width="23.21875" customWidth="1"/>
    <col min="3061" max="3061" width="29.88671875" bestFit="1" customWidth="1"/>
    <col min="3062" max="3062" width="16.109375" customWidth="1"/>
    <col min="3063" max="3063" width="16.5546875" customWidth="1"/>
    <col min="3064" max="3064" width="16.44140625" customWidth="1"/>
    <col min="3065" max="3065" width="36.6640625" customWidth="1"/>
    <col min="3067" max="3067" width="2" customWidth="1"/>
    <col min="3312" max="3312" width="1.44140625" customWidth="1"/>
    <col min="3313" max="3313" width="3.77734375" customWidth="1"/>
    <col min="3314" max="3314" width="17.109375" customWidth="1"/>
    <col min="3315" max="3315" width="16.21875" customWidth="1"/>
    <col min="3316" max="3316" width="23.21875" customWidth="1"/>
    <col min="3317" max="3317" width="29.88671875" bestFit="1" customWidth="1"/>
    <col min="3318" max="3318" width="16.109375" customWidth="1"/>
    <col min="3319" max="3319" width="16.5546875" customWidth="1"/>
    <col min="3320" max="3320" width="16.44140625" customWidth="1"/>
    <col min="3321" max="3321" width="36.6640625" customWidth="1"/>
    <col min="3323" max="3323" width="2" customWidth="1"/>
    <col min="3568" max="3568" width="1.44140625" customWidth="1"/>
    <col min="3569" max="3569" width="3.77734375" customWidth="1"/>
    <col min="3570" max="3570" width="17.109375" customWidth="1"/>
    <col min="3571" max="3571" width="16.21875" customWidth="1"/>
    <col min="3572" max="3572" width="23.21875" customWidth="1"/>
    <col min="3573" max="3573" width="29.88671875" bestFit="1" customWidth="1"/>
    <col min="3574" max="3574" width="16.109375" customWidth="1"/>
    <col min="3575" max="3575" width="16.5546875" customWidth="1"/>
    <col min="3576" max="3576" width="16.44140625" customWidth="1"/>
    <col min="3577" max="3577" width="36.6640625" customWidth="1"/>
    <col min="3579" max="3579" width="2" customWidth="1"/>
    <col min="3824" max="3824" width="1.44140625" customWidth="1"/>
    <col min="3825" max="3825" width="3.77734375" customWidth="1"/>
    <col min="3826" max="3826" width="17.109375" customWidth="1"/>
    <col min="3827" max="3827" width="16.21875" customWidth="1"/>
    <col min="3828" max="3828" width="23.21875" customWidth="1"/>
    <col min="3829" max="3829" width="29.88671875" bestFit="1" customWidth="1"/>
    <col min="3830" max="3830" width="16.109375" customWidth="1"/>
    <col min="3831" max="3831" width="16.5546875" customWidth="1"/>
    <col min="3832" max="3832" width="16.44140625" customWidth="1"/>
    <col min="3833" max="3833" width="36.6640625" customWidth="1"/>
    <col min="3835" max="3835" width="2" customWidth="1"/>
    <col min="4080" max="4080" width="1.44140625" customWidth="1"/>
    <col min="4081" max="4081" width="3.77734375" customWidth="1"/>
    <col min="4082" max="4082" width="17.109375" customWidth="1"/>
    <col min="4083" max="4083" width="16.21875" customWidth="1"/>
    <col min="4084" max="4084" width="23.21875" customWidth="1"/>
    <col min="4085" max="4085" width="29.88671875" bestFit="1" customWidth="1"/>
    <col min="4086" max="4086" width="16.109375" customWidth="1"/>
    <col min="4087" max="4087" width="16.5546875" customWidth="1"/>
    <col min="4088" max="4088" width="16.44140625" customWidth="1"/>
    <col min="4089" max="4089" width="36.6640625" customWidth="1"/>
    <col min="4091" max="4091" width="2" customWidth="1"/>
    <col min="4336" max="4336" width="1.44140625" customWidth="1"/>
    <col min="4337" max="4337" width="3.77734375" customWidth="1"/>
    <col min="4338" max="4338" width="17.109375" customWidth="1"/>
    <col min="4339" max="4339" width="16.21875" customWidth="1"/>
    <col min="4340" max="4340" width="23.21875" customWidth="1"/>
    <col min="4341" max="4341" width="29.88671875" bestFit="1" customWidth="1"/>
    <col min="4342" max="4342" width="16.109375" customWidth="1"/>
    <col min="4343" max="4343" width="16.5546875" customWidth="1"/>
    <col min="4344" max="4344" width="16.44140625" customWidth="1"/>
    <col min="4345" max="4345" width="36.6640625" customWidth="1"/>
    <col min="4347" max="4347" width="2" customWidth="1"/>
    <col min="4592" max="4592" width="1.44140625" customWidth="1"/>
    <col min="4593" max="4593" width="3.77734375" customWidth="1"/>
    <col min="4594" max="4594" width="17.109375" customWidth="1"/>
    <col min="4595" max="4595" width="16.21875" customWidth="1"/>
    <col min="4596" max="4596" width="23.21875" customWidth="1"/>
    <col min="4597" max="4597" width="29.88671875" bestFit="1" customWidth="1"/>
    <col min="4598" max="4598" width="16.109375" customWidth="1"/>
    <col min="4599" max="4599" width="16.5546875" customWidth="1"/>
    <col min="4600" max="4600" width="16.44140625" customWidth="1"/>
    <col min="4601" max="4601" width="36.6640625" customWidth="1"/>
    <col min="4603" max="4603" width="2" customWidth="1"/>
    <col min="4848" max="4848" width="1.44140625" customWidth="1"/>
    <col min="4849" max="4849" width="3.77734375" customWidth="1"/>
    <col min="4850" max="4850" width="17.109375" customWidth="1"/>
    <col min="4851" max="4851" width="16.21875" customWidth="1"/>
    <col min="4852" max="4852" width="23.21875" customWidth="1"/>
    <col min="4853" max="4853" width="29.88671875" bestFit="1" customWidth="1"/>
    <col min="4854" max="4854" width="16.109375" customWidth="1"/>
    <col min="4855" max="4855" width="16.5546875" customWidth="1"/>
    <col min="4856" max="4856" width="16.44140625" customWidth="1"/>
    <col min="4857" max="4857" width="36.6640625" customWidth="1"/>
    <col min="4859" max="4859" width="2" customWidth="1"/>
    <col min="5104" max="5104" width="1.44140625" customWidth="1"/>
    <col min="5105" max="5105" width="3.77734375" customWidth="1"/>
    <col min="5106" max="5106" width="17.109375" customWidth="1"/>
    <col min="5107" max="5107" width="16.21875" customWidth="1"/>
    <col min="5108" max="5108" width="23.21875" customWidth="1"/>
    <col min="5109" max="5109" width="29.88671875" bestFit="1" customWidth="1"/>
    <col min="5110" max="5110" width="16.109375" customWidth="1"/>
    <col min="5111" max="5111" width="16.5546875" customWidth="1"/>
    <col min="5112" max="5112" width="16.44140625" customWidth="1"/>
    <col min="5113" max="5113" width="36.6640625" customWidth="1"/>
    <col min="5115" max="5115" width="2" customWidth="1"/>
    <col min="5360" max="5360" width="1.44140625" customWidth="1"/>
    <col min="5361" max="5361" width="3.77734375" customWidth="1"/>
    <col min="5362" max="5362" width="17.109375" customWidth="1"/>
    <col min="5363" max="5363" width="16.21875" customWidth="1"/>
    <col min="5364" max="5364" width="23.21875" customWidth="1"/>
    <col min="5365" max="5365" width="29.88671875" bestFit="1" customWidth="1"/>
    <col min="5366" max="5366" width="16.109375" customWidth="1"/>
    <col min="5367" max="5367" width="16.5546875" customWidth="1"/>
    <col min="5368" max="5368" width="16.44140625" customWidth="1"/>
    <col min="5369" max="5369" width="36.6640625" customWidth="1"/>
    <col min="5371" max="5371" width="2" customWidth="1"/>
    <col min="5616" max="5616" width="1.44140625" customWidth="1"/>
    <col min="5617" max="5617" width="3.77734375" customWidth="1"/>
    <col min="5618" max="5618" width="17.109375" customWidth="1"/>
    <col min="5619" max="5619" width="16.21875" customWidth="1"/>
    <col min="5620" max="5620" width="23.21875" customWidth="1"/>
    <col min="5621" max="5621" width="29.88671875" bestFit="1" customWidth="1"/>
    <col min="5622" max="5622" width="16.109375" customWidth="1"/>
    <col min="5623" max="5623" width="16.5546875" customWidth="1"/>
    <col min="5624" max="5624" width="16.44140625" customWidth="1"/>
    <col min="5625" max="5625" width="36.6640625" customWidth="1"/>
    <col min="5627" max="5627" width="2" customWidth="1"/>
    <col min="5872" max="5872" width="1.44140625" customWidth="1"/>
    <col min="5873" max="5873" width="3.77734375" customWidth="1"/>
    <col min="5874" max="5874" width="17.109375" customWidth="1"/>
    <col min="5875" max="5875" width="16.21875" customWidth="1"/>
    <col min="5876" max="5876" width="23.21875" customWidth="1"/>
    <col min="5877" max="5877" width="29.88671875" bestFit="1" customWidth="1"/>
    <col min="5878" max="5878" width="16.109375" customWidth="1"/>
    <col min="5879" max="5879" width="16.5546875" customWidth="1"/>
    <col min="5880" max="5880" width="16.44140625" customWidth="1"/>
    <col min="5881" max="5881" width="36.6640625" customWidth="1"/>
    <col min="5883" max="5883" width="2" customWidth="1"/>
    <col min="6128" max="6128" width="1.44140625" customWidth="1"/>
    <col min="6129" max="6129" width="3.77734375" customWidth="1"/>
    <col min="6130" max="6130" width="17.109375" customWidth="1"/>
    <col min="6131" max="6131" width="16.21875" customWidth="1"/>
    <col min="6132" max="6132" width="23.21875" customWidth="1"/>
    <col min="6133" max="6133" width="29.88671875" bestFit="1" customWidth="1"/>
    <col min="6134" max="6134" width="16.109375" customWidth="1"/>
    <col min="6135" max="6135" width="16.5546875" customWidth="1"/>
    <col min="6136" max="6136" width="16.44140625" customWidth="1"/>
    <col min="6137" max="6137" width="36.6640625" customWidth="1"/>
    <col min="6139" max="6139" width="2" customWidth="1"/>
    <col min="6384" max="6384" width="1.44140625" customWidth="1"/>
    <col min="6385" max="6385" width="3.77734375" customWidth="1"/>
    <col min="6386" max="6386" width="17.109375" customWidth="1"/>
    <col min="6387" max="6387" width="16.21875" customWidth="1"/>
    <col min="6388" max="6388" width="23.21875" customWidth="1"/>
    <col min="6389" max="6389" width="29.88671875" bestFit="1" customWidth="1"/>
    <col min="6390" max="6390" width="16.109375" customWidth="1"/>
    <col min="6391" max="6391" width="16.5546875" customWidth="1"/>
    <col min="6392" max="6392" width="16.44140625" customWidth="1"/>
    <col min="6393" max="6393" width="36.6640625" customWidth="1"/>
    <col min="6395" max="6395" width="2" customWidth="1"/>
    <col min="6640" max="6640" width="1.44140625" customWidth="1"/>
    <col min="6641" max="6641" width="3.77734375" customWidth="1"/>
    <col min="6642" max="6642" width="17.109375" customWidth="1"/>
    <col min="6643" max="6643" width="16.21875" customWidth="1"/>
    <col min="6644" max="6644" width="23.21875" customWidth="1"/>
    <col min="6645" max="6645" width="29.88671875" bestFit="1" customWidth="1"/>
    <col min="6646" max="6646" width="16.109375" customWidth="1"/>
    <col min="6647" max="6647" width="16.5546875" customWidth="1"/>
    <col min="6648" max="6648" width="16.44140625" customWidth="1"/>
    <col min="6649" max="6649" width="36.6640625" customWidth="1"/>
    <col min="6651" max="6651" width="2" customWidth="1"/>
    <col min="6896" max="6896" width="1.44140625" customWidth="1"/>
    <col min="6897" max="6897" width="3.77734375" customWidth="1"/>
    <col min="6898" max="6898" width="17.109375" customWidth="1"/>
    <col min="6899" max="6899" width="16.21875" customWidth="1"/>
    <col min="6900" max="6900" width="23.21875" customWidth="1"/>
    <col min="6901" max="6901" width="29.88671875" bestFit="1" customWidth="1"/>
    <col min="6902" max="6902" width="16.109375" customWidth="1"/>
    <col min="6903" max="6903" width="16.5546875" customWidth="1"/>
    <col min="6904" max="6904" width="16.44140625" customWidth="1"/>
    <col min="6905" max="6905" width="36.6640625" customWidth="1"/>
    <col min="6907" max="6907" width="2" customWidth="1"/>
    <col min="7152" max="7152" width="1.44140625" customWidth="1"/>
    <col min="7153" max="7153" width="3.77734375" customWidth="1"/>
    <col min="7154" max="7154" width="17.109375" customWidth="1"/>
    <col min="7155" max="7155" width="16.21875" customWidth="1"/>
    <col min="7156" max="7156" width="23.21875" customWidth="1"/>
    <col min="7157" max="7157" width="29.88671875" bestFit="1" customWidth="1"/>
    <col min="7158" max="7158" width="16.109375" customWidth="1"/>
    <col min="7159" max="7159" width="16.5546875" customWidth="1"/>
    <col min="7160" max="7160" width="16.44140625" customWidth="1"/>
    <col min="7161" max="7161" width="36.6640625" customWidth="1"/>
    <col min="7163" max="7163" width="2" customWidth="1"/>
    <col min="7408" max="7408" width="1.44140625" customWidth="1"/>
    <col min="7409" max="7409" width="3.77734375" customWidth="1"/>
    <col min="7410" max="7410" width="17.109375" customWidth="1"/>
    <col min="7411" max="7411" width="16.21875" customWidth="1"/>
    <col min="7412" max="7412" width="23.21875" customWidth="1"/>
    <col min="7413" max="7413" width="29.88671875" bestFit="1" customWidth="1"/>
    <col min="7414" max="7414" width="16.109375" customWidth="1"/>
    <col min="7415" max="7415" width="16.5546875" customWidth="1"/>
    <col min="7416" max="7416" width="16.44140625" customWidth="1"/>
    <col min="7417" max="7417" width="36.6640625" customWidth="1"/>
    <col min="7419" max="7419" width="2" customWidth="1"/>
    <col min="7664" max="7664" width="1.44140625" customWidth="1"/>
    <col min="7665" max="7665" width="3.77734375" customWidth="1"/>
    <col min="7666" max="7666" width="17.109375" customWidth="1"/>
    <col min="7667" max="7667" width="16.21875" customWidth="1"/>
    <col min="7668" max="7668" width="23.21875" customWidth="1"/>
    <col min="7669" max="7669" width="29.88671875" bestFit="1" customWidth="1"/>
    <col min="7670" max="7670" width="16.109375" customWidth="1"/>
    <col min="7671" max="7671" width="16.5546875" customWidth="1"/>
    <col min="7672" max="7672" width="16.44140625" customWidth="1"/>
    <col min="7673" max="7673" width="36.6640625" customWidth="1"/>
    <col min="7675" max="7675" width="2" customWidth="1"/>
    <col min="7920" max="7920" width="1.44140625" customWidth="1"/>
    <col min="7921" max="7921" width="3.77734375" customWidth="1"/>
    <col min="7922" max="7922" width="17.109375" customWidth="1"/>
    <col min="7923" max="7923" width="16.21875" customWidth="1"/>
    <col min="7924" max="7924" width="23.21875" customWidth="1"/>
    <col min="7925" max="7925" width="29.88671875" bestFit="1" customWidth="1"/>
    <col min="7926" max="7926" width="16.109375" customWidth="1"/>
    <col min="7927" max="7927" width="16.5546875" customWidth="1"/>
    <col min="7928" max="7928" width="16.44140625" customWidth="1"/>
    <col min="7929" max="7929" width="36.6640625" customWidth="1"/>
    <col min="7931" max="7931" width="2" customWidth="1"/>
    <col min="8176" max="8176" width="1.44140625" customWidth="1"/>
    <col min="8177" max="8177" width="3.77734375" customWidth="1"/>
    <col min="8178" max="8178" width="17.109375" customWidth="1"/>
    <col min="8179" max="8179" width="16.21875" customWidth="1"/>
    <col min="8180" max="8180" width="23.21875" customWidth="1"/>
    <col min="8181" max="8181" width="29.88671875" bestFit="1" customWidth="1"/>
    <col min="8182" max="8182" width="16.109375" customWidth="1"/>
    <col min="8183" max="8183" width="16.5546875" customWidth="1"/>
    <col min="8184" max="8184" width="16.44140625" customWidth="1"/>
    <col min="8185" max="8185" width="36.6640625" customWidth="1"/>
    <col min="8187" max="8187" width="2" customWidth="1"/>
    <col min="8432" max="8432" width="1.44140625" customWidth="1"/>
    <col min="8433" max="8433" width="3.77734375" customWidth="1"/>
    <col min="8434" max="8434" width="17.109375" customWidth="1"/>
    <col min="8435" max="8435" width="16.21875" customWidth="1"/>
    <col min="8436" max="8436" width="23.21875" customWidth="1"/>
    <col min="8437" max="8437" width="29.88671875" bestFit="1" customWidth="1"/>
    <col min="8438" max="8438" width="16.109375" customWidth="1"/>
    <col min="8439" max="8439" width="16.5546875" customWidth="1"/>
    <col min="8440" max="8440" width="16.44140625" customWidth="1"/>
    <col min="8441" max="8441" width="36.6640625" customWidth="1"/>
    <col min="8443" max="8443" width="2" customWidth="1"/>
    <col min="8688" max="8688" width="1.44140625" customWidth="1"/>
    <col min="8689" max="8689" width="3.77734375" customWidth="1"/>
    <col min="8690" max="8690" width="17.109375" customWidth="1"/>
    <col min="8691" max="8691" width="16.21875" customWidth="1"/>
    <col min="8692" max="8692" width="23.21875" customWidth="1"/>
    <col min="8693" max="8693" width="29.88671875" bestFit="1" customWidth="1"/>
    <col min="8694" max="8694" width="16.109375" customWidth="1"/>
    <col min="8695" max="8695" width="16.5546875" customWidth="1"/>
    <col min="8696" max="8696" width="16.44140625" customWidth="1"/>
    <col min="8697" max="8697" width="36.6640625" customWidth="1"/>
    <col min="8699" max="8699" width="2" customWidth="1"/>
    <col min="8944" max="8944" width="1.44140625" customWidth="1"/>
    <col min="8945" max="8945" width="3.77734375" customWidth="1"/>
    <col min="8946" max="8946" width="17.109375" customWidth="1"/>
    <col min="8947" max="8947" width="16.21875" customWidth="1"/>
    <col min="8948" max="8948" width="23.21875" customWidth="1"/>
    <col min="8949" max="8949" width="29.88671875" bestFit="1" customWidth="1"/>
    <col min="8950" max="8950" width="16.109375" customWidth="1"/>
    <col min="8951" max="8951" width="16.5546875" customWidth="1"/>
    <col min="8952" max="8952" width="16.44140625" customWidth="1"/>
    <col min="8953" max="8953" width="36.6640625" customWidth="1"/>
    <col min="8955" max="8955" width="2" customWidth="1"/>
    <col min="9200" max="9200" width="1.44140625" customWidth="1"/>
    <col min="9201" max="9201" width="3.77734375" customWidth="1"/>
    <col min="9202" max="9202" width="17.109375" customWidth="1"/>
    <col min="9203" max="9203" width="16.21875" customWidth="1"/>
    <col min="9204" max="9204" width="23.21875" customWidth="1"/>
    <col min="9205" max="9205" width="29.88671875" bestFit="1" customWidth="1"/>
    <col min="9206" max="9206" width="16.109375" customWidth="1"/>
    <col min="9207" max="9207" width="16.5546875" customWidth="1"/>
    <col min="9208" max="9208" width="16.44140625" customWidth="1"/>
    <col min="9209" max="9209" width="36.6640625" customWidth="1"/>
    <col min="9211" max="9211" width="2" customWidth="1"/>
    <col min="9456" max="9456" width="1.44140625" customWidth="1"/>
    <col min="9457" max="9457" width="3.77734375" customWidth="1"/>
    <col min="9458" max="9458" width="17.109375" customWidth="1"/>
    <col min="9459" max="9459" width="16.21875" customWidth="1"/>
    <col min="9460" max="9460" width="23.21875" customWidth="1"/>
    <col min="9461" max="9461" width="29.88671875" bestFit="1" customWidth="1"/>
    <col min="9462" max="9462" width="16.109375" customWidth="1"/>
    <col min="9463" max="9463" width="16.5546875" customWidth="1"/>
    <col min="9464" max="9464" width="16.44140625" customWidth="1"/>
    <col min="9465" max="9465" width="36.6640625" customWidth="1"/>
    <col min="9467" max="9467" width="2" customWidth="1"/>
    <col min="9712" max="9712" width="1.44140625" customWidth="1"/>
    <col min="9713" max="9713" width="3.77734375" customWidth="1"/>
    <col min="9714" max="9714" width="17.109375" customWidth="1"/>
    <col min="9715" max="9715" width="16.21875" customWidth="1"/>
    <col min="9716" max="9716" width="23.21875" customWidth="1"/>
    <col min="9717" max="9717" width="29.88671875" bestFit="1" customWidth="1"/>
    <col min="9718" max="9718" width="16.109375" customWidth="1"/>
    <col min="9719" max="9719" width="16.5546875" customWidth="1"/>
    <col min="9720" max="9720" width="16.44140625" customWidth="1"/>
    <col min="9721" max="9721" width="36.6640625" customWidth="1"/>
    <col min="9723" max="9723" width="2" customWidth="1"/>
    <col min="9968" max="9968" width="1.44140625" customWidth="1"/>
    <col min="9969" max="9969" width="3.77734375" customWidth="1"/>
    <col min="9970" max="9970" width="17.109375" customWidth="1"/>
    <col min="9971" max="9971" width="16.21875" customWidth="1"/>
    <col min="9972" max="9972" width="23.21875" customWidth="1"/>
    <col min="9973" max="9973" width="29.88671875" bestFit="1" customWidth="1"/>
    <col min="9974" max="9974" width="16.109375" customWidth="1"/>
    <col min="9975" max="9975" width="16.5546875" customWidth="1"/>
    <col min="9976" max="9976" width="16.44140625" customWidth="1"/>
    <col min="9977" max="9977" width="36.6640625" customWidth="1"/>
    <col min="9979" max="9979" width="2" customWidth="1"/>
    <col min="10224" max="10224" width="1.44140625" customWidth="1"/>
    <col min="10225" max="10225" width="3.77734375" customWidth="1"/>
    <col min="10226" max="10226" width="17.109375" customWidth="1"/>
    <col min="10227" max="10227" width="16.21875" customWidth="1"/>
    <col min="10228" max="10228" width="23.21875" customWidth="1"/>
    <col min="10229" max="10229" width="29.88671875" bestFit="1" customWidth="1"/>
    <col min="10230" max="10230" width="16.109375" customWidth="1"/>
    <col min="10231" max="10231" width="16.5546875" customWidth="1"/>
    <col min="10232" max="10232" width="16.44140625" customWidth="1"/>
    <col min="10233" max="10233" width="36.6640625" customWidth="1"/>
    <col min="10235" max="10235" width="2" customWidth="1"/>
    <col min="10480" max="10480" width="1.44140625" customWidth="1"/>
    <col min="10481" max="10481" width="3.77734375" customWidth="1"/>
    <col min="10482" max="10482" width="17.109375" customWidth="1"/>
    <col min="10483" max="10483" width="16.21875" customWidth="1"/>
    <col min="10484" max="10484" width="23.21875" customWidth="1"/>
    <col min="10485" max="10485" width="29.88671875" bestFit="1" customWidth="1"/>
    <col min="10486" max="10486" width="16.109375" customWidth="1"/>
    <col min="10487" max="10487" width="16.5546875" customWidth="1"/>
    <col min="10488" max="10488" width="16.44140625" customWidth="1"/>
    <col min="10489" max="10489" width="36.6640625" customWidth="1"/>
    <col min="10491" max="10491" width="2" customWidth="1"/>
    <col min="10736" max="10736" width="1.44140625" customWidth="1"/>
    <col min="10737" max="10737" width="3.77734375" customWidth="1"/>
    <col min="10738" max="10738" width="17.109375" customWidth="1"/>
    <col min="10739" max="10739" width="16.21875" customWidth="1"/>
    <col min="10740" max="10740" width="23.21875" customWidth="1"/>
    <col min="10741" max="10741" width="29.88671875" bestFit="1" customWidth="1"/>
    <col min="10742" max="10742" width="16.109375" customWidth="1"/>
    <col min="10743" max="10743" width="16.5546875" customWidth="1"/>
    <col min="10744" max="10744" width="16.44140625" customWidth="1"/>
    <col min="10745" max="10745" width="36.6640625" customWidth="1"/>
    <col min="10747" max="10747" width="2" customWidth="1"/>
    <col min="10992" max="10992" width="1.44140625" customWidth="1"/>
    <col min="10993" max="10993" width="3.77734375" customWidth="1"/>
    <col min="10994" max="10994" width="17.109375" customWidth="1"/>
    <col min="10995" max="10995" width="16.21875" customWidth="1"/>
    <col min="10996" max="10996" width="23.21875" customWidth="1"/>
    <col min="10997" max="10997" width="29.88671875" bestFit="1" customWidth="1"/>
    <col min="10998" max="10998" width="16.109375" customWidth="1"/>
    <col min="10999" max="10999" width="16.5546875" customWidth="1"/>
    <col min="11000" max="11000" width="16.44140625" customWidth="1"/>
    <col min="11001" max="11001" width="36.6640625" customWidth="1"/>
    <col min="11003" max="11003" width="2" customWidth="1"/>
    <col min="11248" max="11248" width="1.44140625" customWidth="1"/>
    <col min="11249" max="11249" width="3.77734375" customWidth="1"/>
    <col min="11250" max="11250" width="17.109375" customWidth="1"/>
    <col min="11251" max="11251" width="16.21875" customWidth="1"/>
    <col min="11252" max="11252" width="23.21875" customWidth="1"/>
    <col min="11253" max="11253" width="29.88671875" bestFit="1" customWidth="1"/>
    <col min="11254" max="11254" width="16.109375" customWidth="1"/>
    <col min="11255" max="11255" width="16.5546875" customWidth="1"/>
    <col min="11256" max="11256" width="16.44140625" customWidth="1"/>
    <col min="11257" max="11257" width="36.6640625" customWidth="1"/>
    <col min="11259" max="11259" width="2" customWidth="1"/>
    <col min="11504" max="11504" width="1.44140625" customWidth="1"/>
    <col min="11505" max="11505" width="3.77734375" customWidth="1"/>
    <col min="11506" max="11506" width="17.109375" customWidth="1"/>
    <col min="11507" max="11507" width="16.21875" customWidth="1"/>
    <col min="11508" max="11508" width="23.21875" customWidth="1"/>
    <col min="11509" max="11509" width="29.88671875" bestFit="1" customWidth="1"/>
    <col min="11510" max="11510" width="16.109375" customWidth="1"/>
    <col min="11511" max="11511" width="16.5546875" customWidth="1"/>
    <col min="11512" max="11512" width="16.44140625" customWidth="1"/>
    <col min="11513" max="11513" width="36.6640625" customWidth="1"/>
    <col min="11515" max="11515" width="2" customWidth="1"/>
    <col min="11760" max="11760" width="1.44140625" customWidth="1"/>
    <col min="11761" max="11761" width="3.77734375" customWidth="1"/>
    <col min="11762" max="11762" width="17.109375" customWidth="1"/>
    <col min="11763" max="11763" width="16.21875" customWidth="1"/>
    <col min="11764" max="11764" width="23.21875" customWidth="1"/>
    <col min="11765" max="11765" width="29.88671875" bestFit="1" customWidth="1"/>
    <col min="11766" max="11766" width="16.109375" customWidth="1"/>
    <col min="11767" max="11767" width="16.5546875" customWidth="1"/>
    <col min="11768" max="11768" width="16.44140625" customWidth="1"/>
    <col min="11769" max="11769" width="36.6640625" customWidth="1"/>
    <col min="11771" max="11771" width="2" customWidth="1"/>
    <col min="12016" max="12016" width="1.44140625" customWidth="1"/>
    <col min="12017" max="12017" width="3.77734375" customWidth="1"/>
    <col min="12018" max="12018" width="17.109375" customWidth="1"/>
    <col min="12019" max="12019" width="16.21875" customWidth="1"/>
    <col min="12020" max="12020" width="23.21875" customWidth="1"/>
    <col min="12021" max="12021" width="29.88671875" bestFit="1" customWidth="1"/>
    <col min="12022" max="12022" width="16.109375" customWidth="1"/>
    <col min="12023" max="12023" width="16.5546875" customWidth="1"/>
    <col min="12024" max="12024" width="16.44140625" customWidth="1"/>
    <col min="12025" max="12025" width="36.6640625" customWidth="1"/>
    <col min="12027" max="12027" width="2" customWidth="1"/>
    <col min="12272" max="12272" width="1.44140625" customWidth="1"/>
    <col min="12273" max="12273" width="3.77734375" customWidth="1"/>
    <col min="12274" max="12274" width="17.109375" customWidth="1"/>
    <col min="12275" max="12275" width="16.21875" customWidth="1"/>
    <col min="12276" max="12276" width="23.21875" customWidth="1"/>
    <col min="12277" max="12277" width="29.88671875" bestFit="1" customWidth="1"/>
    <col min="12278" max="12278" width="16.109375" customWidth="1"/>
    <col min="12279" max="12279" width="16.5546875" customWidth="1"/>
    <col min="12280" max="12280" width="16.44140625" customWidth="1"/>
    <col min="12281" max="12281" width="36.6640625" customWidth="1"/>
    <col min="12283" max="12283" width="2" customWidth="1"/>
    <col min="12528" max="12528" width="1.44140625" customWidth="1"/>
    <col min="12529" max="12529" width="3.77734375" customWidth="1"/>
    <col min="12530" max="12530" width="17.109375" customWidth="1"/>
    <col min="12531" max="12531" width="16.21875" customWidth="1"/>
    <col min="12532" max="12532" width="23.21875" customWidth="1"/>
    <col min="12533" max="12533" width="29.88671875" bestFit="1" customWidth="1"/>
    <col min="12534" max="12534" width="16.109375" customWidth="1"/>
    <col min="12535" max="12535" width="16.5546875" customWidth="1"/>
    <col min="12536" max="12536" width="16.44140625" customWidth="1"/>
    <col min="12537" max="12537" width="36.6640625" customWidth="1"/>
    <col min="12539" max="12539" width="2" customWidth="1"/>
    <col min="12784" max="12784" width="1.44140625" customWidth="1"/>
    <col min="12785" max="12785" width="3.77734375" customWidth="1"/>
    <col min="12786" max="12786" width="17.109375" customWidth="1"/>
    <col min="12787" max="12787" width="16.21875" customWidth="1"/>
    <col min="12788" max="12788" width="23.21875" customWidth="1"/>
    <col min="12789" max="12789" width="29.88671875" bestFit="1" customWidth="1"/>
    <col min="12790" max="12790" width="16.109375" customWidth="1"/>
    <col min="12791" max="12791" width="16.5546875" customWidth="1"/>
    <col min="12792" max="12792" width="16.44140625" customWidth="1"/>
    <col min="12793" max="12793" width="36.6640625" customWidth="1"/>
    <col min="12795" max="12795" width="2" customWidth="1"/>
    <col min="13040" max="13040" width="1.44140625" customWidth="1"/>
    <col min="13041" max="13041" width="3.77734375" customWidth="1"/>
    <col min="13042" max="13042" width="17.109375" customWidth="1"/>
    <col min="13043" max="13043" width="16.21875" customWidth="1"/>
    <col min="13044" max="13044" width="23.21875" customWidth="1"/>
    <col min="13045" max="13045" width="29.88671875" bestFit="1" customWidth="1"/>
    <col min="13046" max="13046" width="16.109375" customWidth="1"/>
    <col min="13047" max="13047" width="16.5546875" customWidth="1"/>
    <col min="13048" max="13048" width="16.44140625" customWidth="1"/>
    <col min="13049" max="13049" width="36.6640625" customWidth="1"/>
    <col min="13051" max="13051" width="2" customWidth="1"/>
    <col min="13296" max="13296" width="1.44140625" customWidth="1"/>
    <col min="13297" max="13297" width="3.77734375" customWidth="1"/>
    <col min="13298" max="13298" width="17.109375" customWidth="1"/>
    <col min="13299" max="13299" width="16.21875" customWidth="1"/>
    <col min="13300" max="13300" width="23.21875" customWidth="1"/>
    <col min="13301" max="13301" width="29.88671875" bestFit="1" customWidth="1"/>
    <col min="13302" max="13302" width="16.109375" customWidth="1"/>
    <col min="13303" max="13303" width="16.5546875" customWidth="1"/>
    <col min="13304" max="13304" width="16.44140625" customWidth="1"/>
    <col min="13305" max="13305" width="36.6640625" customWidth="1"/>
    <col min="13307" max="13307" width="2" customWidth="1"/>
    <col min="13552" max="13552" width="1.44140625" customWidth="1"/>
    <col min="13553" max="13553" width="3.77734375" customWidth="1"/>
    <col min="13554" max="13554" width="17.109375" customWidth="1"/>
    <col min="13555" max="13555" width="16.21875" customWidth="1"/>
    <col min="13556" max="13556" width="23.21875" customWidth="1"/>
    <col min="13557" max="13557" width="29.88671875" bestFit="1" customWidth="1"/>
    <col min="13558" max="13558" width="16.109375" customWidth="1"/>
    <col min="13559" max="13559" width="16.5546875" customWidth="1"/>
    <col min="13560" max="13560" width="16.44140625" customWidth="1"/>
    <col min="13561" max="13561" width="36.6640625" customWidth="1"/>
    <col min="13563" max="13563" width="2" customWidth="1"/>
    <col min="13808" max="13808" width="1.44140625" customWidth="1"/>
    <col min="13809" max="13809" width="3.77734375" customWidth="1"/>
    <col min="13810" max="13810" width="17.109375" customWidth="1"/>
    <col min="13811" max="13811" width="16.21875" customWidth="1"/>
    <col min="13812" max="13812" width="23.21875" customWidth="1"/>
    <col min="13813" max="13813" width="29.88671875" bestFit="1" customWidth="1"/>
    <col min="13814" max="13814" width="16.109375" customWidth="1"/>
    <col min="13815" max="13815" width="16.5546875" customWidth="1"/>
    <col min="13816" max="13816" width="16.44140625" customWidth="1"/>
    <col min="13817" max="13817" width="36.6640625" customWidth="1"/>
    <col min="13819" max="13819" width="2" customWidth="1"/>
    <col min="14064" max="14064" width="1.44140625" customWidth="1"/>
    <col min="14065" max="14065" width="3.77734375" customWidth="1"/>
    <col min="14066" max="14066" width="17.109375" customWidth="1"/>
    <col min="14067" max="14067" width="16.21875" customWidth="1"/>
    <col min="14068" max="14068" width="23.21875" customWidth="1"/>
    <col min="14069" max="14069" width="29.88671875" bestFit="1" customWidth="1"/>
    <col min="14070" max="14070" width="16.109375" customWidth="1"/>
    <col min="14071" max="14071" width="16.5546875" customWidth="1"/>
    <col min="14072" max="14072" width="16.44140625" customWidth="1"/>
    <col min="14073" max="14073" width="36.6640625" customWidth="1"/>
    <col min="14075" max="14075" width="2" customWidth="1"/>
    <col min="14320" max="14320" width="1.44140625" customWidth="1"/>
    <col min="14321" max="14321" width="3.77734375" customWidth="1"/>
    <col min="14322" max="14322" width="17.109375" customWidth="1"/>
    <col min="14323" max="14323" width="16.21875" customWidth="1"/>
    <col min="14324" max="14324" width="23.21875" customWidth="1"/>
    <col min="14325" max="14325" width="29.88671875" bestFit="1" customWidth="1"/>
    <col min="14326" max="14326" width="16.109375" customWidth="1"/>
    <col min="14327" max="14327" width="16.5546875" customWidth="1"/>
    <col min="14328" max="14328" width="16.44140625" customWidth="1"/>
    <col min="14329" max="14329" width="36.6640625" customWidth="1"/>
    <col min="14331" max="14331" width="2" customWidth="1"/>
    <col min="14576" max="14576" width="1.44140625" customWidth="1"/>
    <col min="14577" max="14577" width="3.77734375" customWidth="1"/>
    <col min="14578" max="14578" width="17.109375" customWidth="1"/>
    <col min="14579" max="14579" width="16.21875" customWidth="1"/>
    <col min="14580" max="14580" width="23.21875" customWidth="1"/>
    <col min="14581" max="14581" width="29.88671875" bestFit="1" customWidth="1"/>
    <col min="14582" max="14582" width="16.109375" customWidth="1"/>
    <col min="14583" max="14583" width="16.5546875" customWidth="1"/>
    <col min="14584" max="14584" width="16.44140625" customWidth="1"/>
    <col min="14585" max="14585" width="36.6640625" customWidth="1"/>
    <col min="14587" max="14587" width="2" customWidth="1"/>
    <col min="14832" max="14832" width="1.44140625" customWidth="1"/>
    <col min="14833" max="14833" width="3.77734375" customWidth="1"/>
    <col min="14834" max="14834" width="17.109375" customWidth="1"/>
    <col min="14835" max="14835" width="16.21875" customWidth="1"/>
    <col min="14836" max="14836" width="23.21875" customWidth="1"/>
    <col min="14837" max="14837" width="29.88671875" bestFit="1" customWidth="1"/>
    <col min="14838" max="14838" width="16.109375" customWidth="1"/>
    <col min="14839" max="14839" width="16.5546875" customWidth="1"/>
    <col min="14840" max="14840" width="16.44140625" customWidth="1"/>
    <col min="14841" max="14841" width="36.6640625" customWidth="1"/>
    <col min="14843" max="14843" width="2" customWidth="1"/>
    <col min="15088" max="15088" width="1.44140625" customWidth="1"/>
    <col min="15089" max="15089" width="3.77734375" customWidth="1"/>
    <col min="15090" max="15090" width="17.109375" customWidth="1"/>
    <col min="15091" max="15091" width="16.21875" customWidth="1"/>
    <col min="15092" max="15092" width="23.21875" customWidth="1"/>
    <col min="15093" max="15093" width="29.88671875" bestFit="1" customWidth="1"/>
    <col min="15094" max="15094" width="16.109375" customWidth="1"/>
    <col min="15095" max="15095" width="16.5546875" customWidth="1"/>
    <col min="15096" max="15096" width="16.44140625" customWidth="1"/>
    <col min="15097" max="15097" width="36.6640625" customWidth="1"/>
    <col min="15099" max="15099" width="2" customWidth="1"/>
    <col min="15344" max="15344" width="1.44140625" customWidth="1"/>
    <col min="15345" max="15345" width="3.77734375" customWidth="1"/>
    <col min="15346" max="15346" width="17.109375" customWidth="1"/>
    <col min="15347" max="15347" width="16.21875" customWidth="1"/>
    <col min="15348" max="15348" width="23.21875" customWidth="1"/>
    <col min="15349" max="15349" width="29.88671875" bestFit="1" customWidth="1"/>
    <col min="15350" max="15350" width="16.109375" customWidth="1"/>
    <col min="15351" max="15351" width="16.5546875" customWidth="1"/>
    <col min="15352" max="15352" width="16.44140625" customWidth="1"/>
    <col min="15353" max="15353" width="36.6640625" customWidth="1"/>
    <col min="15355" max="15355" width="2" customWidth="1"/>
    <col min="15600" max="15600" width="1.44140625" customWidth="1"/>
    <col min="15601" max="15601" width="3.77734375" customWidth="1"/>
    <col min="15602" max="15602" width="17.109375" customWidth="1"/>
    <col min="15603" max="15603" width="16.21875" customWidth="1"/>
    <col min="15604" max="15604" width="23.21875" customWidth="1"/>
    <col min="15605" max="15605" width="29.88671875" bestFit="1" customWidth="1"/>
    <col min="15606" max="15606" width="16.109375" customWidth="1"/>
    <col min="15607" max="15607" width="16.5546875" customWidth="1"/>
    <col min="15608" max="15608" width="16.44140625" customWidth="1"/>
    <col min="15609" max="15609" width="36.6640625" customWidth="1"/>
    <col min="15611" max="15611" width="2" customWidth="1"/>
    <col min="15856" max="15856" width="1.44140625" customWidth="1"/>
    <col min="15857" max="15857" width="3.77734375" customWidth="1"/>
    <col min="15858" max="15858" width="17.109375" customWidth="1"/>
    <col min="15859" max="15859" width="16.21875" customWidth="1"/>
    <col min="15860" max="15860" width="23.21875" customWidth="1"/>
    <col min="15861" max="15861" width="29.88671875" bestFit="1" customWidth="1"/>
    <col min="15862" max="15862" width="16.109375" customWidth="1"/>
    <col min="15863" max="15863" width="16.5546875" customWidth="1"/>
    <col min="15864" max="15864" width="16.44140625" customWidth="1"/>
    <col min="15865" max="15865" width="36.6640625" customWidth="1"/>
    <col min="15867" max="15867" width="2" customWidth="1"/>
    <col min="16112" max="16112" width="1.44140625" customWidth="1"/>
    <col min="16113" max="16113" width="3.77734375" customWidth="1"/>
    <col min="16114" max="16114" width="17.109375" customWidth="1"/>
    <col min="16115" max="16115" width="16.21875" customWidth="1"/>
    <col min="16116" max="16116" width="23.21875" customWidth="1"/>
    <col min="16117" max="16117" width="29.88671875" bestFit="1" customWidth="1"/>
    <col min="16118" max="16118" width="16.109375" customWidth="1"/>
    <col min="16119" max="16119" width="16.5546875" customWidth="1"/>
    <col min="16120" max="16120" width="16.44140625" customWidth="1"/>
    <col min="16121" max="16121" width="36.6640625" customWidth="1"/>
    <col min="16123" max="16123" width="2" customWidth="1"/>
  </cols>
  <sheetData>
    <row r="1" spans="1:19" ht="18.75" customHeight="1" thickBot="1" x14ac:dyDescent="0.25">
      <c r="A1" s="134"/>
      <c r="B1" s="134"/>
      <c r="C1" s="135" t="s">
        <v>113</v>
      </c>
      <c r="D1" s="135"/>
      <c r="E1" s="136"/>
      <c r="F1" s="137"/>
      <c r="G1" s="138"/>
      <c r="H1" s="139" t="s">
        <v>114</v>
      </c>
      <c r="I1" s="137"/>
      <c r="J1" s="140"/>
    </row>
    <row r="2" spans="1:19" ht="32.25" thickBot="1" x14ac:dyDescent="0.25">
      <c r="A2" s="141"/>
      <c r="B2" s="141"/>
      <c r="C2" s="142" t="s">
        <v>115</v>
      </c>
      <c r="D2" s="143" t="s">
        <v>116</v>
      </c>
      <c r="E2" s="144" t="s">
        <v>117</v>
      </c>
      <c r="F2" s="144" t="s">
        <v>118</v>
      </c>
      <c r="G2" s="144" t="s">
        <v>119</v>
      </c>
      <c r="H2" s="144" t="s">
        <v>120</v>
      </c>
      <c r="I2" s="144" t="s">
        <v>121</v>
      </c>
      <c r="J2" s="144" t="s">
        <v>122</v>
      </c>
    </row>
    <row r="3" spans="1:19" ht="15.75" x14ac:dyDescent="0.25">
      <c r="A3" s="145"/>
      <c r="B3" s="145"/>
      <c r="C3" s="258" t="s">
        <v>123</v>
      </c>
      <c r="D3" s="359"/>
      <c r="E3" s="359"/>
      <c r="F3" s="359"/>
      <c r="G3" s="359"/>
      <c r="H3" s="359"/>
      <c r="I3" s="359"/>
      <c r="J3" s="359"/>
      <c r="K3" s="241"/>
      <c r="L3" s="241"/>
      <c r="M3" s="241"/>
      <c r="N3" s="241"/>
      <c r="O3" s="241"/>
      <c r="P3" s="241"/>
      <c r="Q3" s="241"/>
      <c r="R3" s="241"/>
      <c r="S3" s="241"/>
    </row>
    <row r="4" spans="1:19" x14ac:dyDescent="0.2">
      <c r="A4" s="146"/>
      <c r="B4" s="146"/>
      <c r="C4" s="334" t="s">
        <v>124</v>
      </c>
      <c r="D4" s="335" t="s">
        <v>125</v>
      </c>
      <c r="E4" s="335" t="s">
        <v>126</v>
      </c>
      <c r="F4" s="335" t="s">
        <v>126</v>
      </c>
      <c r="G4" s="335" t="s">
        <v>126</v>
      </c>
      <c r="H4" s="336">
        <f>SUM(H5:H9)</f>
        <v>33.062000097274783</v>
      </c>
      <c r="I4" s="336">
        <f>SUM(I5:I9)</f>
        <v>61.580571300247072</v>
      </c>
      <c r="J4" s="337" t="s">
        <v>126</v>
      </c>
      <c r="K4" s="241"/>
      <c r="L4" s="241"/>
      <c r="M4" s="241"/>
      <c r="N4" s="241"/>
      <c r="O4" s="241"/>
      <c r="P4" s="241"/>
      <c r="Q4" s="241"/>
      <c r="R4" s="241"/>
      <c r="S4" s="241"/>
    </row>
    <row r="5" spans="1:19" ht="30.75" customHeight="1" x14ac:dyDescent="0.2">
      <c r="A5" s="147"/>
      <c r="B5" s="147"/>
      <c r="C5" s="338" t="s">
        <v>126</v>
      </c>
      <c r="D5" s="339" t="s">
        <v>127</v>
      </c>
      <c r="E5" s="340" t="s">
        <v>871</v>
      </c>
      <c r="F5" s="341" t="s">
        <v>793</v>
      </c>
      <c r="G5" s="341" t="s">
        <v>794</v>
      </c>
      <c r="H5" s="330">
        <v>1.639</v>
      </c>
      <c r="I5" s="342">
        <v>3.7</v>
      </c>
      <c r="J5" s="384" t="s">
        <v>834</v>
      </c>
      <c r="K5" s="241"/>
      <c r="L5" s="241"/>
      <c r="M5" s="241"/>
      <c r="N5" s="241"/>
      <c r="O5" s="241"/>
      <c r="P5" s="241"/>
      <c r="Q5" s="241"/>
      <c r="R5" s="241"/>
      <c r="S5" s="241"/>
    </row>
    <row r="6" spans="1:19" ht="29.25" customHeight="1" x14ac:dyDescent="0.2">
      <c r="A6" s="147"/>
      <c r="B6" s="147"/>
      <c r="C6" s="338" t="s">
        <v>126</v>
      </c>
      <c r="D6" s="339" t="s">
        <v>127</v>
      </c>
      <c r="E6" s="340" t="s">
        <v>872</v>
      </c>
      <c r="F6" s="341" t="s">
        <v>795</v>
      </c>
      <c r="G6" s="341" t="s">
        <v>794</v>
      </c>
      <c r="H6" s="330">
        <v>3.8190000057220459</v>
      </c>
      <c r="I6" s="342">
        <v>3.8114754098360657</v>
      </c>
      <c r="J6" s="385"/>
      <c r="K6" s="241"/>
      <c r="L6" s="241"/>
      <c r="M6" s="241"/>
      <c r="N6" s="241"/>
      <c r="O6" s="241"/>
      <c r="P6" s="241"/>
      <c r="Q6" s="241"/>
      <c r="R6" s="241"/>
      <c r="S6" s="241"/>
    </row>
    <row r="7" spans="1:19" ht="29.25" customHeight="1" x14ac:dyDescent="0.2">
      <c r="A7" s="147"/>
      <c r="B7" s="147"/>
      <c r="C7" s="338" t="s">
        <v>126</v>
      </c>
      <c r="D7" s="339" t="s">
        <v>127</v>
      </c>
      <c r="E7" s="340" t="s">
        <v>873</v>
      </c>
      <c r="F7" s="341" t="s">
        <v>830</v>
      </c>
      <c r="G7" s="341" t="s">
        <v>794</v>
      </c>
      <c r="H7" s="342">
        <v>0</v>
      </c>
      <c r="I7" s="342">
        <v>2.4279999999999999</v>
      </c>
      <c r="J7" s="385"/>
      <c r="K7" s="241"/>
      <c r="L7" s="241"/>
      <c r="M7" s="241"/>
      <c r="N7" s="241"/>
      <c r="O7" s="241"/>
      <c r="P7" s="241"/>
      <c r="Q7" s="241"/>
      <c r="R7" s="241"/>
      <c r="S7" s="241"/>
    </row>
    <row r="8" spans="1:19" ht="30" customHeight="1" x14ac:dyDescent="0.2">
      <c r="A8" s="147"/>
      <c r="B8" s="147"/>
      <c r="C8" s="338" t="s">
        <v>126</v>
      </c>
      <c r="D8" s="339" t="s">
        <v>127</v>
      </c>
      <c r="E8" s="340" t="s">
        <v>874</v>
      </c>
      <c r="F8" s="341" t="s">
        <v>790</v>
      </c>
      <c r="G8" s="341" t="s">
        <v>794</v>
      </c>
      <c r="H8" s="327" t="s">
        <v>831</v>
      </c>
      <c r="I8" s="342">
        <v>13</v>
      </c>
      <c r="J8" s="386"/>
      <c r="K8" s="241"/>
      <c r="L8" s="241"/>
      <c r="M8" s="241"/>
      <c r="N8" s="241"/>
      <c r="O8" s="241"/>
      <c r="P8" s="241"/>
      <c r="Q8" s="241"/>
      <c r="R8" s="241"/>
      <c r="S8" s="241"/>
    </row>
    <row r="9" spans="1:19" ht="32.25" customHeight="1" x14ac:dyDescent="0.2">
      <c r="A9" s="147"/>
      <c r="B9" s="147"/>
      <c r="C9" s="338" t="s">
        <v>126</v>
      </c>
      <c r="D9" s="339" t="s">
        <v>127</v>
      </c>
      <c r="E9" s="340" t="s">
        <v>875</v>
      </c>
      <c r="F9" s="341" t="s">
        <v>790</v>
      </c>
      <c r="G9" s="341" t="s">
        <v>796</v>
      </c>
      <c r="H9" s="330">
        <v>27.604000091552734</v>
      </c>
      <c r="I9" s="342">
        <v>38.641095890411002</v>
      </c>
      <c r="J9" s="333" t="s">
        <v>832</v>
      </c>
      <c r="K9" s="241"/>
      <c r="L9" s="241"/>
      <c r="M9" s="241"/>
      <c r="N9" s="241"/>
      <c r="O9" s="241"/>
      <c r="P9" s="241"/>
      <c r="Q9" s="241"/>
      <c r="R9" s="241"/>
      <c r="S9" s="241"/>
    </row>
    <row r="10" spans="1:19" x14ac:dyDescent="0.2">
      <c r="A10" s="148"/>
      <c r="B10" s="149"/>
      <c r="C10" s="343" t="s">
        <v>128</v>
      </c>
      <c r="D10" s="337" t="s">
        <v>129</v>
      </c>
      <c r="E10" s="335" t="s">
        <v>126</v>
      </c>
      <c r="F10" s="240" t="s">
        <v>130</v>
      </c>
      <c r="G10" s="335" t="s">
        <v>126</v>
      </c>
      <c r="H10" s="332">
        <f>SUM(H11,H14,H17,H24,H27,H31,H37,)</f>
        <v>100.93000006865927</v>
      </c>
      <c r="I10" s="337" t="s">
        <v>126</v>
      </c>
      <c r="J10" s="337" t="s">
        <v>126</v>
      </c>
      <c r="K10" s="241"/>
      <c r="L10" s="241"/>
      <c r="M10" s="241"/>
      <c r="N10" s="241"/>
      <c r="O10" s="241"/>
      <c r="P10" s="241"/>
      <c r="Q10" s="241"/>
      <c r="R10" s="241"/>
      <c r="S10" s="241"/>
    </row>
    <row r="11" spans="1:19" ht="29.25" customHeight="1" x14ac:dyDescent="0.2">
      <c r="A11" s="148"/>
      <c r="B11" s="149"/>
      <c r="C11" s="338" t="s">
        <v>126</v>
      </c>
      <c r="D11" s="339" t="s">
        <v>126</v>
      </c>
      <c r="E11" s="344" t="s">
        <v>131</v>
      </c>
      <c r="F11" s="344" t="s">
        <v>797</v>
      </c>
      <c r="G11" s="345" t="s">
        <v>126</v>
      </c>
      <c r="H11" s="346">
        <f>SUM(H12:H13)</f>
        <v>13.628999710083001</v>
      </c>
      <c r="I11" s="347" t="s">
        <v>126</v>
      </c>
      <c r="J11" s="337" t="s">
        <v>126</v>
      </c>
      <c r="K11" s="241"/>
      <c r="L11" s="241"/>
      <c r="M11" s="241"/>
      <c r="N11" s="241"/>
      <c r="O11" s="241"/>
      <c r="P11" s="241"/>
      <c r="Q11" s="241"/>
      <c r="R11" s="241"/>
      <c r="S11" s="241"/>
    </row>
    <row r="12" spans="1:19" ht="32.25" customHeight="1" x14ac:dyDescent="0.2">
      <c r="A12" s="147"/>
      <c r="B12" s="147"/>
      <c r="C12" s="338" t="s">
        <v>126</v>
      </c>
      <c r="D12" s="339" t="s">
        <v>127</v>
      </c>
      <c r="E12" s="387" t="s">
        <v>876</v>
      </c>
      <c r="F12" s="348" t="s">
        <v>798</v>
      </c>
      <c r="G12" s="351" t="s">
        <v>794</v>
      </c>
      <c r="H12" s="389">
        <v>13.628999710083001</v>
      </c>
      <c r="I12" s="391">
        <v>13.64</v>
      </c>
      <c r="J12" s="384" t="s">
        <v>834</v>
      </c>
      <c r="K12" s="241"/>
      <c r="L12" s="241"/>
      <c r="M12" s="241"/>
      <c r="N12" s="241"/>
      <c r="O12" s="241"/>
      <c r="P12" s="241"/>
      <c r="Q12" s="241"/>
      <c r="R12" s="241"/>
      <c r="S12" s="241"/>
    </row>
    <row r="13" spans="1:19" ht="29.25" customHeight="1" x14ac:dyDescent="0.2">
      <c r="A13" s="147"/>
      <c r="B13" s="147"/>
      <c r="C13" s="338" t="s">
        <v>126</v>
      </c>
      <c r="D13" s="339" t="s">
        <v>127</v>
      </c>
      <c r="E13" s="388"/>
      <c r="F13" s="348" t="s">
        <v>799</v>
      </c>
      <c r="G13" s="351" t="s">
        <v>794</v>
      </c>
      <c r="H13" s="390"/>
      <c r="I13" s="392"/>
      <c r="J13" s="386"/>
      <c r="K13" s="241"/>
      <c r="L13" s="241"/>
      <c r="M13" s="241"/>
      <c r="N13" s="241"/>
      <c r="O13" s="241"/>
      <c r="P13" s="241"/>
      <c r="Q13" s="241"/>
      <c r="R13" s="241"/>
      <c r="S13" s="241"/>
    </row>
    <row r="14" spans="1:19" ht="32.25" customHeight="1" x14ac:dyDescent="0.2">
      <c r="A14" s="147"/>
      <c r="B14" s="147"/>
      <c r="C14" s="338" t="s">
        <v>126</v>
      </c>
      <c r="D14" s="339" t="s">
        <v>127</v>
      </c>
      <c r="E14" s="344" t="s">
        <v>131</v>
      </c>
      <c r="F14" s="344" t="s">
        <v>800</v>
      </c>
      <c r="G14" s="345" t="s">
        <v>126</v>
      </c>
      <c r="H14" s="346">
        <f>SUM(H15:H16)</f>
        <v>7.9539999961853001</v>
      </c>
      <c r="I14" s="345" t="s">
        <v>126</v>
      </c>
      <c r="J14" s="333"/>
      <c r="K14" s="241"/>
      <c r="L14" s="241"/>
      <c r="M14" s="241"/>
      <c r="N14" s="241"/>
      <c r="O14" s="241"/>
      <c r="P14" s="241"/>
      <c r="Q14" s="241"/>
      <c r="R14" s="241"/>
      <c r="S14" s="241"/>
    </row>
    <row r="15" spans="1:19" ht="30" customHeight="1" x14ac:dyDescent="0.2">
      <c r="A15" s="147"/>
      <c r="B15" s="147"/>
      <c r="C15" s="338" t="s">
        <v>126</v>
      </c>
      <c r="D15" s="339" t="s">
        <v>127</v>
      </c>
      <c r="E15" s="393" t="s">
        <v>877</v>
      </c>
      <c r="F15" s="348" t="s">
        <v>801</v>
      </c>
      <c r="G15" s="351" t="s">
        <v>794</v>
      </c>
      <c r="H15" s="389">
        <v>7.9539999961853001</v>
      </c>
      <c r="I15" s="391">
        <v>15.93</v>
      </c>
      <c r="J15" s="384" t="s">
        <v>834</v>
      </c>
      <c r="K15" s="241"/>
      <c r="L15" s="241"/>
      <c r="M15" s="241"/>
      <c r="N15" s="241"/>
      <c r="O15" s="241"/>
      <c r="P15" s="241"/>
      <c r="Q15" s="241"/>
      <c r="R15" s="241"/>
      <c r="S15" s="241"/>
    </row>
    <row r="16" spans="1:19" ht="30.75" customHeight="1" x14ac:dyDescent="0.2">
      <c r="A16" s="147"/>
      <c r="B16" s="147"/>
      <c r="C16" s="338" t="s">
        <v>126</v>
      </c>
      <c r="D16" s="339" t="s">
        <v>127</v>
      </c>
      <c r="E16" s="394"/>
      <c r="F16" s="352" t="s">
        <v>802</v>
      </c>
      <c r="G16" s="353" t="s">
        <v>794</v>
      </c>
      <c r="H16" s="390"/>
      <c r="I16" s="392"/>
      <c r="J16" s="386"/>
      <c r="K16" s="241"/>
      <c r="L16" s="241"/>
      <c r="M16" s="241"/>
      <c r="N16" s="241"/>
      <c r="O16" s="241"/>
      <c r="P16" s="241"/>
      <c r="Q16" s="241"/>
      <c r="R16" s="241"/>
      <c r="S16" s="241"/>
    </row>
    <row r="17" spans="1:19" ht="30" customHeight="1" x14ac:dyDescent="0.2">
      <c r="A17" s="147"/>
      <c r="B17" s="147"/>
      <c r="C17" s="338" t="s">
        <v>126</v>
      </c>
      <c r="D17" s="339" t="s">
        <v>127</v>
      </c>
      <c r="E17" s="344" t="s">
        <v>131</v>
      </c>
      <c r="F17" s="344" t="s">
        <v>803</v>
      </c>
      <c r="G17" s="345" t="s">
        <v>126</v>
      </c>
      <c r="H17" s="346">
        <f>SUM(H18:H23)</f>
        <v>27.8090000152587</v>
      </c>
      <c r="I17" s="345" t="s">
        <v>126</v>
      </c>
      <c r="J17" s="333"/>
      <c r="K17" s="241"/>
      <c r="L17" s="241"/>
      <c r="M17" s="241"/>
      <c r="N17" s="241"/>
      <c r="O17" s="241"/>
      <c r="P17" s="241"/>
      <c r="Q17" s="241"/>
      <c r="R17" s="241"/>
      <c r="S17" s="241"/>
    </row>
    <row r="18" spans="1:19" ht="30" customHeight="1" x14ac:dyDescent="0.2">
      <c r="A18" s="147"/>
      <c r="B18" s="147"/>
      <c r="C18" s="338" t="s">
        <v>126</v>
      </c>
      <c r="D18" s="339" t="s">
        <v>127</v>
      </c>
      <c r="E18" s="354" t="s">
        <v>878</v>
      </c>
      <c r="F18" s="348" t="s">
        <v>804</v>
      </c>
      <c r="G18" s="351" t="s">
        <v>794</v>
      </c>
      <c r="H18" s="389">
        <v>27.8090000152587</v>
      </c>
      <c r="I18" s="355">
        <v>6.5462400000000009</v>
      </c>
      <c r="J18" s="384" t="s">
        <v>835</v>
      </c>
      <c r="K18" s="241"/>
      <c r="L18" s="241"/>
      <c r="M18" s="241"/>
      <c r="N18" s="241"/>
      <c r="O18" s="241"/>
      <c r="P18" s="241"/>
      <c r="Q18" s="241"/>
      <c r="R18" s="241"/>
      <c r="S18" s="241"/>
    </row>
    <row r="19" spans="1:19" ht="29.25" customHeight="1" x14ac:dyDescent="0.2">
      <c r="A19" s="147"/>
      <c r="B19" s="147"/>
      <c r="C19" s="338" t="s">
        <v>126</v>
      </c>
      <c r="D19" s="339" t="s">
        <v>127</v>
      </c>
      <c r="E19" s="354" t="s">
        <v>805</v>
      </c>
      <c r="F19" s="352" t="s">
        <v>806</v>
      </c>
      <c r="G19" s="353" t="s">
        <v>794</v>
      </c>
      <c r="H19" s="397"/>
      <c r="I19" s="356">
        <v>13.5</v>
      </c>
      <c r="J19" s="395"/>
      <c r="K19" s="241"/>
      <c r="L19" s="241"/>
      <c r="M19" s="241"/>
      <c r="N19" s="241"/>
      <c r="O19" s="241"/>
      <c r="P19" s="241"/>
      <c r="Q19" s="241"/>
      <c r="R19" s="241"/>
      <c r="S19" s="241"/>
    </row>
    <row r="20" spans="1:19" ht="30" customHeight="1" x14ac:dyDescent="0.2">
      <c r="A20" s="147"/>
      <c r="B20" s="147"/>
      <c r="C20" s="338" t="s">
        <v>126</v>
      </c>
      <c r="D20" s="339" t="s">
        <v>127</v>
      </c>
      <c r="E20" s="354" t="s">
        <v>807</v>
      </c>
      <c r="F20" s="352" t="s">
        <v>808</v>
      </c>
      <c r="G20" s="353" t="s">
        <v>794</v>
      </c>
      <c r="H20" s="397"/>
      <c r="I20" s="356">
        <v>11.23</v>
      </c>
      <c r="J20" s="395"/>
      <c r="K20" s="241"/>
      <c r="L20" s="241"/>
      <c r="M20" s="241"/>
      <c r="N20" s="241"/>
      <c r="O20" s="241"/>
      <c r="P20" s="241"/>
      <c r="Q20" s="241"/>
      <c r="R20" s="241"/>
      <c r="S20" s="241"/>
    </row>
    <row r="21" spans="1:19" ht="30.75" customHeight="1" x14ac:dyDescent="0.2">
      <c r="A21" s="147"/>
      <c r="B21" s="147"/>
      <c r="C21" s="338" t="s">
        <v>126</v>
      </c>
      <c r="D21" s="339" t="s">
        <v>127</v>
      </c>
      <c r="E21" s="354" t="s">
        <v>879</v>
      </c>
      <c r="F21" s="352" t="s">
        <v>809</v>
      </c>
      <c r="G21" s="353" t="s">
        <v>794</v>
      </c>
      <c r="H21" s="397"/>
      <c r="I21" s="356">
        <v>3.6118904109589045</v>
      </c>
      <c r="J21" s="396"/>
      <c r="K21" s="241"/>
      <c r="L21" s="241"/>
      <c r="M21" s="241"/>
      <c r="N21" s="241"/>
      <c r="O21" s="241"/>
      <c r="P21" s="241"/>
      <c r="Q21" s="241"/>
      <c r="R21" s="241"/>
      <c r="S21" s="241"/>
    </row>
    <row r="22" spans="1:19" ht="30.75" customHeight="1" x14ac:dyDescent="0.2">
      <c r="A22" s="147"/>
      <c r="B22" s="147"/>
      <c r="C22" s="338" t="s">
        <v>126</v>
      </c>
      <c r="D22" s="339" t="s">
        <v>127</v>
      </c>
      <c r="E22" s="354" t="s">
        <v>880</v>
      </c>
      <c r="F22" s="352" t="s">
        <v>810</v>
      </c>
      <c r="G22" s="353" t="s">
        <v>794</v>
      </c>
      <c r="H22" s="397"/>
      <c r="I22" s="356">
        <v>7.9589041095890414</v>
      </c>
      <c r="J22" s="333" t="s">
        <v>834</v>
      </c>
      <c r="K22" s="241"/>
      <c r="L22" s="241"/>
      <c r="M22" s="241"/>
      <c r="N22" s="241"/>
      <c r="O22" s="241"/>
      <c r="P22" s="241"/>
      <c r="Q22" s="241"/>
      <c r="R22" s="241"/>
      <c r="S22" s="241"/>
    </row>
    <row r="23" spans="1:19" ht="30.75" customHeight="1" x14ac:dyDescent="0.2">
      <c r="A23" s="147"/>
      <c r="B23" s="147"/>
      <c r="C23" s="338" t="s">
        <v>126</v>
      </c>
      <c r="D23" s="339" t="s">
        <v>127</v>
      </c>
      <c r="E23" s="354" t="s">
        <v>811</v>
      </c>
      <c r="F23" s="352" t="s">
        <v>812</v>
      </c>
      <c r="G23" s="353" t="s">
        <v>794</v>
      </c>
      <c r="H23" s="390"/>
      <c r="I23" s="356" t="s">
        <v>813</v>
      </c>
      <c r="J23" s="333" t="s">
        <v>834</v>
      </c>
      <c r="K23" s="241"/>
      <c r="L23" s="241"/>
      <c r="M23" s="241"/>
      <c r="N23" s="241"/>
      <c r="O23" s="241"/>
      <c r="P23" s="241"/>
      <c r="Q23" s="241"/>
      <c r="R23" s="241"/>
      <c r="S23" s="241"/>
    </row>
    <row r="24" spans="1:19" ht="30.75" customHeight="1" x14ac:dyDescent="0.2">
      <c r="A24" s="147"/>
      <c r="B24" s="147"/>
      <c r="C24" s="338" t="s">
        <v>126</v>
      </c>
      <c r="D24" s="339" t="s">
        <v>127</v>
      </c>
      <c r="E24" s="344" t="s">
        <v>131</v>
      </c>
      <c r="F24" s="344" t="s">
        <v>814</v>
      </c>
      <c r="G24" s="345" t="s">
        <v>126</v>
      </c>
      <c r="H24" s="346">
        <f>SUM(H25:H26)</f>
        <v>16.910999774932858</v>
      </c>
      <c r="I24" s="345" t="s">
        <v>126</v>
      </c>
      <c r="J24" s="333"/>
      <c r="K24" s="241"/>
      <c r="L24" s="241"/>
      <c r="M24" s="241"/>
      <c r="N24" s="241"/>
      <c r="O24" s="241"/>
      <c r="P24" s="241"/>
      <c r="Q24" s="241"/>
      <c r="R24" s="241"/>
      <c r="S24" s="241"/>
    </row>
    <row r="25" spans="1:19" ht="29.25" customHeight="1" x14ac:dyDescent="0.2">
      <c r="A25" s="147"/>
      <c r="B25" s="147"/>
      <c r="C25" s="338" t="s">
        <v>126</v>
      </c>
      <c r="D25" s="339" t="s">
        <v>127</v>
      </c>
      <c r="E25" s="393" t="s">
        <v>881</v>
      </c>
      <c r="F25" s="348" t="s">
        <v>815</v>
      </c>
      <c r="G25" s="351" t="s">
        <v>794</v>
      </c>
      <c r="H25" s="357">
        <v>7.7579998970031703</v>
      </c>
      <c r="I25" s="391">
        <v>20.47</v>
      </c>
      <c r="J25" s="384" t="s">
        <v>834</v>
      </c>
      <c r="K25" s="241"/>
      <c r="L25" s="241"/>
      <c r="M25" s="241"/>
      <c r="N25" s="241"/>
      <c r="O25" s="241"/>
      <c r="P25" s="241"/>
      <c r="Q25" s="241"/>
      <c r="R25" s="241"/>
      <c r="S25" s="241"/>
    </row>
    <row r="26" spans="1:19" ht="30.75" customHeight="1" x14ac:dyDescent="0.2">
      <c r="A26" s="147"/>
      <c r="B26" s="147"/>
      <c r="C26" s="338" t="s">
        <v>126</v>
      </c>
      <c r="D26" s="339" t="s">
        <v>127</v>
      </c>
      <c r="E26" s="394"/>
      <c r="F26" s="352" t="s">
        <v>816</v>
      </c>
      <c r="G26" s="353" t="s">
        <v>794</v>
      </c>
      <c r="H26" s="358">
        <v>9.1529998779296875</v>
      </c>
      <c r="I26" s="392"/>
      <c r="J26" s="386"/>
      <c r="K26" s="241"/>
      <c r="L26" s="241"/>
      <c r="M26" s="241"/>
      <c r="N26" s="241"/>
      <c r="O26" s="241"/>
      <c r="P26" s="241"/>
      <c r="Q26" s="241"/>
      <c r="R26" s="241"/>
      <c r="S26" s="241"/>
    </row>
    <row r="27" spans="1:19" ht="30" customHeight="1" x14ac:dyDescent="0.2">
      <c r="A27" s="147"/>
      <c r="B27" s="147"/>
      <c r="C27" s="338" t="s">
        <v>126</v>
      </c>
      <c r="D27" s="339" t="s">
        <v>127</v>
      </c>
      <c r="E27" s="344" t="s">
        <v>131</v>
      </c>
      <c r="F27" s="344" t="s">
        <v>817</v>
      </c>
      <c r="G27" s="345" t="s">
        <v>126</v>
      </c>
      <c r="H27" s="346">
        <f>SUM(H28:H30)</f>
        <v>12.397000312799999</v>
      </c>
      <c r="I27" s="345" t="s">
        <v>126</v>
      </c>
      <c r="J27" s="333"/>
      <c r="K27" s="241"/>
      <c r="L27" s="241"/>
      <c r="M27" s="241"/>
      <c r="N27" s="241"/>
      <c r="O27" s="241"/>
      <c r="P27" s="241"/>
      <c r="Q27" s="241"/>
      <c r="R27" s="241"/>
      <c r="S27" s="241"/>
    </row>
    <row r="28" spans="1:19" ht="30.75" customHeight="1" x14ac:dyDescent="0.2">
      <c r="A28" s="147"/>
      <c r="B28" s="147"/>
      <c r="C28" s="338" t="s">
        <v>126</v>
      </c>
      <c r="D28" s="339" t="s">
        <v>127</v>
      </c>
      <c r="E28" s="354" t="s">
        <v>882</v>
      </c>
      <c r="F28" s="348" t="s">
        <v>818</v>
      </c>
      <c r="G28" s="351" t="s">
        <v>794</v>
      </c>
      <c r="H28" s="389">
        <v>12.397000312799999</v>
      </c>
      <c r="I28" s="355">
        <v>3.8</v>
      </c>
      <c r="J28" s="384" t="s">
        <v>834</v>
      </c>
      <c r="K28" s="241"/>
      <c r="L28" s="241"/>
      <c r="M28" s="241"/>
      <c r="N28" s="241"/>
      <c r="O28" s="241"/>
      <c r="P28" s="241"/>
      <c r="Q28" s="241"/>
      <c r="R28" s="241"/>
      <c r="S28" s="241"/>
    </row>
    <row r="29" spans="1:19" ht="32.25" customHeight="1" x14ac:dyDescent="0.2">
      <c r="A29" s="147"/>
      <c r="B29" s="147"/>
      <c r="C29" s="338" t="s">
        <v>126</v>
      </c>
      <c r="D29" s="339" t="s">
        <v>127</v>
      </c>
      <c r="E29" s="354" t="s">
        <v>883</v>
      </c>
      <c r="F29" s="352" t="s">
        <v>819</v>
      </c>
      <c r="G29" s="353" t="s">
        <v>794</v>
      </c>
      <c r="H29" s="397"/>
      <c r="I29" s="356">
        <v>4.32</v>
      </c>
      <c r="J29" s="385"/>
      <c r="K29" s="241"/>
      <c r="L29" s="241"/>
      <c r="M29" s="241"/>
      <c r="N29" s="241"/>
      <c r="O29" s="241"/>
      <c r="P29" s="241"/>
      <c r="Q29" s="241"/>
      <c r="R29" s="241"/>
      <c r="S29" s="241"/>
    </row>
    <row r="30" spans="1:19" ht="32.25" customHeight="1" x14ac:dyDescent="0.2">
      <c r="A30" s="147"/>
      <c r="B30" s="147"/>
      <c r="C30" s="338" t="s">
        <v>126</v>
      </c>
      <c r="D30" s="339" t="s">
        <v>127</v>
      </c>
      <c r="E30" s="354" t="s">
        <v>884</v>
      </c>
      <c r="F30" s="352" t="s">
        <v>820</v>
      </c>
      <c r="G30" s="353" t="s">
        <v>794</v>
      </c>
      <c r="H30" s="390"/>
      <c r="I30" s="356">
        <v>5.0136986301369859</v>
      </c>
      <c r="J30" s="386"/>
      <c r="K30" s="241"/>
      <c r="L30" s="241"/>
      <c r="M30" s="241"/>
      <c r="N30" s="241"/>
      <c r="O30" s="241"/>
      <c r="P30" s="241"/>
      <c r="Q30" s="241"/>
      <c r="R30" s="241"/>
      <c r="S30" s="241"/>
    </row>
    <row r="31" spans="1:19" ht="30.75" customHeight="1" x14ac:dyDescent="0.2">
      <c r="A31" s="147"/>
      <c r="B31" s="147"/>
      <c r="C31" s="338" t="s">
        <v>126</v>
      </c>
      <c r="D31" s="339" t="s">
        <v>127</v>
      </c>
      <c r="E31" s="344" t="s">
        <v>131</v>
      </c>
      <c r="F31" s="344" t="s">
        <v>821</v>
      </c>
      <c r="G31" s="345" t="s">
        <v>126</v>
      </c>
      <c r="H31" s="346">
        <f>SUM(H32:H36)</f>
        <v>17.7530002593994</v>
      </c>
      <c r="I31" s="345" t="s">
        <v>126</v>
      </c>
      <c r="J31" s="333"/>
      <c r="K31" s="241"/>
      <c r="L31" s="241"/>
      <c r="M31" s="241"/>
      <c r="N31" s="241"/>
      <c r="O31" s="241"/>
      <c r="P31" s="241"/>
      <c r="Q31" s="241"/>
      <c r="R31" s="241"/>
      <c r="S31" s="241"/>
    </row>
    <row r="32" spans="1:19" ht="30.75" customHeight="1" x14ac:dyDescent="0.2">
      <c r="A32" s="147"/>
      <c r="B32" s="147"/>
      <c r="C32" s="338" t="s">
        <v>126</v>
      </c>
      <c r="D32" s="339" t="s">
        <v>127</v>
      </c>
      <c r="E32" s="354" t="s">
        <v>885</v>
      </c>
      <c r="F32" s="348" t="s">
        <v>822</v>
      </c>
      <c r="G32" s="351" t="s">
        <v>794</v>
      </c>
      <c r="H32" s="389">
        <v>17.7530002593994</v>
      </c>
      <c r="I32" s="355">
        <v>5</v>
      </c>
      <c r="J32" s="384" t="s">
        <v>834</v>
      </c>
      <c r="K32" s="241"/>
      <c r="L32" s="241"/>
      <c r="M32" s="241"/>
      <c r="N32" s="241"/>
      <c r="O32" s="241"/>
      <c r="P32" s="241"/>
      <c r="Q32" s="241"/>
      <c r="R32" s="241"/>
      <c r="S32" s="241"/>
    </row>
    <row r="33" spans="1:19" ht="30" customHeight="1" x14ac:dyDescent="0.2">
      <c r="A33" s="147"/>
      <c r="B33" s="147"/>
      <c r="C33" s="338" t="s">
        <v>126</v>
      </c>
      <c r="D33" s="339" t="s">
        <v>127</v>
      </c>
      <c r="E33" s="393" t="s">
        <v>886</v>
      </c>
      <c r="F33" s="352" t="s">
        <v>823</v>
      </c>
      <c r="G33" s="353" t="s">
        <v>794</v>
      </c>
      <c r="H33" s="397"/>
      <c r="I33" s="391">
        <v>22.8</v>
      </c>
      <c r="J33" s="386"/>
      <c r="K33" s="241"/>
      <c r="L33" s="241"/>
      <c r="M33" s="241"/>
      <c r="N33" s="241"/>
      <c r="O33" s="241"/>
      <c r="P33" s="241"/>
      <c r="Q33" s="241"/>
      <c r="R33" s="241"/>
      <c r="S33" s="241"/>
    </row>
    <row r="34" spans="1:19" ht="32.25" customHeight="1" x14ac:dyDescent="0.2">
      <c r="A34" s="147"/>
      <c r="B34" s="147"/>
      <c r="C34" s="338" t="s">
        <v>126</v>
      </c>
      <c r="D34" s="339" t="s">
        <v>127</v>
      </c>
      <c r="E34" s="398"/>
      <c r="F34" s="352" t="s">
        <v>824</v>
      </c>
      <c r="G34" s="353" t="s">
        <v>794</v>
      </c>
      <c r="H34" s="397"/>
      <c r="I34" s="399"/>
      <c r="J34" s="333" t="s">
        <v>833</v>
      </c>
      <c r="K34" s="241"/>
      <c r="L34" s="241"/>
      <c r="M34" s="241"/>
      <c r="N34" s="241"/>
      <c r="O34" s="241"/>
      <c r="P34" s="241"/>
      <c r="Q34" s="241"/>
      <c r="R34" s="241"/>
      <c r="S34" s="241"/>
    </row>
    <row r="35" spans="1:19" ht="30" customHeight="1" x14ac:dyDescent="0.2">
      <c r="A35" s="147"/>
      <c r="B35" s="147"/>
      <c r="C35" s="338" t="s">
        <v>126</v>
      </c>
      <c r="D35" s="339" t="s">
        <v>127</v>
      </c>
      <c r="E35" s="398"/>
      <c r="F35" s="352" t="s">
        <v>825</v>
      </c>
      <c r="G35" s="353" t="s">
        <v>794</v>
      </c>
      <c r="H35" s="397"/>
      <c r="I35" s="399"/>
      <c r="J35" s="333" t="s">
        <v>833</v>
      </c>
      <c r="K35" s="241"/>
      <c r="L35" s="241"/>
      <c r="M35" s="241"/>
      <c r="N35" s="241"/>
      <c r="O35" s="241"/>
      <c r="P35" s="241"/>
      <c r="Q35" s="241"/>
      <c r="R35" s="241"/>
      <c r="S35" s="241"/>
    </row>
    <row r="36" spans="1:19" ht="30" customHeight="1" x14ac:dyDescent="0.2">
      <c r="A36" s="147"/>
      <c r="B36" s="147"/>
      <c r="C36" s="338" t="s">
        <v>126</v>
      </c>
      <c r="D36" s="339" t="s">
        <v>127</v>
      </c>
      <c r="E36" s="394"/>
      <c r="F36" s="352" t="s">
        <v>826</v>
      </c>
      <c r="G36" s="353" t="s">
        <v>794</v>
      </c>
      <c r="H36" s="390"/>
      <c r="I36" s="392"/>
      <c r="J36" s="328" t="s">
        <v>833</v>
      </c>
      <c r="K36" s="241"/>
      <c r="L36" s="241"/>
      <c r="M36" s="241"/>
      <c r="N36" s="241"/>
      <c r="O36" s="241"/>
      <c r="P36" s="241"/>
      <c r="Q36" s="241"/>
      <c r="R36" s="241"/>
      <c r="S36" s="241"/>
    </row>
    <row r="37" spans="1:19" ht="30" customHeight="1" x14ac:dyDescent="0.2">
      <c r="A37" s="147"/>
      <c r="B37" s="147"/>
      <c r="C37" s="338" t="s">
        <v>126</v>
      </c>
      <c r="D37" s="339" t="s">
        <v>127</v>
      </c>
      <c r="E37" s="344" t="s">
        <v>131</v>
      </c>
      <c r="F37" s="344" t="s">
        <v>827</v>
      </c>
      <c r="G37" s="345" t="s">
        <v>126</v>
      </c>
      <c r="H37" s="346">
        <f>SUM(H38:H39)</f>
        <v>4.4770000000000003</v>
      </c>
      <c r="I37" s="345" t="s">
        <v>126</v>
      </c>
      <c r="J37" s="328"/>
    </row>
    <row r="38" spans="1:19" ht="29.25" customHeight="1" x14ac:dyDescent="0.2">
      <c r="A38" s="147"/>
      <c r="B38" s="147"/>
      <c r="C38" s="338" t="s">
        <v>126</v>
      </c>
      <c r="D38" s="339" t="s">
        <v>127</v>
      </c>
      <c r="E38" s="354" t="s">
        <v>887</v>
      </c>
      <c r="F38" s="348" t="s">
        <v>828</v>
      </c>
      <c r="G38" s="351" t="s">
        <v>794</v>
      </c>
      <c r="H38" s="389">
        <v>4.4770000000000003</v>
      </c>
      <c r="I38" s="355">
        <v>3.82</v>
      </c>
      <c r="J38" s="384" t="s">
        <v>834</v>
      </c>
    </row>
    <row r="39" spans="1:19" ht="33" customHeight="1" x14ac:dyDescent="0.2">
      <c r="A39" s="147"/>
      <c r="B39" s="147"/>
      <c r="C39" s="338" t="s">
        <v>126</v>
      </c>
      <c r="D39" s="339" t="s">
        <v>127</v>
      </c>
      <c r="E39" s="354" t="s">
        <v>888</v>
      </c>
      <c r="F39" s="352" t="s">
        <v>829</v>
      </c>
      <c r="G39" s="353" t="s">
        <v>794</v>
      </c>
      <c r="H39" s="390"/>
      <c r="I39" s="356">
        <v>1.2</v>
      </c>
      <c r="J39" s="386"/>
    </row>
    <row r="40" spans="1:19" ht="25.5" x14ac:dyDescent="0.2">
      <c r="A40" s="151"/>
      <c r="B40" s="151"/>
      <c r="C40" s="258" t="s">
        <v>132</v>
      </c>
      <c r="D40" s="259" t="s">
        <v>116</v>
      </c>
      <c r="E40" s="260" t="s">
        <v>117</v>
      </c>
      <c r="F40" s="260" t="s">
        <v>118</v>
      </c>
      <c r="G40" s="260" t="s">
        <v>119</v>
      </c>
      <c r="H40" s="260" t="s">
        <v>133</v>
      </c>
      <c r="I40" s="260" t="s">
        <v>121</v>
      </c>
      <c r="J40" s="260" t="s">
        <v>134</v>
      </c>
    </row>
    <row r="41" spans="1:19" x14ac:dyDescent="0.2">
      <c r="A41" s="152"/>
      <c r="B41" s="149"/>
      <c r="C41" s="343" t="s">
        <v>135</v>
      </c>
      <c r="D41" s="337" t="s">
        <v>136</v>
      </c>
      <c r="E41" s="337" t="s">
        <v>126</v>
      </c>
      <c r="F41" s="337" t="s">
        <v>126</v>
      </c>
      <c r="G41" s="337" t="s">
        <v>126</v>
      </c>
      <c r="H41" s="336">
        <f>SUM(H42:H43)</f>
        <v>0</v>
      </c>
      <c r="I41" s="336">
        <f>SUM(I42:I43)</f>
        <v>0</v>
      </c>
      <c r="J41" s="337" t="s">
        <v>126</v>
      </c>
    </row>
    <row r="42" spans="1:19" x14ac:dyDescent="0.2">
      <c r="A42" s="147"/>
      <c r="B42" s="147"/>
      <c r="C42" s="338"/>
      <c r="D42" s="339" t="s">
        <v>127</v>
      </c>
      <c r="E42" s="349"/>
      <c r="F42" s="333"/>
      <c r="G42" s="333"/>
      <c r="H42" s="330"/>
      <c r="I42" s="330"/>
      <c r="J42" s="333"/>
    </row>
    <row r="43" spans="1:19" x14ac:dyDescent="0.2">
      <c r="A43" s="147"/>
      <c r="B43" s="147"/>
      <c r="C43" s="338" t="s">
        <v>126</v>
      </c>
      <c r="D43" s="339" t="s">
        <v>127</v>
      </c>
      <c r="E43" s="350"/>
      <c r="F43" s="328"/>
      <c r="G43" s="328"/>
      <c r="H43" s="330"/>
      <c r="I43" s="330"/>
      <c r="J43" s="328"/>
    </row>
    <row r="44" spans="1:19" ht="25.5" x14ac:dyDescent="0.2">
      <c r="A44" s="152"/>
      <c r="B44" s="149"/>
      <c r="C44" s="258" t="s">
        <v>137</v>
      </c>
      <c r="D44" s="259" t="s">
        <v>116</v>
      </c>
      <c r="E44" s="260" t="s">
        <v>117</v>
      </c>
      <c r="F44" s="260" t="s">
        <v>118</v>
      </c>
      <c r="G44" s="260" t="s">
        <v>119</v>
      </c>
      <c r="H44" s="260" t="s">
        <v>133</v>
      </c>
      <c r="I44" s="260" t="s">
        <v>121</v>
      </c>
      <c r="J44" s="260" t="s">
        <v>138</v>
      </c>
    </row>
    <row r="45" spans="1:19" x14ac:dyDescent="0.2">
      <c r="A45" s="152"/>
      <c r="B45" s="149"/>
      <c r="C45" s="343" t="s">
        <v>139</v>
      </c>
      <c r="D45" s="337" t="s">
        <v>140</v>
      </c>
      <c r="E45" s="337" t="s">
        <v>126</v>
      </c>
      <c r="F45" s="337" t="s">
        <v>126</v>
      </c>
      <c r="G45" s="337" t="s">
        <v>126</v>
      </c>
      <c r="H45" s="336">
        <f>SUM(H46:H47)</f>
        <v>0</v>
      </c>
      <c r="I45" s="336">
        <f>SUM(I46:I47)</f>
        <v>0</v>
      </c>
      <c r="J45" s="337" t="s">
        <v>126</v>
      </c>
    </row>
    <row r="46" spans="1:19" x14ac:dyDescent="0.2">
      <c r="A46" s="152"/>
      <c r="B46" s="149"/>
      <c r="C46" s="338"/>
      <c r="D46" s="339" t="s">
        <v>127</v>
      </c>
      <c r="E46" s="349"/>
      <c r="F46" s="333"/>
      <c r="G46" s="333"/>
      <c r="H46" s="330"/>
      <c r="I46" s="330"/>
      <c r="J46" s="333"/>
    </row>
    <row r="47" spans="1:19" x14ac:dyDescent="0.2">
      <c r="A47" s="152"/>
      <c r="B47" s="149"/>
      <c r="C47" s="338" t="s">
        <v>126</v>
      </c>
      <c r="D47" s="339" t="s">
        <v>127</v>
      </c>
      <c r="E47" s="350"/>
      <c r="F47" s="328"/>
      <c r="G47" s="328"/>
      <c r="H47" s="330"/>
      <c r="I47" s="330"/>
      <c r="J47" s="328"/>
    </row>
    <row r="48" spans="1:19" x14ac:dyDescent="0.2">
      <c r="A48" s="153"/>
      <c r="B48" s="154"/>
      <c r="C48" s="150" t="s">
        <v>126</v>
      </c>
      <c r="D48" s="150" t="s">
        <v>126</v>
      </c>
      <c r="E48" s="150" t="s">
        <v>126</v>
      </c>
      <c r="F48" s="150" t="s">
        <v>126</v>
      </c>
      <c r="G48" s="150" t="s">
        <v>126</v>
      </c>
      <c r="H48" s="150" t="s">
        <v>126</v>
      </c>
      <c r="I48" s="150" t="s">
        <v>126</v>
      </c>
      <c r="J48" s="155" t="s">
        <v>126</v>
      </c>
    </row>
    <row r="49" spans="1:10" x14ac:dyDescent="0.2">
      <c r="A49" s="151"/>
      <c r="B49" s="151"/>
      <c r="C49" s="156" t="s">
        <v>4</v>
      </c>
      <c r="D49" s="157"/>
      <c r="E49" s="158" t="str">
        <f>'TITLE PAGE'!D9</f>
        <v>Severn Trent Water</v>
      </c>
      <c r="F49" s="150"/>
      <c r="G49" s="150"/>
      <c r="H49" s="150"/>
      <c r="I49" s="150"/>
      <c r="J49" s="159"/>
    </row>
    <row r="50" spans="1:10" x14ac:dyDescent="0.2">
      <c r="A50" s="151"/>
      <c r="B50" s="151"/>
      <c r="C50" s="160" t="s">
        <v>5</v>
      </c>
      <c r="D50" s="161"/>
      <c r="E50" s="162" t="str">
        <f>'TITLE PAGE'!D10</f>
        <v>Shelton</v>
      </c>
      <c r="F50" s="150"/>
      <c r="G50" s="150"/>
      <c r="H50" s="150"/>
      <c r="I50" s="150"/>
      <c r="J50" s="155"/>
    </row>
    <row r="51" spans="1:10" x14ac:dyDescent="0.2">
      <c r="A51" s="151"/>
      <c r="B51" s="151"/>
      <c r="C51" s="160" t="s">
        <v>6</v>
      </c>
      <c r="D51" s="163"/>
      <c r="E51" s="164">
        <f>'TITLE PAGE'!D11</f>
        <v>11</v>
      </c>
      <c r="F51" s="165"/>
      <c r="G51" s="165"/>
      <c r="H51" s="165"/>
      <c r="I51" s="165"/>
      <c r="J51" s="166"/>
    </row>
    <row r="52" spans="1:10" x14ac:dyDescent="0.2">
      <c r="A52" s="151"/>
      <c r="B52" s="151"/>
      <c r="C52" s="160" t="s">
        <v>7</v>
      </c>
      <c r="D52" s="161"/>
      <c r="E52" s="162" t="str">
        <f>'TITLE PAGE'!D12</f>
        <v>Dry Year Annual Average</v>
      </c>
      <c r="F52" s="150"/>
      <c r="G52" s="150"/>
      <c r="H52" s="150"/>
      <c r="I52" s="150"/>
      <c r="J52" s="166"/>
    </row>
    <row r="53" spans="1:10" x14ac:dyDescent="0.2">
      <c r="A53" s="151"/>
      <c r="B53" s="151"/>
      <c r="C53" s="167" t="s">
        <v>8</v>
      </c>
      <c r="D53" s="168"/>
      <c r="E53" s="169" t="str">
        <f>'TITLE PAGE'!D13</f>
        <v>No more than 3 in 100 Temporary Use Bans</v>
      </c>
      <c r="F53" s="150"/>
      <c r="G53" s="150"/>
      <c r="H53" s="150"/>
      <c r="I53" s="150"/>
      <c r="J53" s="170"/>
    </row>
    <row r="54" spans="1:10" x14ac:dyDescent="0.2">
      <c r="A54" s="171"/>
      <c r="B54" s="171"/>
      <c r="C54" s="172"/>
      <c r="D54" s="172"/>
      <c r="E54" s="172"/>
      <c r="F54" s="173"/>
      <c r="G54" s="172"/>
      <c r="H54" s="172"/>
      <c r="I54" s="172"/>
      <c r="J54" s="174"/>
    </row>
    <row r="55" spans="1:10" x14ac:dyDescent="0.2">
      <c r="A55" s="171"/>
      <c r="B55" s="171"/>
      <c r="C55" s="172"/>
      <c r="D55" s="172"/>
      <c r="E55" s="172"/>
      <c r="F55" s="173"/>
      <c r="G55" s="172"/>
      <c r="H55" s="172"/>
      <c r="I55" s="172"/>
      <c r="J55" s="174"/>
    </row>
    <row r="56" spans="1:10" ht="18" x14ac:dyDescent="0.25">
      <c r="A56" s="171"/>
      <c r="B56" s="171"/>
      <c r="C56" s="175" t="s">
        <v>141</v>
      </c>
      <c r="D56" s="172"/>
      <c r="E56" s="172"/>
      <c r="F56" s="173"/>
      <c r="G56" s="172"/>
      <c r="H56" s="172"/>
      <c r="I56" s="172"/>
      <c r="J56" s="174"/>
    </row>
  </sheetData>
  <sheetProtection selectLockedCells="1" selectUnlockedCells="1"/>
  <mergeCells count="22">
    <mergeCell ref="H38:H39"/>
    <mergeCell ref="J18:J21"/>
    <mergeCell ref="E25:E26"/>
    <mergeCell ref="I25:I26"/>
    <mergeCell ref="H28:H30"/>
    <mergeCell ref="E33:E36"/>
    <mergeCell ref="I33:I36"/>
    <mergeCell ref="H18:H23"/>
    <mergeCell ref="H32:H36"/>
    <mergeCell ref="J38:J39"/>
    <mergeCell ref="J32:J33"/>
    <mergeCell ref="J28:J30"/>
    <mergeCell ref="J5:J8"/>
    <mergeCell ref="J12:J13"/>
    <mergeCell ref="J15:J16"/>
    <mergeCell ref="J25:J26"/>
    <mergeCell ref="E12:E13"/>
    <mergeCell ref="H12:H13"/>
    <mergeCell ref="I12:I13"/>
    <mergeCell ref="E15:E16"/>
    <mergeCell ref="I15:I16"/>
    <mergeCell ref="H15:H16"/>
  </mergeCells>
  <conditionalFormatting sqref="F5:G6 F8:G9">
    <cfRule type="cellIs" dxfId="30" priority="16" stopIfTrue="1" operator="equal">
      <formula>""</formula>
    </cfRule>
  </conditionalFormatting>
  <conditionalFormatting sqref="F5:G6 F8:G9">
    <cfRule type="cellIs" dxfId="29" priority="17" stopIfTrue="1" operator="equal">
      <formula>""</formula>
    </cfRule>
  </conditionalFormatting>
  <conditionalFormatting sqref="E5:E6 E8:E9">
    <cfRule type="cellIs" dxfId="28" priority="14" stopIfTrue="1" operator="equal">
      <formula>""</formula>
    </cfRule>
  </conditionalFormatting>
  <conditionalFormatting sqref="E5:E6 E8:E9">
    <cfRule type="cellIs" dxfId="27" priority="15" stopIfTrue="1" operator="equal">
      <formula>""</formula>
    </cfRule>
  </conditionalFormatting>
  <conditionalFormatting sqref="I5:I6 I8:I9">
    <cfRule type="cellIs" dxfId="26" priority="12" stopIfTrue="1" operator="lessThan">
      <formula>0</formula>
    </cfRule>
    <cfRule type="cellIs" dxfId="25" priority="13" stopIfTrue="1" operator="equal">
      <formula>""</formula>
    </cfRule>
  </conditionalFormatting>
  <conditionalFormatting sqref="I5:I6 I8:I9">
    <cfRule type="cellIs" dxfId="24" priority="10" stopIfTrue="1" operator="equal">
      <formula>""</formula>
    </cfRule>
    <cfRule type="cellIs" dxfId="23" priority="11" stopIfTrue="1" operator="lessThan">
      <formula>0</formula>
    </cfRule>
  </conditionalFormatting>
  <conditionalFormatting sqref="E7:G7">
    <cfRule type="cellIs" dxfId="22" priority="1" stopIfTrue="1" operator="equal">
      <formula>""</formula>
    </cfRule>
  </conditionalFormatting>
  <conditionalFormatting sqref="E38:G39 E32:G36 E28:G30 E18:G23 E12:G13 E25:G26 E15:G16">
    <cfRule type="cellIs" dxfId="21" priority="6" stopIfTrue="1" operator="equal">
      <formula>""</formula>
    </cfRule>
  </conditionalFormatting>
  <conditionalFormatting sqref="E12:I13 E15:I15 H18 I18:I23 E18:G23 H25:I25 E25:G26 E28:G30 H28 I28:I30 H38 E38:G39 E32:G36 I32:I36 H32 I38:I39 E16:G16">
    <cfRule type="cellIs" dxfId="20" priority="7" stopIfTrue="1" operator="equal">
      <formula>""</formula>
    </cfRule>
  </conditionalFormatting>
  <conditionalFormatting sqref="H28 H25:I25 H18 H12:I13 H15:I15 I18:I23 I28:I30 I38:I39 H38 I32:I36 H32">
    <cfRule type="cellIs" dxfId="19" priority="8" stopIfTrue="1" operator="lessThan">
      <formula>0</formula>
    </cfRule>
    <cfRule type="cellIs" dxfId="18" priority="9" stopIfTrue="1" operator="equal">
      <formula>""</formula>
    </cfRule>
  </conditionalFormatting>
  <conditionalFormatting sqref="H25:I25 H12:I13 H15:I15 H18 I18:I23 H28 I28:I30 H38 I32:I36 H32 I38:I39">
    <cfRule type="cellIs" dxfId="17" priority="4" stopIfTrue="1" operator="equal">
      <formula>""</formula>
    </cfRule>
    <cfRule type="cellIs" dxfId="16" priority="5" stopIfTrue="1" operator="lessThan">
      <formula>0</formula>
    </cfRule>
  </conditionalFormatting>
  <conditionalFormatting sqref="H7:I7">
    <cfRule type="cellIs" dxfId="15" priority="2" stopIfTrue="1" operator="lessThan">
      <formula>0</formula>
    </cfRule>
    <cfRule type="cellIs" dxfId="14" priority="3" stopIfTrue="1" operator="equal">
      <formula>""</formula>
    </cfRule>
  </conditionalFormatting>
  <dataValidations count="2">
    <dataValidation type="list" allowBlank="1" showInputMessage="1" showErrorMessage="1" sqref="G32:G36 G28:G30 G15:G16 G12:G13 G25:G26 G18:G23 G38:G39 G5:G9">
      <formula1>Source_Types</formula1>
    </dataValidation>
    <dataValidation type="list" allowBlank="1" showInputMessage="1" showErrorMessage="1" sqref="J46:J47">
      <formula1>"Approved, Granted yet to be implemented, Other"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zoomScale="80" zoomScaleNormal="80" workbookViewId="0">
      <pane xSplit="7" ySplit="2" topLeftCell="H3" activePane="bottomRight" state="frozen"/>
      <selection pane="topRight" activeCell="H1" sqref="H1"/>
      <selection pane="bottomLeft" activeCell="A3" sqref="A3"/>
      <selection pane="bottomRight" activeCell="D22" sqref="D22"/>
    </sheetView>
  </sheetViews>
  <sheetFormatPr defaultColWidth="8.88671875" defaultRowHeight="27" customHeight="1" x14ac:dyDescent="0.2"/>
  <cols>
    <col min="1" max="1" width="1.33203125" style="418" customWidth="1"/>
    <col min="2" max="2" width="7.88671875" style="418" customWidth="1"/>
    <col min="3" max="3" width="8.33203125" style="418" customWidth="1"/>
    <col min="4" max="4" width="52.21875" style="418" bestFit="1" customWidth="1"/>
    <col min="5" max="5" width="21.33203125" style="418" customWidth="1"/>
    <col min="6" max="6" width="9.33203125" style="418" customWidth="1"/>
    <col min="7" max="7" width="8" style="418" bestFit="1" customWidth="1"/>
    <col min="8" max="8" width="15.88671875" style="418" customWidth="1"/>
    <col min="9" max="36" width="11.44140625" style="418" customWidth="1"/>
    <col min="37" max="235" width="8.88671875" style="418"/>
    <col min="236" max="236" width="1.33203125" style="418" customWidth="1"/>
    <col min="237" max="237" width="7.88671875" style="418" customWidth="1"/>
    <col min="238" max="238" width="8.33203125" style="418" customWidth="1"/>
    <col min="239" max="239" width="23.33203125" style="418" customWidth="1"/>
    <col min="240" max="240" width="21.33203125" style="418" customWidth="1"/>
    <col min="241" max="241" width="9.33203125" style="418" customWidth="1"/>
    <col min="242" max="242" width="8" style="418" bestFit="1" customWidth="1"/>
    <col min="243" max="243" width="15.88671875" style="418" customWidth="1"/>
    <col min="244" max="271" width="11.44140625" style="418" customWidth="1"/>
    <col min="272" max="491" width="8.88671875" style="418"/>
    <col min="492" max="492" width="1.33203125" style="418" customWidth="1"/>
    <col min="493" max="493" width="7.88671875" style="418" customWidth="1"/>
    <col min="494" max="494" width="8.33203125" style="418" customWidth="1"/>
    <col min="495" max="495" width="23.33203125" style="418" customWidth="1"/>
    <col min="496" max="496" width="21.33203125" style="418" customWidth="1"/>
    <col min="497" max="497" width="9.33203125" style="418" customWidth="1"/>
    <col min="498" max="498" width="8" style="418" bestFit="1" customWidth="1"/>
    <col min="499" max="499" width="15.88671875" style="418" customWidth="1"/>
    <col min="500" max="527" width="11.44140625" style="418" customWidth="1"/>
    <col min="528" max="747" width="8.88671875" style="418"/>
    <col min="748" max="748" width="1.33203125" style="418" customWidth="1"/>
    <col min="749" max="749" width="7.88671875" style="418" customWidth="1"/>
    <col min="750" max="750" width="8.33203125" style="418" customWidth="1"/>
    <col min="751" max="751" width="23.33203125" style="418" customWidth="1"/>
    <col min="752" max="752" width="21.33203125" style="418" customWidth="1"/>
    <col min="753" max="753" width="9.33203125" style="418" customWidth="1"/>
    <col min="754" max="754" width="8" style="418" bestFit="1" customWidth="1"/>
    <col min="755" max="755" width="15.88671875" style="418" customWidth="1"/>
    <col min="756" max="783" width="11.44140625" style="418" customWidth="1"/>
    <col min="784" max="1003" width="8.88671875" style="418"/>
    <col min="1004" max="1004" width="1.33203125" style="418" customWidth="1"/>
    <col min="1005" max="1005" width="7.88671875" style="418" customWidth="1"/>
    <col min="1006" max="1006" width="8.33203125" style="418" customWidth="1"/>
    <col min="1007" max="1007" width="23.33203125" style="418" customWidth="1"/>
    <col min="1008" max="1008" width="21.33203125" style="418" customWidth="1"/>
    <col min="1009" max="1009" width="9.33203125" style="418" customWidth="1"/>
    <col min="1010" max="1010" width="8" style="418" bestFit="1" customWidth="1"/>
    <col min="1011" max="1011" width="15.88671875" style="418" customWidth="1"/>
    <col min="1012" max="1039" width="11.44140625" style="418" customWidth="1"/>
    <col min="1040" max="1259" width="8.88671875" style="418"/>
    <col min="1260" max="1260" width="1.33203125" style="418" customWidth="1"/>
    <col min="1261" max="1261" width="7.88671875" style="418" customWidth="1"/>
    <col min="1262" max="1262" width="8.33203125" style="418" customWidth="1"/>
    <col min="1263" max="1263" width="23.33203125" style="418" customWidth="1"/>
    <col min="1264" max="1264" width="21.33203125" style="418" customWidth="1"/>
    <col min="1265" max="1265" width="9.33203125" style="418" customWidth="1"/>
    <col min="1266" max="1266" width="8" style="418" bestFit="1" customWidth="1"/>
    <col min="1267" max="1267" width="15.88671875" style="418" customWidth="1"/>
    <col min="1268" max="1295" width="11.44140625" style="418" customWidth="1"/>
    <col min="1296" max="1515" width="8.88671875" style="418"/>
    <col min="1516" max="1516" width="1.33203125" style="418" customWidth="1"/>
    <col min="1517" max="1517" width="7.88671875" style="418" customWidth="1"/>
    <col min="1518" max="1518" width="8.33203125" style="418" customWidth="1"/>
    <col min="1519" max="1519" width="23.33203125" style="418" customWidth="1"/>
    <col min="1520" max="1520" width="21.33203125" style="418" customWidth="1"/>
    <col min="1521" max="1521" width="9.33203125" style="418" customWidth="1"/>
    <col min="1522" max="1522" width="8" style="418" bestFit="1" customWidth="1"/>
    <col min="1523" max="1523" width="15.88671875" style="418" customWidth="1"/>
    <col min="1524" max="1551" width="11.44140625" style="418" customWidth="1"/>
    <col min="1552" max="1771" width="8.88671875" style="418"/>
    <col min="1772" max="1772" width="1.33203125" style="418" customWidth="1"/>
    <col min="1773" max="1773" width="7.88671875" style="418" customWidth="1"/>
    <col min="1774" max="1774" width="8.33203125" style="418" customWidth="1"/>
    <col min="1775" max="1775" width="23.33203125" style="418" customWidth="1"/>
    <col min="1776" max="1776" width="21.33203125" style="418" customWidth="1"/>
    <col min="1777" max="1777" width="9.33203125" style="418" customWidth="1"/>
    <col min="1778" max="1778" width="8" style="418" bestFit="1" customWidth="1"/>
    <col min="1779" max="1779" width="15.88671875" style="418" customWidth="1"/>
    <col min="1780" max="1807" width="11.44140625" style="418" customWidth="1"/>
    <col min="1808" max="2027" width="8.88671875" style="418"/>
    <col min="2028" max="2028" width="1.33203125" style="418" customWidth="1"/>
    <col min="2029" max="2029" width="7.88671875" style="418" customWidth="1"/>
    <col min="2030" max="2030" width="8.33203125" style="418" customWidth="1"/>
    <col min="2031" max="2031" width="23.33203125" style="418" customWidth="1"/>
    <col min="2032" max="2032" width="21.33203125" style="418" customWidth="1"/>
    <col min="2033" max="2033" width="9.33203125" style="418" customWidth="1"/>
    <col min="2034" max="2034" width="8" style="418" bestFit="1" customWidth="1"/>
    <col min="2035" max="2035" width="15.88671875" style="418" customWidth="1"/>
    <col min="2036" max="2063" width="11.44140625" style="418" customWidth="1"/>
    <col min="2064" max="2283" width="8.88671875" style="418"/>
    <col min="2284" max="2284" width="1.33203125" style="418" customWidth="1"/>
    <col min="2285" max="2285" width="7.88671875" style="418" customWidth="1"/>
    <col min="2286" max="2286" width="8.33203125" style="418" customWidth="1"/>
    <col min="2287" max="2287" width="23.33203125" style="418" customWidth="1"/>
    <col min="2288" max="2288" width="21.33203125" style="418" customWidth="1"/>
    <col min="2289" max="2289" width="9.33203125" style="418" customWidth="1"/>
    <col min="2290" max="2290" width="8" style="418" bestFit="1" customWidth="1"/>
    <col min="2291" max="2291" width="15.88671875" style="418" customWidth="1"/>
    <col min="2292" max="2319" width="11.44140625" style="418" customWidth="1"/>
    <col min="2320" max="2539" width="8.88671875" style="418"/>
    <col min="2540" max="2540" width="1.33203125" style="418" customWidth="1"/>
    <col min="2541" max="2541" width="7.88671875" style="418" customWidth="1"/>
    <col min="2542" max="2542" width="8.33203125" style="418" customWidth="1"/>
    <col min="2543" max="2543" width="23.33203125" style="418" customWidth="1"/>
    <col min="2544" max="2544" width="21.33203125" style="418" customWidth="1"/>
    <col min="2545" max="2545" width="9.33203125" style="418" customWidth="1"/>
    <col min="2546" max="2546" width="8" style="418" bestFit="1" customWidth="1"/>
    <col min="2547" max="2547" width="15.88671875" style="418" customWidth="1"/>
    <col min="2548" max="2575" width="11.44140625" style="418" customWidth="1"/>
    <col min="2576" max="2795" width="8.88671875" style="418"/>
    <col min="2796" max="2796" width="1.33203125" style="418" customWidth="1"/>
    <col min="2797" max="2797" width="7.88671875" style="418" customWidth="1"/>
    <col min="2798" max="2798" width="8.33203125" style="418" customWidth="1"/>
    <col min="2799" max="2799" width="23.33203125" style="418" customWidth="1"/>
    <col min="2800" max="2800" width="21.33203125" style="418" customWidth="1"/>
    <col min="2801" max="2801" width="9.33203125" style="418" customWidth="1"/>
    <col min="2802" max="2802" width="8" style="418" bestFit="1" customWidth="1"/>
    <col min="2803" max="2803" width="15.88671875" style="418" customWidth="1"/>
    <col min="2804" max="2831" width="11.44140625" style="418" customWidth="1"/>
    <col min="2832" max="3051" width="8.88671875" style="418"/>
    <col min="3052" max="3052" width="1.33203125" style="418" customWidth="1"/>
    <col min="3053" max="3053" width="7.88671875" style="418" customWidth="1"/>
    <col min="3054" max="3054" width="8.33203125" style="418" customWidth="1"/>
    <col min="3055" max="3055" width="23.33203125" style="418" customWidth="1"/>
    <col min="3056" max="3056" width="21.33203125" style="418" customWidth="1"/>
    <col min="3057" max="3057" width="9.33203125" style="418" customWidth="1"/>
    <col min="3058" max="3058" width="8" style="418" bestFit="1" customWidth="1"/>
    <col min="3059" max="3059" width="15.88671875" style="418" customWidth="1"/>
    <col min="3060" max="3087" width="11.44140625" style="418" customWidth="1"/>
    <col min="3088" max="3307" width="8.88671875" style="418"/>
    <col min="3308" max="3308" width="1.33203125" style="418" customWidth="1"/>
    <col min="3309" max="3309" width="7.88671875" style="418" customWidth="1"/>
    <col min="3310" max="3310" width="8.33203125" style="418" customWidth="1"/>
    <col min="3311" max="3311" width="23.33203125" style="418" customWidth="1"/>
    <col min="3312" max="3312" width="21.33203125" style="418" customWidth="1"/>
    <col min="3313" max="3313" width="9.33203125" style="418" customWidth="1"/>
    <col min="3314" max="3314" width="8" style="418" bestFit="1" customWidth="1"/>
    <col min="3315" max="3315" width="15.88671875" style="418" customWidth="1"/>
    <col min="3316" max="3343" width="11.44140625" style="418" customWidth="1"/>
    <col min="3344" max="3563" width="8.88671875" style="418"/>
    <col min="3564" max="3564" width="1.33203125" style="418" customWidth="1"/>
    <col min="3565" max="3565" width="7.88671875" style="418" customWidth="1"/>
    <col min="3566" max="3566" width="8.33203125" style="418" customWidth="1"/>
    <col min="3567" max="3567" width="23.33203125" style="418" customWidth="1"/>
    <col min="3568" max="3568" width="21.33203125" style="418" customWidth="1"/>
    <col min="3569" max="3569" width="9.33203125" style="418" customWidth="1"/>
    <col min="3570" max="3570" width="8" style="418" bestFit="1" customWidth="1"/>
    <col min="3571" max="3571" width="15.88671875" style="418" customWidth="1"/>
    <col min="3572" max="3599" width="11.44140625" style="418" customWidth="1"/>
    <col min="3600" max="3819" width="8.88671875" style="418"/>
    <col min="3820" max="3820" width="1.33203125" style="418" customWidth="1"/>
    <col min="3821" max="3821" width="7.88671875" style="418" customWidth="1"/>
    <col min="3822" max="3822" width="8.33203125" style="418" customWidth="1"/>
    <col min="3823" max="3823" width="23.33203125" style="418" customWidth="1"/>
    <col min="3824" max="3824" width="21.33203125" style="418" customWidth="1"/>
    <col min="3825" max="3825" width="9.33203125" style="418" customWidth="1"/>
    <col min="3826" max="3826" width="8" style="418" bestFit="1" customWidth="1"/>
    <col min="3827" max="3827" width="15.88671875" style="418" customWidth="1"/>
    <col min="3828" max="3855" width="11.44140625" style="418" customWidth="1"/>
    <col min="3856" max="4075" width="8.88671875" style="418"/>
    <col min="4076" max="4076" width="1.33203125" style="418" customWidth="1"/>
    <col min="4077" max="4077" width="7.88671875" style="418" customWidth="1"/>
    <col min="4078" max="4078" width="8.33203125" style="418" customWidth="1"/>
    <col min="4079" max="4079" width="23.33203125" style="418" customWidth="1"/>
    <col min="4080" max="4080" width="21.33203125" style="418" customWidth="1"/>
    <col min="4081" max="4081" width="9.33203125" style="418" customWidth="1"/>
    <col min="4082" max="4082" width="8" style="418" bestFit="1" customWidth="1"/>
    <col min="4083" max="4083" width="15.88671875" style="418" customWidth="1"/>
    <col min="4084" max="4111" width="11.44140625" style="418" customWidth="1"/>
    <col min="4112" max="4331" width="8.88671875" style="418"/>
    <col min="4332" max="4332" width="1.33203125" style="418" customWidth="1"/>
    <col min="4333" max="4333" width="7.88671875" style="418" customWidth="1"/>
    <col min="4334" max="4334" width="8.33203125" style="418" customWidth="1"/>
    <col min="4335" max="4335" width="23.33203125" style="418" customWidth="1"/>
    <col min="4336" max="4336" width="21.33203125" style="418" customWidth="1"/>
    <col min="4337" max="4337" width="9.33203125" style="418" customWidth="1"/>
    <col min="4338" max="4338" width="8" style="418" bestFit="1" customWidth="1"/>
    <col min="4339" max="4339" width="15.88671875" style="418" customWidth="1"/>
    <col min="4340" max="4367" width="11.44140625" style="418" customWidth="1"/>
    <col min="4368" max="4587" width="8.88671875" style="418"/>
    <col min="4588" max="4588" width="1.33203125" style="418" customWidth="1"/>
    <col min="4589" max="4589" width="7.88671875" style="418" customWidth="1"/>
    <col min="4590" max="4590" width="8.33203125" style="418" customWidth="1"/>
    <col min="4591" max="4591" width="23.33203125" style="418" customWidth="1"/>
    <col min="4592" max="4592" width="21.33203125" style="418" customWidth="1"/>
    <col min="4593" max="4593" width="9.33203125" style="418" customWidth="1"/>
    <col min="4594" max="4594" width="8" style="418" bestFit="1" customWidth="1"/>
    <col min="4595" max="4595" width="15.88671875" style="418" customWidth="1"/>
    <col min="4596" max="4623" width="11.44140625" style="418" customWidth="1"/>
    <col min="4624" max="4843" width="8.88671875" style="418"/>
    <col min="4844" max="4844" width="1.33203125" style="418" customWidth="1"/>
    <col min="4845" max="4845" width="7.88671875" style="418" customWidth="1"/>
    <col min="4846" max="4846" width="8.33203125" style="418" customWidth="1"/>
    <col min="4847" max="4847" width="23.33203125" style="418" customWidth="1"/>
    <col min="4848" max="4848" width="21.33203125" style="418" customWidth="1"/>
    <col min="4849" max="4849" width="9.33203125" style="418" customWidth="1"/>
    <col min="4850" max="4850" width="8" style="418" bestFit="1" customWidth="1"/>
    <col min="4851" max="4851" width="15.88671875" style="418" customWidth="1"/>
    <col min="4852" max="4879" width="11.44140625" style="418" customWidth="1"/>
    <col min="4880" max="5099" width="8.88671875" style="418"/>
    <col min="5100" max="5100" width="1.33203125" style="418" customWidth="1"/>
    <col min="5101" max="5101" width="7.88671875" style="418" customWidth="1"/>
    <col min="5102" max="5102" width="8.33203125" style="418" customWidth="1"/>
    <col min="5103" max="5103" width="23.33203125" style="418" customWidth="1"/>
    <col min="5104" max="5104" width="21.33203125" style="418" customWidth="1"/>
    <col min="5105" max="5105" width="9.33203125" style="418" customWidth="1"/>
    <col min="5106" max="5106" width="8" style="418" bestFit="1" customWidth="1"/>
    <col min="5107" max="5107" width="15.88671875" style="418" customWidth="1"/>
    <col min="5108" max="5135" width="11.44140625" style="418" customWidth="1"/>
    <col min="5136" max="5355" width="8.88671875" style="418"/>
    <col min="5356" max="5356" width="1.33203125" style="418" customWidth="1"/>
    <col min="5357" max="5357" width="7.88671875" style="418" customWidth="1"/>
    <col min="5358" max="5358" width="8.33203125" style="418" customWidth="1"/>
    <col min="5359" max="5359" width="23.33203125" style="418" customWidth="1"/>
    <col min="5360" max="5360" width="21.33203125" style="418" customWidth="1"/>
    <col min="5361" max="5361" width="9.33203125" style="418" customWidth="1"/>
    <col min="5362" max="5362" width="8" style="418" bestFit="1" customWidth="1"/>
    <col min="5363" max="5363" width="15.88671875" style="418" customWidth="1"/>
    <col min="5364" max="5391" width="11.44140625" style="418" customWidth="1"/>
    <col min="5392" max="5611" width="8.88671875" style="418"/>
    <col min="5612" max="5612" width="1.33203125" style="418" customWidth="1"/>
    <col min="5613" max="5613" width="7.88671875" style="418" customWidth="1"/>
    <col min="5614" max="5614" width="8.33203125" style="418" customWidth="1"/>
    <col min="5615" max="5615" width="23.33203125" style="418" customWidth="1"/>
    <col min="5616" max="5616" width="21.33203125" style="418" customWidth="1"/>
    <col min="5617" max="5617" width="9.33203125" style="418" customWidth="1"/>
    <col min="5618" max="5618" width="8" style="418" bestFit="1" customWidth="1"/>
    <col min="5619" max="5619" width="15.88671875" style="418" customWidth="1"/>
    <col min="5620" max="5647" width="11.44140625" style="418" customWidth="1"/>
    <col min="5648" max="5867" width="8.88671875" style="418"/>
    <col min="5868" max="5868" width="1.33203125" style="418" customWidth="1"/>
    <col min="5869" max="5869" width="7.88671875" style="418" customWidth="1"/>
    <col min="5870" max="5870" width="8.33203125" style="418" customWidth="1"/>
    <col min="5871" max="5871" width="23.33203125" style="418" customWidth="1"/>
    <col min="5872" max="5872" width="21.33203125" style="418" customWidth="1"/>
    <col min="5873" max="5873" width="9.33203125" style="418" customWidth="1"/>
    <col min="5874" max="5874" width="8" style="418" bestFit="1" customWidth="1"/>
    <col min="5875" max="5875" width="15.88671875" style="418" customWidth="1"/>
    <col min="5876" max="5903" width="11.44140625" style="418" customWidth="1"/>
    <col min="5904" max="6123" width="8.88671875" style="418"/>
    <col min="6124" max="6124" width="1.33203125" style="418" customWidth="1"/>
    <col min="6125" max="6125" width="7.88671875" style="418" customWidth="1"/>
    <col min="6126" max="6126" width="8.33203125" style="418" customWidth="1"/>
    <col min="6127" max="6127" width="23.33203125" style="418" customWidth="1"/>
    <col min="6128" max="6128" width="21.33203125" style="418" customWidth="1"/>
    <col min="6129" max="6129" width="9.33203125" style="418" customWidth="1"/>
    <col min="6130" max="6130" width="8" style="418" bestFit="1" customWidth="1"/>
    <col min="6131" max="6131" width="15.88671875" style="418" customWidth="1"/>
    <col min="6132" max="6159" width="11.44140625" style="418" customWidth="1"/>
    <col min="6160" max="6379" width="8.88671875" style="418"/>
    <col min="6380" max="6380" width="1.33203125" style="418" customWidth="1"/>
    <col min="6381" max="6381" width="7.88671875" style="418" customWidth="1"/>
    <col min="6382" max="6382" width="8.33203125" style="418" customWidth="1"/>
    <col min="6383" max="6383" width="23.33203125" style="418" customWidth="1"/>
    <col min="6384" max="6384" width="21.33203125" style="418" customWidth="1"/>
    <col min="6385" max="6385" width="9.33203125" style="418" customWidth="1"/>
    <col min="6386" max="6386" width="8" style="418" bestFit="1" customWidth="1"/>
    <col min="6387" max="6387" width="15.88671875" style="418" customWidth="1"/>
    <col min="6388" max="6415" width="11.44140625" style="418" customWidth="1"/>
    <col min="6416" max="6635" width="8.88671875" style="418"/>
    <col min="6636" max="6636" width="1.33203125" style="418" customWidth="1"/>
    <col min="6637" max="6637" width="7.88671875" style="418" customWidth="1"/>
    <col min="6638" max="6638" width="8.33203125" style="418" customWidth="1"/>
    <col min="6639" max="6639" width="23.33203125" style="418" customWidth="1"/>
    <col min="6640" max="6640" width="21.33203125" style="418" customWidth="1"/>
    <col min="6641" max="6641" width="9.33203125" style="418" customWidth="1"/>
    <col min="6642" max="6642" width="8" style="418" bestFit="1" customWidth="1"/>
    <col min="6643" max="6643" width="15.88671875" style="418" customWidth="1"/>
    <col min="6644" max="6671" width="11.44140625" style="418" customWidth="1"/>
    <col min="6672" max="6891" width="8.88671875" style="418"/>
    <col min="6892" max="6892" width="1.33203125" style="418" customWidth="1"/>
    <col min="6893" max="6893" width="7.88671875" style="418" customWidth="1"/>
    <col min="6894" max="6894" width="8.33203125" style="418" customWidth="1"/>
    <col min="6895" max="6895" width="23.33203125" style="418" customWidth="1"/>
    <col min="6896" max="6896" width="21.33203125" style="418" customWidth="1"/>
    <col min="6897" max="6897" width="9.33203125" style="418" customWidth="1"/>
    <col min="6898" max="6898" width="8" style="418" bestFit="1" customWidth="1"/>
    <col min="6899" max="6899" width="15.88671875" style="418" customWidth="1"/>
    <col min="6900" max="6927" width="11.44140625" style="418" customWidth="1"/>
    <col min="6928" max="7147" width="8.88671875" style="418"/>
    <col min="7148" max="7148" width="1.33203125" style="418" customWidth="1"/>
    <col min="7149" max="7149" width="7.88671875" style="418" customWidth="1"/>
    <col min="7150" max="7150" width="8.33203125" style="418" customWidth="1"/>
    <col min="7151" max="7151" width="23.33203125" style="418" customWidth="1"/>
    <col min="7152" max="7152" width="21.33203125" style="418" customWidth="1"/>
    <col min="7153" max="7153" width="9.33203125" style="418" customWidth="1"/>
    <col min="7154" max="7154" width="8" style="418" bestFit="1" customWidth="1"/>
    <col min="7155" max="7155" width="15.88671875" style="418" customWidth="1"/>
    <col min="7156" max="7183" width="11.44140625" style="418" customWidth="1"/>
    <col min="7184" max="7403" width="8.88671875" style="418"/>
    <col min="7404" max="7404" width="1.33203125" style="418" customWidth="1"/>
    <col min="7405" max="7405" width="7.88671875" style="418" customWidth="1"/>
    <col min="7406" max="7406" width="8.33203125" style="418" customWidth="1"/>
    <col min="7407" max="7407" width="23.33203125" style="418" customWidth="1"/>
    <col min="7408" max="7408" width="21.33203125" style="418" customWidth="1"/>
    <col min="7409" max="7409" width="9.33203125" style="418" customWidth="1"/>
    <col min="7410" max="7410" width="8" style="418" bestFit="1" customWidth="1"/>
    <col min="7411" max="7411" width="15.88671875" style="418" customWidth="1"/>
    <col min="7412" max="7439" width="11.44140625" style="418" customWidth="1"/>
    <col min="7440" max="7659" width="8.88671875" style="418"/>
    <col min="7660" max="7660" width="1.33203125" style="418" customWidth="1"/>
    <col min="7661" max="7661" width="7.88671875" style="418" customWidth="1"/>
    <col min="7662" max="7662" width="8.33203125" style="418" customWidth="1"/>
    <col min="7663" max="7663" width="23.33203125" style="418" customWidth="1"/>
    <col min="7664" max="7664" width="21.33203125" style="418" customWidth="1"/>
    <col min="7665" max="7665" width="9.33203125" style="418" customWidth="1"/>
    <col min="7666" max="7666" width="8" style="418" bestFit="1" customWidth="1"/>
    <col min="7667" max="7667" width="15.88671875" style="418" customWidth="1"/>
    <col min="7668" max="7695" width="11.44140625" style="418" customWidth="1"/>
    <col min="7696" max="7915" width="8.88671875" style="418"/>
    <col min="7916" max="7916" width="1.33203125" style="418" customWidth="1"/>
    <col min="7917" max="7917" width="7.88671875" style="418" customWidth="1"/>
    <col min="7918" max="7918" width="8.33203125" style="418" customWidth="1"/>
    <col min="7919" max="7919" width="23.33203125" style="418" customWidth="1"/>
    <col min="7920" max="7920" width="21.33203125" style="418" customWidth="1"/>
    <col min="7921" max="7921" width="9.33203125" style="418" customWidth="1"/>
    <col min="7922" max="7922" width="8" style="418" bestFit="1" customWidth="1"/>
    <col min="7923" max="7923" width="15.88671875" style="418" customWidth="1"/>
    <col min="7924" max="7951" width="11.44140625" style="418" customWidth="1"/>
    <col min="7952" max="8171" width="8.88671875" style="418"/>
    <col min="8172" max="8172" width="1.33203125" style="418" customWidth="1"/>
    <col min="8173" max="8173" width="7.88671875" style="418" customWidth="1"/>
    <col min="8174" max="8174" width="8.33203125" style="418" customWidth="1"/>
    <col min="8175" max="8175" width="23.33203125" style="418" customWidth="1"/>
    <col min="8176" max="8176" width="21.33203125" style="418" customWidth="1"/>
    <col min="8177" max="8177" width="9.33203125" style="418" customWidth="1"/>
    <col min="8178" max="8178" width="8" style="418" bestFit="1" customWidth="1"/>
    <col min="8179" max="8179" width="15.88671875" style="418" customWidth="1"/>
    <col min="8180" max="8207" width="11.44140625" style="418" customWidth="1"/>
    <col min="8208" max="8427" width="8.88671875" style="418"/>
    <col min="8428" max="8428" width="1.33203125" style="418" customWidth="1"/>
    <col min="8429" max="8429" width="7.88671875" style="418" customWidth="1"/>
    <col min="8430" max="8430" width="8.33203125" style="418" customWidth="1"/>
    <col min="8431" max="8431" width="23.33203125" style="418" customWidth="1"/>
    <col min="8432" max="8432" width="21.33203125" style="418" customWidth="1"/>
    <col min="8433" max="8433" width="9.33203125" style="418" customWidth="1"/>
    <col min="8434" max="8434" width="8" style="418" bestFit="1" customWidth="1"/>
    <col min="8435" max="8435" width="15.88671875" style="418" customWidth="1"/>
    <col min="8436" max="8463" width="11.44140625" style="418" customWidth="1"/>
    <col min="8464" max="8683" width="8.88671875" style="418"/>
    <col min="8684" max="8684" width="1.33203125" style="418" customWidth="1"/>
    <col min="8685" max="8685" width="7.88671875" style="418" customWidth="1"/>
    <col min="8686" max="8686" width="8.33203125" style="418" customWidth="1"/>
    <col min="8687" max="8687" width="23.33203125" style="418" customWidth="1"/>
    <col min="8688" max="8688" width="21.33203125" style="418" customWidth="1"/>
    <col min="8689" max="8689" width="9.33203125" style="418" customWidth="1"/>
    <col min="8690" max="8690" width="8" style="418" bestFit="1" customWidth="1"/>
    <col min="8691" max="8691" width="15.88671875" style="418" customWidth="1"/>
    <col min="8692" max="8719" width="11.44140625" style="418" customWidth="1"/>
    <col min="8720" max="8939" width="8.88671875" style="418"/>
    <col min="8940" max="8940" width="1.33203125" style="418" customWidth="1"/>
    <col min="8941" max="8941" width="7.88671875" style="418" customWidth="1"/>
    <col min="8942" max="8942" width="8.33203125" style="418" customWidth="1"/>
    <col min="8943" max="8943" width="23.33203125" style="418" customWidth="1"/>
    <col min="8944" max="8944" width="21.33203125" style="418" customWidth="1"/>
    <col min="8945" max="8945" width="9.33203125" style="418" customWidth="1"/>
    <col min="8946" max="8946" width="8" style="418" bestFit="1" customWidth="1"/>
    <col min="8947" max="8947" width="15.88671875" style="418" customWidth="1"/>
    <col min="8948" max="8975" width="11.44140625" style="418" customWidth="1"/>
    <col min="8976" max="9195" width="8.88671875" style="418"/>
    <col min="9196" max="9196" width="1.33203125" style="418" customWidth="1"/>
    <col min="9197" max="9197" width="7.88671875" style="418" customWidth="1"/>
    <col min="9198" max="9198" width="8.33203125" style="418" customWidth="1"/>
    <col min="9199" max="9199" width="23.33203125" style="418" customWidth="1"/>
    <col min="9200" max="9200" width="21.33203125" style="418" customWidth="1"/>
    <col min="9201" max="9201" width="9.33203125" style="418" customWidth="1"/>
    <col min="9202" max="9202" width="8" style="418" bestFit="1" customWidth="1"/>
    <col min="9203" max="9203" width="15.88671875" style="418" customWidth="1"/>
    <col min="9204" max="9231" width="11.44140625" style="418" customWidth="1"/>
    <col min="9232" max="9451" width="8.88671875" style="418"/>
    <col min="9452" max="9452" width="1.33203125" style="418" customWidth="1"/>
    <col min="9453" max="9453" width="7.88671875" style="418" customWidth="1"/>
    <col min="9454" max="9454" width="8.33203125" style="418" customWidth="1"/>
    <col min="9455" max="9455" width="23.33203125" style="418" customWidth="1"/>
    <col min="9456" max="9456" width="21.33203125" style="418" customWidth="1"/>
    <col min="9457" max="9457" width="9.33203125" style="418" customWidth="1"/>
    <col min="9458" max="9458" width="8" style="418" bestFit="1" customWidth="1"/>
    <col min="9459" max="9459" width="15.88671875" style="418" customWidth="1"/>
    <col min="9460" max="9487" width="11.44140625" style="418" customWidth="1"/>
    <col min="9488" max="9707" width="8.88671875" style="418"/>
    <col min="9708" max="9708" width="1.33203125" style="418" customWidth="1"/>
    <col min="9709" max="9709" width="7.88671875" style="418" customWidth="1"/>
    <col min="9710" max="9710" width="8.33203125" style="418" customWidth="1"/>
    <col min="9711" max="9711" width="23.33203125" style="418" customWidth="1"/>
    <col min="9712" max="9712" width="21.33203125" style="418" customWidth="1"/>
    <col min="9713" max="9713" width="9.33203125" style="418" customWidth="1"/>
    <col min="9714" max="9714" width="8" style="418" bestFit="1" customWidth="1"/>
    <col min="9715" max="9715" width="15.88671875" style="418" customWidth="1"/>
    <col min="9716" max="9743" width="11.44140625" style="418" customWidth="1"/>
    <col min="9744" max="9963" width="8.88671875" style="418"/>
    <col min="9964" max="9964" width="1.33203125" style="418" customWidth="1"/>
    <col min="9965" max="9965" width="7.88671875" style="418" customWidth="1"/>
    <col min="9966" max="9966" width="8.33203125" style="418" customWidth="1"/>
    <col min="9967" max="9967" width="23.33203125" style="418" customWidth="1"/>
    <col min="9968" max="9968" width="21.33203125" style="418" customWidth="1"/>
    <col min="9969" max="9969" width="9.33203125" style="418" customWidth="1"/>
    <col min="9970" max="9970" width="8" style="418" bestFit="1" customWidth="1"/>
    <col min="9971" max="9971" width="15.88671875" style="418" customWidth="1"/>
    <col min="9972" max="9999" width="11.44140625" style="418" customWidth="1"/>
    <col min="10000" max="10219" width="8.88671875" style="418"/>
    <col min="10220" max="10220" width="1.33203125" style="418" customWidth="1"/>
    <col min="10221" max="10221" width="7.88671875" style="418" customWidth="1"/>
    <col min="10222" max="10222" width="8.33203125" style="418" customWidth="1"/>
    <col min="10223" max="10223" width="23.33203125" style="418" customWidth="1"/>
    <col min="10224" max="10224" width="21.33203125" style="418" customWidth="1"/>
    <col min="10225" max="10225" width="9.33203125" style="418" customWidth="1"/>
    <col min="10226" max="10226" width="8" style="418" bestFit="1" customWidth="1"/>
    <col min="10227" max="10227" width="15.88671875" style="418" customWidth="1"/>
    <col min="10228" max="10255" width="11.44140625" style="418" customWidth="1"/>
    <col min="10256" max="10475" width="8.88671875" style="418"/>
    <col min="10476" max="10476" width="1.33203125" style="418" customWidth="1"/>
    <col min="10477" max="10477" width="7.88671875" style="418" customWidth="1"/>
    <col min="10478" max="10478" width="8.33203125" style="418" customWidth="1"/>
    <col min="10479" max="10479" width="23.33203125" style="418" customWidth="1"/>
    <col min="10480" max="10480" width="21.33203125" style="418" customWidth="1"/>
    <col min="10481" max="10481" width="9.33203125" style="418" customWidth="1"/>
    <col min="10482" max="10482" width="8" style="418" bestFit="1" customWidth="1"/>
    <col min="10483" max="10483" width="15.88671875" style="418" customWidth="1"/>
    <col min="10484" max="10511" width="11.44140625" style="418" customWidth="1"/>
    <col min="10512" max="10731" width="8.88671875" style="418"/>
    <col min="10732" max="10732" width="1.33203125" style="418" customWidth="1"/>
    <col min="10733" max="10733" width="7.88671875" style="418" customWidth="1"/>
    <col min="10734" max="10734" width="8.33203125" style="418" customWidth="1"/>
    <col min="10735" max="10735" width="23.33203125" style="418" customWidth="1"/>
    <col min="10736" max="10736" width="21.33203125" style="418" customWidth="1"/>
    <col min="10737" max="10737" width="9.33203125" style="418" customWidth="1"/>
    <col min="10738" max="10738" width="8" style="418" bestFit="1" customWidth="1"/>
    <col min="10739" max="10739" width="15.88671875" style="418" customWidth="1"/>
    <col min="10740" max="10767" width="11.44140625" style="418" customWidth="1"/>
    <col min="10768" max="10987" width="8.88671875" style="418"/>
    <col min="10988" max="10988" width="1.33203125" style="418" customWidth="1"/>
    <col min="10989" max="10989" width="7.88671875" style="418" customWidth="1"/>
    <col min="10990" max="10990" width="8.33203125" style="418" customWidth="1"/>
    <col min="10991" max="10991" width="23.33203125" style="418" customWidth="1"/>
    <col min="10992" max="10992" width="21.33203125" style="418" customWidth="1"/>
    <col min="10993" max="10993" width="9.33203125" style="418" customWidth="1"/>
    <col min="10994" max="10994" width="8" style="418" bestFit="1" customWidth="1"/>
    <col min="10995" max="10995" width="15.88671875" style="418" customWidth="1"/>
    <col min="10996" max="11023" width="11.44140625" style="418" customWidth="1"/>
    <col min="11024" max="11243" width="8.88671875" style="418"/>
    <col min="11244" max="11244" width="1.33203125" style="418" customWidth="1"/>
    <col min="11245" max="11245" width="7.88671875" style="418" customWidth="1"/>
    <col min="11246" max="11246" width="8.33203125" style="418" customWidth="1"/>
    <col min="11247" max="11247" width="23.33203125" style="418" customWidth="1"/>
    <col min="11248" max="11248" width="21.33203125" style="418" customWidth="1"/>
    <col min="11249" max="11249" width="9.33203125" style="418" customWidth="1"/>
    <col min="11250" max="11250" width="8" style="418" bestFit="1" customWidth="1"/>
    <col min="11251" max="11251" width="15.88671875" style="418" customWidth="1"/>
    <col min="11252" max="11279" width="11.44140625" style="418" customWidth="1"/>
    <col min="11280" max="11499" width="8.88671875" style="418"/>
    <col min="11500" max="11500" width="1.33203125" style="418" customWidth="1"/>
    <col min="11501" max="11501" width="7.88671875" style="418" customWidth="1"/>
    <col min="11502" max="11502" width="8.33203125" style="418" customWidth="1"/>
    <col min="11503" max="11503" width="23.33203125" style="418" customWidth="1"/>
    <col min="11504" max="11504" width="21.33203125" style="418" customWidth="1"/>
    <col min="11505" max="11505" width="9.33203125" style="418" customWidth="1"/>
    <col min="11506" max="11506" width="8" style="418" bestFit="1" customWidth="1"/>
    <col min="11507" max="11507" width="15.88671875" style="418" customWidth="1"/>
    <col min="11508" max="11535" width="11.44140625" style="418" customWidth="1"/>
    <col min="11536" max="11755" width="8.88671875" style="418"/>
    <col min="11756" max="11756" width="1.33203125" style="418" customWidth="1"/>
    <col min="11757" max="11757" width="7.88671875" style="418" customWidth="1"/>
    <col min="11758" max="11758" width="8.33203125" style="418" customWidth="1"/>
    <col min="11759" max="11759" width="23.33203125" style="418" customWidth="1"/>
    <col min="11760" max="11760" width="21.33203125" style="418" customWidth="1"/>
    <col min="11761" max="11761" width="9.33203125" style="418" customWidth="1"/>
    <col min="11762" max="11762" width="8" style="418" bestFit="1" customWidth="1"/>
    <col min="11763" max="11763" width="15.88671875" style="418" customWidth="1"/>
    <col min="11764" max="11791" width="11.44140625" style="418" customWidth="1"/>
    <col min="11792" max="12011" width="8.88671875" style="418"/>
    <col min="12012" max="12012" width="1.33203125" style="418" customWidth="1"/>
    <col min="12013" max="12013" width="7.88671875" style="418" customWidth="1"/>
    <col min="12014" max="12014" width="8.33203125" style="418" customWidth="1"/>
    <col min="12015" max="12015" width="23.33203125" style="418" customWidth="1"/>
    <col min="12016" max="12016" width="21.33203125" style="418" customWidth="1"/>
    <col min="12017" max="12017" width="9.33203125" style="418" customWidth="1"/>
    <col min="12018" max="12018" width="8" style="418" bestFit="1" customWidth="1"/>
    <col min="12019" max="12019" width="15.88671875" style="418" customWidth="1"/>
    <col min="12020" max="12047" width="11.44140625" style="418" customWidth="1"/>
    <col min="12048" max="12267" width="8.88671875" style="418"/>
    <col min="12268" max="12268" width="1.33203125" style="418" customWidth="1"/>
    <col min="12269" max="12269" width="7.88671875" style="418" customWidth="1"/>
    <col min="12270" max="12270" width="8.33203125" style="418" customWidth="1"/>
    <col min="12271" max="12271" width="23.33203125" style="418" customWidth="1"/>
    <col min="12272" max="12272" width="21.33203125" style="418" customWidth="1"/>
    <col min="12273" max="12273" width="9.33203125" style="418" customWidth="1"/>
    <col min="12274" max="12274" width="8" style="418" bestFit="1" customWidth="1"/>
    <col min="12275" max="12275" width="15.88671875" style="418" customWidth="1"/>
    <col min="12276" max="12303" width="11.44140625" style="418" customWidth="1"/>
    <col min="12304" max="12523" width="8.88671875" style="418"/>
    <col min="12524" max="12524" width="1.33203125" style="418" customWidth="1"/>
    <col min="12525" max="12525" width="7.88671875" style="418" customWidth="1"/>
    <col min="12526" max="12526" width="8.33203125" style="418" customWidth="1"/>
    <col min="12527" max="12527" width="23.33203125" style="418" customWidth="1"/>
    <col min="12528" max="12528" width="21.33203125" style="418" customWidth="1"/>
    <col min="12529" max="12529" width="9.33203125" style="418" customWidth="1"/>
    <col min="12530" max="12530" width="8" style="418" bestFit="1" customWidth="1"/>
    <col min="12531" max="12531" width="15.88671875" style="418" customWidth="1"/>
    <col min="12532" max="12559" width="11.44140625" style="418" customWidth="1"/>
    <col min="12560" max="12779" width="8.88671875" style="418"/>
    <col min="12780" max="12780" width="1.33203125" style="418" customWidth="1"/>
    <col min="12781" max="12781" width="7.88671875" style="418" customWidth="1"/>
    <col min="12782" max="12782" width="8.33203125" style="418" customWidth="1"/>
    <col min="12783" max="12783" width="23.33203125" style="418" customWidth="1"/>
    <col min="12784" max="12784" width="21.33203125" style="418" customWidth="1"/>
    <col min="12785" max="12785" width="9.33203125" style="418" customWidth="1"/>
    <col min="12786" max="12786" width="8" style="418" bestFit="1" customWidth="1"/>
    <col min="12787" max="12787" width="15.88671875" style="418" customWidth="1"/>
    <col min="12788" max="12815" width="11.44140625" style="418" customWidth="1"/>
    <col min="12816" max="13035" width="8.88671875" style="418"/>
    <col min="13036" max="13036" width="1.33203125" style="418" customWidth="1"/>
    <col min="13037" max="13037" width="7.88671875" style="418" customWidth="1"/>
    <col min="13038" max="13038" width="8.33203125" style="418" customWidth="1"/>
    <col min="13039" max="13039" width="23.33203125" style="418" customWidth="1"/>
    <col min="13040" max="13040" width="21.33203125" style="418" customWidth="1"/>
    <col min="13041" max="13041" width="9.33203125" style="418" customWidth="1"/>
    <col min="13042" max="13042" width="8" style="418" bestFit="1" customWidth="1"/>
    <col min="13043" max="13043" width="15.88671875" style="418" customWidth="1"/>
    <col min="13044" max="13071" width="11.44140625" style="418" customWidth="1"/>
    <col min="13072" max="13291" width="8.88671875" style="418"/>
    <col min="13292" max="13292" width="1.33203125" style="418" customWidth="1"/>
    <col min="13293" max="13293" width="7.88671875" style="418" customWidth="1"/>
    <col min="13294" max="13294" width="8.33203125" style="418" customWidth="1"/>
    <col min="13295" max="13295" width="23.33203125" style="418" customWidth="1"/>
    <col min="13296" max="13296" width="21.33203125" style="418" customWidth="1"/>
    <col min="13297" max="13297" width="9.33203125" style="418" customWidth="1"/>
    <col min="13298" max="13298" width="8" style="418" bestFit="1" customWidth="1"/>
    <col min="13299" max="13299" width="15.88671875" style="418" customWidth="1"/>
    <col min="13300" max="13327" width="11.44140625" style="418" customWidth="1"/>
    <col min="13328" max="13547" width="8.88671875" style="418"/>
    <col min="13548" max="13548" width="1.33203125" style="418" customWidth="1"/>
    <col min="13549" max="13549" width="7.88671875" style="418" customWidth="1"/>
    <col min="13550" max="13550" width="8.33203125" style="418" customWidth="1"/>
    <col min="13551" max="13551" width="23.33203125" style="418" customWidth="1"/>
    <col min="13552" max="13552" width="21.33203125" style="418" customWidth="1"/>
    <col min="13553" max="13553" width="9.33203125" style="418" customWidth="1"/>
    <col min="13554" max="13554" width="8" style="418" bestFit="1" customWidth="1"/>
    <col min="13555" max="13555" width="15.88671875" style="418" customWidth="1"/>
    <col min="13556" max="13583" width="11.44140625" style="418" customWidth="1"/>
    <col min="13584" max="13803" width="8.88671875" style="418"/>
    <col min="13804" max="13804" width="1.33203125" style="418" customWidth="1"/>
    <col min="13805" max="13805" width="7.88671875" style="418" customWidth="1"/>
    <col min="13806" max="13806" width="8.33203125" style="418" customWidth="1"/>
    <col min="13807" max="13807" width="23.33203125" style="418" customWidth="1"/>
    <col min="13808" max="13808" width="21.33203125" style="418" customWidth="1"/>
    <col min="13809" max="13809" width="9.33203125" style="418" customWidth="1"/>
    <col min="13810" max="13810" width="8" style="418" bestFit="1" customWidth="1"/>
    <col min="13811" max="13811" width="15.88671875" style="418" customWidth="1"/>
    <col min="13812" max="13839" width="11.44140625" style="418" customWidth="1"/>
    <col min="13840" max="14059" width="8.88671875" style="418"/>
    <col min="14060" max="14060" width="1.33203125" style="418" customWidth="1"/>
    <col min="14061" max="14061" width="7.88671875" style="418" customWidth="1"/>
    <col min="14062" max="14062" width="8.33203125" style="418" customWidth="1"/>
    <col min="14063" max="14063" width="23.33203125" style="418" customWidth="1"/>
    <col min="14064" max="14064" width="21.33203125" style="418" customWidth="1"/>
    <col min="14065" max="14065" width="9.33203125" style="418" customWidth="1"/>
    <col min="14066" max="14066" width="8" style="418" bestFit="1" customWidth="1"/>
    <col min="14067" max="14067" width="15.88671875" style="418" customWidth="1"/>
    <col min="14068" max="14095" width="11.44140625" style="418" customWidth="1"/>
    <col min="14096" max="14315" width="8.88671875" style="418"/>
    <col min="14316" max="14316" width="1.33203125" style="418" customWidth="1"/>
    <col min="14317" max="14317" width="7.88671875" style="418" customWidth="1"/>
    <col min="14318" max="14318" width="8.33203125" style="418" customWidth="1"/>
    <col min="14319" max="14319" width="23.33203125" style="418" customWidth="1"/>
    <col min="14320" max="14320" width="21.33203125" style="418" customWidth="1"/>
    <col min="14321" max="14321" width="9.33203125" style="418" customWidth="1"/>
    <col min="14322" max="14322" width="8" style="418" bestFit="1" customWidth="1"/>
    <col min="14323" max="14323" width="15.88671875" style="418" customWidth="1"/>
    <col min="14324" max="14351" width="11.44140625" style="418" customWidth="1"/>
    <col min="14352" max="14571" width="8.88671875" style="418"/>
    <col min="14572" max="14572" width="1.33203125" style="418" customWidth="1"/>
    <col min="14573" max="14573" width="7.88671875" style="418" customWidth="1"/>
    <col min="14574" max="14574" width="8.33203125" style="418" customWidth="1"/>
    <col min="14575" max="14575" width="23.33203125" style="418" customWidth="1"/>
    <col min="14576" max="14576" width="21.33203125" style="418" customWidth="1"/>
    <col min="14577" max="14577" width="9.33203125" style="418" customWidth="1"/>
    <col min="14578" max="14578" width="8" style="418" bestFit="1" customWidth="1"/>
    <col min="14579" max="14579" width="15.88671875" style="418" customWidth="1"/>
    <col min="14580" max="14607" width="11.44140625" style="418" customWidth="1"/>
    <col min="14608" max="14827" width="8.88671875" style="418"/>
    <col min="14828" max="14828" width="1.33203125" style="418" customWidth="1"/>
    <col min="14829" max="14829" width="7.88671875" style="418" customWidth="1"/>
    <col min="14830" max="14830" width="8.33203125" style="418" customWidth="1"/>
    <col min="14831" max="14831" width="23.33203125" style="418" customWidth="1"/>
    <col min="14832" max="14832" width="21.33203125" style="418" customWidth="1"/>
    <col min="14833" max="14833" width="9.33203125" style="418" customWidth="1"/>
    <col min="14834" max="14834" width="8" style="418" bestFit="1" customWidth="1"/>
    <col min="14835" max="14835" width="15.88671875" style="418" customWidth="1"/>
    <col min="14836" max="14863" width="11.44140625" style="418" customWidth="1"/>
    <col min="14864" max="15083" width="8.88671875" style="418"/>
    <col min="15084" max="15084" width="1.33203125" style="418" customWidth="1"/>
    <col min="15085" max="15085" width="7.88671875" style="418" customWidth="1"/>
    <col min="15086" max="15086" width="8.33203125" style="418" customWidth="1"/>
    <col min="15087" max="15087" width="23.33203125" style="418" customWidth="1"/>
    <col min="15088" max="15088" width="21.33203125" style="418" customWidth="1"/>
    <col min="15089" max="15089" width="9.33203125" style="418" customWidth="1"/>
    <col min="15090" max="15090" width="8" style="418" bestFit="1" customWidth="1"/>
    <col min="15091" max="15091" width="15.88671875" style="418" customWidth="1"/>
    <col min="15092" max="15119" width="11.44140625" style="418" customWidth="1"/>
    <col min="15120" max="15339" width="8.88671875" style="418"/>
    <col min="15340" max="15340" width="1.33203125" style="418" customWidth="1"/>
    <col min="15341" max="15341" width="7.88671875" style="418" customWidth="1"/>
    <col min="15342" max="15342" width="8.33203125" style="418" customWidth="1"/>
    <col min="15343" max="15343" width="23.33203125" style="418" customWidth="1"/>
    <col min="15344" max="15344" width="21.33203125" style="418" customWidth="1"/>
    <col min="15345" max="15345" width="9.33203125" style="418" customWidth="1"/>
    <col min="15346" max="15346" width="8" style="418" bestFit="1" customWidth="1"/>
    <col min="15347" max="15347" width="15.88671875" style="418" customWidth="1"/>
    <col min="15348" max="15375" width="11.44140625" style="418" customWidth="1"/>
    <col min="15376" max="15595" width="8.88671875" style="418"/>
    <col min="15596" max="15596" width="1.33203125" style="418" customWidth="1"/>
    <col min="15597" max="15597" width="7.88671875" style="418" customWidth="1"/>
    <col min="15598" max="15598" width="8.33203125" style="418" customWidth="1"/>
    <col min="15599" max="15599" width="23.33203125" style="418" customWidth="1"/>
    <col min="15600" max="15600" width="21.33203125" style="418" customWidth="1"/>
    <col min="15601" max="15601" width="9.33203125" style="418" customWidth="1"/>
    <col min="15602" max="15602" width="8" style="418" bestFit="1" customWidth="1"/>
    <col min="15603" max="15603" width="15.88671875" style="418" customWidth="1"/>
    <col min="15604" max="15631" width="11.44140625" style="418" customWidth="1"/>
    <col min="15632" max="15851" width="8.88671875" style="418"/>
    <col min="15852" max="15852" width="1.33203125" style="418" customWidth="1"/>
    <col min="15853" max="15853" width="7.88671875" style="418" customWidth="1"/>
    <col min="15854" max="15854" width="8.33203125" style="418" customWidth="1"/>
    <col min="15855" max="15855" width="23.33203125" style="418" customWidth="1"/>
    <col min="15856" max="15856" width="21.33203125" style="418" customWidth="1"/>
    <col min="15857" max="15857" width="9.33203125" style="418" customWidth="1"/>
    <col min="15858" max="15858" width="8" style="418" bestFit="1" customWidth="1"/>
    <col min="15859" max="15859" width="15.88671875" style="418" customWidth="1"/>
    <col min="15860" max="15887" width="11.44140625" style="418" customWidth="1"/>
    <col min="15888" max="16107" width="8.88671875" style="418"/>
    <col min="16108" max="16108" width="1.33203125" style="418" customWidth="1"/>
    <col min="16109" max="16109" width="7.88671875" style="418" customWidth="1"/>
    <col min="16110" max="16110" width="8.33203125" style="418" customWidth="1"/>
    <col min="16111" max="16111" width="23.33203125" style="418" customWidth="1"/>
    <col min="16112" max="16112" width="21.33203125" style="418" customWidth="1"/>
    <col min="16113" max="16113" width="9.33203125" style="418" customWidth="1"/>
    <col min="16114" max="16114" width="8" style="418" bestFit="1" customWidth="1"/>
    <col min="16115" max="16115" width="15.88671875" style="418" customWidth="1"/>
    <col min="16116" max="16143" width="11.44140625" style="418" customWidth="1"/>
    <col min="16144" max="16384" width="8.88671875" style="418"/>
  </cols>
  <sheetData>
    <row r="1" spans="1:36" ht="27" customHeight="1" thickBot="1" x14ac:dyDescent="0.25">
      <c r="A1" s="406"/>
      <c r="B1" s="407"/>
      <c r="C1" s="408" t="s">
        <v>142</v>
      </c>
      <c r="D1" s="409"/>
      <c r="E1" s="410"/>
      <c r="F1" s="411"/>
      <c r="G1" s="411"/>
      <c r="H1" s="412"/>
      <c r="I1" s="413"/>
      <c r="J1" s="414"/>
      <c r="K1" s="415"/>
      <c r="L1" s="416"/>
      <c r="M1" s="412"/>
      <c r="N1" s="411"/>
      <c r="O1" s="412"/>
      <c r="P1" s="415"/>
      <c r="Q1" s="415"/>
      <c r="R1" s="415"/>
      <c r="S1" s="415"/>
      <c r="T1" s="415"/>
      <c r="U1" s="415"/>
      <c r="V1" s="415"/>
      <c r="W1" s="415"/>
      <c r="X1" s="415"/>
      <c r="Y1" s="415"/>
      <c r="Z1" s="415"/>
      <c r="AA1" s="415"/>
      <c r="AB1" s="415"/>
      <c r="AC1" s="415"/>
      <c r="AD1" s="415"/>
      <c r="AE1" s="415"/>
      <c r="AF1" s="415"/>
      <c r="AG1" s="415"/>
      <c r="AH1" s="417"/>
      <c r="AI1" s="415"/>
      <c r="AJ1" s="415"/>
    </row>
    <row r="2" spans="1:36" ht="39" customHeight="1" thickBot="1" x14ac:dyDescent="0.25">
      <c r="A2" s="419"/>
      <c r="B2" s="420"/>
      <c r="C2" s="421" t="s">
        <v>115</v>
      </c>
      <c r="D2" s="422" t="s">
        <v>143</v>
      </c>
      <c r="E2" s="423" t="s">
        <v>116</v>
      </c>
      <c r="F2" s="422" t="s">
        <v>144</v>
      </c>
      <c r="G2" s="424" t="s">
        <v>145</v>
      </c>
      <c r="H2" s="425" t="str">
        <f>'TITLE PAGE'!D14</f>
        <v>2016-17</v>
      </c>
      <c r="I2" s="426" t="str">
        <f>'WRZ summary'!E3</f>
        <v>For info 2017-18</v>
      </c>
      <c r="J2" s="427" t="str">
        <f>'WRZ summary'!F3</f>
        <v>For info 2018-19</v>
      </c>
      <c r="K2" s="427" t="str">
        <f>'WRZ summary'!G3</f>
        <v>For info 2019-20</v>
      </c>
      <c r="L2" s="428" t="str">
        <f>'WRZ summary'!H3</f>
        <v>2020-21</v>
      </c>
      <c r="M2" s="428" t="str">
        <f>'WRZ summary'!I3</f>
        <v>2021-22</v>
      </c>
      <c r="N2" s="428" t="str">
        <f>'WRZ summary'!J3</f>
        <v>2022-23</v>
      </c>
      <c r="O2" s="428" t="str">
        <f>'WRZ summary'!K3</f>
        <v>2023-24</v>
      </c>
      <c r="P2" s="428" t="str">
        <f>'WRZ summary'!L3</f>
        <v>2024-25</v>
      </c>
      <c r="Q2" s="428" t="str">
        <f>'WRZ summary'!M3</f>
        <v>2025-26</v>
      </c>
      <c r="R2" s="428" t="str">
        <f>'WRZ summary'!N3</f>
        <v>2026-27</v>
      </c>
      <c r="S2" s="428" t="str">
        <f>'WRZ summary'!O3</f>
        <v>2027-28</v>
      </c>
      <c r="T2" s="428" t="str">
        <f>'WRZ summary'!P3</f>
        <v>2028-29</v>
      </c>
      <c r="U2" s="428" t="str">
        <f>'WRZ summary'!Q3</f>
        <v>2029-2030</v>
      </c>
      <c r="V2" s="428" t="str">
        <f>'WRZ summary'!R3</f>
        <v>2030-2031</v>
      </c>
      <c r="W2" s="428" t="str">
        <f>'WRZ summary'!S3</f>
        <v>2031-2032</v>
      </c>
      <c r="X2" s="428" t="str">
        <f>'WRZ summary'!T3</f>
        <v>2032-33</v>
      </c>
      <c r="Y2" s="428" t="str">
        <f>'WRZ summary'!U3</f>
        <v>2033-34</v>
      </c>
      <c r="Z2" s="428" t="str">
        <f>'WRZ summary'!V3</f>
        <v>2034-35</v>
      </c>
      <c r="AA2" s="428" t="str">
        <f>'WRZ summary'!W3</f>
        <v>2035-36</v>
      </c>
      <c r="AB2" s="428" t="str">
        <f>'WRZ summary'!X3</f>
        <v>2036-37</v>
      </c>
      <c r="AC2" s="428" t="str">
        <f>'WRZ summary'!Y3</f>
        <v>2037-38</v>
      </c>
      <c r="AD2" s="428" t="str">
        <f>'WRZ summary'!Z3</f>
        <v>2038-39</v>
      </c>
      <c r="AE2" s="428" t="str">
        <f>'WRZ summary'!AA3</f>
        <v>2039-40</v>
      </c>
      <c r="AF2" s="428" t="str">
        <f>'WRZ summary'!AB3</f>
        <v>2040-41</v>
      </c>
      <c r="AG2" s="428" t="str">
        <f>'WRZ summary'!AC3</f>
        <v>2041-42</v>
      </c>
      <c r="AH2" s="428" t="str">
        <f>'WRZ summary'!AD3</f>
        <v>2042-43</v>
      </c>
      <c r="AI2" s="428" t="str">
        <f>'WRZ summary'!AE3</f>
        <v>2043-44</v>
      </c>
      <c r="AJ2" s="429" t="str">
        <f>'WRZ summary'!AF3</f>
        <v>2044-45</v>
      </c>
    </row>
    <row r="3" spans="1:36" ht="27" customHeight="1" thickBot="1" x14ac:dyDescent="0.25">
      <c r="A3" s="176"/>
      <c r="B3" s="177"/>
      <c r="C3" s="257" t="s">
        <v>146</v>
      </c>
      <c r="D3" s="430" t="s">
        <v>147</v>
      </c>
      <c r="E3" s="431" t="s">
        <v>127</v>
      </c>
      <c r="F3" s="432" t="s">
        <v>78</v>
      </c>
      <c r="G3" s="432">
        <v>2</v>
      </c>
      <c r="H3" s="433">
        <v>142.23589091259143</v>
      </c>
      <c r="I3" s="434">
        <v>142.23589091259143</v>
      </c>
      <c r="J3" s="434">
        <v>142.23589091259143</v>
      </c>
      <c r="K3" s="434">
        <v>142.23589091259143</v>
      </c>
      <c r="L3" s="435">
        <v>142.23589091259143</v>
      </c>
      <c r="M3" s="435">
        <v>142.23589091259143</v>
      </c>
      <c r="N3" s="435">
        <v>142.23589091259143</v>
      </c>
      <c r="O3" s="435">
        <v>142.23589091259143</v>
      </c>
      <c r="P3" s="435">
        <v>142.23589091259143</v>
      </c>
      <c r="Q3" s="435">
        <v>142.23589091259143</v>
      </c>
      <c r="R3" s="435">
        <v>142.23589091259143</v>
      </c>
      <c r="S3" s="435">
        <v>142.23589091259143</v>
      </c>
      <c r="T3" s="435">
        <v>142.23589091259143</v>
      </c>
      <c r="U3" s="435">
        <v>142.23589091259143</v>
      </c>
      <c r="V3" s="435">
        <v>142.23589091259143</v>
      </c>
      <c r="W3" s="435">
        <v>142.23589091259143</v>
      </c>
      <c r="X3" s="435">
        <v>142.23589091259143</v>
      </c>
      <c r="Y3" s="435">
        <v>142.23589091259143</v>
      </c>
      <c r="Z3" s="435">
        <v>142.23589091259143</v>
      </c>
      <c r="AA3" s="435">
        <v>142.23589091259143</v>
      </c>
      <c r="AB3" s="435">
        <v>142.23589091259143</v>
      </c>
      <c r="AC3" s="435">
        <v>142.23589091259143</v>
      </c>
      <c r="AD3" s="435">
        <v>142.23589091259143</v>
      </c>
      <c r="AE3" s="435">
        <v>142.23589091259143</v>
      </c>
      <c r="AF3" s="435">
        <v>142.23589091259143</v>
      </c>
      <c r="AG3" s="435">
        <v>142.23589091259143</v>
      </c>
      <c r="AH3" s="435">
        <v>142.23589091259143</v>
      </c>
      <c r="AI3" s="435">
        <v>142.23589091259143</v>
      </c>
      <c r="AJ3" s="436">
        <v>142.23589091259143</v>
      </c>
    </row>
    <row r="4" spans="1:36" ht="27" customHeight="1" x14ac:dyDescent="0.2">
      <c r="A4" s="178"/>
      <c r="B4" s="400" t="s">
        <v>148</v>
      </c>
      <c r="C4" s="239" t="s">
        <v>149</v>
      </c>
      <c r="D4" s="437" t="s">
        <v>150</v>
      </c>
      <c r="E4" s="438" t="s">
        <v>151</v>
      </c>
      <c r="F4" s="439" t="s">
        <v>78</v>
      </c>
      <c r="G4" s="439">
        <v>2</v>
      </c>
      <c r="H4" s="440">
        <f t="shared" ref="H4:AJ4" si="0">SUM(H5:H6)</f>
        <v>0</v>
      </c>
      <c r="I4" s="434">
        <f t="shared" si="0"/>
        <v>0</v>
      </c>
      <c r="J4" s="434">
        <f t="shared" si="0"/>
        <v>0</v>
      </c>
      <c r="K4" s="434">
        <f t="shared" si="0"/>
        <v>0</v>
      </c>
      <c r="L4" s="441">
        <f t="shared" si="0"/>
        <v>0</v>
      </c>
      <c r="M4" s="441">
        <f t="shared" si="0"/>
        <v>0</v>
      </c>
      <c r="N4" s="441">
        <f t="shared" si="0"/>
        <v>0</v>
      </c>
      <c r="O4" s="441">
        <f t="shared" si="0"/>
        <v>0</v>
      </c>
      <c r="P4" s="441">
        <f t="shared" si="0"/>
        <v>0</v>
      </c>
      <c r="Q4" s="441">
        <f t="shared" si="0"/>
        <v>0</v>
      </c>
      <c r="R4" s="441">
        <f t="shared" si="0"/>
        <v>0</v>
      </c>
      <c r="S4" s="441">
        <f t="shared" si="0"/>
        <v>0</v>
      </c>
      <c r="T4" s="441">
        <f t="shared" si="0"/>
        <v>0</v>
      </c>
      <c r="U4" s="441">
        <f t="shared" si="0"/>
        <v>0</v>
      </c>
      <c r="V4" s="441">
        <f t="shared" si="0"/>
        <v>0</v>
      </c>
      <c r="W4" s="441">
        <f t="shared" si="0"/>
        <v>0</v>
      </c>
      <c r="X4" s="441">
        <f t="shared" si="0"/>
        <v>0</v>
      </c>
      <c r="Y4" s="441">
        <f t="shared" si="0"/>
        <v>0</v>
      </c>
      <c r="Z4" s="441">
        <f t="shared" si="0"/>
        <v>0</v>
      </c>
      <c r="AA4" s="441">
        <f t="shared" si="0"/>
        <v>0</v>
      </c>
      <c r="AB4" s="441">
        <f t="shared" si="0"/>
        <v>0</v>
      </c>
      <c r="AC4" s="441">
        <f t="shared" si="0"/>
        <v>0</v>
      </c>
      <c r="AD4" s="441">
        <f t="shared" si="0"/>
        <v>0</v>
      </c>
      <c r="AE4" s="441">
        <f t="shared" si="0"/>
        <v>0</v>
      </c>
      <c r="AF4" s="441">
        <f t="shared" si="0"/>
        <v>0</v>
      </c>
      <c r="AG4" s="441">
        <f t="shared" si="0"/>
        <v>0</v>
      </c>
      <c r="AH4" s="441">
        <f t="shared" si="0"/>
        <v>0</v>
      </c>
      <c r="AI4" s="441">
        <f t="shared" si="0"/>
        <v>0</v>
      </c>
      <c r="AJ4" s="441">
        <f t="shared" si="0"/>
        <v>0</v>
      </c>
    </row>
    <row r="5" spans="1:36" ht="27" customHeight="1" x14ac:dyDescent="0.2">
      <c r="A5" s="204"/>
      <c r="B5" s="400"/>
      <c r="C5" s="442" t="s">
        <v>152</v>
      </c>
      <c r="D5" s="443" t="s">
        <v>153</v>
      </c>
      <c r="E5" s="444" t="s">
        <v>127</v>
      </c>
      <c r="F5" s="445" t="s">
        <v>78</v>
      </c>
      <c r="G5" s="446">
        <v>2</v>
      </c>
      <c r="H5" s="447">
        <v>0</v>
      </c>
      <c r="I5" s="448">
        <v>0</v>
      </c>
      <c r="J5" s="448">
        <v>0</v>
      </c>
      <c r="K5" s="448">
        <v>0</v>
      </c>
      <c r="L5" s="449">
        <v>0</v>
      </c>
      <c r="M5" s="449">
        <v>0</v>
      </c>
      <c r="N5" s="449">
        <v>0</v>
      </c>
      <c r="O5" s="449">
        <v>0</v>
      </c>
      <c r="P5" s="449">
        <v>0</v>
      </c>
      <c r="Q5" s="449">
        <v>0</v>
      </c>
      <c r="R5" s="449">
        <v>0</v>
      </c>
      <c r="S5" s="449">
        <v>0</v>
      </c>
      <c r="T5" s="449">
        <v>0</v>
      </c>
      <c r="U5" s="449">
        <v>0</v>
      </c>
      <c r="V5" s="449">
        <v>0</v>
      </c>
      <c r="W5" s="449">
        <v>0</v>
      </c>
      <c r="X5" s="449">
        <v>0</v>
      </c>
      <c r="Y5" s="449">
        <v>0</v>
      </c>
      <c r="Z5" s="449">
        <v>0</v>
      </c>
      <c r="AA5" s="449">
        <v>0</v>
      </c>
      <c r="AB5" s="449">
        <v>0</v>
      </c>
      <c r="AC5" s="449">
        <v>0</v>
      </c>
      <c r="AD5" s="449">
        <v>0</v>
      </c>
      <c r="AE5" s="449">
        <v>0</v>
      </c>
      <c r="AF5" s="449">
        <v>0</v>
      </c>
      <c r="AG5" s="449">
        <v>0</v>
      </c>
      <c r="AH5" s="449">
        <v>0</v>
      </c>
      <c r="AI5" s="449">
        <v>0</v>
      </c>
      <c r="AJ5" s="450">
        <v>0</v>
      </c>
    </row>
    <row r="6" spans="1:36" ht="27" customHeight="1" x14ac:dyDescent="0.2">
      <c r="A6" s="179"/>
      <c r="B6" s="400"/>
      <c r="C6" s="238" t="s">
        <v>126</v>
      </c>
      <c r="D6" s="451" t="s">
        <v>126</v>
      </c>
      <c r="E6" s="452" t="s">
        <v>126</v>
      </c>
      <c r="F6" s="451" t="s">
        <v>126</v>
      </c>
      <c r="G6" s="451">
        <v>2</v>
      </c>
      <c r="H6" s="453" t="s">
        <v>647</v>
      </c>
      <c r="I6" s="448" t="s">
        <v>126</v>
      </c>
      <c r="J6" s="448" t="s">
        <v>126</v>
      </c>
      <c r="K6" s="448" t="s">
        <v>126</v>
      </c>
      <c r="L6" s="454" t="s">
        <v>647</v>
      </c>
      <c r="M6" s="455" t="s">
        <v>126</v>
      </c>
      <c r="N6" s="455" t="s">
        <v>126</v>
      </c>
      <c r="O6" s="455" t="s">
        <v>126</v>
      </c>
      <c r="P6" s="455" t="s">
        <v>126</v>
      </c>
      <c r="Q6" s="455" t="s">
        <v>126</v>
      </c>
      <c r="R6" s="455" t="s">
        <v>126</v>
      </c>
      <c r="S6" s="455" t="s">
        <v>126</v>
      </c>
      <c r="T6" s="455" t="s">
        <v>126</v>
      </c>
      <c r="U6" s="455" t="s">
        <v>126</v>
      </c>
      <c r="V6" s="455" t="s">
        <v>126</v>
      </c>
      <c r="W6" s="455" t="s">
        <v>126</v>
      </c>
      <c r="X6" s="455" t="s">
        <v>126</v>
      </c>
      <c r="Y6" s="455" t="s">
        <v>126</v>
      </c>
      <c r="Z6" s="455" t="s">
        <v>126</v>
      </c>
      <c r="AA6" s="455" t="s">
        <v>126</v>
      </c>
      <c r="AB6" s="455" t="s">
        <v>126</v>
      </c>
      <c r="AC6" s="455" t="s">
        <v>126</v>
      </c>
      <c r="AD6" s="455" t="s">
        <v>126</v>
      </c>
      <c r="AE6" s="455" t="s">
        <v>126</v>
      </c>
      <c r="AF6" s="455" t="s">
        <v>126</v>
      </c>
      <c r="AG6" s="455" t="s">
        <v>126</v>
      </c>
      <c r="AH6" s="455" t="s">
        <v>126</v>
      </c>
      <c r="AI6" s="455" t="s">
        <v>126</v>
      </c>
      <c r="AJ6" s="456" t="s">
        <v>126</v>
      </c>
    </row>
    <row r="7" spans="1:36" ht="27" customHeight="1" x14ac:dyDescent="0.2">
      <c r="A7" s="178"/>
      <c r="B7" s="400"/>
      <c r="C7" s="237" t="s">
        <v>154</v>
      </c>
      <c r="D7" s="457" t="s">
        <v>155</v>
      </c>
      <c r="E7" s="458" t="s">
        <v>156</v>
      </c>
      <c r="F7" s="264" t="s">
        <v>78</v>
      </c>
      <c r="G7" s="264">
        <v>2</v>
      </c>
      <c r="H7" s="440">
        <f>SUM(H8:H9)</f>
        <v>0</v>
      </c>
      <c r="I7" s="448">
        <f t="shared" ref="I7:AJ7" si="1">SUM(I8:I9)</f>
        <v>0</v>
      </c>
      <c r="J7" s="448">
        <f t="shared" si="1"/>
        <v>0</v>
      </c>
      <c r="K7" s="448">
        <f t="shared" si="1"/>
        <v>0</v>
      </c>
      <c r="L7" s="441">
        <f t="shared" si="1"/>
        <v>0</v>
      </c>
      <c r="M7" s="441">
        <f t="shared" si="1"/>
        <v>0</v>
      </c>
      <c r="N7" s="441">
        <f t="shared" si="1"/>
        <v>0</v>
      </c>
      <c r="O7" s="441">
        <f t="shared" si="1"/>
        <v>0</v>
      </c>
      <c r="P7" s="441">
        <f t="shared" si="1"/>
        <v>0</v>
      </c>
      <c r="Q7" s="441">
        <f t="shared" si="1"/>
        <v>0</v>
      </c>
      <c r="R7" s="441">
        <f t="shared" si="1"/>
        <v>0</v>
      </c>
      <c r="S7" s="441">
        <f t="shared" si="1"/>
        <v>0</v>
      </c>
      <c r="T7" s="441">
        <f t="shared" si="1"/>
        <v>0</v>
      </c>
      <c r="U7" s="441">
        <f t="shared" si="1"/>
        <v>0</v>
      </c>
      <c r="V7" s="441">
        <f t="shared" si="1"/>
        <v>0</v>
      </c>
      <c r="W7" s="441">
        <f t="shared" si="1"/>
        <v>0</v>
      </c>
      <c r="X7" s="441">
        <f t="shared" si="1"/>
        <v>0</v>
      </c>
      <c r="Y7" s="441">
        <f t="shared" si="1"/>
        <v>0</v>
      </c>
      <c r="Z7" s="441">
        <f t="shared" si="1"/>
        <v>0</v>
      </c>
      <c r="AA7" s="441">
        <f t="shared" si="1"/>
        <v>0</v>
      </c>
      <c r="AB7" s="441">
        <f t="shared" si="1"/>
        <v>0</v>
      </c>
      <c r="AC7" s="441">
        <f t="shared" si="1"/>
        <v>0</v>
      </c>
      <c r="AD7" s="441">
        <f t="shared" si="1"/>
        <v>0</v>
      </c>
      <c r="AE7" s="441">
        <f t="shared" si="1"/>
        <v>0</v>
      </c>
      <c r="AF7" s="441">
        <f t="shared" si="1"/>
        <v>0</v>
      </c>
      <c r="AG7" s="441">
        <f t="shared" si="1"/>
        <v>0</v>
      </c>
      <c r="AH7" s="441">
        <f t="shared" si="1"/>
        <v>0</v>
      </c>
      <c r="AI7" s="441">
        <f t="shared" si="1"/>
        <v>0</v>
      </c>
      <c r="AJ7" s="441">
        <f t="shared" si="1"/>
        <v>0</v>
      </c>
    </row>
    <row r="8" spans="1:36" ht="27" customHeight="1" x14ac:dyDescent="0.2">
      <c r="A8" s="204"/>
      <c r="B8" s="400"/>
      <c r="C8" s="442" t="s">
        <v>157</v>
      </c>
      <c r="D8" s="459" t="s">
        <v>158</v>
      </c>
      <c r="E8" s="444" t="s">
        <v>127</v>
      </c>
      <c r="F8" s="445" t="s">
        <v>78</v>
      </c>
      <c r="G8" s="446">
        <v>2</v>
      </c>
      <c r="H8" s="447">
        <v>0</v>
      </c>
      <c r="I8" s="448">
        <v>0</v>
      </c>
      <c r="J8" s="448">
        <v>0</v>
      </c>
      <c r="K8" s="448">
        <v>0</v>
      </c>
      <c r="L8" s="449">
        <v>0</v>
      </c>
      <c r="M8" s="449">
        <v>0</v>
      </c>
      <c r="N8" s="449">
        <v>0</v>
      </c>
      <c r="O8" s="449">
        <v>0</v>
      </c>
      <c r="P8" s="449">
        <v>0</v>
      </c>
      <c r="Q8" s="449">
        <v>0</v>
      </c>
      <c r="R8" s="449">
        <v>0</v>
      </c>
      <c r="S8" s="449">
        <v>0</v>
      </c>
      <c r="T8" s="449">
        <v>0</v>
      </c>
      <c r="U8" s="449">
        <v>0</v>
      </c>
      <c r="V8" s="449">
        <v>0</v>
      </c>
      <c r="W8" s="449">
        <v>0</v>
      </c>
      <c r="X8" s="449">
        <v>0</v>
      </c>
      <c r="Y8" s="449">
        <v>0</v>
      </c>
      <c r="Z8" s="449">
        <v>0</v>
      </c>
      <c r="AA8" s="449">
        <v>0</v>
      </c>
      <c r="AB8" s="449">
        <v>0</v>
      </c>
      <c r="AC8" s="449">
        <v>0</v>
      </c>
      <c r="AD8" s="449">
        <v>0</v>
      </c>
      <c r="AE8" s="449">
        <v>0</v>
      </c>
      <c r="AF8" s="449">
        <v>0</v>
      </c>
      <c r="AG8" s="449">
        <v>0</v>
      </c>
      <c r="AH8" s="449">
        <v>0</v>
      </c>
      <c r="AI8" s="449">
        <v>0</v>
      </c>
      <c r="AJ8" s="450">
        <v>0</v>
      </c>
    </row>
    <row r="9" spans="1:36" ht="27" customHeight="1" x14ac:dyDescent="0.2">
      <c r="A9" s="179"/>
      <c r="B9" s="400"/>
      <c r="C9" s="238" t="s">
        <v>126</v>
      </c>
      <c r="D9" s="451" t="s">
        <v>126</v>
      </c>
      <c r="E9" s="452" t="s">
        <v>126</v>
      </c>
      <c r="F9" s="451" t="s">
        <v>126</v>
      </c>
      <c r="G9" s="451">
        <v>2</v>
      </c>
      <c r="H9" s="447" t="s">
        <v>126</v>
      </c>
      <c r="I9" s="448" t="s">
        <v>126</v>
      </c>
      <c r="J9" s="448" t="s">
        <v>126</v>
      </c>
      <c r="K9" s="448" t="s">
        <v>126</v>
      </c>
      <c r="L9" s="455" t="s">
        <v>126</v>
      </c>
      <c r="M9" s="455" t="s">
        <v>126</v>
      </c>
      <c r="N9" s="455" t="s">
        <v>126</v>
      </c>
      <c r="O9" s="455" t="s">
        <v>126</v>
      </c>
      <c r="P9" s="455" t="s">
        <v>126</v>
      </c>
      <c r="Q9" s="455" t="s">
        <v>126</v>
      </c>
      <c r="R9" s="455" t="s">
        <v>126</v>
      </c>
      <c r="S9" s="455" t="s">
        <v>126</v>
      </c>
      <c r="T9" s="455" t="s">
        <v>126</v>
      </c>
      <c r="U9" s="455" t="s">
        <v>126</v>
      </c>
      <c r="V9" s="455" t="s">
        <v>126</v>
      </c>
      <c r="W9" s="455" t="s">
        <v>126</v>
      </c>
      <c r="X9" s="455" t="s">
        <v>126</v>
      </c>
      <c r="Y9" s="455" t="s">
        <v>126</v>
      </c>
      <c r="Z9" s="455" t="s">
        <v>126</v>
      </c>
      <c r="AA9" s="455" t="s">
        <v>126</v>
      </c>
      <c r="AB9" s="455" t="s">
        <v>126</v>
      </c>
      <c r="AC9" s="455" t="s">
        <v>126</v>
      </c>
      <c r="AD9" s="455" t="s">
        <v>126</v>
      </c>
      <c r="AE9" s="455" t="s">
        <v>126</v>
      </c>
      <c r="AF9" s="455" t="s">
        <v>126</v>
      </c>
      <c r="AG9" s="455" t="s">
        <v>126</v>
      </c>
      <c r="AH9" s="455" t="s">
        <v>126</v>
      </c>
      <c r="AI9" s="455" t="s">
        <v>126</v>
      </c>
      <c r="AJ9" s="456" t="s">
        <v>126</v>
      </c>
    </row>
    <row r="10" spans="1:36" ht="27" customHeight="1" x14ac:dyDescent="0.2">
      <c r="A10" s="178"/>
      <c r="B10" s="400"/>
      <c r="C10" s="239" t="s">
        <v>159</v>
      </c>
      <c r="D10" s="460" t="s">
        <v>160</v>
      </c>
      <c r="E10" s="458" t="s">
        <v>161</v>
      </c>
      <c r="F10" s="461" t="s">
        <v>78</v>
      </c>
      <c r="G10" s="461">
        <v>2</v>
      </c>
      <c r="H10" s="462">
        <f>SUM(H11:H13)</f>
        <v>0</v>
      </c>
      <c r="I10" s="448">
        <f t="shared" ref="I10:AJ10" si="2">SUM(I11:I13)</f>
        <v>0</v>
      </c>
      <c r="J10" s="448">
        <f t="shared" si="2"/>
        <v>0</v>
      </c>
      <c r="K10" s="448">
        <f t="shared" si="2"/>
        <v>0</v>
      </c>
      <c r="L10" s="441">
        <f t="shared" si="2"/>
        <v>0</v>
      </c>
      <c r="M10" s="441">
        <f t="shared" si="2"/>
        <v>0</v>
      </c>
      <c r="N10" s="441">
        <f t="shared" si="2"/>
        <v>0</v>
      </c>
      <c r="O10" s="441">
        <f t="shared" si="2"/>
        <v>0</v>
      </c>
      <c r="P10" s="441">
        <f t="shared" si="2"/>
        <v>0</v>
      </c>
      <c r="Q10" s="441">
        <f t="shared" si="2"/>
        <v>0</v>
      </c>
      <c r="R10" s="441">
        <f t="shared" si="2"/>
        <v>0</v>
      </c>
      <c r="S10" s="441">
        <f t="shared" si="2"/>
        <v>0</v>
      </c>
      <c r="T10" s="441">
        <f t="shared" si="2"/>
        <v>0</v>
      </c>
      <c r="U10" s="441">
        <f t="shared" si="2"/>
        <v>0</v>
      </c>
      <c r="V10" s="441">
        <f t="shared" si="2"/>
        <v>0</v>
      </c>
      <c r="W10" s="441">
        <f t="shared" si="2"/>
        <v>0</v>
      </c>
      <c r="X10" s="441">
        <f t="shared" si="2"/>
        <v>0</v>
      </c>
      <c r="Y10" s="441">
        <f t="shared" si="2"/>
        <v>0</v>
      </c>
      <c r="Z10" s="441">
        <f t="shared" si="2"/>
        <v>0</v>
      </c>
      <c r="AA10" s="441">
        <f t="shared" si="2"/>
        <v>0</v>
      </c>
      <c r="AB10" s="441">
        <f t="shared" si="2"/>
        <v>0</v>
      </c>
      <c r="AC10" s="441">
        <f t="shared" si="2"/>
        <v>0</v>
      </c>
      <c r="AD10" s="441">
        <f t="shared" si="2"/>
        <v>0</v>
      </c>
      <c r="AE10" s="441">
        <f t="shared" si="2"/>
        <v>0</v>
      </c>
      <c r="AF10" s="441">
        <f t="shared" si="2"/>
        <v>0</v>
      </c>
      <c r="AG10" s="441">
        <f t="shared" si="2"/>
        <v>0</v>
      </c>
      <c r="AH10" s="441">
        <f t="shared" si="2"/>
        <v>0</v>
      </c>
      <c r="AI10" s="441">
        <f t="shared" si="2"/>
        <v>0</v>
      </c>
      <c r="AJ10" s="441">
        <f t="shared" si="2"/>
        <v>0</v>
      </c>
    </row>
    <row r="11" spans="1:36" ht="27" customHeight="1" x14ac:dyDescent="0.2">
      <c r="A11" s="179"/>
      <c r="B11" s="400"/>
      <c r="C11" s="261" t="s">
        <v>162</v>
      </c>
      <c r="D11" s="463" t="s">
        <v>899</v>
      </c>
      <c r="E11" s="444" t="s">
        <v>127</v>
      </c>
      <c r="F11" s="445" t="s">
        <v>78</v>
      </c>
      <c r="G11" s="445">
        <v>2</v>
      </c>
      <c r="H11" s="462">
        <v>0</v>
      </c>
      <c r="I11" s="448">
        <v>0</v>
      </c>
      <c r="J11" s="448">
        <v>0</v>
      </c>
      <c r="K11" s="448">
        <v>0</v>
      </c>
      <c r="L11" s="464">
        <v>0</v>
      </c>
      <c r="M11" s="464">
        <v>0</v>
      </c>
      <c r="N11" s="464">
        <v>0</v>
      </c>
      <c r="O11" s="464">
        <v>0</v>
      </c>
      <c r="P11" s="464">
        <v>0</v>
      </c>
      <c r="Q11" s="464">
        <v>0</v>
      </c>
      <c r="R11" s="464">
        <v>0</v>
      </c>
      <c r="S11" s="464">
        <v>0</v>
      </c>
      <c r="T11" s="464">
        <v>0</v>
      </c>
      <c r="U11" s="464">
        <v>0</v>
      </c>
      <c r="V11" s="464">
        <v>0</v>
      </c>
      <c r="W11" s="464">
        <v>0</v>
      </c>
      <c r="X11" s="464">
        <v>0</v>
      </c>
      <c r="Y11" s="464">
        <v>0</v>
      </c>
      <c r="Z11" s="464">
        <v>0</v>
      </c>
      <c r="AA11" s="464">
        <v>0</v>
      </c>
      <c r="AB11" s="464">
        <v>0</v>
      </c>
      <c r="AC11" s="464">
        <v>0</v>
      </c>
      <c r="AD11" s="464">
        <v>0</v>
      </c>
      <c r="AE11" s="464">
        <v>0</v>
      </c>
      <c r="AF11" s="464">
        <v>0</v>
      </c>
      <c r="AG11" s="464">
        <v>0</v>
      </c>
      <c r="AH11" s="464">
        <v>0</v>
      </c>
      <c r="AI11" s="464">
        <v>0</v>
      </c>
      <c r="AJ11" s="465">
        <v>0</v>
      </c>
    </row>
    <row r="12" spans="1:36" ht="27" customHeight="1" x14ac:dyDescent="0.2">
      <c r="A12" s="204"/>
      <c r="B12" s="400"/>
      <c r="C12" s="261" t="s">
        <v>163</v>
      </c>
      <c r="D12" s="466" t="s">
        <v>164</v>
      </c>
      <c r="E12" s="444" t="s">
        <v>127</v>
      </c>
      <c r="F12" s="445" t="s">
        <v>78</v>
      </c>
      <c r="G12" s="446">
        <v>2</v>
      </c>
      <c r="H12" s="447">
        <v>0</v>
      </c>
      <c r="I12" s="448">
        <v>0</v>
      </c>
      <c r="J12" s="448">
        <v>0</v>
      </c>
      <c r="K12" s="448">
        <v>0</v>
      </c>
      <c r="L12" s="455">
        <v>0</v>
      </c>
      <c r="M12" s="455">
        <v>0</v>
      </c>
      <c r="N12" s="455">
        <v>0</v>
      </c>
      <c r="O12" s="455">
        <v>0</v>
      </c>
      <c r="P12" s="455">
        <v>0</v>
      </c>
      <c r="Q12" s="455">
        <v>0</v>
      </c>
      <c r="R12" s="455">
        <v>0</v>
      </c>
      <c r="S12" s="455">
        <v>0</v>
      </c>
      <c r="T12" s="455">
        <v>0</v>
      </c>
      <c r="U12" s="455">
        <v>0</v>
      </c>
      <c r="V12" s="455">
        <v>0</v>
      </c>
      <c r="W12" s="455">
        <v>0</v>
      </c>
      <c r="X12" s="455">
        <v>0</v>
      </c>
      <c r="Y12" s="455">
        <v>0</v>
      </c>
      <c r="Z12" s="455">
        <v>0</v>
      </c>
      <c r="AA12" s="455">
        <v>0</v>
      </c>
      <c r="AB12" s="455">
        <v>0</v>
      </c>
      <c r="AC12" s="455">
        <v>0</v>
      </c>
      <c r="AD12" s="455">
        <v>0</v>
      </c>
      <c r="AE12" s="455">
        <v>0</v>
      </c>
      <c r="AF12" s="455">
        <v>0</v>
      </c>
      <c r="AG12" s="455">
        <v>0</v>
      </c>
      <c r="AH12" s="455">
        <v>0</v>
      </c>
      <c r="AI12" s="455">
        <v>0</v>
      </c>
      <c r="AJ12" s="456">
        <v>0</v>
      </c>
    </row>
    <row r="13" spans="1:36" ht="27" customHeight="1" x14ac:dyDescent="0.2">
      <c r="A13" s="179"/>
      <c r="B13" s="400"/>
      <c r="C13" s="261" t="s">
        <v>126</v>
      </c>
      <c r="D13" s="467" t="s">
        <v>647</v>
      </c>
      <c r="E13" s="468" t="s">
        <v>126</v>
      </c>
      <c r="F13" s="451" t="s">
        <v>126</v>
      </c>
      <c r="G13" s="451">
        <v>2</v>
      </c>
      <c r="H13" s="447" t="s">
        <v>126</v>
      </c>
      <c r="I13" s="448" t="s">
        <v>126</v>
      </c>
      <c r="J13" s="448" t="s">
        <v>126</v>
      </c>
      <c r="K13" s="448" t="s">
        <v>126</v>
      </c>
      <c r="L13" s="455" t="s">
        <v>126</v>
      </c>
      <c r="M13" s="455" t="s">
        <v>126</v>
      </c>
      <c r="N13" s="455" t="s">
        <v>126</v>
      </c>
      <c r="O13" s="455" t="s">
        <v>126</v>
      </c>
      <c r="P13" s="455" t="s">
        <v>126</v>
      </c>
      <c r="Q13" s="455" t="s">
        <v>126</v>
      </c>
      <c r="R13" s="455" t="s">
        <v>126</v>
      </c>
      <c r="S13" s="455" t="s">
        <v>126</v>
      </c>
      <c r="T13" s="455" t="s">
        <v>126</v>
      </c>
      <c r="U13" s="455" t="s">
        <v>126</v>
      </c>
      <c r="V13" s="455" t="s">
        <v>126</v>
      </c>
      <c r="W13" s="455" t="s">
        <v>126</v>
      </c>
      <c r="X13" s="455" t="s">
        <v>126</v>
      </c>
      <c r="Y13" s="455" t="s">
        <v>126</v>
      </c>
      <c r="Z13" s="455" t="s">
        <v>126</v>
      </c>
      <c r="AA13" s="455" t="s">
        <v>126</v>
      </c>
      <c r="AB13" s="455" t="s">
        <v>126</v>
      </c>
      <c r="AC13" s="455" t="s">
        <v>126</v>
      </c>
      <c r="AD13" s="455" t="s">
        <v>126</v>
      </c>
      <c r="AE13" s="455" t="s">
        <v>126</v>
      </c>
      <c r="AF13" s="455" t="s">
        <v>126</v>
      </c>
      <c r="AG13" s="455" t="s">
        <v>126</v>
      </c>
      <c r="AH13" s="455" t="s">
        <v>126</v>
      </c>
      <c r="AI13" s="455" t="s">
        <v>126</v>
      </c>
      <c r="AJ13" s="456" t="s">
        <v>126</v>
      </c>
    </row>
    <row r="14" spans="1:36" ht="27" customHeight="1" x14ac:dyDescent="0.2">
      <c r="A14" s="178"/>
      <c r="B14" s="400"/>
      <c r="C14" s="239" t="s">
        <v>165</v>
      </c>
      <c r="D14" s="457" t="s">
        <v>166</v>
      </c>
      <c r="E14" s="458" t="s">
        <v>167</v>
      </c>
      <c r="F14" s="461" t="s">
        <v>78</v>
      </c>
      <c r="G14" s="461">
        <v>2</v>
      </c>
      <c r="H14" s="462">
        <f>SUM(H15:H16)</f>
        <v>0</v>
      </c>
      <c r="I14" s="448">
        <f t="shared" ref="I14:AJ14" si="3">SUM(I15:I16)</f>
        <v>0</v>
      </c>
      <c r="J14" s="448">
        <f t="shared" si="3"/>
        <v>0</v>
      </c>
      <c r="K14" s="448">
        <f t="shared" si="3"/>
        <v>0</v>
      </c>
      <c r="L14" s="441">
        <f t="shared" si="3"/>
        <v>0</v>
      </c>
      <c r="M14" s="441">
        <f t="shared" si="3"/>
        <v>0</v>
      </c>
      <c r="N14" s="441">
        <f t="shared" si="3"/>
        <v>0</v>
      </c>
      <c r="O14" s="441">
        <f t="shared" si="3"/>
        <v>0</v>
      </c>
      <c r="P14" s="441">
        <f t="shared" si="3"/>
        <v>0</v>
      </c>
      <c r="Q14" s="441">
        <f t="shared" si="3"/>
        <v>0</v>
      </c>
      <c r="R14" s="441">
        <f t="shared" si="3"/>
        <v>0</v>
      </c>
      <c r="S14" s="441">
        <f t="shared" si="3"/>
        <v>0</v>
      </c>
      <c r="T14" s="441">
        <f t="shared" si="3"/>
        <v>0</v>
      </c>
      <c r="U14" s="441">
        <f t="shared" si="3"/>
        <v>0</v>
      </c>
      <c r="V14" s="441">
        <f t="shared" si="3"/>
        <v>0</v>
      </c>
      <c r="W14" s="441">
        <f t="shared" si="3"/>
        <v>0</v>
      </c>
      <c r="X14" s="441">
        <f t="shared" si="3"/>
        <v>0</v>
      </c>
      <c r="Y14" s="441">
        <f t="shared" si="3"/>
        <v>0</v>
      </c>
      <c r="Z14" s="441">
        <f t="shared" si="3"/>
        <v>0</v>
      </c>
      <c r="AA14" s="441">
        <f t="shared" si="3"/>
        <v>0</v>
      </c>
      <c r="AB14" s="441">
        <f t="shared" si="3"/>
        <v>0</v>
      </c>
      <c r="AC14" s="441">
        <f t="shared" si="3"/>
        <v>0</v>
      </c>
      <c r="AD14" s="441">
        <f t="shared" si="3"/>
        <v>0</v>
      </c>
      <c r="AE14" s="441">
        <f t="shared" si="3"/>
        <v>0</v>
      </c>
      <c r="AF14" s="441">
        <f t="shared" si="3"/>
        <v>0</v>
      </c>
      <c r="AG14" s="441">
        <f t="shared" si="3"/>
        <v>0</v>
      </c>
      <c r="AH14" s="441">
        <f t="shared" si="3"/>
        <v>0</v>
      </c>
      <c r="AI14" s="441">
        <f t="shared" si="3"/>
        <v>0</v>
      </c>
      <c r="AJ14" s="441">
        <f t="shared" si="3"/>
        <v>0</v>
      </c>
    </row>
    <row r="15" spans="1:36" ht="27" customHeight="1" x14ac:dyDescent="0.2">
      <c r="A15" s="204"/>
      <c r="B15" s="400"/>
      <c r="C15" s="261" t="s">
        <v>168</v>
      </c>
      <c r="D15" s="466" t="s">
        <v>169</v>
      </c>
      <c r="E15" s="444" t="s">
        <v>127</v>
      </c>
      <c r="F15" s="445" t="s">
        <v>78</v>
      </c>
      <c r="G15" s="446">
        <v>2</v>
      </c>
      <c r="H15" s="447">
        <v>0</v>
      </c>
      <c r="I15" s="448">
        <v>0</v>
      </c>
      <c r="J15" s="448">
        <v>0</v>
      </c>
      <c r="K15" s="448">
        <v>0</v>
      </c>
      <c r="L15" s="464">
        <v>0</v>
      </c>
      <c r="M15" s="464">
        <v>0</v>
      </c>
      <c r="N15" s="464">
        <v>0</v>
      </c>
      <c r="O15" s="464">
        <v>0</v>
      </c>
      <c r="P15" s="464">
        <v>0</v>
      </c>
      <c r="Q15" s="464">
        <v>0</v>
      </c>
      <c r="R15" s="464">
        <v>0</v>
      </c>
      <c r="S15" s="464">
        <v>0</v>
      </c>
      <c r="T15" s="464">
        <v>0</v>
      </c>
      <c r="U15" s="464">
        <v>0</v>
      </c>
      <c r="V15" s="464">
        <v>0</v>
      </c>
      <c r="W15" s="464">
        <v>0</v>
      </c>
      <c r="X15" s="464">
        <v>0</v>
      </c>
      <c r="Y15" s="464">
        <v>0</v>
      </c>
      <c r="Z15" s="464">
        <v>0</v>
      </c>
      <c r="AA15" s="464">
        <v>0</v>
      </c>
      <c r="AB15" s="464">
        <v>0</v>
      </c>
      <c r="AC15" s="464">
        <v>0</v>
      </c>
      <c r="AD15" s="464">
        <v>0</v>
      </c>
      <c r="AE15" s="464">
        <v>0</v>
      </c>
      <c r="AF15" s="464">
        <v>0</v>
      </c>
      <c r="AG15" s="464">
        <v>0</v>
      </c>
      <c r="AH15" s="464">
        <v>0</v>
      </c>
      <c r="AI15" s="464">
        <v>0</v>
      </c>
      <c r="AJ15" s="465">
        <v>0</v>
      </c>
    </row>
    <row r="16" spans="1:36" ht="27" customHeight="1" x14ac:dyDescent="0.2">
      <c r="A16" s="179"/>
      <c r="B16" s="400"/>
      <c r="C16" s="261" t="s">
        <v>126</v>
      </c>
      <c r="D16" s="469" t="s">
        <v>647</v>
      </c>
      <c r="E16" s="444" t="s">
        <v>126</v>
      </c>
      <c r="F16" s="445" t="s">
        <v>78</v>
      </c>
      <c r="G16" s="445">
        <v>2</v>
      </c>
      <c r="H16" s="447" t="s">
        <v>126</v>
      </c>
      <c r="I16" s="448" t="s">
        <v>126</v>
      </c>
      <c r="J16" s="448" t="s">
        <v>126</v>
      </c>
      <c r="K16" s="448" t="s">
        <v>126</v>
      </c>
      <c r="L16" s="464" t="s">
        <v>126</v>
      </c>
      <c r="M16" s="464" t="s">
        <v>126</v>
      </c>
      <c r="N16" s="464" t="s">
        <v>126</v>
      </c>
      <c r="O16" s="464" t="s">
        <v>126</v>
      </c>
      <c r="P16" s="464" t="s">
        <v>126</v>
      </c>
      <c r="Q16" s="464" t="s">
        <v>126</v>
      </c>
      <c r="R16" s="464" t="s">
        <v>126</v>
      </c>
      <c r="S16" s="464" t="s">
        <v>126</v>
      </c>
      <c r="T16" s="464" t="s">
        <v>126</v>
      </c>
      <c r="U16" s="464" t="s">
        <v>126</v>
      </c>
      <c r="V16" s="464" t="s">
        <v>126</v>
      </c>
      <c r="W16" s="464" t="s">
        <v>126</v>
      </c>
      <c r="X16" s="464" t="s">
        <v>126</v>
      </c>
      <c r="Y16" s="464" t="s">
        <v>126</v>
      </c>
      <c r="Z16" s="464" t="s">
        <v>126</v>
      </c>
      <c r="AA16" s="464" t="s">
        <v>126</v>
      </c>
      <c r="AB16" s="464" t="s">
        <v>126</v>
      </c>
      <c r="AC16" s="464" t="s">
        <v>126</v>
      </c>
      <c r="AD16" s="464" t="s">
        <v>126</v>
      </c>
      <c r="AE16" s="464" t="s">
        <v>126</v>
      </c>
      <c r="AF16" s="464" t="s">
        <v>126</v>
      </c>
      <c r="AG16" s="464" t="s">
        <v>126</v>
      </c>
      <c r="AH16" s="464" t="s">
        <v>126</v>
      </c>
      <c r="AI16" s="464" t="s">
        <v>126</v>
      </c>
      <c r="AJ16" s="465" t="s">
        <v>126</v>
      </c>
    </row>
    <row r="17" spans="1:36" ht="27" customHeight="1" thickBot="1" x14ac:dyDescent="0.25">
      <c r="A17" s="178"/>
      <c r="B17" s="401"/>
      <c r="C17" s="239" t="s">
        <v>170</v>
      </c>
      <c r="D17" s="470" t="s">
        <v>171</v>
      </c>
      <c r="E17" s="471" t="s">
        <v>172</v>
      </c>
      <c r="F17" s="315" t="s">
        <v>78</v>
      </c>
      <c r="G17" s="315">
        <v>2</v>
      </c>
      <c r="H17" s="462">
        <f>SUM('1. BL Licences'!H4,'1. BL Licences'!H10,'1. BL Licences'!H41,'1. BL Licences'!H45)</f>
        <v>133.99200016593406</v>
      </c>
      <c r="I17" s="448">
        <f>H17</f>
        <v>133.99200016593406</v>
      </c>
      <c r="J17" s="448">
        <f>I17</f>
        <v>133.99200016593406</v>
      </c>
      <c r="K17" s="448">
        <f>J17</f>
        <v>133.99200016593406</v>
      </c>
      <c r="L17" s="441">
        <f>$H$17</f>
        <v>133.99200016593406</v>
      </c>
      <c r="M17" s="441">
        <f>$H$17</f>
        <v>133.99200016593406</v>
      </c>
      <c r="N17" s="441">
        <f>$H$17</f>
        <v>133.99200016593406</v>
      </c>
      <c r="O17" s="441">
        <f t="shared" ref="O17:AJ17" si="4">$H$17</f>
        <v>133.99200016593406</v>
      </c>
      <c r="P17" s="441">
        <f t="shared" si="4"/>
        <v>133.99200016593406</v>
      </c>
      <c r="Q17" s="441">
        <f t="shared" si="4"/>
        <v>133.99200016593406</v>
      </c>
      <c r="R17" s="441">
        <f t="shared" si="4"/>
        <v>133.99200016593406</v>
      </c>
      <c r="S17" s="441">
        <f t="shared" si="4"/>
        <v>133.99200016593406</v>
      </c>
      <c r="T17" s="441">
        <f t="shared" si="4"/>
        <v>133.99200016593406</v>
      </c>
      <c r="U17" s="441">
        <f t="shared" si="4"/>
        <v>133.99200016593406</v>
      </c>
      <c r="V17" s="441">
        <f t="shared" si="4"/>
        <v>133.99200016593406</v>
      </c>
      <c r="W17" s="441">
        <f t="shared" si="4"/>
        <v>133.99200016593406</v>
      </c>
      <c r="X17" s="441">
        <f t="shared" si="4"/>
        <v>133.99200016593406</v>
      </c>
      <c r="Y17" s="441">
        <f t="shared" si="4"/>
        <v>133.99200016593406</v>
      </c>
      <c r="Z17" s="441">
        <f t="shared" si="4"/>
        <v>133.99200016593406</v>
      </c>
      <c r="AA17" s="441">
        <f t="shared" si="4"/>
        <v>133.99200016593406</v>
      </c>
      <c r="AB17" s="441">
        <f t="shared" si="4"/>
        <v>133.99200016593406</v>
      </c>
      <c r="AC17" s="441">
        <f t="shared" si="4"/>
        <v>133.99200016593406</v>
      </c>
      <c r="AD17" s="441">
        <f t="shared" si="4"/>
        <v>133.99200016593406</v>
      </c>
      <c r="AE17" s="441">
        <f t="shared" si="4"/>
        <v>133.99200016593406</v>
      </c>
      <c r="AF17" s="441">
        <f t="shared" si="4"/>
        <v>133.99200016593406</v>
      </c>
      <c r="AG17" s="441">
        <f t="shared" si="4"/>
        <v>133.99200016593406</v>
      </c>
      <c r="AH17" s="441">
        <f t="shared" si="4"/>
        <v>133.99200016593406</v>
      </c>
      <c r="AI17" s="441">
        <f t="shared" si="4"/>
        <v>133.99200016593406</v>
      </c>
      <c r="AJ17" s="472">
        <f t="shared" si="4"/>
        <v>133.99200016593406</v>
      </c>
    </row>
    <row r="18" spans="1:36" ht="27" customHeight="1" x14ac:dyDescent="0.2">
      <c r="A18" s="178"/>
      <c r="B18" s="473" t="s">
        <v>173</v>
      </c>
      <c r="C18" s="239" t="s">
        <v>174</v>
      </c>
      <c r="D18" s="457" t="s">
        <v>175</v>
      </c>
      <c r="E18" s="458" t="s">
        <v>176</v>
      </c>
      <c r="F18" s="461" t="s">
        <v>78</v>
      </c>
      <c r="G18" s="461">
        <v>2</v>
      </c>
      <c r="H18" s="462">
        <f>H19+H20+H23</f>
        <v>0</v>
      </c>
      <c r="I18" s="448">
        <f>I19+I20+I23</f>
        <v>0</v>
      </c>
      <c r="J18" s="448">
        <f>J19+J20+J23</f>
        <v>0</v>
      </c>
      <c r="K18" s="448">
        <f>K19+K20+K23</f>
        <v>0</v>
      </c>
      <c r="L18" s="441">
        <f t="shared" ref="L18:AJ18" si="5">L19+L20+L23</f>
        <v>0</v>
      </c>
      <c r="M18" s="441">
        <f t="shared" si="5"/>
        <v>0</v>
      </c>
      <c r="N18" s="441">
        <f t="shared" si="5"/>
        <v>0</v>
      </c>
      <c r="O18" s="441">
        <f t="shared" si="5"/>
        <v>0</v>
      </c>
      <c r="P18" s="441">
        <f t="shared" si="5"/>
        <v>0</v>
      </c>
      <c r="Q18" s="441">
        <f t="shared" si="5"/>
        <v>-2</v>
      </c>
      <c r="R18" s="441">
        <f t="shared" si="5"/>
        <v>-2</v>
      </c>
      <c r="S18" s="441">
        <f t="shared" si="5"/>
        <v>-2</v>
      </c>
      <c r="T18" s="441">
        <f t="shared" si="5"/>
        <v>-2</v>
      </c>
      <c r="U18" s="441">
        <f t="shared" si="5"/>
        <v>-2</v>
      </c>
      <c r="V18" s="441">
        <f t="shared" si="5"/>
        <v>-14</v>
      </c>
      <c r="W18" s="441">
        <f t="shared" si="5"/>
        <v>-14</v>
      </c>
      <c r="X18" s="441">
        <f t="shared" si="5"/>
        <v>-14</v>
      </c>
      <c r="Y18" s="441">
        <f t="shared" si="5"/>
        <v>-14</v>
      </c>
      <c r="Z18" s="441">
        <f t="shared" si="5"/>
        <v>-14</v>
      </c>
      <c r="AA18" s="441">
        <f t="shared" si="5"/>
        <v>-14</v>
      </c>
      <c r="AB18" s="441">
        <f t="shared" si="5"/>
        <v>-14</v>
      </c>
      <c r="AC18" s="441">
        <f t="shared" si="5"/>
        <v>-14</v>
      </c>
      <c r="AD18" s="441">
        <f t="shared" si="5"/>
        <v>-14</v>
      </c>
      <c r="AE18" s="441">
        <f t="shared" si="5"/>
        <v>-14</v>
      </c>
      <c r="AF18" s="441">
        <f t="shared" si="5"/>
        <v>-14</v>
      </c>
      <c r="AG18" s="441">
        <f t="shared" si="5"/>
        <v>-14</v>
      </c>
      <c r="AH18" s="441">
        <f t="shared" si="5"/>
        <v>-14</v>
      </c>
      <c r="AI18" s="441">
        <f t="shared" si="5"/>
        <v>-14</v>
      </c>
      <c r="AJ18" s="472">
        <f t="shared" si="5"/>
        <v>-14</v>
      </c>
    </row>
    <row r="19" spans="1:36" ht="27" customHeight="1" x14ac:dyDescent="0.2">
      <c r="A19" s="178"/>
      <c r="B19" s="474"/>
      <c r="C19" s="261" t="s">
        <v>177</v>
      </c>
      <c r="D19" s="475" t="s">
        <v>178</v>
      </c>
      <c r="E19" s="476" t="s">
        <v>179</v>
      </c>
      <c r="F19" s="446" t="s">
        <v>78</v>
      </c>
      <c r="G19" s="477">
        <v>2</v>
      </c>
      <c r="H19" s="478">
        <v>0</v>
      </c>
      <c r="I19" s="448">
        <v>0</v>
      </c>
      <c r="J19" s="448">
        <v>0</v>
      </c>
      <c r="K19" s="448">
        <v>0</v>
      </c>
      <c r="L19" s="479">
        <v>0</v>
      </c>
      <c r="M19" s="479">
        <v>0</v>
      </c>
      <c r="N19" s="479">
        <v>0</v>
      </c>
      <c r="O19" s="479">
        <v>0</v>
      </c>
      <c r="P19" s="479">
        <v>0</v>
      </c>
      <c r="Q19" s="479">
        <v>0</v>
      </c>
      <c r="R19" s="479">
        <v>0</v>
      </c>
      <c r="S19" s="479">
        <v>0</v>
      </c>
      <c r="T19" s="479">
        <v>0</v>
      </c>
      <c r="U19" s="479">
        <v>0</v>
      </c>
      <c r="V19" s="479">
        <v>0</v>
      </c>
      <c r="W19" s="479">
        <v>0</v>
      </c>
      <c r="X19" s="479">
        <v>0</v>
      </c>
      <c r="Y19" s="479">
        <v>0</v>
      </c>
      <c r="Z19" s="479">
        <v>0</v>
      </c>
      <c r="AA19" s="479">
        <v>0</v>
      </c>
      <c r="AB19" s="479">
        <v>0</v>
      </c>
      <c r="AC19" s="479">
        <v>0</v>
      </c>
      <c r="AD19" s="479">
        <v>0</v>
      </c>
      <c r="AE19" s="479">
        <v>0</v>
      </c>
      <c r="AF19" s="479">
        <v>0</v>
      </c>
      <c r="AG19" s="479">
        <v>0</v>
      </c>
      <c r="AH19" s="479">
        <v>0</v>
      </c>
      <c r="AI19" s="479">
        <v>0</v>
      </c>
      <c r="AJ19" s="465">
        <v>0</v>
      </c>
    </row>
    <row r="20" spans="1:36" ht="27" customHeight="1" x14ac:dyDescent="0.2">
      <c r="A20" s="178"/>
      <c r="B20" s="474"/>
      <c r="C20" s="239" t="s">
        <v>180</v>
      </c>
      <c r="D20" s="457" t="s">
        <v>181</v>
      </c>
      <c r="E20" s="458" t="s">
        <v>182</v>
      </c>
      <c r="F20" s="461" t="s">
        <v>78</v>
      </c>
      <c r="G20" s="461">
        <v>2</v>
      </c>
      <c r="H20" s="462">
        <f t="shared" ref="H20:AJ20" si="6">SUM(H21:H22)</f>
        <v>0</v>
      </c>
      <c r="I20" s="448">
        <f t="shared" si="6"/>
        <v>0</v>
      </c>
      <c r="J20" s="448">
        <f t="shared" si="6"/>
        <v>0</v>
      </c>
      <c r="K20" s="448">
        <f t="shared" si="6"/>
        <v>0</v>
      </c>
      <c r="L20" s="441">
        <f>SUM(L21:L22)</f>
        <v>0</v>
      </c>
      <c r="M20" s="441">
        <f t="shared" si="6"/>
        <v>0</v>
      </c>
      <c r="N20" s="441">
        <f t="shared" si="6"/>
        <v>0</v>
      </c>
      <c r="O20" s="441">
        <f t="shared" si="6"/>
        <v>0</v>
      </c>
      <c r="P20" s="441">
        <f t="shared" si="6"/>
        <v>0</v>
      </c>
      <c r="Q20" s="441">
        <f t="shared" si="6"/>
        <v>-2</v>
      </c>
      <c r="R20" s="441">
        <f t="shared" si="6"/>
        <v>-2</v>
      </c>
      <c r="S20" s="441">
        <f t="shared" si="6"/>
        <v>-2</v>
      </c>
      <c r="T20" s="441">
        <f t="shared" si="6"/>
        <v>-2</v>
      </c>
      <c r="U20" s="441">
        <f t="shared" si="6"/>
        <v>-2</v>
      </c>
      <c r="V20" s="441">
        <f t="shared" si="6"/>
        <v>-14</v>
      </c>
      <c r="W20" s="441">
        <f t="shared" si="6"/>
        <v>-14</v>
      </c>
      <c r="X20" s="441">
        <f t="shared" si="6"/>
        <v>-14</v>
      </c>
      <c r="Y20" s="441">
        <f t="shared" si="6"/>
        <v>-14</v>
      </c>
      <c r="Z20" s="441">
        <f t="shared" si="6"/>
        <v>-14</v>
      </c>
      <c r="AA20" s="441">
        <f t="shared" si="6"/>
        <v>-14</v>
      </c>
      <c r="AB20" s="441">
        <f t="shared" si="6"/>
        <v>-14</v>
      </c>
      <c r="AC20" s="441">
        <f t="shared" si="6"/>
        <v>-14</v>
      </c>
      <c r="AD20" s="441">
        <f t="shared" si="6"/>
        <v>-14</v>
      </c>
      <c r="AE20" s="441">
        <f t="shared" si="6"/>
        <v>-14</v>
      </c>
      <c r="AF20" s="441">
        <f t="shared" si="6"/>
        <v>-14</v>
      </c>
      <c r="AG20" s="441">
        <f t="shared" si="6"/>
        <v>-14</v>
      </c>
      <c r="AH20" s="441">
        <f t="shared" si="6"/>
        <v>-14</v>
      </c>
      <c r="AI20" s="441">
        <f t="shared" si="6"/>
        <v>-14</v>
      </c>
      <c r="AJ20" s="441">
        <f t="shared" si="6"/>
        <v>-14</v>
      </c>
    </row>
    <row r="21" spans="1:36" ht="27" customHeight="1" x14ac:dyDescent="0.2">
      <c r="A21" s="204"/>
      <c r="B21" s="474"/>
      <c r="C21" s="261" t="s">
        <v>183</v>
      </c>
      <c r="D21" s="480" t="s">
        <v>836</v>
      </c>
      <c r="E21" s="444" t="s">
        <v>184</v>
      </c>
      <c r="F21" s="445" t="s">
        <v>78</v>
      </c>
      <c r="G21" s="446">
        <v>2</v>
      </c>
      <c r="H21" s="447">
        <v>0</v>
      </c>
      <c r="I21" s="481">
        <v>0</v>
      </c>
      <c r="J21" s="481">
        <v>0</v>
      </c>
      <c r="K21" s="481">
        <v>0</v>
      </c>
      <c r="L21" s="455">
        <v>0</v>
      </c>
      <c r="M21" s="455">
        <v>0</v>
      </c>
      <c r="N21" s="455">
        <v>0</v>
      </c>
      <c r="O21" s="455">
        <v>0</v>
      </c>
      <c r="P21" s="455">
        <v>0</v>
      </c>
      <c r="Q21" s="455">
        <v>-2</v>
      </c>
      <c r="R21" s="455">
        <v>-2</v>
      </c>
      <c r="S21" s="455">
        <v>-2</v>
      </c>
      <c r="T21" s="455">
        <v>-2</v>
      </c>
      <c r="U21" s="455">
        <v>-2</v>
      </c>
      <c r="V21" s="455">
        <v>-14</v>
      </c>
      <c r="W21" s="455">
        <v>-14</v>
      </c>
      <c r="X21" s="455">
        <v>-14</v>
      </c>
      <c r="Y21" s="455">
        <v>-14</v>
      </c>
      <c r="Z21" s="455">
        <v>-14</v>
      </c>
      <c r="AA21" s="455">
        <v>-14</v>
      </c>
      <c r="AB21" s="455">
        <v>-14</v>
      </c>
      <c r="AC21" s="455">
        <v>-14</v>
      </c>
      <c r="AD21" s="455">
        <v>-14</v>
      </c>
      <c r="AE21" s="455">
        <v>-14</v>
      </c>
      <c r="AF21" s="455">
        <v>-14</v>
      </c>
      <c r="AG21" s="455">
        <v>-14</v>
      </c>
      <c r="AH21" s="455">
        <v>-14</v>
      </c>
      <c r="AI21" s="455">
        <v>-14</v>
      </c>
      <c r="AJ21" s="455">
        <v>-14</v>
      </c>
    </row>
    <row r="22" spans="1:36" ht="27" customHeight="1" x14ac:dyDescent="0.2">
      <c r="A22" s="178"/>
      <c r="B22" s="474"/>
      <c r="C22" s="482" t="s">
        <v>126</v>
      </c>
      <c r="D22" s="483" t="s">
        <v>647</v>
      </c>
      <c r="E22" s="444" t="s">
        <v>184</v>
      </c>
      <c r="F22" s="451" t="s">
        <v>126</v>
      </c>
      <c r="G22" s="451">
        <v>2</v>
      </c>
      <c r="H22" s="447">
        <v>0</v>
      </c>
      <c r="I22" s="448">
        <v>0</v>
      </c>
      <c r="J22" s="448">
        <v>0</v>
      </c>
      <c r="K22" s="448">
        <v>0</v>
      </c>
      <c r="L22" s="455">
        <v>0</v>
      </c>
      <c r="M22" s="455">
        <v>0</v>
      </c>
      <c r="N22" s="455">
        <v>0</v>
      </c>
      <c r="O22" s="455">
        <v>0</v>
      </c>
      <c r="P22" s="455">
        <v>0</v>
      </c>
      <c r="Q22" s="455">
        <v>0</v>
      </c>
      <c r="R22" s="455">
        <v>0</v>
      </c>
      <c r="S22" s="455">
        <v>0</v>
      </c>
      <c r="T22" s="455">
        <v>0</v>
      </c>
      <c r="U22" s="455">
        <v>0</v>
      </c>
      <c r="V22" s="455">
        <v>0</v>
      </c>
      <c r="W22" s="455">
        <v>0</v>
      </c>
      <c r="X22" s="455">
        <v>0</v>
      </c>
      <c r="Y22" s="455">
        <v>0</v>
      </c>
      <c r="Z22" s="455">
        <v>0</v>
      </c>
      <c r="AA22" s="455">
        <v>0</v>
      </c>
      <c r="AB22" s="455">
        <v>0</v>
      </c>
      <c r="AC22" s="455">
        <v>0</v>
      </c>
      <c r="AD22" s="455">
        <v>0</v>
      </c>
      <c r="AE22" s="455">
        <v>0</v>
      </c>
      <c r="AF22" s="455">
        <v>0</v>
      </c>
      <c r="AG22" s="455">
        <v>0</v>
      </c>
      <c r="AH22" s="455">
        <v>0</v>
      </c>
      <c r="AI22" s="455">
        <v>0</v>
      </c>
      <c r="AJ22" s="455">
        <v>0</v>
      </c>
    </row>
    <row r="23" spans="1:36" ht="27" customHeight="1" x14ac:dyDescent="0.2">
      <c r="A23" s="178"/>
      <c r="B23" s="474"/>
      <c r="C23" s="484" t="s">
        <v>185</v>
      </c>
      <c r="D23" s="485" t="s">
        <v>186</v>
      </c>
      <c r="E23" s="486" t="s">
        <v>179</v>
      </c>
      <c r="F23" s="487" t="s">
        <v>78</v>
      </c>
      <c r="G23" s="487">
        <v>2</v>
      </c>
      <c r="H23" s="488">
        <v>0</v>
      </c>
      <c r="I23" s="489">
        <v>0</v>
      </c>
      <c r="J23" s="489">
        <v>0</v>
      </c>
      <c r="K23" s="489">
        <v>0</v>
      </c>
      <c r="L23" s="490">
        <v>0</v>
      </c>
      <c r="M23" s="490">
        <v>0</v>
      </c>
      <c r="N23" s="490">
        <v>0</v>
      </c>
      <c r="O23" s="490">
        <v>0</v>
      </c>
      <c r="P23" s="490">
        <v>0</v>
      </c>
      <c r="Q23" s="490">
        <v>0</v>
      </c>
      <c r="R23" s="490">
        <v>0</v>
      </c>
      <c r="S23" s="490">
        <v>0</v>
      </c>
      <c r="T23" s="490">
        <v>0</v>
      </c>
      <c r="U23" s="490">
        <v>0</v>
      </c>
      <c r="V23" s="490">
        <v>0</v>
      </c>
      <c r="W23" s="490">
        <v>0</v>
      </c>
      <c r="X23" s="490">
        <v>0</v>
      </c>
      <c r="Y23" s="490">
        <v>0</v>
      </c>
      <c r="Z23" s="490">
        <v>0</v>
      </c>
      <c r="AA23" s="490">
        <v>0</v>
      </c>
      <c r="AB23" s="490">
        <v>0</v>
      </c>
      <c r="AC23" s="490">
        <v>0</v>
      </c>
      <c r="AD23" s="490">
        <v>0</v>
      </c>
      <c r="AE23" s="490">
        <v>0</v>
      </c>
      <c r="AF23" s="490">
        <v>0</v>
      </c>
      <c r="AG23" s="490">
        <v>0</v>
      </c>
      <c r="AH23" s="490">
        <v>0</v>
      </c>
      <c r="AI23" s="490">
        <v>0</v>
      </c>
      <c r="AJ23" s="491">
        <v>0</v>
      </c>
    </row>
    <row r="24" spans="1:36" ht="27" customHeight="1" x14ac:dyDescent="0.2">
      <c r="A24" s="178"/>
      <c r="B24" s="474"/>
      <c r="C24" s="492" t="s">
        <v>187</v>
      </c>
      <c r="D24" s="267" t="s">
        <v>188</v>
      </c>
      <c r="E24" s="444" t="s">
        <v>127</v>
      </c>
      <c r="F24" s="445" t="s">
        <v>78</v>
      </c>
      <c r="G24" s="445">
        <v>2</v>
      </c>
      <c r="H24" s="462">
        <v>8.2438904519668998</v>
      </c>
      <c r="I24" s="493">
        <v>8.2438904519668998</v>
      </c>
      <c r="J24" s="493">
        <v>8.2438904519668998</v>
      </c>
      <c r="K24" s="493">
        <v>8.2438904519668998</v>
      </c>
      <c r="L24" s="464">
        <v>8.2438904519668998</v>
      </c>
      <c r="M24" s="464">
        <v>8.2438904519668998</v>
      </c>
      <c r="N24" s="464">
        <v>8.2438904519668998</v>
      </c>
      <c r="O24" s="464">
        <v>8.2438904519668998</v>
      </c>
      <c r="P24" s="464">
        <v>8.2438904519668998</v>
      </c>
      <c r="Q24" s="464">
        <v>8.2438904519668998</v>
      </c>
      <c r="R24" s="464">
        <v>8.2438904519668998</v>
      </c>
      <c r="S24" s="464">
        <v>8.2438904519668998</v>
      </c>
      <c r="T24" s="464">
        <v>8.2438904519668998</v>
      </c>
      <c r="U24" s="464">
        <v>8.2438904519668998</v>
      </c>
      <c r="V24" s="464">
        <v>8.2438904519668998</v>
      </c>
      <c r="W24" s="464">
        <v>8.2438904519668998</v>
      </c>
      <c r="X24" s="464">
        <v>8.2438904519668998</v>
      </c>
      <c r="Y24" s="464">
        <v>8.2438904519668998</v>
      </c>
      <c r="Z24" s="464">
        <v>8.2438904519668998</v>
      </c>
      <c r="AA24" s="464">
        <v>8.2438904519668998</v>
      </c>
      <c r="AB24" s="464">
        <v>8.2438904519668998</v>
      </c>
      <c r="AC24" s="464">
        <v>8.2438904519668998</v>
      </c>
      <c r="AD24" s="464">
        <v>8.2438904519668998</v>
      </c>
      <c r="AE24" s="464">
        <v>8.2438904519668998</v>
      </c>
      <c r="AF24" s="464">
        <v>8.2438904519668998</v>
      </c>
      <c r="AG24" s="464">
        <v>8.2438904519668998</v>
      </c>
      <c r="AH24" s="464">
        <v>8.2438904519668998</v>
      </c>
      <c r="AI24" s="464">
        <v>8.2438904519668998</v>
      </c>
      <c r="AJ24" s="465">
        <v>8.2438904519668998</v>
      </c>
    </row>
    <row r="25" spans="1:36" ht="27" customHeight="1" thickBot="1" x14ac:dyDescent="0.25">
      <c r="A25" s="178"/>
      <c r="B25" s="494"/>
      <c r="C25" s="495" t="s">
        <v>189</v>
      </c>
      <c r="D25" s="496" t="s">
        <v>190</v>
      </c>
      <c r="E25" s="497" t="s">
        <v>127</v>
      </c>
      <c r="F25" s="498" t="s">
        <v>78</v>
      </c>
      <c r="G25" s="498">
        <v>2</v>
      </c>
      <c r="H25" s="499">
        <v>1.36</v>
      </c>
      <c r="I25" s="500">
        <v>1.36</v>
      </c>
      <c r="J25" s="500">
        <v>1.36</v>
      </c>
      <c r="K25" s="500">
        <v>1.36</v>
      </c>
      <c r="L25" s="501">
        <v>1.36</v>
      </c>
      <c r="M25" s="501">
        <v>1.36</v>
      </c>
      <c r="N25" s="501">
        <v>1.36</v>
      </c>
      <c r="O25" s="501">
        <v>1.36</v>
      </c>
      <c r="P25" s="501">
        <v>1.36</v>
      </c>
      <c r="Q25" s="501">
        <v>1.36</v>
      </c>
      <c r="R25" s="501">
        <v>1.36</v>
      </c>
      <c r="S25" s="501">
        <v>1.36</v>
      </c>
      <c r="T25" s="501">
        <v>1.36</v>
      </c>
      <c r="U25" s="501">
        <v>1.36</v>
      </c>
      <c r="V25" s="501">
        <v>1.36</v>
      </c>
      <c r="W25" s="501">
        <v>1.36</v>
      </c>
      <c r="X25" s="501">
        <v>1.36</v>
      </c>
      <c r="Y25" s="501">
        <v>1.36</v>
      </c>
      <c r="Z25" s="501">
        <v>1.36</v>
      </c>
      <c r="AA25" s="501">
        <v>1.36</v>
      </c>
      <c r="AB25" s="501">
        <v>1.36</v>
      </c>
      <c r="AC25" s="501">
        <v>1.36</v>
      </c>
      <c r="AD25" s="501">
        <v>1.36</v>
      </c>
      <c r="AE25" s="501">
        <v>1.36</v>
      </c>
      <c r="AF25" s="501">
        <v>1.36</v>
      </c>
      <c r="AG25" s="501">
        <v>1.36</v>
      </c>
      <c r="AH25" s="501">
        <v>1.36</v>
      </c>
      <c r="AI25" s="501">
        <v>1.36</v>
      </c>
      <c r="AJ25" s="501">
        <v>1.36</v>
      </c>
    </row>
    <row r="26" spans="1:36" ht="27" customHeight="1" x14ac:dyDescent="0.25">
      <c r="A26" s="502"/>
      <c r="B26" s="503"/>
      <c r="C26" s="96"/>
      <c r="D26" s="504"/>
      <c r="E26" s="505"/>
      <c r="F26" s="504"/>
      <c r="G26" s="504"/>
      <c r="H26" s="506"/>
      <c r="I26" s="507"/>
      <c r="J26" s="228"/>
      <c r="K26" s="96"/>
      <c r="L26" s="228"/>
      <c r="M26" s="508"/>
      <c r="N26" s="96"/>
      <c r="O26" s="96"/>
      <c r="P26" s="96"/>
      <c r="Q26" s="96"/>
      <c r="R26" s="96"/>
      <c r="S26" s="96"/>
      <c r="T26" s="96"/>
      <c r="U26" s="96"/>
      <c r="V26" s="96"/>
      <c r="W26" s="96"/>
      <c r="X26" s="96"/>
      <c r="Y26" s="96"/>
      <c r="Z26" s="96"/>
      <c r="AA26" s="96"/>
      <c r="AB26" s="96"/>
      <c r="AC26" s="96"/>
      <c r="AD26" s="96"/>
      <c r="AE26" s="96"/>
      <c r="AF26" s="96"/>
      <c r="AG26" s="96"/>
      <c r="AH26" s="96"/>
      <c r="AI26" s="96"/>
      <c r="AJ26" s="96"/>
    </row>
    <row r="27" spans="1:36" ht="27" customHeight="1" x14ac:dyDescent="0.25">
      <c r="A27" s="502"/>
      <c r="B27" s="503"/>
      <c r="C27" s="96"/>
      <c r="D27" s="96"/>
      <c r="E27" s="509"/>
      <c r="F27" s="96"/>
      <c r="G27" s="96"/>
      <c r="H27" s="96"/>
      <c r="I27" s="510"/>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row>
    <row r="28" spans="1:36" ht="27" customHeight="1" x14ac:dyDescent="0.25">
      <c r="A28" s="502"/>
      <c r="B28" s="503"/>
      <c r="C28" s="504"/>
      <c r="D28" s="511" t="str">
        <f>'TITLE PAGE'!B9</f>
        <v>Company:</v>
      </c>
      <c r="E28" s="512" t="str">
        <f>'TITLE PAGE'!D9</f>
        <v>Severn Trent Water</v>
      </c>
      <c r="F28" s="504"/>
      <c r="G28" s="504"/>
      <c r="H28" s="504"/>
      <c r="I28" s="504"/>
      <c r="J28" s="504"/>
      <c r="K28" s="96"/>
      <c r="L28" s="504"/>
      <c r="M28" s="504"/>
      <c r="N28" s="504"/>
      <c r="O28" s="504"/>
      <c r="P28" s="96"/>
      <c r="Q28" s="96"/>
      <c r="R28" s="96"/>
      <c r="S28" s="96"/>
      <c r="T28" s="96"/>
      <c r="U28" s="96"/>
      <c r="V28" s="96"/>
      <c r="W28" s="96"/>
      <c r="X28" s="96"/>
      <c r="Y28" s="96"/>
      <c r="Z28" s="96"/>
      <c r="AA28" s="96"/>
      <c r="AB28" s="96"/>
      <c r="AC28" s="96"/>
      <c r="AD28" s="96"/>
      <c r="AE28" s="96"/>
      <c r="AF28" s="96"/>
      <c r="AG28" s="96"/>
      <c r="AH28" s="96"/>
      <c r="AI28" s="96"/>
      <c r="AJ28" s="96"/>
    </row>
    <row r="29" spans="1:36" ht="27" customHeight="1" x14ac:dyDescent="0.25">
      <c r="A29" s="502"/>
      <c r="B29" s="503"/>
      <c r="C29" s="504"/>
      <c r="D29" s="513" t="str">
        <f>'TITLE PAGE'!B10</f>
        <v>Resource Zone Name:</v>
      </c>
      <c r="E29" s="514" t="str">
        <f>'TITLE PAGE'!D10</f>
        <v>Shelton</v>
      </c>
      <c r="F29" s="504"/>
      <c r="G29" s="504"/>
      <c r="H29" s="504"/>
      <c r="I29" s="504"/>
      <c r="J29" s="504"/>
      <c r="K29" s="96"/>
      <c r="L29" s="504"/>
      <c r="M29" s="504"/>
      <c r="N29" s="504"/>
      <c r="O29" s="504"/>
      <c r="P29" s="96"/>
      <c r="Q29" s="96"/>
      <c r="R29" s="96"/>
      <c r="S29" s="96"/>
      <c r="T29" s="96"/>
      <c r="U29" s="96"/>
      <c r="V29" s="96"/>
      <c r="W29" s="96"/>
      <c r="X29" s="96"/>
      <c r="Y29" s="96"/>
      <c r="Z29" s="96"/>
      <c r="AA29" s="96"/>
      <c r="AB29" s="96"/>
      <c r="AC29" s="96"/>
      <c r="AD29" s="96"/>
      <c r="AE29" s="96"/>
      <c r="AF29" s="96"/>
      <c r="AG29" s="96"/>
      <c r="AH29" s="96"/>
      <c r="AI29" s="96"/>
      <c r="AJ29" s="96"/>
    </row>
    <row r="30" spans="1:36" ht="27" customHeight="1" x14ac:dyDescent="0.2">
      <c r="A30" s="502"/>
      <c r="B30" s="515"/>
      <c r="C30" s="504"/>
      <c r="D30" s="513" t="str">
        <f>'TITLE PAGE'!B11</f>
        <v>Resource Zone Number:</v>
      </c>
      <c r="E30" s="516">
        <f>'TITLE PAGE'!D11</f>
        <v>11</v>
      </c>
      <c r="F30" s="504"/>
      <c r="G30" s="504"/>
      <c r="H30" s="504"/>
      <c r="I30" s="504"/>
      <c r="J30" s="504"/>
      <c r="K30" s="96"/>
      <c r="L30" s="504"/>
      <c r="M30" s="504"/>
      <c r="N30" s="504"/>
      <c r="O30" s="504"/>
      <c r="P30" s="96"/>
      <c r="Q30" s="96"/>
      <c r="R30" s="96"/>
      <c r="S30" s="96"/>
      <c r="T30" s="96"/>
      <c r="U30" s="96"/>
      <c r="V30" s="96"/>
      <c r="W30" s="96"/>
      <c r="X30" s="96"/>
      <c r="Y30" s="96"/>
      <c r="Z30" s="96"/>
      <c r="AA30" s="96"/>
      <c r="AB30" s="96"/>
      <c r="AC30" s="96"/>
      <c r="AD30" s="96"/>
      <c r="AE30" s="96"/>
      <c r="AF30" s="96"/>
      <c r="AG30" s="96"/>
      <c r="AH30" s="96"/>
      <c r="AI30" s="96"/>
      <c r="AJ30" s="96"/>
    </row>
    <row r="31" spans="1:36" ht="27" customHeight="1" x14ac:dyDescent="0.25">
      <c r="A31" s="502"/>
      <c r="B31" s="503"/>
      <c r="C31" s="504"/>
      <c r="D31" s="513" t="str">
        <f>'TITLE PAGE'!B12</f>
        <v xml:space="preserve">Planning Scenario Name:                                                                     </v>
      </c>
      <c r="E31" s="514" t="str">
        <f>'TITLE PAGE'!D12</f>
        <v>Dry Year Annual Average</v>
      </c>
      <c r="F31" s="504"/>
      <c r="G31" s="504"/>
      <c r="H31" s="504"/>
      <c r="I31" s="504"/>
      <c r="J31" s="504"/>
      <c r="K31" s="96"/>
      <c r="L31" s="504"/>
      <c r="M31" s="504"/>
      <c r="N31" s="504"/>
      <c r="O31" s="504"/>
      <c r="P31" s="96"/>
      <c r="Q31" s="96"/>
      <c r="R31" s="96"/>
      <c r="S31" s="96"/>
      <c r="T31" s="96"/>
      <c r="U31" s="96"/>
      <c r="V31" s="96"/>
      <c r="W31" s="96"/>
      <c r="X31" s="96"/>
      <c r="Y31" s="96"/>
      <c r="Z31" s="96"/>
      <c r="AA31" s="96"/>
      <c r="AB31" s="96"/>
      <c r="AC31" s="96"/>
      <c r="AD31" s="96"/>
      <c r="AE31" s="96"/>
      <c r="AF31" s="96"/>
      <c r="AG31" s="96"/>
      <c r="AH31" s="96"/>
      <c r="AI31" s="96"/>
      <c r="AJ31" s="96"/>
    </row>
    <row r="32" spans="1:36" ht="27" customHeight="1" x14ac:dyDescent="0.25">
      <c r="A32" s="502"/>
      <c r="B32" s="503"/>
      <c r="C32" s="504"/>
      <c r="D32" s="517" t="str">
        <f>'TITLE PAGE'!B13</f>
        <v xml:space="preserve">Chosen Level of Service:  </v>
      </c>
      <c r="E32" s="518" t="str">
        <f>'TITLE PAGE'!D13</f>
        <v>No more than 3 in 100 Temporary Use Bans</v>
      </c>
      <c r="F32" s="504"/>
      <c r="G32" s="504"/>
      <c r="H32" s="504"/>
      <c r="I32" s="504"/>
      <c r="J32" s="504"/>
      <c r="K32" s="96"/>
      <c r="L32" s="504"/>
      <c r="M32" s="504"/>
      <c r="N32" s="504"/>
      <c r="O32" s="504"/>
      <c r="P32" s="96"/>
      <c r="Q32" s="96"/>
      <c r="R32" s="96"/>
      <c r="S32" s="96"/>
      <c r="T32" s="96"/>
      <c r="U32" s="96"/>
      <c r="V32" s="96"/>
      <c r="W32" s="96"/>
      <c r="X32" s="96"/>
      <c r="Y32" s="96"/>
      <c r="Z32" s="96"/>
      <c r="AA32" s="96"/>
      <c r="AB32" s="96"/>
      <c r="AC32" s="96"/>
      <c r="AD32" s="96"/>
      <c r="AE32" s="96"/>
      <c r="AF32" s="96"/>
      <c r="AG32" s="96"/>
      <c r="AH32" s="96"/>
      <c r="AI32" s="96"/>
      <c r="AJ32" s="96"/>
    </row>
    <row r="33" spans="1:36" ht="27" customHeight="1" x14ac:dyDescent="0.25">
      <c r="A33" s="502"/>
      <c r="B33" s="503"/>
      <c r="C33" s="504"/>
      <c r="D33" s="504"/>
      <c r="E33" s="519"/>
      <c r="F33" s="504"/>
      <c r="G33" s="504"/>
      <c r="H33" s="504"/>
      <c r="I33" s="504"/>
      <c r="J33" s="504"/>
      <c r="K33" s="96"/>
      <c r="L33" s="504"/>
      <c r="M33" s="504"/>
      <c r="N33" s="504"/>
      <c r="O33" s="504"/>
      <c r="P33" s="96"/>
      <c r="Q33" s="96"/>
      <c r="R33" s="96"/>
      <c r="S33" s="96"/>
      <c r="T33" s="96"/>
      <c r="U33" s="96"/>
      <c r="V33" s="96"/>
      <c r="W33" s="96"/>
      <c r="X33" s="96"/>
      <c r="Y33" s="96"/>
      <c r="Z33" s="96"/>
      <c r="AA33" s="96"/>
      <c r="AB33" s="96"/>
      <c r="AC33" s="96"/>
      <c r="AD33" s="96"/>
      <c r="AE33" s="96"/>
      <c r="AF33" s="96"/>
      <c r="AG33" s="96"/>
      <c r="AH33" s="96"/>
      <c r="AI33" s="96"/>
      <c r="AJ33" s="96"/>
    </row>
  </sheetData>
  <sheetProtection algorithmName="SHA-512" hashValue="GReD4VHDRN+H3ZlNtJMADQqYurmTetsHf09XzM3/plJuRwjLhkxJfELe2kSPu+OKsrZTLhSXhRUBa/cc0bbRJw==" saltValue="YkuytRVPDHefx+2PbmzvQQ==" spinCount="100000" sheet="1" objects="1" scenarios="1"/>
  <mergeCells count="3">
    <mergeCell ref="I1:J1"/>
    <mergeCell ref="B4:B17"/>
    <mergeCell ref="B18:B25"/>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80" zoomScaleNormal="80" workbookViewId="0">
      <selection activeCell="E10" sqref="E10"/>
    </sheetView>
  </sheetViews>
  <sheetFormatPr defaultColWidth="8.88671875" defaultRowHeight="15" x14ac:dyDescent="0.2"/>
  <cols>
    <col min="1" max="1" width="2.109375" style="418" customWidth="1"/>
    <col min="2" max="3" width="6.88671875" style="418" customWidth="1"/>
    <col min="4" max="4" width="36.77734375" style="418" customWidth="1"/>
    <col min="5" max="5" width="38.109375" style="418" customWidth="1"/>
    <col min="6" max="6" width="6.88671875" style="418" customWidth="1"/>
    <col min="7" max="7" width="8.21875" style="418" bestFit="1" customWidth="1"/>
    <col min="8" max="8" width="13.21875" style="418" customWidth="1"/>
    <col min="9" max="36" width="11.44140625" style="418" customWidth="1"/>
    <col min="37" max="245" width="8.88671875" style="418"/>
    <col min="246" max="246" width="2.109375" style="418" customWidth="1"/>
    <col min="247" max="248" width="6.88671875" style="418" customWidth="1"/>
    <col min="249" max="249" width="43.44140625" style="418" customWidth="1"/>
    <col min="250" max="250" width="38.109375" style="418" customWidth="1"/>
    <col min="251" max="251" width="6.88671875" style="418" customWidth="1"/>
    <col min="252" max="252" width="8.21875" style="418" bestFit="1" customWidth="1"/>
    <col min="253" max="253" width="13.21875" style="418" customWidth="1"/>
    <col min="254" max="281" width="11.44140625" style="418" customWidth="1"/>
    <col min="282" max="501" width="8.88671875" style="418"/>
    <col min="502" max="502" width="2.109375" style="418" customWidth="1"/>
    <col min="503" max="504" width="6.88671875" style="418" customWidth="1"/>
    <col min="505" max="505" width="43.44140625" style="418" customWidth="1"/>
    <col min="506" max="506" width="38.109375" style="418" customWidth="1"/>
    <col min="507" max="507" width="6.88671875" style="418" customWidth="1"/>
    <col min="508" max="508" width="8.21875" style="418" bestFit="1" customWidth="1"/>
    <col min="509" max="509" width="13.21875" style="418" customWidth="1"/>
    <col min="510" max="537" width="11.44140625" style="418" customWidth="1"/>
    <col min="538" max="757" width="8.88671875" style="418"/>
    <col min="758" max="758" width="2.109375" style="418" customWidth="1"/>
    <col min="759" max="760" width="6.88671875" style="418" customWidth="1"/>
    <col min="761" max="761" width="43.44140625" style="418" customWidth="1"/>
    <col min="762" max="762" width="38.109375" style="418" customWidth="1"/>
    <col min="763" max="763" width="6.88671875" style="418" customWidth="1"/>
    <col min="764" max="764" width="8.21875" style="418" bestFit="1" customWidth="1"/>
    <col min="765" max="765" width="13.21875" style="418" customWidth="1"/>
    <col min="766" max="793" width="11.44140625" style="418" customWidth="1"/>
    <col min="794" max="1013" width="8.88671875" style="418"/>
    <col min="1014" max="1014" width="2.109375" style="418" customWidth="1"/>
    <col min="1015" max="1016" width="6.88671875" style="418" customWidth="1"/>
    <col min="1017" max="1017" width="43.44140625" style="418" customWidth="1"/>
    <col min="1018" max="1018" width="38.109375" style="418" customWidth="1"/>
    <col min="1019" max="1019" width="6.88671875" style="418" customWidth="1"/>
    <col min="1020" max="1020" width="8.21875" style="418" bestFit="1" customWidth="1"/>
    <col min="1021" max="1021" width="13.21875" style="418" customWidth="1"/>
    <col min="1022" max="1049" width="11.44140625" style="418" customWidth="1"/>
    <col min="1050" max="1269" width="8.88671875" style="418"/>
    <col min="1270" max="1270" width="2.109375" style="418" customWidth="1"/>
    <col min="1271" max="1272" width="6.88671875" style="418" customWidth="1"/>
    <col min="1273" max="1273" width="43.44140625" style="418" customWidth="1"/>
    <col min="1274" max="1274" width="38.109375" style="418" customWidth="1"/>
    <col min="1275" max="1275" width="6.88671875" style="418" customWidth="1"/>
    <col min="1276" max="1276" width="8.21875" style="418" bestFit="1" customWidth="1"/>
    <col min="1277" max="1277" width="13.21875" style="418" customWidth="1"/>
    <col min="1278" max="1305" width="11.44140625" style="418" customWidth="1"/>
    <col min="1306" max="1525" width="8.88671875" style="418"/>
    <col min="1526" max="1526" width="2.109375" style="418" customWidth="1"/>
    <col min="1527" max="1528" width="6.88671875" style="418" customWidth="1"/>
    <col min="1529" max="1529" width="43.44140625" style="418" customWidth="1"/>
    <col min="1530" max="1530" width="38.109375" style="418" customWidth="1"/>
    <col min="1531" max="1531" width="6.88671875" style="418" customWidth="1"/>
    <col min="1532" max="1532" width="8.21875" style="418" bestFit="1" customWidth="1"/>
    <col min="1533" max="1533" width="13.21875" style="418" customWidth="1"/>
    <col min="1534" max="1561" width="11.44140625" style="418" customWidth="1"/>
    <col min="1562" max="1781" width="8.88671875" style="418"/>
    <col min="1782" max="1782" width="2.109375" style="418" customWidth="1"/>
    <col min="1783" max="1784" width="6.88671875" style="418" customWidth="1"/>
    <col min="1785" max="1785" width="43.44140625" style="418" customWidth="1"/>
    <col min="1786" max="1786" width="38.109375" style="418" customWidth="1"/>
    <col min="1787" max="1787" width="6.88671875" style="418" customWidth="1"/>
    <col min="1788" max="1788" width="8.21875" style="418" bestFit="1" customWidth="1"/>
    <col min="1789" max="1789" width="13.21875" style="418" customWidth="1"/>
    <col min="1790" max="1817" width="11.44140625" style="418" customWidth="1"/>
    <col min="1818" max="2037" width="8.88671875" style="418"/>
    <col min="2038" max="2038" width="2.109375" style="418" customWidth="1"/>
    <col min="2039" max="2040" width="6.88671875" style="418" customWidth="1"/>
    <col min="2041" max="2041" width="43.44140625" style="418" customWidth="1"/>
    <col min="2042" max="2042" width="38.109375" style="418" customWidth="1"/>
    <col min="2043" max="2043" width="6.88671875" style="418" customWidth="1"/>
    <col min="2044" max="2044" width="8.21875" style="418" bestFit="1" customWidth="1"/>
    <col min="2045" max="2045" width="13.21875" style="418" customWidth="1"/>
    <col min="2046" max="2073" width="11.44140625" style="418" customWidth="1"/>
    <col min="2074" max="2293" width="8.88671875" style="418"/>
    <col min="2294" max="2294" width="2.109375" style="418" customWidth="1"/>
    <col min="2295" max="2296" width="6.88671875" style="418" customWidth="1"/>
    <col min="2297" max="2297" width="43.44140625" style="418" customWidth="1"/>
    <col min="2298" max="2298" width="38.109375" style="418" customWidth="1"/>
    <col min="2299" max="2299" width="6.88671875" style="418" customWidth="1"/>
    <col min="2300" max="2300" width="8.21875" style="418" bestFit="1" customWidth="1"/>
    <col min="2301" max="2301" width="13.21875" style="418" customWidth="1"/>
    <col min="2302" max="2329" width="11.44140625" style="418" customWidth="1"/>
    <col min="2330" max="2549" width="8.88671875" style="418"/>
    <col min="2550" max="2550" width="2.109375" style="418" customWidth="1"/>
    <col min="2551" max="2552" width="6.88671875" style="418" customWidth="1"/>
    <col min="2553" max="2553" width="43.44140625" style="418" customWidth="1"/>
    <col min="2554" max="2554" width="38.109375" style="418" customWidth="1"/>
    <col min="2555" max="2555" width="6.88671875" style="418" customWidth="1"/>
    <col min="2556" max="2556" width="8.21875" style="418" bestFit="1" customWidth="1"/>
    <col min="2557" max="2557" width="13.21875" style="418" customWidth="1"/>
    <col min="2558" max="2585" width="11.44140625" style="418" customWidth="1"/>
    <col min="2586" max="2805" width="8.88671875" style="418"/>
    <col min="2806" max="2806" width="2.109375" style="418" customWidth="1"/>
    <col min="2807" max="2808" width="6.88671875" style="418" customWidth="1"/>
    <col min="2809" max="2809" width="43.44140625" style="418" customWidth="1"/>
    <col min="2810" max="2810" width="38.109375" style="418" customWidth="1"/>
    <col min="2811" max="2811" width="6.88671875" style="418" customWidth="1"/>
    <col min="2812" max="2812" width="8.21875" style="418" bestFit="1" customWidth="1"/>
    <col min="2813" max="2813" width="13.21875" style="418" customWidth="1"/>
    <col min="2814" max="2841" width="11.44140625" style="418" customWidth="1"/>
    <col min="2842" max="3061" width="8.88671875" style="418"/>
    <col min="3062" max="3062" width="2.109375" style="418" customWidth="1"/>
    <col min="3063" max="3064" width="6.88671875" style="418" customWidth="1"/>
    <col min="3065" max="3065" width="43.44140625" style="418" customWidth="1"/>
    <col min="3066" max="3066" width="38.109375" style="418" customWidth="1"/>
    <col min="3067" max="3067" width="6.88671875" style="418" customWidth="1"/>
    <col min="3068" max="3068" width="8.21875" style="418" bestFit="1" customWidth="1"/>
    <col min="3069" max="3069" width="13.21875" style="418" customWidth="1"/>
    <col min="3070" max="3097" width="11.44140625" style="418" customWidth="1"/>
    <col min="3098" max="3317" width="8.88671875" style="418"/>
    <col min="3318" max="3318" width="2.109375" style="418" customWidth="1"/>
    <col min="3319" max="3320" width="6.88671875" style="418" customWidth="1"/>
    <col min="3321" max="3321" width="43.44140625" style="418" customWidth="1"/>
    <col min="3322" max="3322" width="38.109375" style="418" customWidth="1"/>
    <col min="3323" max="3323" width="6.88671875" style="418" customWidth="1"/>
    <col min="3324" max="3324" width="8.21875" style="418" bestFit="1" customWidth="1"/>
    <col min="3325" max="3325" width="13.21875" style="418" customWidth="1"/>
    <col min="3326" max="3353" width="11.44140625" style="418" customWidth="1"/>
    <col min="3354" max="3573" width="8.88671875" style="418"/>
    <col min="3574" max="3574" width="2.109375" style="418" customWidth="1"/>
    <col min="3575" max="3576" width="6.88671875" style="418" customWidth="1"/>
    <col min="3577" max="3577" width="43.44140625" style="418" customWidth="1"/>
    <col min="3578" max="3578" width="38.109375" style="418" customWidth="1"/>
    <col min="3579" max="3579" width="6.88671875" style="418" customWidth="1"/>
    <col min="3580" max="3580" width="8.21875" style="418" bestFit="1" customWidth="1"/>
    <col min="3581" max="3581" width="13.21875" style="418" customWidth="1"/>
    <col min="3582" max="3609" width="11.44140625" style="418" customWidth="1"/>
    <col min="3610" max="3829" width="8.88671875" style="418"/>
    <col min="3830" max="3830" width="2.109375" style="418" customWidth="1"/>
    <col min="3831" max="3832" width="6.88671875" style="418" customWidth="1"/>
    <col min="3833" max="3833" width="43.44140625" style="418" customWidth="1"/>
    <col min="3834" max="3834" width="38.109375" style="418" customWidth="1"/>
    <col min="3835" max="3835" width="6.88671875" style="418" customWidth="1"/>
    <col min="3836" max="3836" width="8.21875" style="418" bestFit="1" customWidth="1"/>
    <col min="3837" max="3837" width="13.21875" style="418" customWidth="1"/>
    <col min="3838" max="3865" width="11.44140625" style="418" customWidth="1"/>
    <col min="3866" max="4085" width="8.88671875" style="418"/>
    <col min="4086" max="4086" width="2.109375" style="418" customWidth="1"/>
    <col min="4087" max="4088" width="6.88671875" style="418" customWidth="1"/>
    <col min="4089" max="4089" width="43.44140625" style="418" customWidth="1"/>
    <col min="4090" max="4090" width="38.109375" style="418" customWidth="1"/>
    <col min="4091" max="4091" width="6.88671875" style="418" customWidth="1"/>
    <col min="4092" max="4092" width="8.21875" style="418" bestFit="1" customWidth="1"/>
    <col min="4093" max="4093" width="13.21875" style="418" customWidth="1"/>
    <col min="4094" max="4121" width="11.44140625" style="418" customWidth="1"/>
    <col min="4122" max="4341" width="8.88671875" style="418"/>
    <col min="4342" max="4342" width="2.109375" style="418" customWidth="1"/>
    <col min="4343" max="4344" width="6.88671875" style="418" customWidth="1"/>
    <col min="4345" max="4345" width="43.44140625" style="418" customWidth="1"/>
    <col min="4346" max="4346" width="38.109375" style="418" customWidth="1"/>
    <col min="4347" max="4347" width="6.88671875" style="418" customWidth="1"/>
    <col min="4348" max="4348" width="8.21875" style="418" bestFit="1" customWidth="1"/>
    <col min="4349" max="4349" width="13.21875" style="418" customWidth="1"/>
    <col min="4350" max="4377" width="11.44140625" style="418" customWidth="1"/>
    <col min="4378" max="4597" width="8.88671875" style="418"/>
    <col min="4598" max="4598" width="2.109375" style="418" customWidth="1"/>
    <col min="4599" max="4600" width="6.88671875" style="418" customWidth="1"/>
    <col min="4601" max="4601" width="43.44140625" style="418" customWidth="1"/>
    <col min="4602" max="4602" width="38.109375" style="418" customWidth="1"/>
    <col min="4603" max="4603" width="6.88671875" style="418" customWidth="1"/>
    <col min="4604" max="4604" width="8.21875" style="418" bestFit="1" customWidth="1"/>
    <col min="4605" max="4605" width="13.21875" style="418" customWidth="1"/>
    <col min="4606" max="4633" width="11.44140625" style="418" customWidth="1"/>
    <col min="4634" max="4853" width="8.88671875" style="418"/>
    <col min="4854" max="4854" width="2.109375" style="418" customWidth="1"/>
    <col min="4855" max="4856" width="6.88671875" style="418" customWidth="1"/>
    <col min="4857" max="4857" width="43.44140625" style="418" customWidth="1"/>
    <col min="4858" max="4858" width="38.109375" style="418" customWidth="1"/>
    <col min="4859" max="4859" width="6.88671875" style="418" customWidth="1"/>
    <col min="4860" max="4860" width="8.21875" style="418" bestFit="1" customWidth="1"/>
    <col min="4861" max="4861" width="13.21875" style="418" customWidth="1"/>
    <col min="4862" max="4889" width="11.44140625" style="418" customWidth="1"/>
    <col min="4890" max="5109" width="8.88671875" style="418"/>
    <col min="5110" max="5110" width="2.109375" style="418" customWidth="1"/>
    <col min="5111" max="5112" width="6.88671875" style="418" customWidth="1"/>
    <col min="5113" max="5113" width="43.44140625" style="418" customWidth="1"/>
    <col min="5114" max="5114" width="38.109375" style="418" customWidth="1"/>
    <col min="5115" max="5115" width="6.88671875" style="418" customWidth="1"/>
    <col min="5116" max="5116" width="8.21875" style="418" bestFit="1" customWidth="1"/>
    <col min="5117" max="5117" width="13.21875" style="418" customWidth="1"/>
    <col min="5118" max="5145" width="11.44140625" style="418" customWidth="1"/>
    <col min="5146" max="5365" width="8.88671875" style="418"/>
    <col min="5366" max="5366" width="2.109375" style="418" customWidth="1"/>
    <col min="5367" max="5368" width="6.88671875" style="418" customWidth="1"/>
    <col min="5369" max="5369" width="43.44140625" style="418" customWidth="1"/>
    <col min="5370" max="5370" width="38.109375" style="418" customWidth="1"/>
    <col min="5371" max="5371" width="6.88671875" style="418" customWidth="1"/>
    <col min="5372" max="5372" width="8.21875" style="418" bestFit="1" customWidth="1"/>
    <col min="5373" max="5373" width="13.21875" style="418" customWidth="1"/>
    <col min="5374" max="5401" width="11.44140625" style="418" customWidth="1"/>
    <col min="5402" max="5621" width="8.88671875" style="418"/>
    <col min="5622" max="5622" width="2.109375" style="418" customWidth="1"/>
    <col min="5623" max="5624" width="6.88671875" style="418" customWidth="1"/>
    <col min="5625" max="5625" width="43.44140625" style="418" customWidth="1"/>
    <col min="5626" max="5626" width="38.109375" style="418" customWidth="1"/>
    <col min="5627" max="5627" width="6.88671875" style="418" customWidth="1"/>
    <col min="5628" max="5628" width="8.21875" style="418" bestFit="1" customWidth="1"/>
    <col min="5629" max="5629" width="13.21875" style="418" customWidth="1"/>
    <col min="5630" max="5657" width="11.44140625" style="418" customWidth="1"/>
    <col min="5658" max="5877" width="8.88671875" style="418"/>
    <col min="5878" max="5878" width="2.109375" style="418" customWidth="1"/>
    <col min="5879" max="5880" width="6.88671875" style="418" customWidth="1"/>
    <col min="5881" max="5881" width="43.44140625" style="418" customWidth="1"/>
    <col min="5882" max="5882" width="38.109375" style="418" customWidth="1"/>
    <col min="5883" max="5883" width="6.88671875" style="418" customWidth="1"/>
    <col min="5884" max="5884" width="8.21875" style="418" bestFit="1" customWidth="1"/>
    <col min="5885" max="5885" width="13.21875" style="418" customWidth="1"/>
    <col min="5886" max="5913" width="11.44140625" style="418" customWidth="1"/>
    <col min="5914" max="6133" width="8.88671875" style="418"/>
    <col min="6134" max="6134" width="2.109375" style="418" customWidth="1"/>
    <col min="6135" max="6136" width="6.88671875" style="418" customWidth="1"/>
    <col min="6137" max="6137" width="43.44140625" style="418" customWidth="1"/>
    <col min="6138" max="6138" width="38.109375" style="418" customWidth="1"/>
    <col min="6139" max="6139" width="6.88671875" style="418" customWidth="1"/>
    <col min="6140" max="6140" width="8.21875" style="418" bestFit="1" customWidth="1"/>
    <col min="6141" max="6141" width="13.21875" style="418" customWidth="1"/>
    <col min="6142" max="6169" width="11.44140625" style="418" customWidth="1"/>
    <col min="6170" max="6389" width="8.88671875" style="418"/>
    <col min="6390" max="6390" width="2.109375" style="418" customWidth="1"/>
    <col min="6391" max="6392" width="6.88671875" style="418" customWidth="1"/>
    <col min="6393" max="6393" width="43.44140625" style="418" customWidth="1"/>
    <col min="6394" max="6394" width="38.109375" style="418" customWidth="1"/>
    <col min="6395" max="6395" width="6.88671875" style="418" customWidth="1"/>
    <col min="6396" max="6396" width="8.21875" style="418" bestFit="1" customWidth="1"/>
    <col min="6397" max="6397" width="13.21875" style="418" customWidth="1"/>
    <col min="6398" max="6425" width="11.44140625" style="418" customWidth="1"/>
    <col min="6426" max="6645" width="8.88671875" style="418"/>
    <col min="6646" max="6646" width="2.109375" style="418" customWidth="1"/>
    <col min="6647" max="6648" width="6.88671875" style="418" customWidth="1"/>
    <col min="6649" max="6649" width="43.44140625" style="418" customWidth="1"/>
    <col min="6650" max="6650" width="38.109375" style="418" customWidth="1"/>
    <col min="6651" max="6651" width="6.88671875" style="418" customWidth="1"/>
    <col min="6652" max="6652" width="8.21875" style="418" bestFit="1" customWidth="1"/>
    <col min="6653" max="6653" width="13.21875" style="418" customWidth="1"/>
    <col min="6654" max="6681" width="11.44140625" style="418" customWidth="1"/>
    <col min="6682" max="6901" width="8.88671875" style="418"/>
    <col min="6902" max="6902" width="2.109375" style="418" customWidth="1"/>
    <col min="6903" max="6904" width="6.88671875" style="418" customWidth="1"/>
    <col min="6905" max="6905" width="43.44140625" style="418" customWidth="1"/>
    <col min="6906" max="6906" width="38.109375" style="418" customWidth="1"/>
    <col min="6907" max="6907" width="6.88671875" style="418" customWidth="1"/>
    <col min="6908" max="6908" width="8.21875" style="418" bestFit="1" customWidth="1"/>
    <col min="6909" max="6909" width="13.21875" style="418" customWidth="1"/>
    <col min="6910" max="6937" width="11.44140625" style="418" customWidth="1"/>
    <col min="6938" max="7157" width="8.88671875" style="418"/>
    <col min="7158" max="7158" width="2.109375" style="418" customWidth="1"/>
    <col min="7159" max="7160" width="6.88671875" style="418" customWidth="1"/>
    <col min="7161" max="7161" width="43.44140625" style="418" customWidth="1"/>
    <col min="7162" max="7162" width="38.109375" style="418" customWidth="1"/>
    <col min="7163" max="7163" width="6.88671875" style="418" customWidth="1"/>
    <col min="7164" max="7164" width="8.21875" style="418" bestFit="1" customWidth="1"/>
    <col min="7165" max="7165" width="13.21875" style="418" customWidth="1"/>
    <col min="7166" max="7193" width="11.44140625" style="418" customWidth="1"/>
    <col min="7194" max="7413" width="8.88671875" style="418"/>
    <col min="7414" max="7414" width="2.109375" style="418" customWidth="1"/>
    <col min="7415" max="7416" width="6.88671875" style="418" customWidth="1"/>
    <col min="7417" max="7417" width="43.44140625" style="418" customWidth="1"/>
    <col min="7418" max="7418" width="38.109375" style="418" customWidth="1"/>
    <col min="7419" max="7419" width="6.88671875" style="418" customWidth="1"/>
    <col min="7420" max="7420" width="8.21875" style="418" bestFit="1" customWidth="1"/>
    <col min="7421" max="7421" width="13.21875" style="418" customWidth="1"/>
    <col min="7422" max="7449" width="11.44140625" style="418" customWidth="1"/>
    <col min="7450" max="7669" width="8.88671875" style="418"/>
    <col min="7670" max="7670" width="2.109375" style="418" customWidth="1"/>
    <col min="7671" max="7672" width="6.88671875" style="418" customWidth="1"/>
    <col min="7673" max="7673" width="43.44140625" style="418" customWidth="1"/>
    <col min="7674" max="7674" width="38.109375" style="418" customWidth="1"/>
    <col min="7675" max="7675" width="6.88671875" style="418" customWidth="1"/>
    <col min="7676" max="7676" width="8.21875" style="418" bestFit="1" customWidth="1"/>
    <col min="7677" max="7677" width="13.21875" style="418" customWidth="1"/>
    <col min="7678" max="7705" width="11.44140625" style="418" customWidth="1"/>
    <col min="7706" max="7925" width="8.88671875" style="418"/>
    <col min="7926" max="7926" width="2.109375" style="418" customWidth="1"/>
    <col min="7927" max="7928" width="6.88671875" style="418" customWidth="1"/>
    <col min="7929" max="7929" width="43.44140625" style="418" customWidth="1"/>
    <col min="7930" max="7930" width="38.109375" style="418" customWidth="1"/>
    <col min="7931" max="7931" width="6.88671875" style="418" customWidth="1"/>
    <col min="7932" max="7932" width="8.21875" style="418" bestFit="1" customWidth="1"/>
    <col min="7933" max="7933" width="13.21875" style="418" customWidth="1"/>
    <col min="7934" max="7961" width="11.44140625" style="418" customWidth="1"/>
    <col min="7962" max="8181" width="8.88671875" style="418"/>
    <col min="8182" max="8182" width="2.109375" style="418" customWidth="1"/>
    <col min="8183" max="8184" width="6.88671875" style="418" customWidth="1"/>
    <col min="8185" max="8185" width="43.44140625" style="418" customWidth="1"/>
    <col min="8186" max="8186" width="38.109375" style="418" customWidth="1"/>
    <col min="8187" max="8187" width="6.88671875" style="418" customWidth="1"/>
    <col min="8188" max="8188" width="8.21875" style="418" bestFit="1" customWidth="1"/>
    <col min="8189" max="8189" width="13.21875" style="418" customWidth="1"/>
    <col min="8190" max="8217" width="11.44140625" style="418" customWidth="1"/>
    <col min="8218" max="8437" width="8.88671875" style="418"/>
    <col min="8438" max="8438" width="2.109375" style="418" customWidth="1"/>
    <col min="8439" max="8440" width="6.88671875" style="418" customWidth="1"/>
    <col min="8441" max="8441" width="43.44140625" style="418" customWidth="1"/>
    <col min="8442" max="8442" width="38.109375" style="418" customWidth="1"/>
    <col min="8443" max="8443" width="6.88671875" style="418" customWidth="1"/>
    <col min="8444" max="8444" width="8.21875" style="418" bestFit="1" customWidth="1"/>
    <col min="8445" max="8445" width="13.21875" style="418" customWidth="1"/>
    <col min="8446" max="8473" width="11.44140625" style="418" customWidth="1"/>
    <col min="8474" max="8693" width="8.88671875" style="418"/>
    <col min="8694" max="8694" width="2.109375" style="418" customWidth="1"/>
    <col min="8695" max="8696" width="6.88671875" style="418" customWidth="1"/>
    <col min="8697" max="8697" width="43.44140625" style="418" customWidth="1"/>
    <col min="8698" max="8698" width="38.109375" style="418" customWidth="1"/>
    <col min="8699" max="8699" width="6.88671875" style="418" customWidth="1"/>
    <col min="8700" max="8700" width="8.21875" style="418" bestFit="1" customWidth="1"/>
    <col min="8701" max="8701" width="13.21875" style="418" customWidth="1"/>
    <col min="8702" max="8729" width="11.44140625" style="418" customWidth="1"/>
    <col min="8730" max="8949" width="8.88671875" style="418"/>
    <col min="8950" max="8950" width="2.109375" style="418" customWidth="1"/>
    <col min="8951" max="8952" width="6.88671875" style="418" customWidth="1"/>
    <col min="8953" max="8953" width="43.44140625" style="418" customWidth="1"/>
    <col min="8954" max="8954" width="38.109375" style="418" customWidth="1"/>
    <col min="8955" max="8955" width="6.88671875" style="418" customWidth="1"/>
    <col min="8956" max="8956" width="8.21875" style="418" bestFit="1" customWidth="1"/>
    <col min="8957" max="8957" width="13.21875" style="418" customWidth="1"/>
    <col min="8958" max="8985" width="11.44140625" style="418" customWidth="1"/>
    <col min="8986" max="9205" width="8.88671875" style="418"/>
    <col min="9206" max="9206" width="2.109375" style="418" customWidth="1"/>
    <col min="9207" max="9208" width="6.88671875" style="418" customWidth="1"/>
    <col min="9209" max="9209" width="43.44140625" style="418" customWidth="1"/>
    <col min="9210" max="9210" width="38.109375" style="418" customWidth="1"/>
    <col min="9211" max="9211" width="6.88671875" style="418" customWidth="1"/>
    <col min="9212" max="9212" width="8.21875" style="418" bestFit="1" customWidth="1"/>
    <col min="9213" max="9213" width="13.21875" style="418" customWidth="1"/>
    <col min="9214" max="9241" width="11.44140625" style="418" customWidth="1"/>
    <col min="9242" max="9461" width="8.88671875" style="418"/>
    <col min="9462" max="9462" width="2.109375" style="418" customWidth="1"/>
    <col min="9463" max="9464" width="6.88671875" style="418" customWidth="1"/>
    <col min="9465" max="9465" width="43.44140625" style="418" customWidth="1"/>
    <col min="9466" max="9466" width="38.109375" style="418" customWidth="1"/>
    <col min="9467" max="9467" width="6.88671875" style="418" customWidth="1"/>
    <col min="9468" max="9468" width="8.21875" style="418" bestFit="1" customWidth="1"/>
    <col min="9469" max="9469" width="13.21875" style="418" customWidth="1"/>
    <col min="9470" max="9497" width="11.44140625" style="418" customWidth="1"/>
    <col min="9498" max="9717" width="8.88671875" style="418"/>
    <col min="9718" max="9718" width="2.109375" style="418" customWidth="1"/>
    <col min="9719" max="9720" width="6.88671875" style="418" customWidth="1"/>
    <col min="9721" max="9721" width="43.44140625" style="418" customWidth="1"/>
    <col min="9722" max="9722" width="38.109375" style="418" customWidth="1"/>
    <col min="9723" max="9723" width="6.88671875" style="418" customWidth="1"/>
    <col min="9724" max="9724" width="8.21875" style="418" bestFit="1" customWidth="1"/>
    <col min="9725" max="9725" width="13.21875" style="418" customWidth="1"/>
    <col min="9726" max="9753" width="11.44140625" style="418" customWidth="1"/>
    <col min="9754" max="9973" width="8.88671875" style="418"/>
    <col min="9974" max="9974" width="2.109375" style="418" customWidth="1"/>
    <col min="9975" max="9976" width="6.88671875" style="418" customWidth="1"/>
    <col min="9977" max="9977" width="43.44140625" style="418" customWidth="1"/>
    <col min="9978" max="9978" width="38.109375" style="418" customWidth="1"/>
    <col min="9979" max="9979" width="6.88671875" style="418" customWidth="1"/>
    <col min="9980" max="9980" width="8.21875" style="418" bestFit="1" customWidth="1"/>
    <col min="9981" max="9981" width="13.21875" style="418" customWidth="1"/>
    <col min="9982" max="10009" width="11.44140625" style="418" customWidth="1"/>
    <col min="10010" max="10229" width="8.88671875" style="418"/>
    <col min="10230" max="10230" width="2.109375" style="418" customWidth="1"/>
    <col min="10231" max="10232" width="6.88671875" style="418" customWidth="1"/>
    <col min="10233" max="10233" width="43.44140625" style="418" customWidth="1"/>
    <col min="10234" max="10234" width="38.109375" style="418" customWidth="1"/>
    <col min="10235" max="10235" width="6.88671875" style="418" customWidth="1"/>
    <col min="10236" max="10236" width="8.21875" style="418" bestFit="1" customWidth="1"/>
    <col min="10237" max="10237" width="13.21875" style="418" customWidth="1"/>
    <col min="10238" max="10265" width="11.44140625" style="418" customWidth="1"/>
    <col min="10266" max="10485" width="8.88671875" style="418"/>
    <col min="10486" max="10486" width="2.109375" style="418" customWidth="1"/>
    <col min="10487" max="10488" width="6.88671875" style="418" customWidth="1"/>
    <col min="10489" max="10489" width="43.44140625" style="418" customWidth="1"/>
    <col min="10490" max="10490" width="38.109375" style="418" customWidth="1"/>
    <col min="10491" max="10491" width="6.88671875" style="418" customWidth="1"/>
    <col min="10492" max="10492" width="8.21875" style="418" bestFit="1" customWidth="1"/>
    <col min="10493" max="10493" width="13.21875" style="418" customWidth="1"/>
    <col min="10494" max="10521" width="11.44140625" style="418" customWidth="1"/>
    <col min="10522" max="10741" width="8.88671875" style="418"/>
    <col min="10742" max="10742" width="2.109375" style="418" customWidth="1"/>
    <col min="10743" max="10744" width="6.88671875" style="418" customWidth="1"/>
    <col min="10745" max="10745" width="43.44140625" style="418" customWidth="1"/>
    <col min="10746" max="10746" width="38.109375" style="418" customWidth="1"/>
    <col min="10747" max="10747" width="6.88671875" style="418" customWidth="1"/>
    <col min="10748" max="10748" width="8.21875" style="418" bestFit="1" customWidth="1"/>
    <col min="10749" max="10749" width="13.21875" style="418" customWidth="1"/>
    <col min="10750" max="10777" width="11.44140625" style="418" customWidth="1"/>
    <col min="10778" max="10997" width="8.88671875" style="418"/>
    <col min="10998" max="10998" width="2.109375" style="418" customWidth="1"/>
    <col min="10999" max="11000" width="6.88671875" style="418" customWidth="1"/>
    <col min="11001" max="11001" width="43.44140625" style="418" customWidth="1"/>
    <col min="11002" max="11002" width="38.109375" style="418" customWidth="1"/>
    <col min="11003" max="11003" width="6.88671875" style="418" customWidth="1"/>
    <col min="11004" max="11004" width="8.21875" style="418" bestFit="1" customWidth="1"/>
    <col min="11005" max="11005" width="13.21875" style="418" customWidth="1"/>
    <col min="11006" max="11033" width="11.44140625" style="418" customWidth="1"/>
    <col min="11034" max="11253" width="8.88671875" style="418"/>
    <col min="11254" max="11254" width="2.109375" style="418" customWidth="1"/>
    <col min="11255" max="11256" width="6.88671875" style="418" customWidth="1"/>
    <col min="11257" max="11257" width="43.44140625" style="418" customWidth="1"/>
    <col min="11258" max="11258" width="38.109375" style="418" customWidth="1"/>
    <col min="11259" max="11259" width="6.88671875" style="418" customWidth="1"/>
    <col min="11260" max="11260" width="8.21875" style="418" bestFit="1" customWidth="1"/>
    <col min="11261" max="11261" width="13.21875" style="418" customWidth="1"/>
    <col min="11262" max="11289" width="11.44140625" style="418" customWidth="1"/>
    <col min="11290" max="11509" width="8.88671875" style="418"/>
    <col min="11510" max="11510" width="2.109375" style="418" customWidth="1"/>
    <col min="11511" max="11512" width="6.88671875" style="418" customWidth="1"/>
    <col min="11513" max="11513" width="43.44140625" style="418" customWidth="1"/>
    <col min="11514" max="11514" width="38.109375" style="418" customWidth="1"/>
    <col min="11515" max="11515" width="6.88671875" style="418" customWidth="1"/>
    <col min="11516" max="11516" width="8.21875" style="418" bestFit="1" customWidth="1"/>
    <col min="11517" max="11517" width="13.21875" style="418" customWidth="1"/>
    <col min="11518" max="11545" width="11.44140625" style="418" customWidth="1"/>
    <col min="11546" max="11765" width="8.88671875" style="418"/>
    <col min="11766" max="11766" width="2.109375" style="418" customWidth="1"/>
    <col min="11767" max="11768" width="6.88671875" style="418" customWidth="1"/>
    <col min="11769" max="11769" width="43.44140625" style="418" customWidth="1"/>
    <col min="11770" max="11770" width="38.109375" style="418" customWidth="1"/>
    <col min="11771" max="11771" width="6.88671875" style="418" customWidth="1"/>
    <col min="11772" max="11772" width="8.21875" style="418" bestFit="1" customWidth="1"/>
    <col min="11773" max="11773" width="13.21875" style="418" customWidth="1"/>
    <col min="11774" max="11801" width="11.44140625" style="418" customWidth="1"/>
    <col min="11802" max="12021" width="8.88671875" style="418"/>
    <col min="12022" max="12022" width="2.109375" style="418" customWidth="1"/>
    <col min="12023" max="12024" width="6.88671875" style="418" customWidth="1"/>
    <col min="12025" max="12025" width="43.44140625" style="418" customWidth="1"/>
    <col min="12026" max="12026" width="38.109375" style="418" customWidth="1"/>
    <col min="12027" max="12027" width="6.88671875" style="418" customWidth="1"/>
    <col min="12028" max="12028" width="8.21875" style="418" bestFit="1" customWidth="1"/>
    <col min="12029" max="12029" width="13.21875" style="418" customWidth="1"/>
    <col min="12030" max="12057" width="11.44140625" style="418" customWidth="1"/>
    <col min="12058" max="12277" width="8.88671875" style="418"/>
    <col min="12278" max="12278" width="2.109375" style="418" customWidth="1"/>
    <col min="12279" max="12280" width="6.88671875" style="418" customWidth="1"/>
    <col min="12281" max="12281" width="43.44140625" style="418" customWidth="1"/>
    <col min="12282" max="12282" width="38.109375" style="418" customWidth="1"/>
    <col min="12283" max="12283" width="6.88671875" style="418" customWidth="1"/>
    <col min="12284" max="12284" width="8.21875" style="418" bestFit="1" customWidth="1"/>
    <col min="12285" max="12285" width="13.21875" style="418" customWidth="1"/>
    <col min="12286" max="12313" width="11.44140625" style="418" customWidth="1"/>
    <col min="12314" max="12533" width="8.88671875" style="418"/>
    <col min="12534" max="12534" width="2.109375" style="418" customWidth="1"/>
    <col min="12535" max="12536" width="6.88671875" style="418" customWidth="1"/>
    <col min="12537" max="12537" width="43.44140625" style="418" customWidth="1"/>
    <col min="12538" max="12538" width="38.109375" style="418" customWidth="1"/>
    <col min="12539" max="12539" width="6.88671875" style="418" customWidth="1"/>
    <col min="12540" max="12540" width="8.21875" style="418" bestFit="1" customWidth="1"/>
    <col min="12541" max="12541" width="13.21875" style="418" customWidth="1"/>
    <col min="12542" max="12569" width="11.44140625" style="418" customWidth="1"/>
    <col min="12570" max="12789" width="8.88671875" style="418"/>
    <col min="12790" max="12790" width="2.109375" style="418" customWidth="1"/>
    <col min="12791" max="12792" width="6.88671875" style="418" customWidth="1"/>
    <col min="12793" max="12793" width="43.44140625" style="418" customWidth="1"/>
    <col min="12794" max="12794" width="38.109375" style="418" customWidth="1"/>
    <col min="12795" max="12795" width="6.88671875" style="418" customWidth="1"/>
    <col min="12796" max="12796" width="8.21875" style="418" bestFit="1" customWidth="1"/>
    <col min="12797" max="12797" width="13.21875" style="418" customWidth="1"/>
    <col min="12798" max="12825" width="11.44140625" style="418" customWidth="1"/>
    <col min="12826" max="13045" width="8.88671875" style="418"/>
    <col min="13046" max="13046" width="2.109375" style="418" customWidth="1"/>
    <col min="13047" max="13048" width="6.88671875" style="418" customWidth="1"/>
    <col min="13049" max="13049" width="43.44140625" style="418" customWidth="1"/>
    <col min="13050" max="13050" width="38.109375" style="418" customWidth="1"/>
    <col min="13051" max="13051" width="6.88671875" style="418" customWidth="1"/>
    <col min="13052" max="13052" width="8.21875" style="418" bestFit="1" customWidth="1"/>
    <col min="13053" max="13053" width="13.21875" style="418" customWidth="1"/>
    <col min="13054" max="13081" width="11.44140625" style="418" customWidth="1"/>
    <col min="13082" max="13301" width="8.88671875" style="418"/>
    <col min="13302" max="13302" width="2.109375" style="418" customWidth="1"/>
    <col min="13303" max="13304" width="6.88671875" style="418" customWidth="1"/>
    <col min="13305" max="13305" width="43.44140625" style="418" customWidth="1"/>
    <col min="13306" max="13306" width="38.109375" style="418" customWidth="1"/>
    <col min="13307" max="13307" width="6.88671875" style="418" customWidth="1"/>
    <col min="13308" max="13308" width="8.21875" style="418" bestFit="1" customWidth="1"/>
    <col min="13309" max="13309" width="13.21875" style="418" customWidth="1"/>
    <col min="13310" max="13337" width="11.44140625" style="418" customWidth="1"/>
    <col min="13338" max="13557" width="8.88671875" style="418"/>
    <col min="13558" max="13558" width="2.109375" style="418" customWidth="1"/>
    <col min="13559" max="13560" width="6.88671875" style="418" customWidth="1"/>
    <col min="13561" max="13561" width="43.44140625" style="418" customWidth="1"/>
    <col min="13562" max="13562" width="38.109375" style="418" customWidth="1"/>
    <col min="13563" max="13563" width="6.88671875" style="418" customWidth="1"/>
    <col min="13564" max="13564" width="8.21875" style="418" bestFit="1" customWidth="1"/>
    <col min="13565" max="13565" width="13.21875" style="418" customWidth="1"/>
    <col min="13566" max="13593" width="11.44140625" style="418" customWidth="1"/>
    <col min="13594" max="13813" width="8.88671875" style="418"/>
    <col min="13814" max="13814" width="2.109375" style="418" customWidth="1"/>
    <col min="13815" max="13816" width="6.88671875" style="418" customWidth="1"/>
    <col min="13817" max="13817" width="43.44140625" style="418" customWidth="1"/>
    <col min="13818" max="13818" width="38.109375" style="418" customWidth="1"/>
    <col min="13819" max="13819" width="6.88671875" style="418" customWidth="1"/>
    <col min="13820" max="13820" width="8.21875" style="418" bestFit="1" customWidth="1"/>
    <col min="13821" max="13821" width="13.21875" style="418" customWidth="1"/>
    <col min="13822" max="13849" width="11.44140625" style="418" customWidth="1"/>
    <col min="13850" max="14069" width="8.88671875" style="418"/>
    <col min="14070" max="14070" width="2.109375" style="418" customWidth="1"/>
    <col min="14071" max="14072" width="6.88671875" style="418" customWidth="1"/>
    <col min="14073" max="14073" width="43.44140625" style="418" customWidth="1"/>
    <col min="14074" max="14074" width="38.109375" style="418" customWidth="1"/>
    <col min="14075" max="14075" width="6.88671875" style="418" customWidth="1"/>
    <col min="14076" max="14076" width="8.21875" style="418" bestFit="1" customWidth="1"/>
    <col min="14077" max="14077" width="13.21875" style="418" customWidth="1"/>
    <col min="14078" max="14105" width="11.44140625" style="418" customWidth="1"/>
    <col min="14106" max="14325" width="8.88671875" style="418"/>
    <col min="14326" max="14326" width="2.109375" style="418" customWidth="1"/>
    <col min="14327" max="14328" width="6.88671875" style="418" customWidth="1"/>
    <col min="14329" max="14329" width="43.44140625" style="418" customWidth="1"/>
    <col min="14330" max="14330" width="38.109375" style="418" customWidth="1"/>
    <col min="14331" max="14331" width="6.88671875" style="418" customWidth="1"/>
    <col min="14332" max="14332" width="8.21875" style="418" bestFit="1" customWidth="1"/>
    <col min="14333" max="14333" width="13.21875" style="418" customWidth="1"/>
    <col min="14334" max="14361" width="11.44140625" style="418" customWidth="1"/>
    <col min="14362" max="14581" width="8.88671875" style="418"/>
    <col min="14582" max="14582" width="2.109375" style="418" customWidth="1"/>
    <col min="14583" max="14584" width="6.88671875" style="418" customWidth="1"/>
    <col min="14585" max="14585" width="43.44140625" style="418" customWidth="1"/>
    <col min="14586" max="14586" width="38.109375" style="418" customWidth="1"/>
    <col min="14587" max="14587" width="6.88671875" style="418" customWidth="1"/>
    <col min="14588" max="14588" width="8.21875" style="418" bestFit="1" customWidth="1"/>
    <col min="14589" max="14589" width="13.21875" style="418" customWidth="1"/>
    <col min="14590" max="14617" width="11.44140625" style="418" customWidth="1"/>
    <col min="14618" max="14837" width="8.88671875" style="418"/>
    <col min="14838" max="14838" width="2.109375" style="418" customWidth="1"/>
    <col min="14839" max="14840" width="6.88671875" style="418" customWidth="1"/>
    <col min="14841" max="14841" width="43.44140625" style="418" customWidth="1"/>
    <col min="14842" max="14842" width="38.109375" style="418" customWidth="1"/>
    <col min="14843" max="14843" width="6.88671875" style="418" customWidth="1"/>
    <col min="14844" max="14844" width="8.21875" style="418" bestFit="1" customWidth="1"/>
    <col min="14845" max="14845" width="13.21875" style="418" customWidth="1"/>
    <col min="14846" max="14873" width="11.44140625" style="418" customWidth="1"/>
    <col min="14874" max="15093" width="8.88671875" style="418"/>
    <col min="15094" max="15094" width="2.109375" style="418" customWidth="1"/>
    <col min="15095" max="15096" width="6.88671875" style="418" customWidth="1"/>
    <col min="15097" max="15097" width="43.44140625" style="418" customWidth="1"/>
    <col min="15098" max="15098" width="38.109375" style="418" customWidth="1"/>
    <col min="15099" max="15099" width="6.88671875" style="418" customWidth="1"/>
    <col min="15100" max="15100" width="8.21875" style="418" bestFit="1" customWidth="1"/>
    <col min="15101" max="15101" width="13.21875" style="418" customWidth="1"/>
    <col min="15102" max="15129" width="11.44140625" style="418" customWidth="1"/>
    <col min="15130" max="15349" width="8.88671875" style="418"/>
    <col min="15350" max="15350" width="2.109375" style="418" customWidth="1"/>
    <col min="15351" max="15352" width="6.88671875" style="418" customWidth="1"/>
    <col min="15353" max="15353" width="43.44140625" style="418" customWidth="1"/>
    <col min="15354" max="15354" width="38.109375" style="418" customWidth="1"/>
    <col min="15355" max="15355" width="6.88671875" style="418" customWidth="1"/>
    <col min="15356" max="15356" width="8.21875" style="418" bestFit="1" customWidth="1"/>
    <col min="15357" max="15357" width="13.21875" style="418" customWidth="1"/>
    <col min="15358" max="15385" width="11.44140625" style="418" customWidth="1"/>
    <col min="15386" max="15605" width="8.88671875" style="418"/>
    <col min="15606" max="15606" width="2.109375" style="418" customWidth="1"/>
    <col min="15607" max="15608" width="6.88671875" style="418" customWidth="1"/>
    <col min="15609" max="15609" width="43.44140625" style="418" customWidth="1"/>
    <col min="15610" max="15610" width="38.109375" style="418" customWidth="1"/>
    <col min="15611" max="15611" width="6.88671875" style="418" customWidth="1"/>
    <col min="15612" max="15612" width="8.21875" style="418" bestFit="1" customWidth="1"/>
    <col min="15613" max="15613" width="13.21875" style="418" customWidth="1"/>
    <col min="15614" max="15641" width="11.44140625" style="418" customWidth="1"/>
    <col min="15642" max="15861" width="8.88671875" style="418"/>
    <col min="15862" max="15862" width="2.109375" style="418" customWidth="1"/>
    <col min="15863" max="15864" width="6.88671875" style="418" customWidth="1"/>
    <col min="15865" max="15865" width="43.44140625" style="418" customWidth="1"/>
    <col min="15866" max="15866" width="38.109375" style="418" customWidth="1"/>
    <col min="15867" max="15867" width="6.88671875" style="418" customWidth="1"/>
    <col min="15868" max="15868" width="8.21875" style="418" bestFit="1" customWidth="1"/>
    <col min="15869" max="15869" width="13.21875" style="418" customWidth="1"/>
    <col min="15870" max="15897" width="11.44140625" style="418" customWidth="1"/>
    <col min="15898" max="16117" width="8.88671875" style="418"/>
    <col min="16118" max="16118" width="2.109375" style="418" customWidth="1"/>
    <col min="16119" max="16120" width="6.88671875" style="418" customWidth="1"/>
    <col min="16121" max="16121" width="43.44140625" style="418" customWidth="1"/>
    <col min="16122" max="16122" width="38.109375" style="418" customWidth="1"/>
    <col min="16123" max="16123" width="6.88671875" style="418" customWidth="1"/>
    <col min="16124" max="16124" width="8.21875" style="418" bestFit="1" customWidth="1"/>
    <col min="16125" max="16125" width="13.21875" style="418" customWidth="1"/>
    <col min="16126" max="16153" width="11.44140625" style="418" customWidth="1"/>
    <col min="16154" max="16384" width="8.88671875" style="418"/>
  </cols>
  <sheetData>
    <row r="1" spans="1:36" ht="18.75" thickBot="1" x14ac:dyDescent="0.25">
      <c r="A1" s="406"/>
      <c r="B1" s="407"/>
      <c r="C1" s="408" t="s">
        <v>191</v>
      </c>
      <c r="D1" s="520"/>
      <c r="E1" s="521"/>
      <c r="F1" s="522"/>
      <c r="G1" s="522"/>
      <c r="H1" s="522"/>
      <c r="I1" s="523"/>
      <c r="J1" s="413"/>
      <c r="K1" s="413"/>
      <c r="L1" s="412"/>
      <c r="M1" s="412"/>
      <c r="N1" s="412"/>
      <c r="O1" s="412"/>
      <c r="P1" s="412"/>
      <c r="Q1" s="415"/>
      <c r="R1" s="415"/>
      <c r="S1" s="415"/>
      <c r="T1" s="415"/>
      <c r="U1" s="415"/>
      <c r="V1" s="415"/>
      <c r="W1" s="415"/>
      <c r="X1" s="415"/>
      <c r="Y1" s="415"/>
      <c r="Z1" s="415"/>
      <c r="AA1" s="415"/>
      <c r="AB1" s="415"/>
      <c r="AC1" s="415"/>
      <c r="AD1" s="415"/>
      <c r="AE1" s="415"/>
      <c r="AF1" s="415"/>
      <c r="AG1" s="415"/>
      <c r="AH1" s="417"/>
      <c r="AI1" s="415"/>
      <c r="AJ1" s="524"/>
    </row>
    <row r="2" spans="1:36" ht="32.25" thickBot="1" x14ac:dyDescent="0.25">
      <c r="A2" s="419"/>
      <c r="B2" s="420"/>
      <c r="C2" s="421" t="s">
        <v>115</v>
      </c>
      <c r="D2" s="422" t="s">
        <v>143</v>
      </c>
      <c r="E2" s="525" t="s">
        <v>116</v>
      </c>
      <c r="F2" s="422" t="s">
        <v>144</v>
      </c>
      <c r="G2" s="424" t="s">
        <v>192</v>
      </c>
      <c r="H2" s="526" t="str">
        <f>'TITLE PAGE'!D14</f>
        <v>2016-17</v>
      </c>
      <c r="I2" s="427" t="str">
        <f>'WRZ summary'!E3</f>
        <v>For info 2017-18</v>
      </c>
      <c r="J2" s="427" t="str">
        <f>'WRZ summary'!F3</f>
        <v>For info 2018-19</v>
      </c>
      <c r="K2" s="427" t="str">
        <f>'WRZ summary'!G3</f>
        <v>For info 2019-20</v>
      </c>
      <c r="L2" s="527" t="str">
        <f>'WRZ summary'!H3</f>
        <v>2020-21</v>
      </c>
      <c r="M2" s="527" t="str">
        <f>'WRZ summary'!I3</f>
        <v>2021-22</v>
      </c>
      <c r="N2" s="527" t="str">
        <f>'WRZ summary'!J3</f>
        <v>2022-23</v>
      </c>
      <c r="O2" s="527" t="str">
        <f>'WRZ summary'!K3</f>
        <v>2023-24</v>
      </c>
      <c r="P2" s="527" t="str">
        <f>'WRZ summary'!L3</f>
        <v>2024-25</v>
      </c>
      <c r="Q2" s="527" t="str">
        <f>'WRZ summary'!M3</f>
        <v>2025-26</v>
      </c>
      <c r="R2" s="527" t="str">
        <f>'WRZ summary'!N3</f>
        <v>2026-27</v>
      </c>
      <c r="S2" s="527" t="str">
        <f>'WRZ summary'!O3</f>
        <v>2027-28</v>
      </c>
      <c r="T2" s="527" t="str">
        <f>'WRZ summary'!P3</f>
        <v>2028-29</v>
      </c>
      <c r="U2" s="527" t="str">
        <f>'WRZ summary'!Q3</f>
        <v>2029-2030</v>
      </c>
      <c r="V2" s="527" t="str">
        <f>'WRZ summary'!R3</f>
        <v>2030-2031</v>
      </c>
      <c r="W2" s="527" t="str">
        <f>'WRZ summary'!S3</f>
        <v>2031-2032</v>
      </c>
      <c r="X2" s="527" t="str">
        <f>'WRZ summary'!T3</f>
        <v>2032-33</v>
      </c>
      <c r="Y2" s="527" t="str">
        <f>'WRZ summary'!U3</f>
        <v>2033-34</v>
      </c>
      <c r="Z2" s="527" t="str">
        <f>'WRZ summary'!V3</f>
        <v>2034-35</v>
      </c>
      <c r="AA2" s="527" t="str">
        <f>'WRZ summary'!W3</f>
        <v>2035-36</v>
      </c>
      <c r="AB2" s="527" t="str">
        <f>'WRZ summary'!X3</f>
        <v>2036-37</v>
      </c>
      <c r="AC2" s="527" t="str">
        <f>'WRZ summary'!Y3</f>
        <v>2037-38</v>
      </c>
      <c r="AD2" s="527" t="str">
        <f>'WRZ summary'!Z3</f>
        <v>2038-39</v>
      </c>
      <c r="AE2" s="527" t="str">
        <f>'WRZ summary'!AA3</f>
        <v>2039-40</v>
      </c>
      <c r="AF2" s="527" t="str">
        <f>'WRZ summary'!AB3</f>
        <v>2040-41</v>
      </c>
      <c r="AG2" s="527" t="str">
        <f>'WRZ summary'!AC3</f>
        <v>2041-42</v>
      </c>
      <c r="AH2" s="527" t="str">
        <f>'WRZ summary'!AD3</f>
        <v>2042-43</v>
      </c>
      <c r="AI2" s="527" t="str">
        <f>'WRZ summary'!AE3</f>
        <v>2043-44</v>
      </c>
      <c r="AJ2" s="528" t="str">
        <f>'WRZ summary'!AF3</f>
        <v>2044-45</v>
      </c>
    </row>
    <row r="3" spans="1:36" ht="25.15" customHeight="1" x14ac:dyDescent="0.2">
      <c r="A3" s="529"/>
      <c r="B3" s="402" t="s">
        <v>193</v>
      </c>
      <c r="C3" s="257" t="s">
        <v>194</v>
      </c>
      <c r="D3" s="530" t="s">
        <v>195</v>
      </c>
      <c r="E3" s="531" t="s">
        <v>127</v>
      </c>
      <c r="F3" s="532" t="s">
        <v>78</v>
      </c>
      <c r="G3" s="533">
        <v>2</v>
      </c>
      <c r="H3" s="534">
        <v>21.915464506141177</v>
      </c>
      <c r="I3" s="535">
        <v>21.944502625846443</v>
      </c>
      <c r="J3" s="535">
        <v>21.933149147140909</v>
      </c>
      <c r="K3" s="535">
        <v>21.965428222316717</v>
      </c>
      <c r="L3" s="536">
        <v>21.951115545630877</v>
      </c>
      <c r="M3" s="536">
        <v>22.069833230806598</v>
      </c>
      <c r="N3" s="536">
        <v>22.147822410634376</v>
      </c>
      <c r="O3" s="536">
        <v>22.221611382784712</v>
      </c>
      <c r="P3" s="536">
        <v>22.216607287020349</v>
      </c>
      <c r="Q3" s="536">
        <v>22.305219909606279</v>
      </c>
      <c r="R3" s="536">
        <v>22.329524809835839</v>
      </c>
      <c r="S3" s="536">
        <v>22.35319535816685</v>
      </c>
      <c r="T3" s="536">
        <v>22.316101480491682</v>
      </c>
      <c r="U3" s="536">
        <v>22.397974725374681</v>
      </c>
      <c r="V3" s="536">
        <v>22.424681114182924</v>
      </c>
      <c r="W3" s="536">
        <v>22.452712155328822</v>
      </c>
      <c r="X3" s="536">
        <v>22.418298007668341</v>
      </c>
      <c r="Y3" s="536">
        <v>22.500863365743925</v>
      </c>
      <c r="Z3" s="536">
        <v>22.520174659117625</v>
      </c>
      <c r="AA3" s="536">
        <v>22.53869800059568</v>
      </c>
      <c r="AB3" s="536">
        <v>22.49494262155055</v>
      </c>
      <c r="AC3" s="536">
        <v>22.576569498826252</v>
      </c>
      <c r="AD3" s="536">
        <v>22.599294507075747</v>
      </c>
      <c r="AE3" s="536">
        <v>22.622810891880842</v>
      </c>
      <c r="AF3" s="536">
        <v>22.586108656651518</v>
      </c>
      <c r="AG3" s="536">
        <v>22.672383082673516</v>
      </c>
      <c r="AH3" s="536">
        <v>22.698455653682775</v>
      </c>
      <c r="AI3" s="536">
        <v>22.725138862778355</v>
      </c>
      <c r="AJ3" s="537">
        <v>22.691210164245486</v>
      </c>
    </row>
    <row r="4" spans="1:36" ht="25.15" customHeight="1" x14ac:dyDescent="0.2">
      <c r="A4" s="502"/>
      <c r="B4" s="403"/>
      <c r="C4" s="261" t="s">
        <v>196</v>
      </c>
      <c r="D4" s="443" t="s">
        <v>197</v>
      </c>
      <c r="E4" s="538" t="s">
        <v>127</v>
      </c>
      <c r="F4" s="445" t="s">
        <v>78</v>
      </c>
      <c r="G4" s="445">
        <v>2</v>
      </c>
      <c r="H4" s="462">
        <v>0.36003929777562538</v>
      </c>
      <c r="I4" s="493">
        <v>0.36003929777562538</v>
      </c>
      <c r="J4" s="493">
        <v>0.36003929777562538</v>
      </c>
      <c r="K4" s="493">
        <v>0.36003929777562538</v>
      </c>
      <c r="L4" s="464">
        <v>0.36003929777562538</v>
      </c>
      <c r="M4" s="464">
        <v>0.36003929777562538</v>
      </c>
      <c r="N4" s="464">
        <v>0.36003929777562538</v>
      </c>
      <c r="O4" s="464">
        <v>0.36003929777562538</v>
      </c>
      <c r="P4" s="464">
        <v>0.36003929777562538</v>
      </c>
      <c r="Q4" s="464">
        <v>0.36003929777562538</v>
      </c>
      <c r="R4" s="464">
        <v>0.36003929777562538</v>
      </c>
      <c r="S4" s="464">
        <v>0.36003929777562538</v>
      </c>
      <c r="T4" s="464">
        <v>0.36003929777562538</v>
      </c>
      <c r="U4" s="464">
        <v>0.36003929777562538</v>
      </c>
      <c r="V4" s="464">
        <v>0.36003929777562538</v>
      </c>
      <c r="W4" s="464">
        <v>0.36003929777562538</v>
      </c>
      <c r="X4" s="464">
        <v>0.36003929777562538</v>
      </c>
      <c r="Y4" s="464">
        <v>0.36003929777562538</v>
      </c>
      <c r="Z4" s="464">
        <v>0.36003929777562538</v>
      </c>
      <c r="AA4" s="464">
        <v>0.36003929777562538</v>
      </c>
      <c r="AB4" s="464">
        <v>0.36003929777562538</v>
      </c>
      <c r="AC4" s="464">
        <v>0.36003929777562538</v>
      </c>
      <c r="AD4" s="464">
        <v>0.36003929777562538</v>
      </c>
      <c r="AE4" s="464">
        <v>0.36003929777562538</v>
      </c>
      <c r="AF4" s="464">
        <v>0.36003929777562538</v>
      </c>
      <c r="AG4" s="464">
        <v>0.36003929777562538</v>
      </c>
      <c r="AH4" s="464">
        <v>0.36003929777562538</v>
      </c>
      <c r="AI4" s="464">
        <v>0.36003929777562538</v>
      </c>
      <c r="AJ4" s="465">
        <v>0.36003929777562538</v>
      </c>
    </row>
    <row r="5" spans="1:36" ht="25.15" customHeight="1" x14ac:dyDescent="0.2">
      <c r="A5" s="502"/>
      <c r="B5" s="403"/>
      <c r="C5" s="484" t="s">
        <v>198</v>
      </c>
      <c r="D5" s="443" t="s">
        <v>199</v>
      </c>
      <c r="E5" s="538" t="s">
        <v>127</v>
      </c>
      <c r="F5" s="445" t="s">
        <v>78</v>
      </c>
      <c r="G5" s="445">
        <v>2</v>
      </c>
      <c r="H5" s="462">
        <v>25.908737992981372</v>
      </c>
      <c r="I5" s="493">
        <v>26.655931971081881</v>
      </c>
      <c r="J5" s="493">
        <v>27.394537003804238</v>
      </c>
      <c r="K5" s="493">
        <v>28.168092832744701</v>
      </c>
      <c r="L5" s="464">
        <v>28.848101095469399</v>
      </c>
      <c r="M5" s="464">
        <v>29.521708620128976</v>
      </c>
      <c r="N5" s="464">
        <v>30.176761848506029</v>
      </c>
      <c r="O5" s="464">
        <v>30.830531770965475</v>
      </c>
      <c r="P5" s="464">
        <v>31.458818022659731</v>
      </c>
      <c r="Q5" s="464">
        <v>32.075861018278431</v>
      </c>
      <c r="R5" s="464">
        <v>32.68805592636668</v>
      </c>
      <c r="S5" s="464">
        <v>33.264854869112931</v>
      </c>
      <c r="T5" s="464">
        <v>33.825325564764263</v>
      </c>
      <c r="U5" s="464">
        <v>34.372583750347303</v>
      </c>
      <c r="V5" s="464">
        <v>34.780112911504702</v>
      </c>
      <c r="W5" s="464">
        <v>35.333748672526994</v>
      </c>
      <c r="X5" s="464">
        <v>35.886005295030508</v>
      </c>
      <c r="Y5" s="464">
        <v>36.436895962590754</v>
      </c>
      <c r="Z5" s="464">
        <v>36.986426462722484</v>
      </c>
      <c r="AA5" s="464">
        <v>37.572958286466964</v>
      </c>
      <c r="AB5" s="464">
        <v>38.168719006072145</v>
      </c>
      <c r="AC5" s="464">
        <v>38.761687761419381</v>
      </c>
      <c r="AD5" s="464">
        <v>39.351246333619862</v>
      </c>
      <c r="AE5" s="464">
        <v>39.938060870589034</v>
      </c>
      <c r="AF5" s="464">
        <v>40.522099431162303</v>
      </c>
      <c r="AG5" s="464">
        <v>41.076863380226719</v>
      </c>
      <c r="AH5" s="464">
        <v>41.633823735742801</v>
      </c>
      <c r="AI5" s="464">
        <v>42.18826728618675</v>
      </c>
      <c r="AJ5" s="465">
        <v>42.741047318310223</v>
      </c>
    </row>
    <row r="6" spans="1:36" ht="25.15" customHeight="1" x14ac:dyDescent="0.2">
      <c r="A6" s="502"/>
      <c r="B6" s="403"/>
      <c r="C6" s="261" t="s">
        <v>200</v>
      </c>
      <c r="D6" s="443" t="s">
        <v>201</v>
      </c>
      <c r="E6" s="538" t="s">
        <v>127</v>
      </c>
      <c r="F6" s="445" t="s">
        <v>78</v>
      </c>
      <c r="G6" s="539">
        <v>2</v>
      </c>
      <c r="H6" s="488">
        <v>41.390851433254888</v>
      </c>
      <c r="I6" s="489">
        <v>40.468555256454941</v>
      </c>
      <c r="J6" s="489">
        <v>39.621266039648951</v>
      </c>
      <c r="K6" s="489">
        <v>38.805227854238325</v>
      </c>
      <c r="L6" s="490">
        <v>37.995712432382888</v>
      </c>
      <c r="M6" s="490">
        <v>37.243891763188067</v>
      </c>
      <c r="N6" s="490">
        <v>36.527273521023503</v>
      </c>
      <c r="O6" s="490">
        <v>35.830216715458626</v>
      </c>
      <c r="P6" s="490">
        <v>35.155241725234667</v>
      </c>
      <c r="Q6" s="490">
        <v>34.511296767352391</v>
      </c>
      <c r="R6" s="490">
        <v>33.881658982125984</v>
      </c>
      <c r="S6" s="490">
        <v>33.278106387593276</v>
      </c>
      <c r="T6" s="490">
        <v>32.69637530045371</v>
      </c>
      <c r="U6" s="490">
        <v>32.131898409198655</v>
      </c>
      <c r="V6" s="490">
        <v>31.56675259249484</v>
      </c>
      <c r="W6" s="490">
        <v>30.972232617085094</v>
      </c>
      <c r="X6" s="490">
        <v>30.38786560412635</v>
      </c>
      <c r="Y6" s="490">
        <v>29.821889818626921</v>
      </c>
      <c r="Z6" s="490">
        <v>29.263119144323682</v>
      </c>
      <c r="AA6" s="490">
        <v>28.736379536438367</v>
      </c>
      <c r="AB6" s="490">
        <v>28.218746992867942</v>
      </c>
      <c r="AC6" s="490">
        <v>27.713862283759816</v>
      </c>
      <c r="AD6" s="490">
        <v>27.213448181026813</v>
      </c>
      <c r="AE6" s="490">
        <v>26.72654240954008</v>
      </c>
      <c r="AF6" s="490">
        <v>26.248890962278612</v>
      </c>
      <c r="AG6" s="490">
        <v>25.780420774264712</v>
      </c>
      <c r="AH6" s="490">
        <v>25.322739132555398</v>
      </c>
      <c r="AI6" s="490">
        <v>24.873631637156802</v>
      </c>
      <c r="AJ6" s="491">
        <v>24.433787165253076</v>
      </c>
    </row>
    <row r="7" spans="1:36" ht="25.15" customHeight="1" x14ac:dyDescent="0.2">
      <c r="A7" s="502"/>
      <c r="B7" s="403"/>
      <c r="C7" s="239" t="s">
        <v>202</v>
      </c>
      <c r="D7" s="540" t="s">
        <v>203</v>
      </c>
      <c r="E7" s="234" t="s">
        <v>204</v>
      </c>
      <c r="F7" s="461" t="s">
        <v>78</v>
      </c>
      <c r="G7" s="461">
        <v>2</v>
      </c>
      <c r="H7" s="462">
        <f>H3-H30</f>
        <v>21.570791296824108</v>
      </c>
      <c r="I7" s="541">
        <f>I3-I30</f>
        <v>21.599829416529374</v>
      </c>
      <c r="J7" s="541">
        <f t="shared" ref="H7:AJ10" si="0">J3-J30</f>
        <v>21.588475937823841</v>
      </c>
      <c r="K7" s="541">
        <f t="shared" si="0"/>
        <v>21.620755012999648</v>
      </c>
      <c r="L7" s="441">
        <f t="shared" si="0"/>
        <v>21.606442336313808</v>
      </c>
      <c r="M7" s="441">
        <f t="shared" si="0"/>
        <v>21.725160021489529</v>
      </c>
      <c r="N7" s="441">
        <f t="shared" si="0"/>
        <v>21.803149201317307</v>
      </c>
      <c r="O7" s="441">
        <f t="shared" si="0"/>
        <v>21.876938173467643</v>
      </c>
      <c r="P7" s="441">
        <f t="shared" si="0"/>
        <v>21.87193407770328</v>
      </c>
      <c r="Q7" s="441">
        <f t="shared" si="0"/>
        <v>21.960546700289211</v>
      </c>
      <c r="R7" s="441">
        <f t="shared" si="0"/>
        <v>21.98485160051877</v>
      </c>
      <c r="S7" s="441">
        <f t="shared" si="0"/>
        <v>22.008522148849782</v>
      </c>
      <c r="T7" s="441">
        <f t="shared" si="0"/>
        <v>21.971428271174613</v>
      </c>
      <c r="U7" s="441">
        <f t="shared" si="0"/>
        <v>22.053301516057612</v>
      </c>
      <c r="V7" s="441">
        <f t="shared" si="0"/>
        <v>22.080007904865855</v>
      </c>
      <c r="W7" s="441">
        <f t="shared" si="0"/>
        <v>22.108038946011753</v>
      </c>
      <c r="X7" s="441">
        <f t="shared" si="0"/>
        <v>22.073624798351272</v>
      </c>
      <c r="Y7" s="441">
        <f t="shared" si="0"/>
        <v>22.156190156426856</v>
      </c>
      <c r="Z7" s="441">
        <f t="shared" si="0"/>
        <v>22.175501449800556</v>
      </c>
      <c r="AA7" s="441">
        <f t="shared" si="0"/>
        <v>22.194024791278611</v>
      </c>
      <c r="AB7" s="441">
        <f t="shared" si="0"/>
        <v>22.150269412233481</v>
      </c>
      <c r="AC7" s="441">
        <f t="shared" si="0"/>
        <v>22.231896289509184</v>
      </c>
      <c r="AD7" s="441">
        <f t="shared" si="0"/>
        <v>22.254621297758678</v>
      </c>
      <c r="AE7" s="441">
        <f t="shared" si="0"/>
        <v>22.278137682563774</v>
      </c>
      <c r="AF7" s="441">
        <f t="shared" si="0"/>
        <v>22.24143544733445</v>
      </c>
      <c r="AG7" s="441">
        <f t="shared" si="0"/>
        <v>22.327709873356447</v>
      </c>
      <c r="AH7" s="441">
        <f t="shared" si="0"/>
        <v>22.353782444365706</v>
      </c>
      <c r="AI7" s="441">
        <f t="shared" si="0"/>
        <v>22.380465653461286</v>
      </c>
      <c r="AJ7" s="472">
        <f t="shared" si="0"/>
        <v>22.346536954928418</v>
      </c>
    </row>
    <row r="8" spans="1:36" ht="25.15" customHeight="1" x14ac:dyDescent="0.2">
      <c r="A8" s="502"/>
      <c r="B8" s="403"/>
      <c r="C8" s="239" t="s">
        <v>205</v>
      </c>
      <c r="D8" s="540" t="s">
        <v>206</v>
      </c>
      <c r="E8" s="234" t="s">
        <v>207</v>
      </c>
      <c r="F8" s="461" t="s">
        <v>78</v>
      </c>
      <c r="G8" s="461">
        <v>2</v>
      </c>
      <c r="H8" s="462">
        <f t="shared" si="0"/>
        <v>0.34819649550428078</v>
      </c>
      <c r="I8" s="541">
        <f t="shared" si="0"/>
        <v>0.34819649550428078</v>
      </c>
      <c r="J8" s="541">
        <f t="shared" si="0"/>
        <v>0.34819649550428078</v>
      </c>
      <c r="K8" s="541">
        <f t="shared" si="0"/>
        <v>0.34819649550428078</v>
      </c>
      <c r="L8" s="441">
        <f t="shared" si="0"/>
        <v>0.34819649550428078</v>
      </c>
      <c r="M8" s="441">
        <f t="shared" si="0"/>
        <v>0.34819649550428078</v>
      </c>
      <c r="N8" s="441">
        <f t="shared" si="0"/>
        <v>0.34819649550428078</v>
      </c>
      <c r="O8" s="441">
        <f t="shared" si="0"/>
        <v>0.34819649550428078</v>
      </c>
      <c r="P8" s="441">
        <f t="shared" si="0"/>
        <v>0.34819649550428078</v>
      </c>
      <c r="Q8" s="441">
        <f t="shared" si="0"/>
        <v>0.34819649550428078</v>
      </c>
      <c r="R8" s="441">
        <f t="shared" si="0"/>
        <v>0.34819649550428078</v>
      </c>
      <c r="S8" s="441">
        <f t="shared" si="0"/>
        <v>0.34819649550428078</v>
      </c>
      <c r="T8" s="441">
        <f t="shared" si="0"/>
        <v>0.34819649550428078</v>
      </c>
      <c r="U8" s="441">
        <f t="shared" si="0"/>
        <v>0.34819649550428078</v>
      </c>
      <c r="V8" s="441">
        <f t="shared" si="0"/>
        <v>0.34819649550428078</v>
      </c>
      <c r="W8" s="441">
        <f t="shared" si="0"/>
        <v>0.34819649550428078</v>
      </c>
      <c r="X8" s="441">
        <f t="shared" si="0"/>
        <v>0.34819649550428078</v>
      </c>
      <c r="Y8" s="441">
        <f t="shared" si="0"/>
        <v>0.34819649550428078</v>
      </c>
      <c r="Z8" s="441">
        <f t="shared" si="0"/>
        <v>0.34819649550428078</v>
      </c>
      <c r="AA8" s="441">
        <f t="shared" si="0"/>
        <v>0.34819649550428078</v>
      </c>
      <c r="AB8" s="441">
        <f t="shared" si="0"/>
        <v>0.34819649550428078</v>
      </c>
      <c r="AC8" s="441">
        <f t="shared" si="0"/>
        <v>0.34819649550428078</v>
      </c>
      <c r="AD8" s="441">
        <f t="shared" si="0"/>
        <v>0.34819649550428078</v>
      </c>
      <c r="AE8" s="441">
        <f t="shared" si="0"/>
        <v>0.34819649550428078</v>
      </c>
      <c r="AF8" s="441">
        <f t="shared" si="0"/>
        <v>0.34819649550428078</v>
      </c>
      <c r="AG8" s="441">
        <f t="shared" si="0"/>
        <v>0.34819649550428078</v>
      </c>
      <c r="AH8" s="441">
        <f t="shared" si="0"/>
        <v>0.34819649550428078</v>
      </c>
      <c r="AI8" s="441">
        <f t="shared" si="0"/>
        <v>0.34819649550428078</v>
      </c>
      <c r="AJ8" s="472">
        <f t="shared" si="0"/>
        <v>0.34819649550428078</v>
      </c>
    </row>
    <row r="9" spans="1:36" ht="25.15" customHeight="1" x14ac:dyDescent="0.2">
      <c r="A9" s="502"/>
      <c r="B9" s="403"/>
      <c r="C9" s="239" t="s">
        <v>84</v>
      </c>
      <c r="D9" s="540" t="s">
        <v>208</v>
      </c>
      <c r="E9" s="234" t="s">
        <v>209</v>
      </c>
      <c r="F9" s="461" t="s">
        <v>78</v>
      </c>
      <c r="G9" s="461">
        <v>2</v>
      </c>
      <c r="H9" s="462">
        <f t="shared" si="0"/>
        <v>23.447755646186156</v>
      </c>
      <c r="I9" s="541">
        <f t="shared" si="0"/>
        <v>24.152948767196538</v>
      </c>
      <c r="J9" s="541">
        <f t="shared" si="0"/>
        <v>24.850349319440845</v>
      </c>
      <c r="K9" s="541">
        <f t="shared" si="0"/>
        <v>25.583481429287648</v>
      </c>
      <c r="L9" s="441">
        <f t="shared" si="0"/>
        <v>26.223832538641538</v>
      </c>
      <c r="M9" s="441">
        <f t="shared" si="0"/>
        <v>26.858535279991628</v>
      </c>
      <c r="N9" s="441">
        <f t="shared" si="0"/>
        <v>27.475421899458979</v>
      </c>
      <c r="O9" s="441">
        <f t="shared" si="0"/>
        <v>28.091750611313131</v>
      </c>
      <c r="P9" s="441">
        <f t="shared" si="0"/>
        <v>28.683306855044957</v>
      </c>
      <c r="Q9" s="441">
        <f t="shared" si="0"/>
        <v>29.264316849682569</v>
      </c>
      <c r="R9" s="441">
        <f t="shared" si="0"/>
        <v>29.841164407241834</v>
      </c>
      <c r="S9" s="441">
        <f t="shared" si="0"/>
        <v>30.383287454249675</v>
      </c>
      <c r="T9" s="441">
        <f t="shared" si="0"/>
        <v>30.909742352423947</v>
      </c>
      <c r="U9" s="441">
        <f t="shared" si="0"/>
        <v>31.423632062695891</v>
      </c>
      <c r="V9" s="441">
        <f t="shared" si="0"/>
        <v>31.798427294612779</v>
      </c>
      <c r="W9" s="441">
        <f t="shared" si="0"/>
        <v>32.319953735502068</v>
      </c>
      <c r="X9" s="441">
        <f t="shared" si="0"/>
        <v>32.840712870884715</v>
      </c>
      <c r="Y9" s="441">
        <f t="shared" si="0"/>
        <v>33.36070652780699</v>
      </c>
      <c r="Z9" s="441">
        <f t="shared" si="0"/>
        <v>33.879929137254429</v>
      </c>
      <c r="AA9" s="441">
        <f t="shared" si="0"/>
        <v>34.436730833739063</v>
      </c>
      <c r="AB9" s="441">
        <f t="shared" si="0"/>
        <v>35.003329252545768</v>
      </c>
      <c r="AC9" s="441">
        <f t="shared" si="0"/>
        <v>35.567692177026679</v>
      </c>
      <c r="AD9" s="441">
        <f t="shared" si="0"/>
        <v>36.129191451329909</v>
      </c>
      <c r="AE9" s="441">
        <f t="shared" si="0"/>
        <v>36.688483286407823</v>
      </c>
      <c r="AF9" s="441">
        <f t="shared" si="0"/>
        <v>37.245525804132761</v>
      </c>
      <c r="AG9" s="441">
        <f t="shared" si="0"/>
        <v>37.800289753197177</v>
      </c>
      <c r="AH9" s="441">
        <f t="shared" si="0"/>
        <v>38.357250108713259</v>
      </c>
      <c r="AI9" s="441">
        <f t="shared" si="0"/>
        <v>38.911693659157208</v>
      </c>
      <c r="AJ9" s="472">
        <f t="shared" si="0"/>
        <v>39.464473691280681</v>
      </c>
    </row>
    <row r="10" spans="1:36" ht="25.15" customHeight="1" x14ac:dyDescent="0.2">
      <c r="A10" s="502"/>
      <c r="B10" s="403"/>
      <c r="C10" s="239" t="s">
        <v>81</v>
      </c>
      <c r="D10" s="540" t="s">
        <v>210</v>
      </c>
      <c r="E10" s="234" t="s">
        <v>211</v>
      </c>
      <c r="F10" s="461" t="s">
        <v>78</v>
      </c>
      <c r="G10" s="461">
        <v>2</v>
      </c>
      <c r="H10" s="462">
        <f t="shared" si="0"/>
        <v>38.360902491899736</v>
      </c>
      <c r="I10" s="541">
        <f t="shared" si="0"/>
        <v>37.490842837765896</v>
      </c>
      <c r="J10" s="541">
        <f t="shared" si="0"/>
        <v>36.695790143626006</v>
      </c>
      <c r="K10" s="541">
        <f t="shared" si="0"/>
        <v>35.931988480881486</v>
      </c>
      <c r="L10" s="441">
        <f t="shared" si="0"/>
        <v>35.172666953970811</v>
      </c>
      <c r="M10" s="441">
        <f t="shared" si="0"/>
        <v>34.470145060435343</v>
      </c>
      <c r="N10" s="441">
        <f t="shared" si="0"/>
        <v>33.80194615098948</v>
      </c>
      <c r="O10" s="441">
        <f t="shared" si="0"/>
        <v>33.152446479181876</v>
      </c>
      <c r="P10" s="441">
        <f t="shared" si="0"/>
        <v>32.524182100098514</v>
      </c>
      <c r="Q10" s="441">
        <f t="shared" si="0"/>
        <v>31.926116907084918</v>
      </c>
      <c r="R10" s="441">
        <f t="shared" si="0"/>
        <v>31.341543716800022</v>
      </c>
      <c r="S10" s="441">
        <f t="shared" si="0"/>
        <v>30.782254655991938</v>
      </c>
      <c r="T10" s="441">
        <f t="shared" si="0"/>
        <v>30.244001717704858</v>
      </c>
      <c r="U10" s="441">
        <f t="shared" si="0"/>
        <v>29.722233266774911</v>
      </c>
      <c r="V10" s="441">
        <f t="shared" si="0"/>
        <v>29.199038722944621</v>
      </c>
      <c r="W10" s="441">
        <f t="shared" si="0"/>
        <v>28.645728529301575</v>
      </c>
      <c r="X10" s="441">
        <f t="shared" si="0"/>
        <v>28.101842348078506</v>
      </c>
      <c r="Y10" s="441">
        <f t="shared" si="0"/>
        <v>27.575632552994005</v>
      </c>
      <c r="Z10" s="441">
        <f t="shared" si="0"/>
        <v>27.055927136495225</v>
      </c>
      <c r="AA10" s="441">
        <f t="shared" si="0"/>
        <v>26.567563027245228</v>
      </c>
      <c r="AB10" s="441">
        <f t="shared" si="0"/>
        <v>26.087630331851258</v>
      </c>
      <c r="AC10" s="441">
        <f t="shared" si="0"/>
        <v>25.619782361536529</v>
      </c>
      <c r="AD10" s="441">
        <f t="shared" si="0"/>
        <v>25.155754429289662</v>
      </c>
      <c r="AE10" s="441">
        <f t="shared" si="0"/>
        <v>24.704596801057612</v>
      </c>
      <c r="AF10" s="441">
        <f t="shared" si="0"/>
        <v>24.262066443260697</v>
      </c>
      <c r="AG10" s="441">
        <f t="shared" si="0"/>
        <v>23.828102831997022</v>
      </c>
      <c r="AH10" s="441">
        <f t="shared" si="0"/>
        <v>23.404324227764938</v>
      </c>
      <c r="AI10" s="441">
        <f t="shared" si="0"/>
        <v>22.988527204011898</v>
      </c>
      <c r="AJ10" s="472">
        <f t="shared" si="0"/>
        <v>22.581411611363386</v>
      </c>
    </row>
    <row r="11" spans="1:36" ht="25.15" customHeight="1" x14ac:dyDescent="0.2">
      <c r="A11" s="502"/>
      <c r="B11" s="403"/>
      <c r="C11" s="261" t="s">
        <v>212</v>
      </c>
      <c r="D11" s="443" t="s">
        <v>213</v>
      </c>
      <c r="E11" s="538" t="s">
        <v>127</v>
      </c>
      <c r="F11" s="262" t="s">
        <v>214</v>
      </c>
      <c r="G11" s="262">
        <v>1</v>
      </c>
      <c r="H11" s="542">
        <v>0</v>
      </c>
      <c r="I11" s="543">
        <v>3.2310985199423069E-2</v>
      </c>
      <c r="J11" s="543">
        <v>6.4601097147905892E-2</v>
      </c>
      <c r="K11" s="543">
        <v>9.6870356065461127E-2</v>
      </c>
      <c r="L11" s="544">
        <v>0.12911878214595382</v>
      </c>
      <c r="M11" s="544">
        <v>0.1613463955571704</v>
      </c>
      <c r="N11" s="544">
        <v>0.19355321644096787</v>
      </c>
      <c r="O11" s="544">
        <v>0.22573926491313959</v>
      </c>
      <c r="P11" s="544">
        <v>0.25790456106352949</v>
      </c>
      <c r="Q11" s="544">
        <v>0.29004912495615148</v>
      </c>
      <c r="R11" s="544">
        <v>0.3221729766291147</v>
      </c>
      <c r="S11" s="544">
        <v>0.35427613609468961</v>
      </c>
      <c r="T11" s="544">
        <v>0.38635862333946841</v>
      </c>
      <c r="U11" s="544">
        <v>0.41842045832421365</v>
      </c>
      <c r="V11" s="544">
        <v>0.45046166098403301</v>
      </c>
      <c r="W11" s="544">
        <v>0.48248225122841415</v>
      </c>
      <c r="X11" s="544">
        <v>0.51448224894118011</v>
      </c>
      <c r="Y11" s="544">
        <v>0.54646167398064827</v>
      </c>
      <c r="Z11" s="544">
        <v>0.57842054617953809</v>
      </c>
      <c r="AA11" s="544">
        <v>0.61035888534518346</v>
      </c>
      <c r="AB11" s="544">
        <v>0.64227671125936192</v>
      </c>
      <c r="AC11" s="544">
        <v>0.67417404367851264</v>
      </c>
      <c r="AD11" s="544">
        <v>0.70605090233376178</v>
      </c>
      <c r="AE11" s="544">
        <v>0.73790730693079254</v>
      </c>
      <c r="AF11" s="544">
        <v>0.76974327715010715</v>
      </c>
      <c r="AG11" s="544">
        <v>0.8015588326469133</v>
      </c>
      <c r="AH11" s="544">
        <v>0.83335399305124724</v>
      </c>
      <c r="AI11" s="544">
        <v>0.86512877796800125</v>
      </c>
      <c r="AJ11" s="545">
        <v>0.89688320697684421</v>
      </c>
    </row>
    <row r="12" spans="1:36" ht="25.15" customHeight="1" thickBot="1" x14ac:dyDescent="0.25">
      <c r="A12" s="502"/>
      <c r="B12" s="403"/>
      <c r="C12" s="546" t="s">
        <v>215</v>
      </c>
      <c r="D12" s="299" t="s">
        <v>216</v>
      </c>
      <c r="E12" s="263"/>
      <c r="F12" s="547" t="s">
        <v>78</v>
      </c>
      <c r="G12" s="547">
        <v>1</v>
      </c>
      <c r="H12" s="542">
        <f>(H11/100)*SUM(H7:H10)</f>
        <v>0</v>
      </c>
      <c r="I12" s="548">
        <f>(I11/100)*SUM(I7:I10)</f>
        <v>2.7009339785845344E-2</v>
      </c>
      <c r="J12" s="548">
        <f>(J11/100)*SUM(J7:J10)</f>
        <v>5.3930812414993645E-2</v>
      </c>
      <c r="K12" s="548">
        <f>(K11/100)*SUM(K7:K10)</f>
        <v>8.0871656287458696E-2</v>
      </c>
      <c r="L12" s="549">
        <f t="shared" ref="L12:AJ12" si="1">(L11/100)*SUM(L7:L10)</f>
        <v>0.10762197470929397</v>
      </c>
      <c r="M12" s="549">
        <f t="shared" si="1"/>
        <v>0.13456618029071118</v>
      </c>
      <c r="N12" s="549">
        <f t="shared" si="1"/>
        <v>0.16147895889316913</v>
      </c>
      <c r="O12" s="549">
        <f t="shared" si="1"/>
        <v>0.18842305594173039</v>
      </c>
      <c r="P12" s="549">
        <f t="shared" si="1"/>
        <v>0.21516363595034513</v>
      </c>
      <c r="Q12" s="549">
        <f t="shared" si="1"/>
        <v>0.24218863209649164</v>
      </c>
      <c r="R12" s="549">
        <f t="shared" si="1"/>
        <v>0.26906519776849808</v>
      </c>
      <c r="S12" s="549">
        <f t="shared" si="1"/>
        <v>0.29589943818031295</v>
      </c>
      <c r="T12" s="549">
        <f t="shared" si="1"/>
        <v>0.32250655869296707</v>
      </c>
      <c r="U12" s="549">
        <f t="shared" si="1"/>
        <v>0.34957926060934502</v>
      </c>
      <c r="V12" s="549">
        <f t="shared" si="1"/>
        <v>0.37580066065166146</v>
      </c>
      <c r="W12" s="549">
        <f t="shared" si="1"/>
        <v>0.4024959465673662</v>
      </c>
      <c r="X12" s="549">
        <f t="shared" si="1"/>
        <v>0.42889491909894301</v>
      </c>
      <c r="Y12" s="549">
        <f t="shared" si="1"/>
        <v>0.4559715866206896</v>
      </c>
      <c r="Z12" s="549">
        <f t="shared" si="1"/>
        <v>0.48274720935286275</v>
      </c>
      <c r="AA12" s="549">
        <f t="shared" si="1"/>
        <v>0.50993357860065658</v>
      </c>
      <c r="AB12" s="549">
        <f t="shared" si="1"/>
        <v>0.53687541301147801</v>
      </c>
      <c r="AC12" s="549">
        <f t="shared" si="1"/>
        <v>0.56473919591647725</v>
      </c>
      <c r="AD12" s="549">
        <f t="shared" si="1"/>
        <v>0.5922903123670612</v>
      </c>
      <c r="AE12" s="549">
        <f t="shared" si="1"/>
        <v>0.61998539710582434</v>
      </c>
      <c r="AF12" s="549">
        <f t="shared" si="1"/>
        <v>0.64733272947416587</v>
      </c>
      <c r="AG12" s="549">
        <f t="shared" si="1"/>
        <v>0.67574855456728666</v>
      </c>
      <c r="AH12" s="549">
        <f t="shared" si="1"/>
        <v>0.70388039390141521</v>
      </c>
      <c r="AI12" s="549">
        <f t="shared" si="1"/>
        <v>0.73214882141085014</v>
      </c>
      <c r="AJ12" s="550">
        <f t="shared" si="1"/>
        <v>0.76002437908461606</v>
      </c>
    </row>
    <row r="13" spans="1:36" ht="25.15" customHeight="1" x14ac:dyDescent="0.2">
      <c r="A13" s="502"/>
      <c r="B13" s="402" t="s">
        <v>217</v>
      </c>
      <c r="C13" s="239" t="s">
        <v>218</v>
      </c>
      <c r="D13" s="540" t="s">
        <v>219</v>
      </c>
      <c r="E13" s="234" t="s">
        <v>220</v>
      </c>
      <c r="F13" s="264" t="s">
        <v>221</v>
      </c>
      <c r="G13" s="264">
        <v>1</v>
      </c>
      <c r="H13" s="542">
        <f>ROUND((H9*1000000)/(H54*1000),1)</f>
        <v>116.3</v>
      </c>
      <c r="I13" s="551">
        <f>ROUND((I9*1000000)/(I54*1000),1)</f>
        <v>115.5</v>
      </c>
      <c r="J13" s="551">
        <f>ROUND((J9*1000000)/(J54*1000),1)</f>
        <v>115</v>
      </c>
      <c r="K13" s="551">
        <f>ROUND((K9*1000000)/(K54*1000),1)</f>
        <v>114.8</v>
      </c>
      <c r="L13" s="552">
        <f>ROUND((L9*1000000)/(L54*1000),1)</f>
        <v>114.4</v>
      </c>
      <c r="M13" s="552">
        <f t="shared" ref="M13:AJ13" si="2">ROUND((M9*1000000)/(M54*1000),1)</f>
        <v>114.1</v>
      </c>
      <c r="N13" s="552">
        <f t="shared" si="2"/>
        <v>113.8</v>
      </c>
      <c r="O13" s="552">
        <f t="shared" si="2"/>
        <v>113.6</v>
      </c>
      <c r="P13" s="552">
        <f t="shared" si="2"/>
        <v>113.5</v>
      </c>
      <c r="Q13" s="552">
        <f t="shared" si="2"/>
        <v>113.4</v>
      </c>
      <c r="R13" s="552">
        <f t="shared" si="2"/>
        <v>113.4</v>
      </c>
      <c r="S13" s="552">
        <f t="shared" si="2"/>
        <v>113.3</v>
      </c>
      <c r="T13" s="552">
        <f t="shared" si="2"/>
        <v>113.2</v>
      </c>
      <c r="U13" s="552">
        <f t="shared" si="2"/>
        <v>113.2</v>
      </c>
      <c r="V13" s="552">
        <f t="shared" si="2"/>
        <v>112.8</v>
      </c>
      <c r="W13" s="552">
        <f t="shared" si="2"/>
        <v>112.7</v>
      </c>
      <c r="X13" s="552">
        <f t="shared" si="2"/>
        <v>112.6</v>
      </c>
      <c r="Y13" s="552">
        <f t="shared" si="2"/>
        <v>112.6</v>
      </c>
      <c r="Z13" s="552">
        <f t="shared" si="2"/>
        <v>112.6</v>
      </c>
      <c r="AA13" s="552">
        <f t="shared" si="2"/>
        <v>112.7</v>
      </c>
      <c r="AB13" s="552">
        <f t="shared" si="2"/>
        <v>112.9</v>
      </c>
      <c r="AC13" s="552">
        <f t="shared" si="2"/>
        <v>113.2</v>
      </c>
      <c r="AD13" s="552">
        <f t="shared" si="2"/>
        <v>113.4</v>
      </c>
      <c r="AE13" s="552">
        <f t="shared" si="2"/>
        <v>113.6</v>
      </c>
      <c r="AF13" s="552">
        <f t="shared" si="2"/>
        <v>113.9</v>
      </c>
      <c r="AG13" s="552">
        <f t="shared" si="2"/>
        <v>114.1</v>
      </c>
      <c r="AH13" s="552">
        <f t="shared" si="2"/>
        <v>114.4</v>
      </c>
      <c r="AI13" s="552">
        <f t="shared" si="2"/>
        <v>114.6</v>
      </c>
      <c r="AJ13" s="552">
        <f t="shared" si="2"/>
        <v>114.9</v>
      </c>
    </row>
    <row r="14" spans="1:36" ht="25.15" customHeight="1" x14ac:dyDescent="0.2">
      <c r="A14" s="553"/>
      <c r="B14" s="403"/>
      <c r="C14" s="261" t="s">
        <v>222</v>
      </c>
      <c r="D14" s="443" t="s">
        <v>223</v>
      </c>
      <c r="E14" s="538" t="s">
        <v>127</v>
      </c>
      <c r="F14" s="262" t="s">
        <v>221</v>
      </c>
      <c r="G14" s="262">
        <v>1</v>
      </c>
      <c r="H14" s="542">
        <v>26.355082793977015</v>
      </c>
      <c r="I14" s="554">
        <v>25.544326782209517</v>
      </c>
      <c r="J14" s="554">
        <v>24.850363217493666</v>
      </c>
      <c r="K14" s="554">
        <v>24.204868981092513</v>
      </c>
      <c r="L14" s="555">
        <v>23.573765519194495</v>
      </c>
      <c r="M14" s="555">
        <v>22.974831604852501</v>
      </c>
      <c r="N14" s="555">
        <v>22.398947955913247</v>
      </c>
      <c r="O14" s="555">
        <v>21.845069302348033</v>
      </c>
      <c r="P14" s="555">
        <v>21.312984658154992</v>
      </c>
      <c r="Q14" s="555">
        <v>20.789572838637739</v>
      </c>
      <c r="R14" s="555">
        <v>20.286571935522829</v>
      </c>
      <c r="S14" s="555">
        <v>19.78902362861928</v>
      </c>
      <c r="T14" s="555">
        <v>19.298787051833376</v>
      </c>
      <c r="U14" s="555">
        <v>18.816976482292493</v>
      </c>
      <c r="V14" s="555">
        <v>18.793182278784467</v>
      </c>
      <c r="W14" s="555">
        <v>18.817456826005234</v>
      </c>
      <c r="X14" s="555">
        <v>18.847274028987183</v>
      </c>
      <c r="Y14" s="555">
        <v>18.872510960279918</v>
      </c>
      <c r="Z14" s="555">
        <v>18.905279815067399</v>
      </c>
      <c r="AA14" s="555">
        <v>18.937439220051161</v>
      </c>
      <c r="AB14" s="555">
        <v>18.975307049045831</v>
      </c>
      <c r="AC14" s="555">
        <v>19.010263138617539</v>
      </c>
      <c r="AD14" s="555">
        <v>19.05207467843212</v>
      </c>
      <c r="AE14" s="555">
        <v>19.089296275969875</v>
      </c>
      <c r="AF14" s="555">
        <v>19.127018601735188</v>
      </c>
      <c r="AG14" s="555">
        <v>19.164888844596884</v>
      </c>
      <c r="AH14" s="555">
        <v>19.202788763928531</v>
      </c>
      <c r="AI14" s="555">
        <v>19.240778164835771</v>
      </c>
      <c r="AJ14" s="556">
        <v>19.277983928305968</v>
      </c>
    </row>
    <row r="15" spans="1:36" ht="25.15" customHeight="1" x14ac:dyDescent="0.2">
      <c r="A15" s="553"/>
      <c r="B15" s="403"/>
      <c r="C15" s="261" t="s">
        <v>224</v>
      </c>
      <c r="D15" s="443" t="s">
        <v>225</v>
      </c>
      <c r="E15" s="538" t="s">
        <v>127</v>
      </c>
      <c r="F15" s="262" t="s">
        <v>221</v>
      </c>
      <c r="G15" s="262">
        <v>1</v>
      </c>
      <c r="H15" s="542">
        <v>49.20147457449275</v>
      </c>
      <c r="I15" s="554">
        <v>49.837549381068023</v>
      </c>
      <c r="J15" s="554">
        <v>50.610837765389682</v>
      </c>
      <c r="K15" s="554">
        <v>51.419072930057567</v>
      </c>
      <c r="L15" s="555">
        <v>52.181953417879001</v>
      </c>
      <c r="M15" s="555">
        <v>52.952315299439967</v>
      </c>
      <c r="N15" s="555">
        <v>53.719078360474604</v>
      </c>
      <c r="O15" s="555">
        <v>54.496007415848553</v>
      </c>
      <c r="P15" s="555">
        <v>55.279856181418516</v>
      </c>
      <c r="Q15" s="555">
        <v>56.046008755752922</v>
      </c>
      <c r="R15" s="555">
        <v>56.83226983914156</v>
      </c>
      <c r="S15" s="555">
        <v>57.595627674711089</v>
      </c>
      <c r="T15" s="555">
        <v>58.348252526225629</v>
      </c>
      <c r="U15" s="555">
        <v>59.097196273374408</v>
      </c>
      <c r="V15" s="555">
        <v>59.009192465490337</v>
      </c>
      <c r="W15" s="555">
        <v>59.096296692197079</v>
      </c>
      <c r="X15" s="555">
        <v>59.207042777718947</v>
      </c>
      <c r="Y15" s="555">
        <v>59.309236780708531</v>
      </c>
      <c r="Z15" s="555">
        <v>59.440580106376395</v>
      </c>
      <c r="AA15" s="555">
        <v>59.575179389888191</v>
      </c>
      <c r="AB15" s="555">
        <v>59.733288653401615</v>
      </c>
      <c r="AC15" s="555">
        <v>59.886852100316169</v>
      </c>
      <c r="AD15" s="555">
        <v>60.06639801530838</v>
      </c>
      <c r="AE15" s="555">
        <v>60.235641482020583</v>
      </c>
      <c r="AF15" s="555">
        <v>60.410422164554454</v>
      </c>
      <c r="AG15" s="555">
        <v>60.589439082347916</v>
      </c>
      <c r="AH15" s="555">
        <v>60.772148676017913</v>
      </c>
      <c r="AI15" s="555">
        <v>60.958582791244801</v>
      </c>
      <c r="AJ15" s="556">
        <v>61.145826704890297</v>
      </c>
    </row>
    <row r="16" spans="1:36" ht="25.15" customHeight="1" x14ac:dyDescent="0.2">
      <c r="A16" s="553"/>
      <c r="B16" s="403"/>
      <c r="C16" s="261" t="s">
        <v>226</v>
      </c>
      <c r="D16" s="443" t="s">
        <v>227</v>
      </c>
      <c r="E16" s="538" t="s">
        <v>127</v>
      </c>
      <c r="F16" s="262" t="s">
        <v>221</v>
      </c>
      <c r="G16" s="262">
        <v>1</v>
      </c>
      <c r="H16" s="542">
        <v>14.455946515215569</v>
      </c>
      <c r="I16" s="554">
        <v>14.313178146946679</v>
      </c>
      <c r="J16" s="554">
        <v>14.216552140912796</v>
      </c>
      <c r="K16" s="554">
        <v>14.133540809411169</v>
      </c>
      <c r="L16" s="555">
        <v>14.042449838399756</v>
      </c>
      <c r="M16" s="555">
        <v>13.957127273527302</v>
      </c>
      <c r="N16" s="555">
        <v>13.874030787701065</v>
      </c>
      <c r="O16" s="555">
        <v>13.795601396272371</v>
      </c>
      <c r="P16" s="555">
        <v>13.721319219162913</v>
      </c>
      <c r="Q16" s="555">
        <v>13.644521932578403</v>
      </c>
      <c r="R16" s="555">
        <v>13.57411673638615</v>
      </c>
      <c r="S16" s="555">
        <v>13.499977903579822</v>
      </c>
      <c r="T16" s="555">
        <v>13.424699632598044</v>
      </c>
      <c r="U16" s="555">
        <v>13.349786122972684</v>
      </c>
      <c r="V16" s="555">
        <v>13.233020742157889</v>
      </c>
      <c r="W16" s="555">
        <v>13.153691625644029</v>
      </c>
      <c r="X16" s="555">
        <v>13.078627918677645</v>
      </c>
      <c r="Y16" s="555">
        <v>13.000698744080756</v>
      </c>
      <c r="Z16" s="555">
        <v>12.92818949894161</v>
      </c>
      <c r="AA16" s="555">
        <v>12.855400646828427</v>
      </c>
      <c r="AB16" s="555">
        <v>12.786642743490184</v>
      </c>
      <c r="AC16" s="555">
        <v>12.715911577128168</v>
      </c>
      <c r="AD16" s="555">
        <v>12.649688704966323</v>
      </c>
      <c r="AE16" s="555">
        <v>12.580286726439907</v>
      </c>
      <c r="AF16" s="555">
        <v>12.511063991276847</v>
      </c>
      <c r="AG16" s="555">
        <v>12.441746850148855</v>
      </c>
      <c r="AH16" s="555">
        <v>12.372222873184365</v>
      </c>
      <c r="AI16" s="555">
        <v>12.302498038767816</v>
      </c>
      <c r="AJ16" s="556">
        <v>12.231987243807685</v>
      </c>
    </row>
    <row r="17" spans="1:36" ht="25.15" customHeight="1" x14ac:dyDescent="0.2">
      <c r="A17" s="553"/>
      <c r="B17" s="403"/>
      <c r="C17" s="261" t="s">
        <v>228</v>
      </c>
      <c r="D17" s="443" t="s">
        <v>229</v>
      </c>
      <c r="E17" s="538" t="s">
        <v>127</v>
      </c>
      <c r="F17" s="262" t="s">
        <v>221</v>
      </c>
      <c r="G17" s="262">
        <v>1</v>
      </c>
      <c r="H17" s="542">
        <v>11.395605683193955</v>
      </c>
      <c r="I17" s="554">
        <v>11.352162589231598</v>
      </c>
      <c r="J17" s="554">
        <v>11.340947042465334</v>
      </c>
      <c r="K17" s="554">
        <v>11.337609468856135</v>
      </c>
      <c r="L17" s="555">
        <v>11.324228956119267</v>
      </c>
      <c r="M17" s="555">
        <v>11.312691727570051</v>
      </c>
      <c r="N17" s="555">
        <v>11.300557111815891</v>
      </c>
      <c r="O17" s="555">
        <v>11.290545286198547</v>
      </c>
      <c r="P17" s="555">
        <v>11.282050419796596</v>
      </c>
      <c r="Q17" s="555">
        <v>11.269988235217014</v>
      </c>
      <c r="R17" s="555">
        <v>11.261969273454804</v>
      </c>
      <c r="S17" s="555">
        <v>11.249509004490781</v>
      </c>
      <c r="T17" s="555">
        <v>11.235064070060377</v>
      </c>
      <c r="U17" s="555">
        <v>11.220036940804269</v>
      </c>
      <c r="V17" s="555">
        <v>11.198708805812604</v>
      </c>
      <c r="W17" s="555">
        <v>11.209972247389933</v>
      </c>
      <c r="X17" s="555">
        <v>11.225353970191232</v>
      </c>
      <c r="Y17" s="555">
        <v>11.238770336526247</v>
      </c>
      <c r="Z17" s="555">
        <v>11.25738595559319</v>
      </c>
      <c r="AA17" s="555">
        <v>11.276309734066574</v>
      </c>
      <c r="AB17" s="555">
        <v>11.299377782754039</v>
      </c>
      <c r="AC17" s="555">
        <v>11.321306249082765</v>
      </c>
      <c r="AD17" s="555">
        <v>11.347879246359279</v>
      </c>
      <c r="AE17" s="555">
        <v>11.372250370650594</v>
      </c>
      <c r="AF17" s="555">
        <v>11.397424458167695</v>
      </c>
      <c r="AG17" s="555">
        <v>11.423165815470874</v>
      </c>
      <c r="AH17" s="555">
        <v>11.449381047299493</v>
      </c>
      <c r="AI17" s="555">
        <v>11.476084569310263</v>
      </c>
      <c r="AJ17" s="556">
        <v>11.502735736202093</v>
      </c>
    </row>
    <row r="18" spans="1:36" ht="25.15" customHeight="1" x14ac:dyDescent="0.2">
      <c r="A18" s="553"/>
      <c r="B18" s="403"/>
      <c r="C18" s="261" t="s">
        <v>230</v>
      </c>
      <c r="D18" s="443" t="s">
        <v>231</v>
      </c>
      <c r="E18" s="538" t="s">
        <v>127</v>
      </c>
      <c r="F18" s="262" t="s">
        <v>221</v>
      </c>
      <c r="G18" s="262">
        <v>1</v>
      </c>
      <c r="H18" s="542">
        <v>13.594203727030861</v>
      </c>
      <c r="I18" s="554">
        <v>13.497630202130383</v>
      </c>
      <c r="J18" s="554">
        <v>13.445380716571913</v>
      </c>
      <c r="K18" s="554">
        <v>13.405135590821303</v>
      </c>
      <c r="L18" s="555">
        <v>13.359901367518189</v>
      </c>
      <c r="M18" s="555">
        <v>13.321533103859572</v>
      </c>
      <c r="N18" s="555">
        <v>13.286610854388874</v>
      </c>
      <c r="O18" s="555">
        <v>13.255631983181587</v>
      </c>
      <c r="P18" s="555">
        <v>13.230061765525923</v>
      </c>
      <c r="Q18" s="555">
        <v>13.202716163577076</v>
      </c>
      <c r="R18" s="555">
        <v>13.181600234536925</v>
      </c>
      <c r="S18" s="555">
        <v>13.158896131856892</v>
      </c>
      <c r="T18" s="555">
        <v>13.135944700699184</v>
      </c>
      <c r="U18" s="555">
        <v>13.113899036306819</v>
      </c>
      <c r="V18" s="555">
        <v>13.089509374596741</v>
      </c>
      <c r="W18" s="555">
        <v>13.093546782285511</v>
      </c>
      <c r="X18" s="555">
        <v>13.103016549890731</v>
      </c>
      <c r="Y18" s="555">
        <v>13.110773366806635</v>
      </c>
      <c r="Z18" s="555">
        <v>13.125138963029009</v>
      </c>
      <c r="AA18" s="555">
        <v>13.14037076929886</v>
      </c>
      <c r="AB18" s="555">
        <v>13.160578312997732</v>
      </c>
      <c r="AC18" s="555">
        <v>13.1799202877566</v>
      </c>
      <c r="AD18" s="555">
        <v>13.205104038813749</v>
      </c>
      <c r="AE18" s="555">
        <v>13.228136170247247</v>
      </c>
      <c r="AF18" s="555">
        <v>13.252492227414987</v>
      </c>
      <c r="AG18" s="555">
        <v>13.277878015007612</v>
      </c>
      <c r="AH18" s="555">
        <v>13.304166283069797</v>
      </c>
      <c r="AI18" s="555">
        <v>13.331356670535589</v>
      </c>
      <c r="AJ18" s="556">
        <v>13.358805547864206</v>
      </c>
    </row>
    <row r="19" spans="1:36" ht="25.15" customHeight="1" x14ac:dyDescent="0.2">
      <c r="A19" s="553"/>
      <c r="B19" s="403"/>
      <c r="C19" s="261" t="s">
        <v>232</v>
      </c>
      <c r="D19" s="443" t="s">
        <v>233</v>
      </c>
      <c r="E19" s="538" t="s">
        <v>127</v>
      </c>
      <c r="F19" s="262" t="s">
        <v>221</v>
      </c>
      <c r="G19" s="262">
        <v>1</v>
      </c>
      <c r="H19" s="542">
        <v>1.3420891667372721</v>
      </c>
      <c r="I19" s="554">
        <v>1.3863579412460929</v>
      </c>
      <c r="J19" s="554">
        <v>1.4332289173282542</v>
      </c>
      <c r="K19" s="554">
        <v>1.4800562119710357</v>
      </c>
      <c r="L19" s="555">
        <v>1.5244458664942664</v>
      </c>
      <c r="M19" s="555">
        <v>1.5683051842709477</v>
      </c>
      <c r="N19" s="555">
        <v>1.6114546106755618</v>
      </c>
      <c r="O19" s="555">
        <v>1.6542854881953435</v>
      </c>
      <c r="P19" s="555">
        <v>1.6969594908624996</v>
      </c>
      <c r="Q19" s="555">
        <v>1.7387466485070815</v>
      </c>
      <c r="R19" s="555">
        <v>1.7808381755952851</v>
      </c>
      <c r="S19" s="555">
        <v>1.8221211233536798</v>
      </c>
      <c r="T19" s="555">
        <v>1.8629245452746153</v>
      </c>
      <c r="U19" s="555">
        <v>1.9034890610741566</v>
      </c>
      <c r="V19" s="555">
        <v>1.9415175288552247</v>
      </c>
      <c r="W19" s="555">
        <v>1.9840682963991814</v>
      </c>
      <c r="X19" s="555">
        <v>2.0271409335985351</v>
      </c>
      <c r="Y19" s="555">
        <v>2.0696835258553978</v>
      </c>
      <c r="Z19" s="555">
        <v>2.1130416010101785</v>
      </c>
      <c r="AA19" s="555">
        <v>2.1563538960634885</v>
      </c>
      <c r="AB19" s="555">
        <v>2.2003575649569012</v>
      </c>
      <c r="AC19" s="555">
        <v>2.244094223968395</v>
      </c>
      <c r="AD19" s="555">
        <v>2.2887323756375744</v>
      </c>
      <c r="AE19" s="555">
        <v>2.3329281622165055</v>
      </c>
      <c r="AF19" s="555">
        <v>2.3772964272504677</v>
      </c>
      <c r="AG19" s="555">
        <v>2.4218055832762526</v>
      </c>
      <c r="AH19" s="555">
        <v>2.4664501596538466</v>
      </c>
      <c r="AI19" s="555">
        <v>2.5112460940104255</v>
      </c>
      <c r="AJ19" s="556">
        <v>2.5560853578017491</v>
      </c>
    </row>
    <row r="20" spans="1:36" ht="25.15" customHeight="1" x14ac:dyDescent="0.2">
      <c r="A20" s="529"/>
      <c r="B20" s="403"/>
      <c r="C20" s="239" t="s">
        <v>234</v>
      </c>
      <c r="D20" s="540" t="s">
        <v>235</v>
      </c>
      <c r="E20" s="234" t="s">
        <v>236</v>
      </c>
      <c r="F20" s="264" t="s">
        <v>221</v>
      </c>
      <c r="G20" s="264">
        <v>1</v>
      </c>
      <c r="H20" s="542">
        <f t="shared" ref="H20:AJ20" si="3">ROUND((H10*1000000)/(H55*1000),1)</f>
        <v>145</v>
      </c>
      <c r="I20" s="551">
        <f t="shared" si="3"/>
        <v>144.80000000000001</v>
      </c>
      <c r="J20" s="551">
        <f t="shared" si="3"/>
        <v>144.4</v>
      </c>
      <c r="K20" s="551">
        <f t="shared" si="3"/>
        <v>144.1</v>
      </c>
      <c r="L20" s="552">
        <f t="shared" si="3"/>
        <v>143.6</v>
      </c>
      <c r="M20" s="552">
        <f>ROUND((M10*1000000)/(M55*1000),1)</f>
        <v>143.19999999999999</v>
      </c>
      <c r="N20" s="552">
        <f t="shared" si="3"/>
        <v>142.80000000000001</v>
      </c>
      <c r="O20" s="552">
        <f t="shared" si="3"/>
        <v>142.30000000000001</v>
      </c>
      <c r="P20" s="552">
        <f t="shared" si="3"/>
        <v>141.9</v>
      </c>
      <c r="Q20" s="552">
        <f t="shared" si="3"/>
        <v>141.4</v>
      </c>
      <c r="R20" s="552">
        <f t="shared" si="3"/>
        <v>141</v>
      </c>
      <c r="S20" s="552">
        <f t="shared" si="3"/>
        <v>140.5</v>
      </c>
      <c r="T20" s="552">
        <f t="shared" si="3"/>
        <v>140.1</v>
      </c>
      <c r="U20" s="552">
        <f t="shared" si="3"/>
        <v>139.6</v>
      </c>
      <c r="V20" s="552">
        <f t="shared" si="3"/>
        <v>139</v>
      </c>
      <c r="W20" s="552">
        <f t="shared" si="3"/>
        <v>138.6</v>
      </c>
      <c r="X20" s="552">
        <f t="shared" si="3"/>
        <v>138.19999999999999</v>
      </c>
      <c r="Y20" s="552">
        <f t="shared" si="3"/>
        <v>137.80000000000001</v>
      </c>
      <c r="Z20" s="552">
        <f t="shared" si="3"/>
        <v>137.5</v>
      </c>
      <c r="AA20" s="552">
        <f t="shared" si="3"/>
        <v>137.19999999999999</v>
      </c>
      <c r="AB20" s="552">
        <f t="shared" si="3"/>
        <v>137</v>
      </c>
      <c r="AC20" s="552">
        <f t="shared" si="3"/>
        <v>136.69999999999999</v>
      </c>
      <c r="AD20" s="552">
        <f t="shared" si="3"/>
        <v>136.5</v>
      </c>
      <c r="AE20" s="552">
        <f t="shared" si="3"/>
        <v>136.19999999999999</v>
      </c>
      <c r="AF20" s="552">
        <f t="shared" si="3"/>
        <v>136</v>
      </c>
      <c r="AG20" s="552">
        <f t="shared" si="3"/>
        <v>135.69999999999999</v>
      </c>
      <c r="AH20" s="552">
        <f t="shared" si="3"/>
        <v>135.4</v>
      </c>
      <c r="AI20" s="552">
        <f t="shared" si="3"/>
        <v>135.19999999999999</v>
      </c>
      <c r="AJ20" s="552">
        <f t="shared" si="3"/>
        <v>134.9</v>
      </c>
    </row>
    <row r="21" spans="1:36" ht="25.15" customHeight="1" x14ac:dyDescent="0.2">
      <c r="A21" s="553"/>
      <c r="B21" s="403"/>
      <c r="C21" s="261" t="s">
        <v>237</v>
      </c>
      <c r="D21" s="557" t="s">
        <v>238</v>
      </c>
      <c r="E21" s="538" t="s">
        <v>127</v>
      </c>
      <c r="F21" s="262" t="s">
        <v>221</v>
      </c>
      <c r="G21" s="262">
        <v>1</v>
      </c>
      <c r="H21" s="542">
        <v>32.649275861054818</v>
      </c>
      <c r="I21" s="554">
        <v>31.846249135689916</v>
      </c>
      <c r="J21" s="554">
        <v>31.001431808819234</v>
      </c>
      <c r="K21" s="554">
        <v>30.15526100780616</v>
      </c>
      <c r="L21" s="558">
        <v>29.302678528129174</v>
      </c>
      <c r="M21" s="558">
        <v>28.438696089590326</v>
      </c>
      <c r="N21" s="558">
        <v>27.56910775725818</v>
      </c>
      <c r="O21" s="558">
        <v>26.698144718072289</v>
      </c>
      <c r="P21" s="558">
        <v>25.826117666145922</v>
      </c>
      <c r="Q21" s="558">
        <v>24.948521649112664</v>
      </c>
      <c r="R21" s="558">
        <v>24.073990091807151</v>
      </c>
      <c r="S21" s="558">
        <v>23.19498400231576</v>
      </c>
      <c r="T21" s="558">
        <v>22.314648423339349</v>
      </c>
      <c r="U21" s="558">
        <v>21.434902391951073</v>
      </c>
      <c r="V21" s="558">
        <v>21.350087315458953</v>
      </c>
      <c r="W21" s="558">
        <v>21.290770371152199</v>
      </c>
      <c r="X21" s="558">
        <v>21.233345967840656</v>
      </c>
      <c r="Y21" s="558">
        <v>21.17266144052132</v>
      </c>
      <c r="Z21" s="558">
        <v>21.115154468653952</v>
      </c>
      <c r="AA21" s="558">
        <v>21.05657504436622</v>
      </c>
      <c r="AB21" s="558">
        <v>21.000307750696859</v>
      </c>
      <c r="AC21" s="558">
        <v>20.941919879294748</v>
      </c>
      <c r="AD21" s="558">
        <v>20.886440258874448</v>
      </c>
      <c r="AE21" s="558">
        <v>20.828101571785243</v>
      </c>
      <c r="AF21" s="558">
        <v>20.769527711386473</v>
      </c>
      <c r="AG21" s="558">
        <v>20.710635458866605</v>
      </c>
      <c r="AH21" s="558">
        <v>20.651325508302325</v>
      </c>
      <c r="AI21" s="558">
        <v>20.591750763394355</v>
      </c>
      <c r="AJ21" s="559">
        <v>20.531518370999486</v>
      </c>
    </row>
    <row r="22" spans="1:36" ht="25.15" customHeight="1" x14ac:dyDescent="0.2">
      <c r="A22" s="553"/>
      <c r="B22" s="403"/>
      <c r="C22" s="261" t="s">
        <v>239</v>
      </c>
      <c r="D22" s="557" t="s">
        <v>240</v>
      </c>
      <c r="E22" s="538" t="s">
        <v>127</v>
      </c>
      <c r="F22" s="262" t="s">
        <v>221</v>
      </c>
      <c r="G22" s="262">
        <v>1</v>
      </c>
      <c r="H22" s="542">
        <v>60.67032844810695</v>
      </c>
      <c r="I22" s="554">
        <v>61.631938782819311</v>
      </c>
      <c r="J22" s="554">
        <v>62.515669745851291</v>
      </c>
      <c r="K22" s="554">
        <v>63.396314387878242</v>
      </c>
      <c r="L22" s="558">
        <v>64.262390616003785</v>
      </c>
      <c r="M22" s="558">
        <v>65.100585920690037</v>
      </c>
      <c r="N22" s="558">
        <v>65.92110392309074</v>
      </c>
      <c r="O22" s="558">
        <v>66.732294048414872</v>
      </c>
      <c r="P22" s="558">
        <v>67.533918028701549</v>
      </c>
      <c r="Q22" s="558">
        <v>68.312563549772847</v>
      </c>
      <c r="R22" s="558">
        <v>69.090000023518073</v>
      </c>
      <c r="S22" s="558">
        <v>69.84374382508409</v>
      </c>
      <c r="T22" s="558">
        <v>70.580559061062459</v>
      </c>
      <c r="U22" s="558">
        <v>71.304695192023161</v>
      </c>
      <c r="V22" s="558">
        <v>71.139935001413889</v>
      </c>
      <c r="W22" s="558">
        <v>71.059731446169323</v>
      </c>
      <c r="X22" s="558">
        <v>70.985588886160073</v>
      </c>
      <c r="Y22" s="558">
        <v>70.900282941976727</v>
      </c>
      <c r="Z22" s="558">
        <v>70.8253514330858</v>
      </c>
      <c r="AA22" s="558">
        <v>70.746566912469007</v>
      </c>
      <c r="AB22" s="558">
        <v>70.675300699664774</v>
      </c>
      <c r="AC22" s="558">
        <v>70.596647545094754</v>
      </c>
      <c r="AD22" s="558">
        <v>70.527551251699919</v>
      </c>
      <c r="AE22" s="558">
        <v>70.448552661049774</v>
      </c>
      <c r="AF22" s="558">
        <v>70.368491768701873</v>
      </c>
      <c r="AG22" s="558">
        <v>70.287080784647046</v>
      </c>
      <c r="AH22" s="558">
        <v>70.203975289813769</v>
      </c>
      <c r="AI22" s="558">
        <v>70.119687370435642</v>
      </c>
      <c r="AJ22" s="559">
        <v>70.032871005431119</v>
      </c>
    </row>
    <row r="23" spans="1:36" ht="25.15" customHeight="1" x14ac:dyDescent="0.2">
      <c r="A23" s="553"/>
      <c r="B23" s="403"/>
      <c r="C23" s="261" t="s">
        <v>241</v>
      </c>
      <c r="D23" s="557" t="s">
        <v>242</v>
      </c>
      <c r="E23" s="538" t="s">
        <v>127</v>
      </c>
      <c r="F23" s="262" t="s">
        <v>221</v>
      </c>
      <c r="G23" s="262">
        <v>1</v>
      </c>
      <c r="H23" s="542">
        <v>17.483732467978104</v>
      </c>
      <c r="I23" s="554">
        <v>17.400046966909375</v>
      </c>
      <c r="J23" s="554">
        <v>17.293951175360256</v>
      </c>
      <c r="K23" s="554">
        <v>17.187049971693714</v>
      </c>
      <c r="L23" s="558">
        <v>17.076340723779214</v>
      </c>
      <c r="M23" s="558">
        <v>16.95858155755041</v>
      </c>
      <c r="N23" s="558">
        <v>16.836795716863456</v>
      </c>
      <c r="O23" s="558">
        <v>16.713317722266197</v>
      </c>
      <c r="P23" s="558">
        <v>16.58819883425258</v>
      </c>
      <c r="Q23" s="558">
        <v>16.458315150255086</v>
      </c>
      <c r="R23" s="558">
        <v>16.329098111964683</v>
      </c>
      <c r="S23" s="558">
        <v>16.195314501079654</v>
      </c>
      <c r="T23" s="558">
        <v>16.058778320897666</v>
      </c>
      <c r="U23" s="558">
        <v>15.920613677262455</v>
      </c>
      <c r="V23" s="558">
        <v>15.756625136779288</v>
      </c>
      <c r="W23" s="558">
        <v>15.611802863183909</v>
      </c>
      <c r="X23" s="558">
        <v>15.468588166693101</v>
      </c>
      <c r="Y23" s="558">
        <v>15.323225940004514</v>
      </c>
      <c r="Z23" s="558">
        <v>15.180392386006087</v>
      </c>
      <c r="AA23" s="558">
        <v>15.037007846071617</v>
      </c>
      <c r="AB23" s="558">
        <v>14.895489601693011</v>
      </c>
      <c r="AC23" s="558">
        <v>14.752682552245238</v>
      </c>
      <c r="AD23" s="558">
        <v>14.612136796780499</v>
      </c>
      <c r="AE23" s="558">
        <v>14.469804250523321</v>
      </c>
      <c r="AF23" s="558">
        <v>14.327537918344113</v>
      </c>
      <c r="AG23" s="558">
        <v>14.185285417018527</v>
      </c>
      <c r="AH23" s="558">
        <v>14.042985094071833</v>
      </c>
      <c r="AI23" s="558">
        <v>13.900747556687739</v>
      </c>
      <c r="AJ23" s="559">
        <v>13.7583147148527</v>
      </c>
    </row>
    <row r="24" spans="1:36" ht="25.15" customHeight="1" x14ac:dyDescent="0.2">
      <c r="A24" s="553"/>
      <c r="B24" s="403"/>
      <c r="C24" s="261" t="s">
        <v>243</v>
      </c>
      <c r="D24" s="557" t="s">
        <v>244</v>
      </c>
      <c r="E24" s="538" t="s">
        <v>127</v>
      </c>
      <c r="F24" s="262" t="s">
        <v>221</v>
      </c>
      <c r="G24" s="262">
        <v>1</v>
      </c>
      <c r="H24" s="542">
        <v>13.832289284657818</v>
      </c>
      <c r="I24" s="554">
        <v>13.83881616093959</v>
      </c>
      <c r="J24" s="554">
        <v>13.827606504762944</v>
      </c>
      <c r="K24" s="554">
        <v>13.815742713019324</v>
      </c>
      <c r="L24" s="558">
        <v>13.800787512970357</v>
      </c>
      <c r="M24" s="558">
        <v>13.780056247647392</v>
      </c>
      <c r="N24" s="558">
        <v>13.75592406934363</v>
      </c>
      <c r="O24" s="558">
        <v>13.730252369361056</v>
      </c>
      <c r="P24" s="558">
        <v>13.703057526658931</v>
      </c>
      <c r="Q24" s="558">
        <v>13.671718637196115</v>
      </c>
      <c r="R24" s="558">
        <v>13.640702534933345</v>
      </c>
      <c r="S24" s="558">
        <v>13.605617758196294</v>
      </c>
      <c r="T24" s="558">
        <v>13.567926724822826</v>
      </c>
      <c r="U24" s="558">
        <v>13.528539030876965</v>
      </c>
      <c r="V24" s="558">
        <v>13.486861412879001</v>
      </c>
      <c r="W24" s="558">
        <v>13.461250096185193</v>
      </c>
      <c r="X24" s="558">
        <v>13.436809551186654</v>
      </c>
      <c r="Y24" s="558">
        <v>13.410279247480087</v>
      </c>
      <c r="Z24" s="558">
        <v>13.385734659241026</v>
      </c>
      <c r="AA24" s="558">
        <v>13.360484376292028</v>
      </c>
      <c r="AB24" s="558">
        <v>13.336675899048327</v>
      </c>
      <c r="AC24" s="558">
        <v>13.311495434658825</v>
      </c>
      <c r="AD24" s="558">
        <v>13.288138620575003</v>
      </c>
      <c r="AE24" s="558">
        <v>13.262937796035809</v>
      </c>
      <c r="AF24" s="558">
        <v>13.237560271202664</v>
      </c>
      <c r="AG24" s="558">
        <v>13.211952416517596</v>
      </c>
      <c r="AH24" s="558">
        <v>13.18605013465687</v>
      </c>
      <c r="AI24" s="558">
        <v>13.159950277586614</v>
      </c>
      <c r="AJ24" s="559">
        <v>13.13340094281825</v>
      </c>
    </row>
    <row r="25" spans="1:36" ht="25.15" customHeight="1" x14ac:dyDescent="0.2">
      <c r="A25" s="553"/>
      <c r="B25" s="403"/>
      <c r="C25" s="261" t="s">
        <v>245</v>
      </c>
      <c r="D25" s="557" t="s">
        <v>246</v>
      </c>
      <c r="E25" s="538" t="s">
        <v>127</v>
      </c>
      <c r="F25" s="262" t="s">
        <v>221</v>
      </c>
      <c r="G25" s="262">
        <v>1</v>
      </c>
      <c r="H25" s="542">
        <v>18.891932516067794</v>
      </c>
      <c r="I25" s="554">
        <v>18.915301595630908</v>
      </c>
      <c r="J25" s="554">
        <v>18.914445077038199</v>
      </c>
      <c r="K25" s="554">
        <v>18.91269178495817</v>
      </c>
      <c r="L25" s="558">
        <v>18.906700660333186</v>
      </c>
      <c r="M25" s="558">
        <v>18.892781222600711</v>
      </c>
      <c r="N25" s="558">
        <v>18.874174101569281</v>
      </c>
      <c r="O25" s="558">
        <v>18.853424425328782</v>
      </c>
      <c r="P25" s="558">
        <v>18.830549759483059</v>
      </c>
      <c r="Q25" s="558">
        <v>18.801940817661922</v>
      </c>
      <c r="R25" s="558">
        <v>18.773732066947428</v>
      </c>
      <c r="S25" s="558">
        <v>18.739875795329308</v>
      </c>
      <c r="T25" s="558">
        <v>18.702374769632517</v>
      </c>
      <c r="U25" s="558">
        <v>18.662475328297226</v>
      </c>
      <c r="V25" s="558">
        <v>18.61935288055307</v>
      </c>
      <c r="W25" s="558">
        <v>18.5983613193808</v>
      </c>
      <c r="X25" s="558">
        <v>18.578956093775066</v>
      </c>
      <c r="Y25" s="558">
        <v>18.556629091683664</v>
      </c>
      <c r="Z25" s="558">
        <v>18.53701737562173</v>
      </c>
      <c r="AA25" s="558">
        <v>18.516397216341851</v>
      </c>
      <c r="AB25" s="558">
        <v>18.497744812953567</v>
      </c>
      <c r="AC25" s="558">
        <v>18.477159035920192</v>
      </c>
      <c r="AD25" s="558">
        <v>18.459074562418337</v>
      </c>
      <c r="AE25" s="558">
        <v>18.438398374896487</v>
      </c>
      <c r="AF25" s="558">
        <v>18.417444152678996</v>
      </c>
      <c r="AG25" s="558">
        <v>18.396136572900641</v>
      </c>
      <c r="AH25" s="558">
        <v>18.374385491253136</v>
      </c>
      <c r="AI25" s="558">
        <v>18.352324935329971</v>
      </c>
      <c r="AJ25" s="559">
        <v>18.329602612969207</v>
      </c>
    </row>
    <row r="26" spans="1:36" ht="25.15" customHeight="1" x14ac:dyDescent="0.2">
      <c r="A26" s="553"/>
      <c r="B26" s="403"/>
      <c r="C26" s="261" t="s">
        <v>247</v>
      </c>
      <c r="D26" s="557" t="s">
        <v>248</v>
      </c>
      <c r="E26" s="538" t="s">
        <v>127</v>
      </c>
      <c r="F26" s="262" t="s">
        <v>221</v>
      </c>
      <c r="G26" s="262">
        <v>1</v>
      </c>
      <c r="H26" s="542">
        <v>1.50207791859242</v>
      </c>
      <c r="I26" s="554">
        <v>1.5507725028676596</v>
      </c>
      <c r="J26" s="554">
        <v>1.5974950314784961</v>
      </c>
      <c r="K26" s="554">
        <v>1.6441021835545255</v>
      </c>
      <c r="L26" s="558">
        <v>1.6903391993532357</v>
      </c>
      <c r="M26" s="558">
        <v>1.7359336938465999</v>
      </c>
      <c r="N26" s="558">
        <v>1.7811459934162264</v>
      </c>
      <c r="O26" s="558">
        <v>1.8261755719434296</v>
      </c>
      <c r="P26" s="558">
        <v>1.8710275776908436</v>
      </c>
      <c r="Q26" s="558">
        <v>1.9154397743940763</v>
      </c>
      <c r="R26" s="558">
        <v>1.9598701674668293</v>
      </c>
      <c r="S26" s="558">
        <v>2.0038787906422364</v>
      </c>
      <c r="T26" s="558">
        <v>2.0476182155324874</v>
      </c>
      <c r="U26" s="558">
        <v>2.0911821314174999</v>
      </c>
      <c r="V26" s="558">
        <v>2.134066131732836</v>
      </c>
      <c r="W26" s="558">
        <v>2.1784526729685236</v>
      </c>
      <c r="X26" s="558">
        <v>2.2228674102473405</v>
      </c>
      <c r="Y26" s="558">
        <v>2.2669952765988586</v>
      </c>
      <c r="Z26" s="558">
        <v>2.3112293717440044</v>
      </c>
      <c r="AA26" s="558">
        <v>2.3553113922162674</v>
      </c>
      <c r="AB26" s="558">
        <v>2.3994446353099579</v>
      </c>
      <c r="AC26" s="558">
        <v>2.4433645785216163</v>
      </c>
      <c r="AD26" s="558">
        <v>2.4873695348753357</v>
      </c>
      <c r="AE26" s="558">
        <v>2.5311201419066389</v>
      </c>
      <c r="AF26" s="558">
        <v>2.5747722476638404</v>
      </c>
      <c r="AG26" s="558">
        <v>2.6183217906338205</v>
      </c>
      <c r="AH26" s="558">
        <v>2.661763919794184</v>
      </c>
      <c r="AI26" s="558">
        <v>2.7051082305784004</v>
      </c>
      <c r="AJ26" s="559">
        <v>2.7483333455816541</v>
      </c>
    </row>
    <row r="27" spans="1:36" ht="25.15" customHeight="1" x14ac:dyDescent="0.2">
      <c r="A27" s="560"/>
      <c r="B27" s="403"/>
      <c r="C27" s="239" t="s">
        <v>249</v>
      </c>
      <c r="D27" s="540" t="s">
        <v>250</v>
      </c>
      <c r="E27" s="234" t="s">
        <v>251</v>
      </c>
      <c r="F27" s="264" t="s">
        <v>221</v>
      </c>
      <c r="G27" s="264">
        <v>1</v>
      </c>
      <c r="H27" s="542">
        <f t="shared" ref="H27:AJ27" si="4">((H9+H10)*1000000)/((H54+H55)*1000)</f>
        <v>132.62483745323888</v>
      </c>
      <c r="I27" s="554">
        <f t="shared" si="4"/>
        <v>131.7022667161537</v>
      </c>
      <c r="J27" s="554">
        <f t="shared" si="4"/>
        <v>130.91645082228203</v>
      </c>
      <c r="K27" s="554">
        <f t="shared" si="4"/>
        <v>130.29031199351246</v>
      </c>
      <c r="L27" s="552">
        <f t="shared" si="4"/>
        <v>129.48405570262781</v>
      </c>
      <c r="M27" s="552">
        <f t="shared" si="4"/>
        <v>128.79490280832493</v>
      </c>
      <c r="N27" s="552">
        <f t="shared" si="4"/>
        <v>128.16283559388387</v>
      </c>
      <c r="O27" s="552">
        <f t="shared" si="4"/>
        <v>127.56048907514088</v>
      </c>
      <c r="P27" s="552">
        <f t="shared" si="4"/>
        <v>127.01012267816668</v>
      </c>
      <c r="Q27" s="552">
        <f t="shared" si="4"/>
        <v>126.47653566279592</v>
      </c>
      <c r="R27" s="552">
        <f t="shared" si="4"/>
        <v>126.00593509300293</v>
      </c>
      <c r="S27" s="552">
        <f t="shared" si="4"/>
        <v>125.53730167107202</v>
      </c>
      <c r="T27" s="552">
        <f t="shared" si="4"/>
        <v>125.08853268947747</v>
      </c>
      <c r="U27" s="552">
        <f t="shared" si="4"/>
        <v>124.66246139426235</v>
      </c>
      <c r="V27" s="552">
        <f t="shared" si="4"/>
        <v>123.9732990839799</v>
      </c>
      <c r="W27" s="552">
        <f t="shared" si="4"/>
        <v>123.53363770382218</v>
      </c>
      <c r="X27" s="552">
        <f t="shared" si="4"/>
        <v>123.14396391047453</v>
      </c>
      <c r="Y27" s="552">
        <f t="shared" si="4"/>
        <v>122.75473493055617</v>
      </c>
      <c r="Z27" s="552">
        <f t="shared" si="4"/>
        <v>122.42427204223893</v>
      </c>
      <c r="AA27" s="552">
        <f t="shared" si="4"/>
        <v>122.22555022463889</v>
      </c>
      <c r="AB27" s="552">
        <f t="shared" si="4"/>
        <v>122.08739570403995</v>
      </c>
      <c r="AC27" s="552">
        <f t="shared" si="4"/>
        <v>121.94804961312495</v>
      </c>
      <c r="AD27" s="552">
        <f t="shared" si="4"/>
        <v>121.85359432079223</v>
      </c>
      <c r="AE27" s="552">
        <f t="shared" si="4"/>
        <v>121.74960064302515</v>
      </c>
      <c r="AF27" s="552">
        <f t="shared" si="4"/>
        <v>121.66082665409489</v>
      </c>
      <c r="AG27" s="552">
        <f t="shared" si="4"/>
        <v>121.58538238512304</v>
      </c>
      <c r="AH27" s="552">
        <f t="shared" si="4"/>
        <v>121.53442018272679</v>
      </c>
      <c r="AI27" s="552">
        <f t="shared" si="4"/>
        <v>121.4952968567638</v>
      </c>
      <c r="AJ27" s="552">
        <f t="shared" si="4"/>
        <v>121.46574558555186</v>
      </c>
    </row>
    <row r="28" spans="1:36" ht="25.15" customHeight="1" x14ac:dyDescent="0.2">
      <c r="A28" s="560"/>
      <c r="B28" s="403"/>
      <c r="C28" s="261" t="s">
        <v>252</v>
      </c>
      <c r="D28" s="443" t="s">
        <v>253</v>
      </c>
      <c r="E28" s="538" t="s">
        <v>127</v>
      </c>
      <c r="F28" s="445" t="s">
        <v>78</v>
      </c>
      <c r="G28" s="445">
        <v>2</v>
      </c>
      <c r="H28" s="462">
        <v>2.9155690579433866</v>
      </c>
      <c r="I28" s="493">
        <v>2.9155690579433866</v>
      </c>
      <c r="J28" s="493">
        <v>2.9155690579433866</v>
      </c>
      <c r="K28" s="493">
        <v>2.9155690579433866</v>
      </c>
      <c r="L28" s="464">
        <v>2.9155690579433866</v>
      </c>
      <c r="M28" s="464">
        <v>2.9155690579433866</v>
      </c>
      <c r="N28" s="464">
        <v>2.9155690579433866</v>
      </c>
      <c r="O28" s="464">
        <v>2.9155690579433866</v>
      </c>
      <c r="P28" s="464">
        <v>2.9155690579433866</v>
      </c>
      <c r="Q28" s="464">
        <v>2.9155690579433866</v>
      </c>
      <c r="R28" s="464">
        <v>2.9155690579433866</v>
      </c>
      <c r="S28" s="464">
        <v>2.9155690579433866</v>
      </c>
      <c r="T28" s="464">
        <v>2.9155690579433866</v>
      </c>
      <c r="U28" s="464">
        <v>2.9155690579433866</v>
      </c>
      <c r="V28" s="464">
        <v>2.9155690579433866</v>
      </c>
      <c r="W28" s="464">
        <v>2.9155690579433866</v>
      </c>
      <c r="X28" s="464">
        <v>2.9155690579433866</v>
      </c>
      <c r="Y28" s="464">
        <v>2.9155690579433866</v>
      </c>
      <c r="Z28" s="464">
        <v>2.9155690579433866</v>
      </c>
      <c r="AA28" s="464">
        <v>2.9155690579433866</v>
      </c>
      <c r="AB28" s="464">
        <v>2.9155690579433866</v>
      </c>
      <c r="AC28" s="464">
        <v>2.9155690579433866</v>
      </c>
      <c r="AD28" s="464">
        <v>2.9155690579433866</v>
      </c>
      <c r="AE28" s="464">
        <v>2.9155690579433866</v>
      </c>
      <c r="AF28" s="464">
        <v>2.9155690579433866</v>
      </c>
      <c r="AG28" s="464">
        <v>2.9155690579433866</v>
      </c>
      <c r="AH28" s="464">
        <v>2.9155690579433866</v>
      </c>
      <c r="AI28" s="464">
        <v>2.9155690579433866</v>
      </c>
      <c r="AJ28" s="465">
        <v>2.9155690579433866</v>
      </c>
    </row>
    <row r="29" spans="1:36" ht="25.15" customHeight="1" thickBot="1" x14ac:dyDescent="0.25">
      <c r="A29" s="560"/>
      <c r="B29" s="404"/>
      <c r="C29" s="302" t="s">
        <v>254</v>
      </c>
      <c r="D29" s="561" t="s">
        <v>255</v>
      </c>
      <c r="E29" s="562" t="s">
        <v>127</v>
      </c>
      <c r="F29" s="563" t="s">
        <v>78</v>
      </c>
      <c r="G29" s="563">
        <v>2</v>
      </c>
      <c r="H29" s="564">
        <v>0.34619172244018143</v>
      </c>
      <c r="I29" s="565">
        <v>0.34619172244018143</v>
      </c>
      <c r="J29" s="565">
        <v>0.34619172244018143</v>
      </c>
      <c r="K29" s="565">
        <v>0.34619172244018143</v>
      </c>
      <c r="L29" s="566">
        <v>0.34619172244018143</v>
      </c>
      <c r="M29" s="566">
        <v>0.34619172244018143</v>
      </c>
      <c r="N29" s="566">
        <v>0.34619172244018143</v>
      </c>
      <c r="O29" s="566">
        <v>0.34619172244018143</v>
      </c>
      <c r="P29" s="566">
        <v>0.34619172244018143</v>
      </c>
      <c r="Q29" s="566">
        <v>0.34619172244018143</v>
      </c>
      <c r="R29" s="566">
        <v>0.34619172244018143</v>
      </c>
      <c r="S29" s="566">
        <v>0.34619172244018143</v>
      </c>
      <c r="T29" s="566">
        <v>0.34619172244018143</v>
      </c>
      <c r="U29" s="566">
        <v>0.34619172244018143</v>
      </c>
      <c r="V29" s="566">
        <v>0.34619172244018143</v>
      </c>
      <c r="W29" s="566">
        <v>0.34619172244018143</v>
      </c>
      <c r="X29" s="566">
        <v>0.34619172244018143</v>
      </c>
      <c r="Y29" s="566">
        <v>0.34619172244018143</v>
      </c>
      <c r="Z29" s="566">
        <v>0.34619172244018143</v>
      </c>
      <c r="AA29" s="566">
        <v>0.34619172244018143</v>
      </c>
      <c r="AB29" s="566">
        <v>0.34619172244018143</v>
      </c>
      <c r="AC29" s="566">
        <v>0.34619172244018143</v>
      </c>
      <c r="AD29" s="566">
        <v>0.34619172244018143</v>
      </c>
      <c r="AE29" s="566">
        <v>0.34619172244018143</v>
      </c>
      <c r="AF29" s="566">
        <v>0.34619172244018143</v>
      </c>
      <c r="AG29" s="566">
        <v>0.34619172244018143</v>
      </c>
      <c r="AH29" s="566">
        <v>0.34619172244018143</v>
      </c>
      <c r="AI29" s="566">
        <v>0.34619172244018143</v>
      </c>
      <c r="AJ29" s="567">
        <v>0.34619172244018143</v>
      </c>
    </row>
    <row r="30" spans="1:36" ht="25.15" customHeight="1" x14ac:dyDescent="0.2">
      <c r="A30" s="560"/>
      <c r="B30" s="568" t="s">
        <v>256</v>
      </c>
      <c r="C30" s="257" t="s">
        <v>257</v>
      </c>
      <c r="D30" s="459" t="s">
        <v>258</v>
      </c>
      <c r="E30" s="569" t="s">
        <v>127</v>
      </c>
      <c r="F30" s="446" t="s">
        <v>78</v>
      </c>
      <c r="G30" s="446">
        <v>2</v>
      </c>
      <c r="H30" s="447">
        <v>0.3446732093170678</v>
      </c>
      <c r="I30" s="481">
        <v>0.3446732093170678</v>
      </c>
      <c r="J30" s="481">
        <v>0.3446732093170678</v>
      </c>
      <c r="K30" s="481">
        <v>0.3446732093170678</v>
      </c>
      <c r="L30" s="455">
        <v>0.3446732093170678</v>
      </c>
      <c r="M30" s="455">
        <v>0.3446732093170678</v>
      </c>
      <c r="N30" s="455">
        <v>0.3446732093170678</v>
      </c>
      <c r="O30" s="455">
        <v>0.3446732093170678</v>
      </c>
      <c r="P30" s="455">
        <v>0.3446732093170678</v>
      </c>
      <c r="Q30" s="455">
        <v>0.3446732093170678</v>
      </c>
      <c r="R30" s="455">
        <v>0.3446732093170678</v>
      </c>
      <c r="S30" s="455">
        <v>0.3446732093170678</v>
      </c>
      <c r="T30" s="455">
        <v>0.3446732093170678</v>
      </c>
      <c r="U30" s="455">
        <v>0.3446732093170678</v>
      </c>
      <c r="V30" s="455">
        <v>0.3446732093170678</v>
      </c>
      <c r="W30" s="455">
        <v>0.3446732093170678</v>
      </c>
      <c r="X30" s="455">
        <v>0.3446732093170678</v>
      </c>
      <c r="Y30" s="455">
        <v>0.3446732093170678</v>
      </c>
      <c r="Z30" s="455">
        <v>0.3446732093170678</v>
      </c>
      <c r="AA30" s="455">
        <v>0.3446732093170678</v>
      </c>
      <c r="AB30" s="455">
        <v>0.3446732093170678</v>
      </c>
      <c r="AC30" s="455">
        <v>0.3446732093170678</v>
      </c>
      <c r="AD30" s="455">
        <v>0.3446732093170678</v>
      </c>
      <c r="AE30" s="455">
        <v>0.3446732093170678</v>
      </c>
      <c r="AF30" s="455">
        <v>0.3446732093170678</v>
      </c>
      <c r="AG30" s="455">
        <v>0.3446732093170678</v>
      </c>
      <c r="AH30" s="455">
        <v>0.3446732093170678</v>
      </c>
      <c r="AI30" s="455">
        <v>0.3446732093170678</v>
      </c>
      <c r="AJ30" s="570">
        <v>0.3446732093170678</v>
      </c>
    </row>
    <row r="31" spans="1:36" ht="25.15" customHeight="1" x14ac:dyDescent="0.2">
      <c r="A31" s="560"/>
      <c r="B31" s="571"/>
      <c r="C31" s="261" t="s">
        <v>259</v>
      </c>
      <c r="D31" s="459" t="s">
        <v>260</v>
      </c>
      <c r="E31" s="538" t="s">
        <v>127</v>
      </c>
      <c r="F31" s="445" t="s">
        <v>78</v>
      </c>
      <c r="G31" s="445">
        <v>2</v>
      </c>
      <c r="H31" s="462">
        <v>1.1842802271344625E-2</v>
      </c>
      <c r="I31" s="493">
        <v>1.1842802271344625E-2</v>
      </c>
      <c r="J31" s="493">
        <v>1.1842802271344625E-2</v>
      </c>
      <c r="K31" s="493">
        <v>1.1842802271344625E-2</v>
      </c>
      <c r="L31" s="464">
        <v>1.1842802271344625E-2</v>
      </c>
      <c r="M31" s="464">
        <v>1.1842802271344625E-2</v>
      </c>
      <c r="N31" s="464">
        <v>1.1842802271344625E-2</v>
      </c>
      <c r="O31" s="464">
        <v>1.1842802271344625E-2</v>
      </c>
      <c r="P31" s="464">
        <v>1.1842802271344625E-2</v>
      </c>
      <c r="Q31" s="464">
        <v>1.1842802271344625E-2</v>
      </c>
      <c r="R31" s="464">
        <v>1.1842802271344625E-2</v>
      </c>
      <c r="S31" s="464">
        <v>1.1842802271344625E-2</v>
      </c>
      <c r="T31" s="464">
        <v>1.1842802271344625E-2</v>
      </c>
      <c r="U31" s="464">
        <v>1.1842802271344625E-2</v>
      </c>
      <c r="V31" s="464">
        <v>1.1842802271344625E-2</v>
      </c>
      <c r="W31" s="464">
        <v>1.1842802271344625E-2</v>
      </c>
      <c r="X31" s="464">
        <v>1.1842802271344625E-2</v>
      </c>
      <c r="Y31" s="464">
        <v>1.1842802271344625E-2</v>
      </c>
      <c r="Z31" s="464">
        <v>1.1842802271344625E-2</v>
      </c>
      <c r="AA31" s="464">
        <v>1.1842802271344625E-2</v>
      </c>
      <c r="AB31" s="464">
        <v>1.1842802271344625E-2</v>
      </c>
      <c r="AC31" s="464">
        <v>1.1842802271344625E-2</v>
      </c>
      <c r="AD31" s="464">
        <v>1.1842802271344625E-2</v>
      </c>
      <c r="AE31" s="464">
        <v>1.1842802271344625E-2</v>
      </c>
      <c r="AF31" s="464">
        <v>1.1842802271344625E-2</v>
      </c>
      <c r="AG31" s="464">
        <v>1.1842802271344625E-2</v>
      </c>
      <c r="AH31" s="464">
        <v>1.1842802271344625E-2</v>
      </c>
      <c r="AI31" s="464">
        <v>1.1842802271344625E-2</v>
      </c>
      <c r="AJ31" s="465">
        <v>1.1842802271344625E-2</v>
      </c>
    </row>
    <row r="32" spans="1:36" ht="25.15" customHeight="1" x14ac:dyDescent="0.2">
      <c r="A32" s="560"/>
      <c r="B32" s="571"/>
      <c r="C32" s="482" t="s">
        <v>261</v>
      </c>
      <c r="D32" s="459" t="s">
        <v>262</v>
      </c>
      <c r="E32" s="538" t="s">
        <v>127</v>
      </c>
      <c r="F32" s="445" t="s">
        <v>78</v>
      </c>
      <c r="G32" s="445">
        <v>2</v>
      </c>
      <c r="H32" s="462">
        <v>2.460982346795217</v>
      </c>
      <c r="I32" s="493">
        <v>2.5029832038853428</v>
      </c>
      <c r="J32" s="493">
        <v>2.5441876843633922</v>
      </c>
      <c r="K32" s="493">
        <v>2.5846114034570533</v>
      </c>
      <c r="L32" s="464">
        <v>2.6242685568278601</v>
      </c>
      <c r="M32" s="464">
        <v>2.6631733401373472</v>
      </c>
      <c r="N32" s="464">
        <v>2.7013399490470489</v>
      </c>
      <c r="O32" s="464">
        <v>2.7387811596523459</v>
      </c>
      <c r="P32" s="464">
        <v>2.7755111676147726</v>
      </c>
      <c r="Q32" s="464">
        <v>2.8115441685958635</v>
      </c>
      <c r="R32" s="464">
        <v>2.8468915191248461</v>
      </c>
      <c r="S32" s="464">
        <v>2.8815674148632544</v>
      </c>
      <c r="T32" s="464">
        <v>2.9155832123403163</v>
      </c>
      <c r="U32" s="464">
        <v>2.9489516876514124</v>
      </c>
      <c r="V32" s="464">
        <v>2.9816856168919235</v>
      </c>
      <c r="W32" s="464">
        <v>3.0137949370249237</v>
      </c>
      <c r="X32" s="464">
        <v>3.0452924241457944</v>
      </c>
      <c r="Y32" s="464">
        <v>3.0761894347837626</v>
      </c>
      <c r="Z32" s="464">
        <v>3.1064973254680557</v>
      </c>
      <c r="AA32" s="464">
        <v>3.1362274527279013</v>
      </c>
      <c r="AB32" s="464">
        <v>3.1653897535263735</v>
      </c>
      <c r="AC32" s="464">
        <v>3.1939955843926997</v>
      </c>
      <c r="AD32" s="464">
        <v>3.222054882289954</v>
      </c>
      <c r="AE32" s="464">
        <v>3.2495775841812105</v>
      </c>
      <c r="AF32" s="464">
        <v>3.2765736270295429</v>
      </c>
      <c r="AG32" s="464">
        <v>3.2765736270295429</v>
      </c>
      <c r="AH32" s="464">
        <v>3.2765736270295429</v>
      </c>
      <c r="AI32" s="464">
        <v>3.2765736270295429</v>
      </c>
      <c r="AJ32" s="465">
        <v>3.2765736270295429</v>
      </c>
    </row>
    <row r="33" spans="1:36" ht="25.15" customHeight="1" x14ac:dyDescent="0.2">
      <c r="A33" s="560"/>
      <c r="B33" s="571"/>
      <c r="C33" s="261" t="s">
        <v>263</v>
      </c>
      <c r="D33" s="459" t="s">
        <v>264</v>
      </c>
      <c r="E33" s="538" t="s">
        <v>127</v>
      </c>
      <c r="F33" s="445" t="s">
        <v>78</v>
      </c>
      <c r="G33" s="445">
        <v>2</v>
      </c>
      <c r="H33" s="462">
        <v>3.029948941355153</v>
      </c>
      <c r="I33" s="493">
        <v>2.9777124186890482</v>
      </c>
      <c r="J33" s="493">
        <v>2.9254758960229434</v>
      </c>
      <c r="K33" s="493">
        <v>2.8732393733568387</v>
      </c>
      <c r="L33" s="464">
        <v>2.8230454784120771</v>
      </c>
      <c r="M33" s="464">
        <v>2.7737467027527236</v>
      </c>
      <c r="N33" s="464">
        <v>2.7253273700340248</v>
      </c>
      <c r="O33" s="464">
        <v>2.6777702362767526</v>
      </c>
      <c r="P33" s="464">
        <v>2.6310596251361535</v>
      </c>
      <c r="Q33" s="464">
        <v>2.5851798602674743</v>
      </c>
      <c r="R33" s="464">
        <v>2.5401152653259618</v>
      </c>
      <c r="S33" s="464">
        <v>2.4958517316013382</v>
      </c>
      <c r="T33" s="464">
        <v>2.4523735827488502</v>
      </c>
      <c r="U33" s="464">
        <v>2.4096651424237447</v>
      </c>
      <c r="V33" s="464">
        <v>2.3677138695502191</v>
      </c>
      <c r="W33" s="464">
        <v>2.3265040877835204</v>
      </c>
      <c r="X33" s="464">
        <v>2.2860232560478457</v>
      </c>
      <c r="Y33" s="464">
        <v>2.2462572656329174</v>
      </c>
      <c r="Z33" s="464">
        <v>2.2071920078284575</v>
      </c>
      <c r="AA33" s="464">
        <v>2.1688165091931384</v>
      </c>
      <c r="AB33" s="464">
        <v>2.1311166610166827</v>
      </c>
      <c r="AC33" s="464">
        <v>2.0940799222232878</v>
      </c>
      <c r="AD33" s="464">
        <v>2.0576937517371507</v>
      </c>
      <c r="AE33" s="464">
        <v>2.0219456084824694</v>
      </c>
      <c r="AF33" s="464">
        <v>1.9868245190179161</v>
      </c>
      <c r="AG33" s="464">
        <v>1.9523179422676886</v>
      </c>
      <c r="AH33" s="464">
        <v>1.9184149047904597</v>
      </c>
      <c r="AI33" s="464">
        <v>1.8851044331449021</v>
      </c>
      <c r="AJ33" s="465">
        <v>1.8523755538896882</v>
      </c>
    </row>
    <row r="34" spans="1:36" ht="25.15" customHeight="1" x14ac:dyDescent="0.2">
      <c r="A34" s="560"/>
      <c r="B34" s="571"/>
      <c r="C34" s="261" t="s">
        <v>265</v>
      </c>
      <c r="D34" s="459" t="s">
        <v>266</v>
      </c>
      <c r="E34" s="538" t="s">
        <v>127</v>
      </c>
      <c r="F34" s="445" t="s">
        <v>78</v>
      </c>
      <c r="G34" s="445">
        <v>2</v>
      </c>
      <c r="H34" s="462">
        <v>0.3446732093170678</v>
      </c>
      <c r="I34" s="493">
        <v>0.3446732093170678</v>
      </c>
      <c r="J34" s="493">
        <v>0.3446732093170678</v>
      </c>
      <c r="K34" s="493">
        <v>0.3446732093170678</v>
      </c>
      <c r="L34" s="464">
        <v>0.3446732093170678</v>
      </c>
      <c r="M34" s="464">
        <v>0.3446732093170678</v>
      </c>
      <c r="N34" s="464">
        <v>0.3446732093170678</v>
      </c>
      <c r="O34" s="464">
        <v>0.3446732093170678</v>
      </c>
      <c r="P34" s="464">
        <v>0.3446732093170678</v>
      </c>
      <c r="Q34" s="464">
        <v>0.3446732093170678</v>
      </c>
      <c r="R34" s="464">
        <v>0.3446732093170678</v>
      </c>
      <c r="S34" s="464">
        <v>0.3446732093170678</v>
      </c>
      <c r="T34" s="464">
        <v>0.3446732093170678</v>
      </c>
      <c r="U34" s="464">
        <v>0.3446732093170678</v>
      </c>
      <c r="V34" s="464">
        <v>0.3446732093170678</v>
      </c>
      <c r="W34" s="464">
        <v>0.3446732093170678</v>
      </c>
      <c r="X34" s="464">
        <v>0.3446732093170678</v>
      </c>
      <c r="Y34" s="464">
        <v>0.3446732093170678</v>
      </c>
      <c r="Z34" s="464">
        <v>0.3446732093170678</v>
      </c>
      <c r="AA34" s="464">
        <v>0.3446732093170678</v>
      </c>
      <c r="AB34" s="464">
        <v>0.3446732093170678</v>
      </c>
      <c r="AC34" s="464">
        <v>0.3446732093170678</v>
      </c>
      <c r="AD34" s="464">
        <v>0.3446732093170678</v>
      </c>
      <c r="AE34" s="464">
        <v>0.3446732093170678</v>
      </c>
      <c r="AF34" s="464">
        <v>0.3446732093170678</v>
      </c>
      <c r="AG34" s="464">
        <v>0.3446732093170678</v>
      </c>
      <c r="AH34" s="464">
        <v>0.3446732093170678</v>
      </c>
      <c r="AI34" s="464">
        <v>0.3446732093170678</v>
      </c>
      <c r="AJ34" s="465">
        <v>0.3446732093170678</v>
      </c>
    </row>
    <row r="35" spans="1:36" ht="25.15" customHeight="1" x14ac:dyDescent="0.2">
      <c r="A35" s="560"/>
      <c r="B35" s="571"/>
      <c r="C35" s="261" t="s">
        <v>267</v>
      </c>
      <c r="D35" s="443" t="s">
        <v>268</v>
      </c>
      <c r="E35" s="538" t="s">
        <v>127</v>
      </c>
      <c r="F35" s="445" t="s">
        <v>78</v>
      </c>
      <c r="G35" s="445">
        <v>2</v>
      </c>
      <c r="H35" s="462">
        <v>20.967879490944149</v>
      </c>
      <c r="I35" s="493">
        <v>20.788115156520128</v>
      </c>
      <c r="J35" s="493">
        <v>20.609147198708186</v>
      </c>
      <c r="K35" s="493">
        <v>20.430960002280628</v>
      </c>
      <c r="L35" s="464">
        <v>20.441496743854582</v>
      </c>
      <c r="M35" s="464">
        <v>20.451890736204447</v>
      </c>
      <c r="N35" s="464">
        <v>20.462143460013447</v>
      </c>
      <c r="O35" s="464">
        <v>20.472259383165422</v>
      </c>
      <c r="P35" s="464">
        <v>20.482239986343593</v>
      </c>
      <c r="Q35" s="464">
        <v>20.492086750231181</v>
      </c>
      <c r="R35" s="464">
        <v>20.501803994643712</v>
      </c>
      <c r="S35" s="464">
        <v>20.511391632629927</v>
      </c>
      <c r="T35" s="464">
        <v>20.520853984005353</v>
      </c>
      <c r="U35" s="464">
        <v>20.530193949019363</v>
      </c>
      <c r="V35" s="464">
        <v>20.539411292652378</v>
      </c>
      <c r="W35" s="464">
        <v>20.548511754286075</v>
      </c>
      <c r="X35" s="464">
        <v>20.55749509890088</v>
      </c>
      <c r="Y35" s="464">
        <v>20.566364078677839</v>
      </c>
      <c r="Z35" s="464">
        <v>20.575121445798008</v>
      </c>
      <c r="AA35" s="464">
        <v>20.58376681717348</v>
      </c>
      <c r="AB35" s="464">
        <v>20.592304364551463</v>
      </c>
      <c r="AC35" s="464">
        <v>20.600735272478531</v>
      </c>
      <c r="AD35" s="464">
        <v>20.609062145067416</v>
      </c>
      <c r="AE35" s="464">
        <v>20.617287586430841</v>
      </c>
      <c r="AF35" s="464">
        <v>20.625412633047063</v>
      </c>
      <c r="AG35" s="464">
        <v>20.659919209797287</v>
      </c>
      <c r="AH35" s="464">
        <v>20.693822247274518</v>
      </c>
      <c r="AI35" s="464">
        <v>20.727132718920075</v>
      </c>
      <c r="AJ35" s="465">
        <v>20.759861598175288</v>
      </c>
    </row>
    <row r="36" spans="1:36" ht="25.15" customHeight="1" thickBot="1" x14ac:dyDescent="0.25">
      <c r="A36" s="560"/>
      <c r="B36" s="571"/>
      <c r="C36" s="239" t="s">
        <v>90</v>
      </c>
      <c r="D36" s="540" t="s">
        <v>269</v>
      </c>
      <c r="E36" s="572" t="s">
        <v>270</v>
      </c>
      <c r="F36" s="461" t="s">
        <v>78</v>
      </c>
      <c r="G36" s="461">
        <v>2</v>
      </c>
      <c r="H36" s="462">
        <f t="shared" ref="H36:AJ36" si="5">H30+H31+H32+H33+H34+H35</f>
        <v>27.16</v>
      </c>
      <c r="I36" s="493">
        <f t="shared" si="5"/>
        <v>26.97</v>
      </c>
      <c r="J36" s="493">
        <f t="shared" si="5"/>
        <v>26.78</v>
      </c>
      <c r="K36" s="493">
        <f t="shared" si="5"/>
        <v>26.59</v>
      </c>
      <c r="L36" s="573">
        <f t="shared" si="5"/>
        <v>26.59</v>
      </c>
      <c r="M36" s="573">
        <f t="shared" si="5"/>
        <v>26.59</v>
      </c>
      <c r="N36" s="573">
        <f t="shared" si="5"/>
        <v>26.59</v>
      </c>
      <c r="O36" s="573">
        <f t="shared" si="5"/>
        <v>26.59</v>
      </c>
      <c r="P36" s="573">
        <f t="shared" si="5"/>
        <v>26.59</v>
      </c>
      <c r="Q36" s="573">
        <f t="shared" si="5"/>
        <v>26.59</v>
      </c>
      <c r="R36" s="573">
        <f t="shared" si="5"/>
        <v>26.59</v>
      </c>
      <c r="S36" s="573">
        <f t="shared" si="5"/>
        <v>26.59</v>
      </c>
      <c r="T36" s="573">
        <f t="shared" si="5"/>
        <v>26.59</v>
      </c>
      <c r="U36" s="573">
        <f t="shared" si="5"/>
        <v>26.59</v>
      </c>
      <c r="V36" s="573">
        <f t="shared" si="5"/>
        <v>26.59</v>
      </c>
      <c r="W36" s="573">
        <f t="shared" si="5"/>
        <v>26.59</v>
      </c>
      <c r="X36" s="573">
        <f t="shared" si="5"/>
        <v>26.59</v>
      </c>
      <c r="Y36" s="573">
        <f t="shared" si="5"/>
        <v>26.59</v>
      </c>
      <c r="Z36" s="573">
        <f t="shared" si="5"/>
        <v>26.59</v>
      </c>
      <c r="AA36" s="573">
        <f t="shared" si="5"/>
        <v>26.59</v>
      </c>
      <c r="AB36" s="573">
        <f t="shared" si="5"/>
        <v>26.59</v>
      </c>
      <c r="AC36" s="573">
        <f t="shared" si="5"/>
        <v>26.59</v>
      </c>
      <c r="AD36" s="573">
        <f t="shared" si="5"/>
        <v>26.59</v>
      </c>
      <c r="AE36" s="573">
        <f t="shared" si="5"/>
        <v>26.59</v>
      </c>
      <c r="AF36" s="573">
        <f t="shared" si="5"/>
        <v>26.590000000000003</v>
      </c>
      <c r="AG36" s="573">
        <f t="shared" si="5"/>
        <v>26.59</v>
      </c>
      <c r="AH36" s="573">
        <f t="shared" si="5"/>
        <v>26.59</v>
      </c>
      <c r="AI36" s="573">
        <f t="shared" si="5"/>
        <v>26.59</v>
      </c>
      <c r="AJ36" s="573">
        <f t="shared" si="5"/>
        <v>26.59</v>
      </c>
    </row>
    <row r="37" spans="1:36" ht="25.15" customHeight="1" thickBot="1" x14ac:dyDescent="0.25">
      <c r="A37" s="560"/>
      <c r="B37" s="574"/>
      <c r="C37" s="275" t="s">
        <v>271</v>
      </c>
      <c r="D37" s="296" t="s">
        <v>269</v>
      </c>
      <c r="E37" s="575" t="s">
        <v>272</v>
      </c>
      <c r="F37" s="576" t="s">
        <v>273</v>
      </c>
      <c r="G37" s="576">
        <v>2</v>
      </c>
      <c r="H37" s="577">
        <f>(H36*1000000)/(H51*1000)</f>
        <v>124.24227933521601</v>
      </c>
      <c r="I37" s="565">
        <f t="shared" ref="I37:AJ37" si="6">(I36*1000000)/(I51*1000)</f>
        <v>121.99028458646728</v>
      </c>
      <c r="J37" s="565">
        <f t="shared" si="6"/>
        <v>119.83359435148456</v>
      </c>
      <c r="K37" s="578">
        <f t="shared" si="6"/>
        <v>117.71440123946381</v>
      </c>
      <c r="L37" s="579">
        <f t="shared" si="6"/>
        <v>116.57543817725158</v>
      </c>
      <c r="M37" s="579">
        <f t="shared" si="6"/>
        <v>115.52148395484222</v>
      </c>
      <c r="N37" s="579">
        <f t="shared" si="6"/>
        <v>114.54770937359348</v>
      </c>
      <c r="O37" s="579">
        <f t="shared" si="6"/>
        <v>113.5980217395506</v>
      </c>
      <c r="P37" s="579">
        <f t="shared" si="6"/>
        <v>112.72574825241053</v>
      </c>
      <c r="Q37" s="579">
        <f t="shared" si="6"/>
        <v>111.9062830826858</v>
      </c>
      <c r="R37" s="579">
        <f t="shared" si="6"/>
        <v>111.12043073735035</v>
      </c>
      <c r="S37" s="579">
        <f t="shared" si="6"/>
        <v>110.42115846106671</v>
      </c>
      <c r="T37" s="579">
        <f t="shared" si="6"/>
        <v>109.77379401834085</v>
      </c>
      <c r="U37" s="579">
        <f t="shared" si="6"/>
        <v>109.1678448130891</v>
      </c>
      <c r="V37" s="579">
        <f t="shared" si="6"/>
        <v>108.62168590599208</v>
      </c>
      <c r="W37" s="580">
        <f t="shared" si="6"/>
        <v>107.83200101154904</v>
      </c>
      <c r="X37" s="580">
        <f t="shared" si="6"/>
        <v>107.05374175954483</v>
      </c>
      <c r="Y37" s="580">
        <f t="shared" si="6"/>
        <v>106.28666158481501</v>
      </c>
      <c r="Z37" s="580">
        <f t="shared" si="6"/>
        <v>105.53052098103301</v>
      </c>
      <c r="AA37" s="580">
        <f t="shared" si="6"/>
        <v>104.78508690120623</v>
      </c>
      <c r="AB37" s="580">
        <f t="shared" si="6"/>
        <v>104.04137881783434</v>
      </c>
      <c r="AC37" s="580">
        <f t="shared" si="6"/>
        <v>103.30817847508207</v>
      </c>
      <c r="AD37" s="580">
        <f t="shared" si="6"/>
        <v>102.58526444356785</v>
      </c>
      <c r="AE37" s="580">
        <f t="shared" si="6"/>
        <v>101.87242147994996</v>
      </c>
      <c r="AF37" s="580">
        <f t="shared" si="6"/>
        <v>101.16944031191532</v>
      </c>
      <c r="AG37" s="580">
        <f t="shared" si="6"/>
        <v>100.4761174314754</v>
      </c>
      <c r="AH37" s="580">
        <f t="shared" si="6"/>
        <v>99.792254898151953</v>
      </c>
      <c r="AI37" s="580">
        <f t="shared" si="6"/>
        <v>99.117660148928124</v>
      </c>
      <c r="AJ37" s="581">
        <f t="shared" si="6"/>
        <v>98.452145816607853</v>
      </c>
    </row>
    <row r="38" spans="1:36" ht="25.15" customHeight="1" x14ac:dyDescent="0.2">
      <c r="A38" s="180"/>
      <c r="B38" s="402" t="s">
        <v>274</v>
      </c>
      <c r="C38" s="257" t="s">
        <v>275</v>
      </c>
      <c r="D38" s="265" t="s">
        <v>276</v>
      </c>
      <c r="E38" s="582" t="s">
        <v>277</v>
      </c>
      <c r="F38" s="266" t="s">
        <v>278</v>
      </c>
      <c r="G38" s="266">
        <v>2</v>
      </c>
      <c r="H38" s="583">
        <v>10.110572876712327</v>
      </c>
      <c r="I38" s="434">
        <v>10.15010198128345</v>
      </c>
      <c r="J38" s="434">
        <v>10.189627049991715</v>
      </c>
      <c r="K38" s="434">
        <v>10.229148101575198</v>
      </c>
      <c r="L38" s="584">
        <v>10.268665154610742</v>
      </c>
      <c r="M38" s="584">
        <v>10.308178227515977</v>
      </c>
      <c r="N38" s="584">
        <v>10.347687338551303</v>
      </c>
      <c r="O38" s="584">
        <v>10.387192505821851</v>
      </c>
      <c r="P38" s="584">
        <v>10.426693747279407</v>
      </c>
      <c r="Q38" s="584">
        <v>10.466191080724299</v>
      </c>
      <c r="R38" s="584">
        <v>10.505684523807258</v>
      </c>
      <c r="S38" s="584">
        <v>10.54517409403126</v>
      </c>
      <c r="T38" s="584">
        <v>10.584659808753317</v>
      </c>
      <c r="U38" s="584">
        <v>10.624141685186252</v>
      </c>
      <c r="V38" s="584">
        <v>10.663619740400453</v>
      </c>
      <c r="W38" s="584">
        <v>10.703093991325577</v>
      </c>
      <c r="X38" s="584">
        <v>10.742564454752253</v>
      </c>
      <c r="Y38" s="584">
        <v>10.782031147333736</v>
      </c>
      <c r="Z38" s="584">
        <v>10.821494085587553</v>
      </c>
      <c r="AA38" s="584">
        <v>10.860953285897102</v>
      </c>
      <c r="AB38" s="584">
        <v>10.900408764513257</v>
      </c>
      <c r="AC38" s="584">
        <v>10.939860537555912</v>
      </c>
      <c r="AD38" s="584">
        <v>10.979308621015536</v>
      </c>
      <c r="AE38" s="584">
        <v>11.018753030754672</v>
      </c>
      <c r="AF38" s="584">
        <v>11.058193782509438</v>
      </c>
      <c r="AG38" s="584">
        <v>11.097630891890992</v>
      </c>
      <c r="AH38" s="584">
        <v>11.137064374386981</v>
      </c>
      <c r="AI38" s="584">
        <v>11.176494245362955</v>
      </c>
      <c r="AJ38" s="570">
        <v>11.215920520063786</v>
      </c>
    </row>
    <row r="39" spans="1:36" ht="25.15" customHeight="1" x14ac:dyDescent="0.2">
      <c r="A39" s="180"/>
      <c r="B39" s="585"/>
      <c r="C39" s="261" t="s">
        <v>279</v>
      </c>
      <c r="D39" s="267" t="s">
        <v>280</v>
      </c>
      <c r="E39" s="582" t="s">
        <v>277</v>
      </c>
      <c r="F39" s="268" t="s">
        <v>278</v>
      </c>
      <c r="G39" s="268">
        <v>2</v>
      </c>
      <c r="H39" s="462">
        <v>0.4222035616438356</v>
      </c>
      <c r="I39" s="493">
        <v>0.41523571230666251</v>
      </c>
      <c r="J39" s="493">
        <v>0.40826786296948936</v>
      </c>
      <c r="K39" s="493">
        <v>0.40130001363231627</v>
      </c>
      <c r="L39" s="464">
        <v>0.39433216429514317</v>
      </c>
      <c r="M39" s="464">
        <v>0.38736431495797008</v>
      </c>
      <c r="N39" s="464">
        <v>0.38039646562079699</v>
      </c>
      <c r="O39" s="464">
        <v>0.37342861628362384</v>
      </c>
      <c r="P39" s="464">
        <v>0.36646076694645074</v>
      </c>
      <c r="Q39" s="464">
        <v>0.35949291760927765</v>
      </c>
      <c r="R39" s="464">
        <v>0.35252506827210456</v>
      </c>
      <c r="S39" s="464">
        <v>0.34555721893493141</v>
      </c>
      <c r="T39" s="464">
        <v>0.33858936959775832</v>
      </c>
      <c r="U39" s="464">
        <v>0.33162152026058522</v>
      </c>
      <c r="V39" s="464">
        <v>0.32465367092341213</v>
      </c>
      <c r="W39" s="464">
        <v>0.31768582158623898</v>
      </c>
      <c r="X39" s="464">
        <v>0.31071797224906589</v>
      </c>
      <c r="Y39" s="464">
        <v>0.30375012291189279</v>
      </c>
      <c r="Z39" s="464">
        <v>0.2967822735747197</v>
      </c>
      <c r="AA39" s="464">
        <v>0.28981442423754655</v>
      </c>
      <c r="AB39" s="464">
        <v>0.28284657490037346</v>
      </c>
      <c r="AC39" s="464">
        <v>0.27587872556320037</v>
      </c>
      <c r="AD39" s="464">
        <v>0.26891087622602727</v>
      </c>
      <c r="AE39" s="464">
        <v>0.26194302688885412</v>
      </c>
      <c r="AF39" s="464">
        <v>0.25497517755168109</v>
      </c>
      <c r="AG39" s="464">
        <v>0.24800732821450799</v>
      </c>
      <c r="AH39" s="464">
        <v>0.24103947887733487</v>
      </c>
      <c r="AI39" s="464">
        <v>0.23407162954016181</v>
      </c>
      <c r="AJ39" s="465">
        <v>0.22710378020298874</v>
      </c>
    </row>
    <row r="40" spans="1:36" ht="25.15" customHeight="1" x14ac:dyDescent="0.2">
      <c r="A40" s="180"/>
      <c r="B40" s="585"/>
      <c r="C40" s="261" t="s">
        <v>281</v>
      </c>
      <c r="D40" s="267" t="s">
        <v>282</v>
      </c>
      <c r="E40" s="582" t="s">
        <v>283</v>
      </c>
      <c r="F40" s="268" t="s">
        <v>278</v>
      </c>
      <c r="G40" s="268">
        <v>2</v>
      </c>
      <c r="H40" s="462">
        <v>2.4104578082191774</v>
      </c>
      <c r="I40" s="493">
        <v>2.4104578082191774</v>
      </c>
      <c r="J40" s="493">
        <v>2.4104578082191774</v>
      </c>
      <c r="K40" s="493">
        <v>2.4104578082191774</v>
      </c>
      <c r="L40" s="464">
        <v>2.4104578082191774</v>
      </c>
      <c r="M40" s="464">
        <v>2.4104578082191774</v>
      </c>
      <c r="N40" s="464">
        <v>2.4104578082191774</v>
      </c>
      <c r="O40" s="464">
        <v>2.4104578082191774</v>
      </c>
      <c r="P40" s="464">
        <v>2.4104578082191774</v>
      </c>
      <c r="Q40" s="464">
        <v>2.4104578082191774</v>
      </c>
      <c r="R40" s="464">
        <v>2.4104578082191774</v>
      </c>
      <c r="S40" s="464">
        <v>2.4104578082191774</v>
      </c>
      <c r="T40" s="464">
        <v>2.4104578082191774</v>
      </c>
      <c r="U40" s="464">
        <v>2.4104578082191774</v>
      </c>
      <c r="V40" s="464">
        <v>2.4104578082191774</v>
      </c>
      <c r="W40" s="464">
        <v>2.4104578082191774</v>
      </c>
      <c r="X40" s="464">
        <v>2.4104578082191774</v>
      </c>
      <c r="Y40" s="464">
        <v>2.4104578082191774</v>
      </c>
      <c r="Z40" s="464">
        <v>2.4104578082191774</v>
      </c>
      <c r="AA40" s="464">
        <v>2.4104578082191774</v>
      </c>
      <c r="AB40" s="464">
        <v>2.4104578082191774</v>
      </c>
      <c r="AC40" s="464">
        <v>2.4104578082191774</v>
      </c>
      <c r="AD40" s="464">
        <v>2.4104578082191774</v>
      </c>
      <c r="AE40" s="464">
        <v>2.4104578082191774</v>
      </c>
      <c r="AF40" s="464">
        <v>2.4104578082191774</v>
      </c>
      <c r="AG40" s="464">
        <v>2.4104578082191774</v>
      </c>
      <c r="AH40" s="464">
        <v>2.4104578082191774</v>
      </c>
      <c r="AI40" s="464">
        <v>2.4104578082191774</v>
      </c>
      <c r="AJ40" s="465">
        <v>2.4104578082191774</v>
      </c>
    </row>
    <row r="41" spans="1:36" ht="25.15" customHeight="1" x14ac:dyDescent="0.25">
      <c r="A41" s="181"/>
      <c r="B41" s="585"/>
      <c r="C41" s="269" t="s">
        <v>284</v>
      </c>
      <c r="D41" s="270" t="s">
        <v>285</v>
      </c>
      <c r="E41" s="294" t="s">
        <v>286</v>
      </c>
      <c r="F41" s="271" t="s">
        <v>278</v>
      </c>
      <c r="G41" s="271">
        <v>2</v>
      </c>
      <c r="H41" s="586">
        <v>90.336916301369868</v>
      </c>
      <c r="I41" s="587">
        <f>H41+SUM(I42:I47)</f>
        <v>94.721716970526089</v>
      </c>
      <c r="J41" s="587">
        <f t="shared" ref="J41:AJ41" si="7">I41+SUM(J42:J47)</f>
        <v>99.020478715354599</v>
      </c>
      <c r="K41" s="587">
        <f t="shared" si="7"/>
        <v>103.33361494721004</v>
      </c>
      <c r="L41" s="588">
        <f t="shared" si="7"/>
        <v>107.36728340364699</v>
      </c>
      <c r="M41" s="588">
        <f>L41+SUM(M42:M47)</f>
        <v>111.24041767969767</v>
      </c>
      <c r="N41" s="588">
        <f t="shared" si="7"/>
        <v>114.95530142481765</v>
      </c>
      <c r="O41" s="588">
        <f t="shared" si="7"/>
        <v>118.62078708039722</v>
      </c>
      <c r="P41" s="588">
        <f t="shared" si="7"/>
        <v>122.12418776770966</v>
      </c>
      <c r="Q41" s="588">
        <f t="shared" si="7"/>
        <v>125.51156020141298</v>
      </c>
      <c r="R41" s="588">
        <f t="shared" si="7"/>
        <v>128.82051996698937</v>
      </c>
      <c r="S41" s="588">
        <f t="shared" si="7"/>
        <v>131.93351032894401</v>
      </c>
      <c r="T41" s="588">
        <f t="shared" si="7"/>
        <v>134.92088183867699</v>
      </c>
      <c r="U41" s="588">
        <f t="shared" si="7"/>
        <v>137.80292657180809</v>
      </c>
      <c r="V41" s="588">
        <f t="shared" si="7"/>
        <v>140.53591044293071</v>
      </c>
      <c r="W41" s="588">
        <f t="shared" si="7"/>
        <v>143.80825976164041</v>
      </c>
      <c r="X41" s="588">
        <f t="shared" si="7"/>
        <v>147.05238794323586</v>
      </c>
      <c r="Y41" s="588">
        <f t="shared" si="7"/>
        <v>150.26884017632821</v>
      </c>
      <c r="Z41" s="588">
        <f t="shared" si="7"/>
        <v>153.45816122593919</v>
      </c>
      <c r="AA41" s="588">
        <f t="shared" si="7"/>
        <v>156.62077977718263</v>
      </c>
      <c r="AB41" s="588">
        <f t="shared" si="7"/>
        <v>159.77874270832663</v>
      </c>
      <c r="AC41" s="588">
        <f t="shared" si="7"/>
        <v>162.91102590438987</v>
      </c>
      <c r="AD41" s="588">
        <f t="shared" si="7"/>
        <v>166.01811435992113</v>
      </c>
      <c r="AE41" s="588">
        <f t="shared" si="7"/>
        <v>169.10049270436005</v>
      </c>
      <c r="AF41" s="588">
        <f t="shared" si="7"/>
        <v>172.15858695303572</v>
      </c>
      <c r="AG41" s="588">
        <f t="shared" si="7"/>
        <v>175.19288105278437</v>
      </c>
      <c r="AH41" s="588">
        <f t="shared" si="7"/>
        <v>178.20380033884646</v>
      </c>
      <c r="AI41" s="588">
        <f t="shared" si="7"/>
        <v>181.19176982969495</v>
      </c>
      <c r="AJ41" s="588">
        <f t="shared" si="7"/>
        <v>184.15721422796838</v>
      </c>
    </row>
    <row r="42" spans="1:36" ht="25.15" customHeight="1" x14ac:dyDescent="0.2">
      <c r="A42" s="589"/>
      <c r="B42" s="585"/>
      <c r="C42" s="261" t="s">
        <v>287</v>
      </c>
      <c r="D42" s="272" t="s">
        <v>288</v>
      </c>
      <c r="E42" s="582" t="s">
        <v>289</v>
      </c>
      <c r="F42" s="268" t="s">
        <v>278</v>
      </c>
      <c r="G42" s="273">
        <v>2</v>
      </c>
      <c r="H42" s="447">
        <v>2.6462985130004371</v>
      </c>
      <c r="I42" s="493">
        <v>2.5522903040996061</v>
      </c>
      <c r="J42" s="493">
        <v>2.4678067058710065</v>
      </c>
      <c r="K42" s="493">
        <v>2.4836087633103818</v>
      </c>
      <c r="L42" s="464">
        <v>2.281509939256519</v>
      </c>
      <c r="M42" s="464">
        <v>2.1556220982099656</v>
      </c>
      <c r="N42" s="464">
        <v>2.0313533293474464</v>
      </c>
      <c r="O42" s="464">
        <v>2.0152849488308382</v>
      </c>
      <c r="P42" s="464">
        <v>1.8859701589178695</v>
      </c>
      <c r="Q42" s="464">
        <v>1.8020681395383509</v>
      </c>
      <c r="R42" s="464">
        <v>1.7551943067224201</v>
      </c>
      <c r="S42" s="464">
        <v>1.5902144239442313</v>
      </c>
      <c r="T42" s="464">
        <v>1.4949510865693882</v>
      </c>
      <c r="U42" s="464">
        <v>1.4193308475412558</v>
      </c>
      <c r="V42" s="464">
        <v>1.2994990287834152</v>
      </c>
      <c r="W42" s="464">
        <v>1.8674387043676943</v>
      </c>
      <c r="X42" s="464">
        <v>1.8674387043676908</v>
      </c>
      <c r="Y42" s="464">
        <v>1.8674387043676908</v>
      </c>
      <c r="Z42" s="464">
        <v>1.8674387043676908</v>
      </c>
      <c r="AA42" s="464">
        <v>1.8674387043676908</v>
      </c>
      <c r="AB42" s="464">
        <v>1.8889415715731812</v>
      </c>
      <c r="AC42" s="464">
        <v>1.8889415715731812</v>
      </c>
      <c r="AD42" s="464">
        <v>1.8889415715731812</v>
      </c>
      <c r="AE42" s="464">
        <v>1.8889415715731812</v>
      </c>
      <c r="AF42" s="464">
        <v>1.8889415715731812</v>
      </c>
      <c r="AG42" s="464">
        <v>1.8889415715731812</v>
      </c>
      <c r="AH42" s="464">
        <v>1.8889415715731812</v>
      </c>
      <c r="AI42" s="464">
        <v>1.8889415715731812</v>
      </c>
      <c r="AJ42" s="465">
        <v>1.8889415715731812</v>
      </c>
    </row>
    <row r="43" spans="1:36" ht="25.15" customHeight="1" x14ac:dyDescent="0.2">
      <c r="A43" s="589"/>
      <c r="B43" s="585"/>
      <c r="C43" s="261" t="s">
        <v>290</v>
      </c>
      <c r="D43" s="274" t="s">
        <v>291</v>
      </c>
      <c r="E43" s="582" t="s">
        <v>292</v>
      </c>
      <c r="F43" s="268" t="s">
        <v>278</v>
      </c>
      <c r="G43" s="273">
        <v>2</v>
      </c>
      <c r="H43" s="447">
        <v>2.2309999999999999</v>
      </c>
      <c r="I43" s="493">
        <v>1.8640165433735956</v>
      </c>
      <c r="J43" s="493">
        <v>1.8640165433735956</v>
      </c>
      <c r="K43" s="493">
        <v>1.8640165433735956</v>
      </c>
      <c r="L43" s="464">
        <v>1.7881161197481006</v>
      </c>
      <c r="M43" s="464">
        <v>1.7548550745522788</v>
      </c>
      <c r="N43" s="464">
        <v>1.7221765345262612</v>
      </c>
      <c r="O43" s="464">
        <v>1.6901387501870286</v>
      </c>
      <c r="P43" s="464">
        <v>1.6586834710175973</v>
      </c>
      <c r="Q43" s="464">
        <v>1.6278106970179724</v>
      </c>
      <c r="R43" s="464">
        <v>1.5975204281881525</v>
      </c>
      <c r="S43" s="464">
        <v>1.5677544140111568</v>
      </c>
      <c r="T43" s="464">
        <v>1.5385709050039622</v>
      </c>
      <c r="U43" s="464">
        <v>1.5099699011665726</v>
      </c>
      <c r="V43" s="464">
        <v>1.4818349014650267</v>
      </c>
      <c r="W43" s="464">
        <v>1.4542824069332856</v>
      </c>
      <c r="X43" s="464">
        <v>1.4271959165373882</v>
      </c>
      <c r="Y43" s="464">
        <v>1.4006336807943154</v>
      </c>
      <c r="Z43" s="464">
        <v>1.3745956997040667</v>
      </c>
      <c r="AA43" s="464">
        <v>1.3489654722326778</v>
      </c>
      <c r="AB43" s="464">
        <v>1.3238594994141131</v>
      </c>
      <c r="AC43" s="464">
        <v>1.2992195307313958</v>
      </c>
      <c r="AD43" s="464">
        <v>1.275045566184519</v>
      </c>
      <c r="AE43" s="464">
        <v>1.2513376057734857</v>
      </c>
      <c r="AF43" s="464">
        <v>1.228037398981316</v>
      </c>
      <c r="AG43" s="464">
        <v>1.2052031963249901</v>
      </c>
      <c r="AH43" s="464">
        <v>1.1827767472875275</v>
      </c>
      <c r="AI43" s="464">
        <v>1.1607580518689282</v>
      </c>
      <c r="AJ43" s="465">
        <v>1.1391471100691852</v>
      </c>
    </row>
    <row r="44" spans="1:36" ht="25.15" customHeight="1" x14ac:dyDescent="0.2">
      <c r="A44" s="589"/>
      <c r="B44" s="585"/>
      <c r="C44" s="261" t="s">
        <v>293</v>
      </c>
      <c r="D44" s="267" t="s">
        <v>294</v>
      </c>
      <c r="E44" s="582" t="s">
        <v>295</v>
      </c>
      <c r="F44" s="268" t="s">
        <v>278</v>
      </c>
      <c r="G44" s="273">
        <v>2</v>
      </c>
      <c r="H44" s="447">
        <v>0</v>
      </c>
      <c r="I44" s="493">
        <v>0</v>
      </c>
      <c r="J44" s="493">
        <v>0</v>
      </c>
      <c r="K44" s="493">
        <v>0</v>
      </c>
      <c r="L44" s="464">
        <v>0</v>
      </c>
      <c r="M44" s="464">
        <v>0</v>
      </c>
      <c r="N44" s="464">
        <v>0</v>
      </c>
      <c r="O44" s="464">
        <v>0</v>
      </c>
      <c r="P44" s="464">
        <v>0</v>
      </c>
      <c r="Q44" s="464">
        <v>0</v>
      </c>
      <c r="R44" s="464">
        <v>0</v>
      </c>
      <c r="S44" s="464">
        <v>0</v>
      </c>
      <c r="T44" s="464">
        <v>0</v>
      </c>
      <c r="U44" s="464">
        <v>0</v>
      </c>
      <c r="V44" s="464">
        <v>0</v>
      </c>
      <c r="W44" s="464">
        <v>0</v>
      </c>
      <c r="X44" s="464">
        <v>0</v>
      </c>
      <c r="Y44" s="464">
        <v>0</v>
      </c>
      <c r="Z44" s="464">
        <v>0</v>
      </c>
      <c r="AA44" s="464">
        <v>0</v>
      </c>
      <c r="AB44" s="464">
        <v>0</v>
      </c>
      <c r="AC44" s="464">
        <v>0</v>
      </c>
      <c r="AD44" s="464">
        <v>0</v>
      </c>
      <c r="AE44" s="464">
        <v>0</v>
      </c>
      <c r="AF44" s="464">
        <v>0</v>
      </c>
      <c r="AG44" s="464">
        <v>0</v>
      </c>
      <c r="AH44" s="464">
        <v>0</v>
      </c>
      <c r="AI44" s="464">
        <v>0</v>
      </c>
      <c r="AJ44" s="465">
        <v>0</v>
      </c>
    </row>
    <row r="45" spans="1:36" ht="25.15" customHeight="1" x14ac:dyDescent="0.2">
      <c r="A45" s="589"/>
      <c r="B45" s="585"/>
      <c r="C45" s="261" t="s">
        <v>296</v>
      </c>
      <c r="D45" s="267" t="s">
        <v>297</v>
      </c>
      <c r="E45" s="582" t="s">
        <v>298</v>
      </c>
      <c r="F45" s="268" t="s">
        <v>278</v>
      </c>
      <c r="G45" s="273">
        <v>2</v>
      </c>
      <c r="H45" s="447">
        <v>0</v>
      </c>
      <c r="I45" s="493">
        <v>0</v>
      </c>
      <c r="J45" s="493">
        <v>0</v>
      </c>
      <c r="K45" s="493">
        <v>0</v>
      </c>
      <c r="L45" s="464">
        <v>0</v>
      </c>
      <c r="M45" s="464">
        <v>0</v>
      </c>
      <c r="N45" s="464">
        <v>0</v>
      </c>
      <c r="O45" s="464">
        <v>0</v>
      </c>
      <c r="P45" s="464">
        <v>0</v>
      </c>
      <c r="Q45" s="464">
        <v>0</v>
      </c>
      <c r="R45" s="464">
        <v>0</v>
      </c>
      <c r="S45" s="464">
        <v>0</v>
      </c>
      <c r="T45" s="464">
        <v>0</v>
      </c>
      <c r="U45" s="464">
        <v>0</v>
      </c>
      <c r="V45" s="464">
        <v>0</v>
      </c>
      <c r="W45" s="464">
        <v>0</v>
      </c>
      <c r="X45" s="464">
        <v>0</v>
      </c>
      <c r="Y45" s="464">
        <v>0</v>
      </c>
      <c r="Z45" s="464">
        <v>0</v>
      </c>
      <c r="AA45" s="464">
        <v>0</v>
      </c>
      <c r="AB45" s="464">
        <v>0</v>
      </c>
      <c r="AC45" s="464">
        <v>0</v>
      </c>
      <c r="AD45" s="464">
        <v>0</v>
      </c>
      <c r="AE45" s="464">
        <v>0</v>
      </c>
      <c r="AF45" s="464">
        <v>0</v>
      </c>
      <c r="AG45" s="464">
        <v>0</v>
      </c>
      <c r="AH45" s="464">
        <v>0</v>
      </c>
      <c r="AI45" s="464">
        <v>0</v>
      </c>
      <c r="AJ45" s="465">
        <v>0</v>
      </c>
    </row>
    <row r="46" spans="1:36" ht="25.15" customHeight="1" x14ac:dyDescent="0.2">
      <c r="A46" s="589"/>
      <c r="B46" s="585"/>
      <c r="C46" s="261" t="s">
        <v>299</v>
      </c>
      <c r="D46" s="267" t="s">
        <v>300</v>
      </c>
      <c r="E46" s="582" t="s">
        <v>301</v>
      </c>
      <c r="F46" s="268" t="s">
        <v>278</v>
      </c>
      <c r="G46" s="273">
        <v>2</v>
      </c>
      <c r="H46" s="447">
        <v>0</v>
      </c>
      <c r="I46" s="493">
        <v>0</v>
      </c>
      <c r="J46" s="493">
        <v>0</v>
      </c>
      <c r="K46" s="493">
        <v>0</v>
      </c>
      <c r="L46" s="464">
        <v>0</v>
      </c>
      <c r="M46" s="464">
        <v>0</v>
      </c>
      <c r="N46" s="464">
        <v>0</v>
      </c>
      <c r="O46" s="464">
        <v>0</v>
      </c>
      <c r="P46" s="464">
        <v>0</v>
      </c>
      <c r="Q46" s="464">
        <v>0</v>
      </c>
      <c r="R46" s="464">
        <v>0</v>
      </c>
      <c r="S46" s="464">
        <v>0</v>
      </c>
      <c r="T46" s="464">
        <v>0</v>
      </c>
      <c r="U46" s="464">
        <v>0</v>
      </c>
      <c r="V46" s="464">
        <v>0</v>
      </c>
      <c r="W46" s="464">
        <v>0</v>
      </c>
      <c r="X46" s="464">
        <v>0</v>
      </c>
      <c r="Y46" s="464">
        <v>0</v>
      </c>
      <c r="Z46" s="464">
        <v>0</v>
      </c>
      <c r="AA46" s="464">
        <v>0</v>
      </c>
      <c r="AB46" s="464">
        <v>0</v>
      </c>
      <c r="AC46" s="464">
        <v>0</v>
      </c>
      <c r="AD46" s="464">
        <v>0</v>
      </c>
      <c r="AE46" s="464">
        <v>0</v>
      </c>
      <c r="AF46" s="464">
        <v>0</v>
      </c>
      <c r="AG46" s="464">
        <v>0</v>
      </c>
      <c r="AH46" s="464">
        <v>0</v>
      </c>
      <c r="AI46" s="464">
        <v>0</v>
      </c>
      <c r="AJ46" s="465">
        <v>0</v>
      </c>
    </row>
    <row r="47" spans="1:36" ht="25.15" customHeight="1" x14ac:dyDescent="0.2">
      <c r="A47" s="589"/>
      <c r="B47" s="585"/>
      <c r="C47" s="261" t="s">
        <v>302</v>
      </c>
      <c r="D47" s="267" t="s">
        <v>303</v>
      </c>
      <c r="E47" s="582" t="s">
        <v>304</v>
      </c>
      <c r="F47" s="268" t="s">
        <v>278</v>
      </c>
      <c r="G47" s="273">
        <v>2</v>
      </c>
      <c r="H47" s="447">
        <v>0</v>
      </c>
      <c r="I47" s="493">
        <v>-3.1506178316980368E-2</v>
      </c>
      <c r="J47" s="493">
        <v>-3.3061504416094976E-2</v>
      </c>
      <c r="K47" s="493">
        <v>-3.4489074828539745E-2</v>
      </c>
      <c r="L47" s="464">
        <v>-3.5957602567665163E-2</v>
      </c>
      <c r="M47" s="464">
        <v>-3.7342896711561477E-2</v>
      </c>
      <c r="N47" s="464">
        <v>-3.8646118753735206E-2</v>
      </c>
      <c r="O47" s="464">
        <v>-3.9938043438291063E-2</v>
      </c>
      <c r="P47" s="464">
        <v>-4.1252942623032141E-2</v>
      </c>
      <c r="Q47" s="464">
        <v>-4.2506402853003236E-2</v>
      </c>
      <c r="R47" s="464">
        <v>-4.3754969334171619E-2</v>
      </c>
      <c r="S47" s="464">
        <v>-4.4978476000746011E-2</v>
      </c>
      <c r="T47" s="464">
        <v>-4.6150481840362773E-2</v>
      </c>
      <c r="U47" s="464">
        <v>-4.7256015576742354E-2</v>
      </c>
      <c r="V47" s="464">
        <v>-4.8350059125805277E-2</v>
      </c>
      <c r="W47" s="464">
        <v>-4.9371792591278787E-2</v>
      </c>
      <c r="X47" s="464">
        <v>-5.0506439309639974E-2</v>
      </c>
      <c r="Y47" s="464">
        <v>-5.1620152069648609E-2</v>
      </c>
      <c r="Z47" s="464">
        <v>-5.2713354460764097E-2</v>
      </c>
      <c r="AA47" s="464">
        <v>-5.3785625356933452E-2</v>
      </c>
      <c r="AB47" s="464">
        <v>-5.4838139843282986E-2</v>
      </c>
      <c r="AC47" s="464">
        <v>-5.5877906241337767E-2</v>
      </c>
      <c r="AD47" s="464">
        <v>-5.6898682226441448E-2</v>
      </c>
      <c r="AE47" s="464">
        <v>-5.7900832907747828E-2</v>
      </c>
      <c r="AF47" s="464">
        <v>-5.8884721878814161E-2</v>
      </c>
      <c r="AG47" s="464">
        <v>-5.985066814953461E-2</v>
      </c>
      <c r="AH47" s="464">
        <v>-6.0799032798619007E-2</v>
      </c>
      <c r="AI47" s="464">
        <v>-6.1730132593627786E-2</v>
      </c>
      <c r="AJ47" s="465">
        <v>-6.2644283368921611E-2</v>
      </c>
    </row>
    <row r="48" spans="1:36" ht="25.15" customHeight="1" x14ac:dyDescent="0.2">
      <c r="A48" s="589"/>
      <c r="B48" s="585"/>
      <c r="C48" s="261" t="s">
        <v>305</v>
      </c>
      <c r="D48" s="267" t="s">
        <v>306</v>
      </c>
      <c r="E48" s="582" t="s">
        <v>283</v>
      </c>
      <c r="F48" s="268" t="s">
        <v>278</v>
      </c>
      <c r="G48" s="273">
        <v>2</v>
      </c>
      <c r="H48" s="447">
        <v>4.4726027397260273</v>
      </c>
      <c r="I48" s="493">
        <v>4.4726027397260273</v>
      </c>
      <c r="J48" s="493">
        <v>4.4726027397260273</v>
      </c>
      <c r="K48" s="493">
        <v>4.4726027397260273</v>
      </c>
      <c r="L48" s="464">
        <v>4.4726027397260273</v>
      </c>
      <c r="M48" s="464">
        <v>4.4726027397260273</v>
      </c>
      <c r="N48" s="464">
        <v>4.4726027397260273</v>
      </c>
      <c r="O48" s="464">
        <v>4.4726027397260273</v>
      </c>
      <c r="P48" s="464">
        <v>4.4726027397260273</v>
      </c>
      <c r="Q48" s="464">
        <v>4.4726027397260273</v>
      </c>
      <c r="R48" s="464">
        <v>4.4726027397260273</v>
      </c>
      <c r="S48" s="464">
        <v>4.4726027397260273</v>
      </c>
      <c r="T48" s="464">
        <v>4.4726027397260273</v>
      </c>
      <c r="U48" s="464">
        <v>4.4726027397260273</v>
      </c>
      <c r="V48" s="464">
        <v>4.4726027397260273</v>
      </c>
      <c r="W48" s="464">
        <v>4.4726027397260273</v>
      </c>
      <c r="X48" s="464">
        <v>4.4726027397260273</v>
      </c>
      <c r="Y48" s="464">
        <v>4.4726027397260273</v>
      </c>
      <c r="Z48" s="464">
        <v>4.4726027397260273</v>
      </c>
      <c r="AA48" s="464">
        <v>4.4726027397260273</v>
      </c>
      <c r="AB48" s="464">
        <v>4.4726027397260273</v>
      </c>
      <c r="AC48" s="464">
        <v>4.4726027397260273</v>
      </c>
      <c r="AD48" s="464">
        <v>4.4726027397260273</v>
      </c>
      <c r="AE48" s="464">
        <v>4.4726027397260273</v>
      </c>
      <c r="AF48" s="464">
        <v>4.4726027397260273</v>
      </c>
      <c r="AG48" s="464">
        <v>4.4726027397260273</v>
      </c>
      <c r="AH48" s="464">
        <v>4.4726027397260273</v>
      </c>
      <c r="AI48" s="464">
        <v>4.4726027397260273</v>
      </c>
      <c r="AJ48" s="465">
        <v>4.4726027397260273</v>
      </c>
    </row>
    <row r="49" spans="1:36" ht="25.15" customHeight="1" x14ac:dyDescent="0.2">
      <c r="A49" s="589"/>
      <c r="B49" s="585"/>
      <c r="C49" s="261" t="s">
        <v>307</v>
      </c>
      <c r="D49" s="267" t="s">
        <v>308</v>
      </c>
      <c r="E49" s="582" t="s">
        <v>309</v>
      </c>
      <c r="F49" s="268" t="s">
        <v>278</v>
      </c>
      <c r="G49" s="273">
        <v>2</v>
      </c>
      <c r="H49" s="447">
        <v>105.70953684931507</v>
      </c>
      <c r="I49" s="493">
        <v>103.77022153840007</v>
      </c>
      <c r="J49" s="493">
        <v>101.83228763598552</v>
      </c>
      <c r="K49" s="493">
        <v>99.895734158069857</v>
      </c>
      <c r="L49" s="464">
        <v>98.0364605449778</v>
      </c>
      <c r="M49" s="464">
        <v>96.211772370468964</v>
      </c>
      <c r="N49" s="464">
        <v>94.421062493555652</v>
      </c>
      <c r="O49" s="464">
        <v>92.663665955210391</v>
      </c>
      <c r="P49" s="464">
        <v>90.93897652058476</v>
      </c>
      <c r="Q49" s="464">
        <v>89.246388386662119</v>
      </c>
      <c r="R49" s="464">
        <v>87.585296181949985</v>
      </c>
      <c r="S49" s="464">
        <v>85.955153216689652</v>
      </c>
      <c r="T49" s="464">
        <v>84.355354940022181</v>
      </c>
      <c r="U49" s="464">
        <v>82.785297231720875</v>
      </c>
      <c r="V49" s="464">
        <v>81.244492902918509</v>
      </c>
      <c r="W49" s="464">
        <v>79.732338610747121</v>
      </c>
      <c r="X49" s="464">
        <v>78.248347943144438</v>
      </c>
      <c r="Y49" s="464">
        <v>76.791976584011138</v>
      </c>
      <c r="Z49" s="464">
        <v>75.362680604973818</v>
      </c>
      <c r="AA49" s="464">
        <v>73.960032966142862</v>
      </c>
      <c r="AB49" s="464">
        <v>72.583490430782675</v>
      </c>
      <c r="AC49" s="464">
        <v>71.23256839963183</v>
      </c>
      <c r="AD49" s="464">
        <v>69.906782618617427</v>
      </c>
      <c r="AE49" s="464">
        <v>68.605649178609312</v>
      </c>
      <c r="AF49" s="464">
        <v>67.328742765691317</v>
      </c>
      <c r="AG49" s="464">
        <v>66.075580118388913</v>
      </c>
      <c r="AH49" s="464">
        <v>64.845736569980204</v>
      </c>
      <c r="AI49" s="464">
        <v>63.638787756240895</v>
      </c>
      <c r="AJ49" s="465">
        <v>62.45430961522883</v>
      </c>
    </row>
    <row r="50" spans="1:36" ht="25.15" customHeight="1" x14ac:dyDescent="0.2">
      <c r="A50" s="589"/>
      <c r="B50" s="585"/>
      <c r="C50" s="261" t="s">
        <v>310</v>
      </c>
      <c r="D50" s="267" t="s">
        <v>311</v>
      </c>
      <c r="E50" s="582" t="s">
        <v>283</v>
      </c>
      <c r="F50" s="268" t="s">
        <v>278</v>
      </c>
      <c r="G50" s="273">
        <v>2</v>
      </c>
      <c r="H50" s="447">
        <v>5.1428428767123284</v>
      </c>
      <c r="I50" s="493">
        <v>5.1428428767123284</v>
      </c>
      <c r="J50" s="493">
        <v>5.1428428767123284</v>
      </c>
      <c r="K50" s="493">
        <v>5.1428428767123284</v>
      </c>
      <c r="L50" s="464">
        <v>5.1428428767123284</v>
      </c>
      <c r="M50" s="464">
        <v>5.1428428767123284</v>
      </c>
      <c r="N50" s="464">
        <v>5.1428428767123284</v>
      </c>
      <c r="O50" s="464">
        <v>5.1428428767123284</v>
      </c>
      <c r="P50" s="464">
        <v>5.1428428767123284</v>
      </c>
      <c r="Q50" s="464">
        <v>5.1428428767123284</v>
      </c>
      <c r="R50" s="464">
        <v>5.1428428767123284</v>
      </c>
      <c r="S50" s="464">
        <v>5.1428428767123284</v>
      </c>
      <c r="T50" s="464">
        <v>5.1428428767123284</v>
      </c>
      <c r="U50" s="464">
        <v>5.1428428767123284</v>
      </c>
      <c r="V50" s="464">
        <v>5.1428428767123284</v>
      </c>
      <c r="W50" s="464">
        <v>5.1428428767123284</v>
      </c>
      <c r="X50" s="464">
        <v>5.1428428767123284</v>
      </c>
      <c r="Y50" s="464">
        <v>5.1428428767123284</v>
      </c>
      <c r="Z50" s="464">
        <v>5.1428428767123284</v>
      </c>
      <c r="AA50" s="464">
        <v>5.1428428767123284</v>
      </c>
      <c r="AB50" s="464">
        <v>5.1428428767123284</v>
      </c>
      <c r="AC50" s="464">
        <v>5.1428428767123284</v>
      </c>
      <c r="AD50" s="464">
        <v>5.1428428767123284</v>
      </c>
      <c r="AE50" s="464">
        <v>5.1428428767123284</v>
      </c>
      <c r="AF50" s="464">
        <v>5.1428428767123284</v>
      </c>
      <c r="AG50" s="464">
        <v>5.1428428767123284</v>
      </c>
      <c r="AH50" s="464">
        <v>5.1428428767123284</v>
      </c>
      <c r="AI50" s="464">
        <v>5.1428428767123284</v>
      </c>
      <c r="AJ50" s="465">
        <v>5.1428428767123284</v>
      </c>
    </row>
    <row r="51" spans="1:36" ht="25.15" customHeight="1" thickBot="1" x14ac:dyDescent="0.25">
      <c r="A51" s="589"/>
      <c r="B51" s="590"/>
      <c r="C51" s="275" t="s">
        <v>312</v>
      </c>
      <c r="D51" s="276" t="s">
        <v>313</v>
      </c>
      <c r="E51" s="277" t="s">
        <v>314</v>
      </c>
      <c r="F51" s="278" t="s">
        <v>278</v>
      </c>
      <c r="G51" s="278">
        <v>2</v>
      </c>
      <c r="H51" s="564">
        <f>SUM(H38+H39+H40+H41+H48+H49+H50)</f>
        <v>218.60513301369866</v>
      </c>
      <c r="I51" s="493">
        <f t="shared" ref="I51:AJ51" si="8">SUM(I38+I39+I40+I41+I48+I49+I50)</f>
        <v>221.08317962717382</v>
      </c>
      <c r="J51" s="493">
        <f t="shared" si="8"/>
        <v>223.47656468895889</v>
      </c>
      <c r="K51" s="493">
        <f t="shared" si="8"/>
        <v>225.88570064514494</v>
      </c>
      <c r="L51" s="591">
        <f t="shared" si="8"/>
        <v>228.09264469218823</v>
      </c>
      <c r="M51" s="591">
        <f t="shared" si="8"/>
        <v>230.17363601729812</v>
      </c>
      <c r="N51" s="591">
        <f t="shared" si="8"/>
        <v>232.13035114720293</v>
      </c>
      <c r="O51" s="591">
        <f t="shared" si="8"/>
        <v>234.07097758237063</v>
      </c>
      <c r="P51" s="591">
        <f t="shared" si="8"/>
        <v>235.88222222717781</v>
      </c>
      <c r="Q51" s="591">
        <f t="shared" si="8"/>
        <v>237.60953601106621</v>
      </c>
      <c r="R51" s="591">
        <f t="shared" si="8"/>
        <v>239.28992916567626</v>
      </c>
      <c r="S51" s="591">
        <f t="shared" si="8"/>
        <v>240.8052982832574</v>
      </c>
      <c r="T51" s="591">
        <f t="shared" si="8"/>
        <v>242.2253893817078</v>
      </c>
      <c r="U51" s="591">
        <f t="shared" si="8"/>
        <v>243.56989043363333</v>
      </c>
      <c r="V51" s="591">
        <f t="shared" si="8"/>
        <v>244.79458018183061</v>
      </c>
      <c r="W51" s="591">
        <f t="shared" si="8"/>
        <v>246.5872816099569</v>
      </c>
      <c r="X51" s="591">
        <f t="shared" si="8"/>
        <v>248.37992173803914</v>
      </c>
      <c r="Y51" s="591">
        <f t="shared" si="8"/>
        <v>250.17250145524253</v>
      </c>
      <c r="Z51" s="591">
        <f t="shared" si="8"/>
        <v>251.96502161473285</v>
      </c>
      <c r="AA51" s="591">
        <f t="shared" si="8"/>
        <v>253.75748387811768</v>
      </c>
      <c r="AB51" s="591">
        <f t="shared" si="8"/>
        <v>255.57139190318048</v>
      </c>
      <c r="AC51" s="591">
        <f t="shared" si="8"/>
        <v>257.38523699179837</v>
      </c>
      <c r="AD51" s="591">
        <f t="shared" si="8"/>
        <v>259.19901990043763</v>
      </c>
      <c r="AE51" s="591">
        <f t="shared" si="8"/>
        <v>261.01274136527041</v>
      </c>
      <c r="AF51" s="591">
        <f t="shared" si="8"/>
        <v>262.82640210344567</v>
      </c>
      <c r="AG51" s="591">
        <f t="shared" si="8"/>
        <v>264.64000281593633</v>
      </c>
      <c r="AH51" s="591">
        <f t="shared" si="8"/>
        <v>266.4535441867485</v>
      </c>
      <c r="AI51" s="591">
        <f t="shared" si="8"/>
        <v>268.26702688549648</v>
      </c>
      <c r="AJ51" s="573">
        <f t="shared" si="8"/>
        <v>270.08045156812153</v>
      </c>
    </row>
    <row r="52" spans="1:36" ht="25.15" customHeight="1" x14ac:dyDescent="0.2">
      <c r="A52" s="589"/>
      <c r="B52" s="592" t="s">
        <v>315</v>
      </c>
      <c r="C52" s="257" t="s">
        <v>316</v>
      </c>
      <c r="D52" s="279" t="s">
        <v>317</v>
      </c>
      <c r="E52" s="582" t="s">
        <v>309</v>
      </c>
      <c r="F52" s="266" t="s">
        <v>278</v>
      </c>
      <c r="G52" s="266">
        <v>2</v>
      </c>
      <c r="H52" s="583">
        <v>7.7930000000000001</v>
      </c>
      <c r="I52" s="434">
        <v>7.7930000000000001</v>
      </c>
      <c r="J52" s="434">
        <v>7.7930000000000001</v>
      </c>
      <c r="K52" s="434">
        <v>7.7930000000000001</v>
      </c>
      <c r="L52" s="584">
        <v>7.7930000000000001</v>
      </c>
      <c r="M52" s="584">
        <v>7.7930000000000001</v>
      </c>
      <c r="N52" s="584">
        <v>7.7930000000000001</v>
      </c>
      <c r="O52" s="584">
        <v>7.7930000000000001</v>
      </c>
      <c r="P52" s="584">
        <v>7.7930000000000001</v>
      </c>
      <c r="Q52" s="584">
        <v>7.7930000000000001</v>
      </c>
      <c r="R52" s="584">
        <v>7.7930000000000001</v>
      </c>
      <c r="S52" s="584">
        <v>7.7930000000000001</v>
      </c>
      <c r="T52" s="584">
        <v>7.7930000000000001</v>
      </c>
      <c r="U52" s="584">
        <v>7.7930000000000001</v>
      </c>
      <c r="V52" s="584">
        <v>7.7930000000000001</v>
      </c>
      <c r="W52" s="584">
        <v>7.7930000000000001</v>
      </c>
      <c r="X52" s="584">
        <v>7.7930000000000001</v>
      </c>
      <c r="Y52" s="584">
        <v>7.7930000000000001</v>
      </c>
      <c r="Z52" s="584">
        <v>7.7930000000000001</v>
      </c>
      <c r="AA52" s="584">
        <v>7.7930000000000001</v>
      </c>
      <c r="AB52" s="584">
        <v>7.7930000000000001</v>
      </c>
      <c r="AC52" s="584">
        <v>7.7930000000000001</v>
      </c>
      <c r="AD52" s="584">
        <v>7.7930000000000001</v>
      </c>
      <c r="AE52" s="584">
        <v>7.7930000000000001</v>
      </c>
      <c r="AF52" s="584">
        <v>7.7930000000000001</v>
      </c>
      <c r="AG52" s="584">
        <v>7.7930000000000001</v>
      </c>
      <c r="AH52" s="584">
        <v>7.7930000000000001</v>
      </c>
      <c r="AI52" s="584">
        <v>7.7930000000000001</v>
      </c>
      <c r="AJ52" s="570">
        <v>7.7930000000000001</v>
      </c>
    </row>
    <row r="53" spans="1:36" ht="25.15" customHeight="1" x14ac:dyDescent="0.2">
      <c r="A53" s="589"/>
      <c r="B53" s="585"/>
      <c r="C53" s="261" t="s">
        <v>318</v>
      </c>
      <c r="D53" s="280" t="s">
        <v>319</v>
      </c>
      <c r="E53" s="582" t="s">
        <v>309</v>
      </c>
      <c r="F53" s="268" t="s">
        <v>278</v>
      </c>
      <c r="G53" s="268">
        <v>2</v>
      </c>
      <c r="H53" s="447">
        <v>0</v>
      </c>
      <c r="I53" s="493">
        <v>0</v>
      </c>
      <c r="J53" s="493">
        <v>0</v>
      </c>
      <c r="K53" s="493">
        <v>0</v>
      </c>
      <c r="L53" s="464">
        <v>0</v>
      </c>
      <c r="M53" s="464">
        <v>0</v>
      </c>
      <c r="N53" s="464">
        <v>0</v>
      </c>
      <c r="O53" s="464">
        <v>0</v>
      </c>
      <c r="P53" s="464">
        <v>0</v>
      </c>
      <c r="Q53" s="464">
        <v>0</v>
      </c>
      <c r="R53" s="464">
        <v>0</v>
      </c>
      <c r="S53" s="464">
        <v>0</v>
      </c>
      <c r="T53" s="464">
        <v>0</v>
      </c>
      <c r="U53" s="464">
        <v>0</v>
      </c>
      <c r="V53" s="464">
        <v>0</v>
      </c>
      <c r="W53" s="464">
        <v>0</v>
      </c>
      <c r="X53" s="464">
        <v>0</v>
      </c>
      <c r="Y53" s="464">
        <v>0</v>
      </c>
      <c r="Z53" s="464">
        <v>0</v>
      </c>
      <c r="AA53" s="464">
        <v>0</v>
      </c>
      <c r="AB53" s="464">
        <v>0</v>
      </c>
      <c r="AC53" s="464">
        <v>0</v>
      </c>
      <c r="AD53" s="464">
        <v>0</v>
      </c>
      <c r="AE53" s="464">
        <v>0</v>
      </c>
      <c r="AF53" s="464">
        <v>0</v>
      </c>
      <c r="AG53" s="464">
        <v>0</v>
      </c>
      <c r="AH53" s="464">
        <v>0</v>
      </c>
      <c r="AI53" s="464">
        <v>0</v>
      </c>
      <c r="AJ53" s="465">
        <v>0</v>
      </c>
    </row>
    <row r="54" spans="1:36" ht="25.15" customHeight="1" x14ac:dyDescent="0.2">
      <c r="A54" s="178"/>
      <c r="B54" s="585"/>
      <c r="C54" s="261" t="s">
        <v>320</v>
      </c>
      <c r="D54" s="280" t="s">
        <v>321</v>
      </c>
      <c r="E54" s="582" t="s">
        <v>309</v>
      </c>
      <c r="F54" s="268" t="s">
        <v>278</v>
      </c>
      <c r="G54" s="268">
        <v>2</v>
      </c>
      <c r="H54" s="447">
        <v>201.53746248443008</v>
      </c>
      <c r="I54" s="493">
        <v>209.13023968087964</v>
      </c>
      <c r="J54" s="493">
        <v>216.00327398499439</v>
      </c>
      <c r="K54" s="493">
        <v>222.80729166762609</v>
      </c>
      <c r="L54" s="464">
        <v>229.29294017532311</v>
      </c>
      <c r="M54" s="464">
        <v>235.4589347696224</v>
      </c>
      <c r="N54" s="464">
        <v>241.35841682022073</v>
      </c>
      <c r="O54" s="464">
        <v>247.18273524188174</v>
      </c>
      <c r="P54" s="464">
        <v>252.68045327300715</v>
      </c>
      <c r="Q54" s="464">
        <v>258.07059923436469</v>
      </c>
      <c r="R54" s="464">
        <v>263.26560204407144</v>
      </c>
      <c r="S54" s="464">
        <v>268.18968222055588</v>
      </c>
      <c r="T54" s="464">
        <v>272.949813928146</v>
      </c>
      <c r="U54" s="464">
        <v>277.55891565467027</v>
      </c>
      <c r="V54" s="464">
        <v>281.96109037804882</v>
      </c>
      <c r="W54" s="464">
        <v>286.83694085495364</v>
      </c>
      <c r="X54" s="464">
        <v>291.57610745568826</v>
      </c>
      <c r="Y54" s="464">
        <v>296.33400143963246</v>
      </c>
      <c r="Z54" s="464">
        <v>300.92117167899954</v>
      </c>
      <c r="AA54" s="464">
        <v>305.46417683119603</v>
      </c>
      <c r="AB54" s="464">
        <v>309.90576149618613</v>
      </c>
      <c r="AC54" s="464">
        <v>314.33960424326239</v>
      </c>
      <c r="AD54" s="464">
        <v>318.60437970678055</v>
      </c>
      <c r="AE54" s="464">
        <v>322.89011675713442</v>
      </c>
      <c r="AF54" s="464">
        <v>327.11263154311416</v>
      </c>
      <c r="AG54" s="464">
        <v>331.27812564212843</v>
      </c>
      <c r="AH54" s="464">
        <v>335.38887271608297</v>
      </c>
      <c r="AI54" s="464">
        <v>339.44410504872604</v>
      </c>
      <c r="AJ54" s="465">
        <v>343.45964825075311</v>
      </c>
    </row>
    <row r="55" spans="1:36" ht="25.15" customHeight="1" x14ac:dyDescent="0.2">
      <c r="A55" s="178"/>
      <c r="B55" s="585"/>
      <c r="C55" s="261" t="s">
        <v>322</v>
      </c>
      <c r="D55" s="267" t="s">
        <v>323</v>
      </c>
      <c r="E55" s="582" t="s">
        <v>309</v>
      </c>
      <c r="F55" s="268" t="s">
        <v>278</v>
      </c>
      <c r="G55" s="268">
        <v>2</v>
      </c>
      <c r="H55" s="462">
        <v>264.50388636833293</v>
      </c>
      <c r="I55" s="493">
        <v>258.92390351635072</v>
      </c>
      <c r="J55" s="493">
        <v>254.11441616393287</v>
      </c>
      <c r="K55" s="493">
        <v>249.33425875887195</v>
      </c>
      <c r="L55" s="464">
        <v>244.86968285538524</v>
      </c>
      <c r="M55" s="464">
        <v>240.71426000111708</v>
      </c>
      <c r="N55" s="464">
        <v>236.76277772498415</v>
      </c>
      <c r="O55" s="464">
        <v>232.93612863624631</v>
      </c>
      <c r="P55" s="464">
        <v>229.22986745188715</v>
      </c>
      <c r="Q55" s="464">
        <v>225.73798578182934</v>
      </c>
      <c r="R55" s="464">
        <v>222.28857505785547</v>
      </c>
      <c r="S55" s="464">
        <v>219.04033862619778</v>
      </c>
      <c r="T55" s="464">
        <v>215.93388112596583</v>
      </c>
      <c r="U55" s="464">
        <v>212.93248524979697</v>
      </c>
      <c r="V55" s="464">
        <v>210.05990501578614</v>
      </c>
      <c r="W55" s="464">
        <v>206.67788958314773</v>
      </c>
      <c r="X55" s="464">
        <v>203.31258447620672</v>
      </c>
      <c r="Y55" s="464">
        <v>200.07323788415746</v>
      </c>
      <c r="Z55" s="464">
        <v>196.82208835627765</v>
      </c>
      <c r="AA55" s="464">
        <v>193.64827346143281</v>
      </c>
      <c r="AB55" s="464">
        <v>190.48135244055163</v>
      </c>
      <c r="AC55" s="464">
        <v>187.41072905585875</v>
      </c>
      <c r="AD55" s="464">
        <v>184.33479268464342</v>
      </c>
      <c r="AE55" s="464">
        <v>181.366815201702</v>
      </c>
      <c r="AF55" s="464">
        <v>178.45348977111428</v>
      </c>
      <c r="AG55" s="464">
        <v>175.59524495751802</v>
      </c>
      <c r="AH55" s="464">
        <v>172.79287730683043</v>
      </c>
      <c r="AI55" s="464">
        <v>170.0424550454151</v>
      </c>
      <c r="AJ55" s="465">
        <v>167.35008665465972</v>
      </c>
    </row>
    <row r="56" spans="1:36" ht="25.15" customHeight="1" thickBot="1" x14ac:dyDescent="0.25">
      <c r="A56" s="178"/>
      <c r="B56" s="585"/>
      <c r="C56" s="281" t="s">
        <v>324</v>
      </c>
      <c r="D56" s="282" t="s">
        <v>325</v>
      </c>
      <c r="E56" s="283" t="s">
        <v>326</v>
      </c>
      <c r="F56" s="284" t="s">
        <v>278</v>
      </c>
      <c r="G56" s="284">
        <v>2</v>
      </c>
      <c r="H56" s="488">
        <f>SUM(H52:H55)</f>
        <v>473.83434885276301</v>
      </c>
      <c r="I56" s="489">
        <f t="shared" ref="I56:AJ56" si="9">SUM(I52:I55)</f>
        <v>475.84714319723037</v>
      </c>
      <c r="J56" s="489">
        <f t="shared" si="9"/>
        <v>477.9106901489273</v>
      </c>
      <c r="K56" s="489">
        <f t="shared" si="9"/>
        <v>479.93455042649805</v>
      </c>
      <c r="L56" s="593">
        <f t="shared" si="9"/>
        <v>481.95562303070835</v>
      </c>
      <c r="M56" s="593">
        <f t="shared" si="9"/>
        <v>483.96619477073949</v>
      </c>
      <c r="N56" s="593">
        <f t="shared" si="9"/>
        <v>485.91419454520485</v>
      </c>
      <c r="O56" s="593">
        <f t="shared" si="9"/>
        <v>487.91186387812809</v>
      </c>
      <c r="P56" s="593">
        <f t="shared" si="9"/>
        <v>489.7033207248943</v>
      </c>
      <c r="Q56" s="593">
        <f t="shared" si="9"/>
        <v>491.60158501619401</v>
      </c>
      <c r="R56" s="593">
        <f t="shared" si="9"/>
        <v>493.34717710192695</v>
      </c>
      <c r="S56" s="593">
        <f t="shared" si="9"/>
        <v>495.02302084675364</v>
      </c>
      <c r="T56" s="593">
        <f t="shared" si="9"/>
        <v>496.67669505411186</v>
      </c>
      <c r="U56" s="593">
        <f t="shared" si="9"/>
        <v>498.28440090446725</v>
      </c>
      <c r="V56" s="593">
        <f t="shared" si="9"/>
        <v>499.81399539383494</v>
      </c>
      <c r="W56" s="593">
        <f t="shared" si="9"/>
        <v>501.3078304381014</v>
      </c>
      <c r="X56" s="593">
        <f t="shared" si="9"/>
        <v>502.68169193189499</v>
      </c>
      <c r="Y56" s="593">
        <f t="shared" si="9"/>
        <v>504.2002393237899</v>
      </c>
      <c r="Z56" s="593">
        <f t="shared" si="9"/>
        <v>505.53626003527722</v>
      </c>
      <c r="AA56" s="593">
        <f t="shared" si="9"/>
        <v>506.90545029262887</v>
      </c>
      <c r="AB56" s="593">
        <f t="shared" si="9"/>
        <v>508.18011393673777</v>
      </c>
      <c r="AC56" s="593">
        <f t="shared" si="9"/>
        <v>509.54333329912117</v>
      </c>
      <c r="AD56" s="593">
        <f t="shared" si="9"/>
        <v>510.732172391424</v>
      </c>
      <c r="AE56" s="593">
        <f t="shared" si="9"/>
        <v>512.0499319588364</v>
      </c>
      <c r="AF56" s="593">
        <f t="shared" si="9"/>
        <v>513.35912131422845</v>
      </c>
      <c r="AG56" s="593">
        <f t="shared" si="9"/>
        <v>514.66637059964648</v>
      </c>
      <c r="AH56" s="593">
        <f t="shared" si="9"/>
        <v>515.97475002291344</v>
      </c>
      <c r="AI56" s="593">
        <f t="shared" si="9"/>
        <v>517.27956009414117</v>
      </c>
      <c r="AJ56" s="594">
        <f t="shared" si="9"/>
        <v>518.60273490541283</v>
      </c>
    </row>
    <row r="57" spans="1:36" ht="25.15" customHeight="1" x14ac:dyDescent="0.2">
      <c r="A57" s="178"/>
      <c r="B57" s="595" t="s">
        <v>327</v>
      </c>
      <c r="C57" s="285" t="s">
        <v>328</v>
      </c>
      <c r="D57" s="286" t="s">
        <v>329</v>
      </c>
      <c r="E57" s="287" t="s">
        <v>330</v>
      </c>
      <c r="F57" s="288" t="s">
        <v>331</v>
      </c>
      <c r="G57" s="289">
        <v>1</v>
      </c>
      <c r="H57" s="596">
        <f>H54/H41</f>
        <v>2.2309535319103424</v>
      </c>
      <c r="I57" s="597">
        <f t="shared" ref="I57:AJ57" si="10">I54/I41</f>
        <v>2.2078383539643109</v>
      </c>
      <c r="J57" s="597">
        <f t="shared" si="10"/>
        <v>2.18140001732288</v>
      </c>
      <c r="K57" s="597">
        <f t="shared" si="10"/>
        <v>2.1561937205182597</v>
      </c>
      <c r="L57" s="598">
        <f t="shared" si="10"/>
        <v>2.1355941298551531</v>
      </c>
      <c r="M57" s="598">
        <f t="shared" si="10"/>
        <v>2.116667122264821</v>
      </c>
      <c r="N57" s="598">
        <f t="shared" si="10"/>
        <v>2.0995849154296939</v>
      </c>
      <c r="O57" s="598">
        <f t="shared" si="10"/>
        <v>2.0838062309799841</v>
      </c>
      <c r="P57" s="598">
        <f t="shared" si="10"/>
        <v>2.0690451080307395</v>
      </c>
      <c r="Q57" s="598">
        <f t="shared" si="10"/>
        <v>2.0561500376557298</v>
      </c>
      <c r="R57" s="598">
        <f t="shared" si="10"/>
        <v>2.043662004403755</v>
      </c>
      <c r="S57" s="598">
        <f t="shared" si="10"/>
        <v>2.0327639395926811</v>
      </c>
      <c r="T57" s="598">
        <f t="shared" si="10"/>
        <v>2.023036094994608</v>
      </c>
      <c r="U57" s="598">
        <f t="shared" si="10"/>
        <v>2.0141728667136571</v>
      </c>
      <c r="V57" s="598">
        <f t="shared" si="10"/>
        <v>2.0063277029293416</v>
      </c>
      <c r="W57" s="598">
        <f t="shared" si="10"/>
        <v>1.9945790410813724</v>
      </c>
      <c r="X57" s="598">
        <f t="shared" si="10"/>
        <v>1.9828043021527841</v>
      </c>
      <c r="Y57" s="598">
        <f t="shared" si="10"/>
        <v>1.9720256115100689</v>
      </c>
      <c r="Z57" s="598">
        <f t="shared" si="10"/>
        <v>1.9609329948633225</v>
      </c>
      <c r="AA57" s="598">
        <f t="shared" si="10"/>
        <v>1.9503425871443509</v>
      </c>
      <c r="AB57" s="598">
        <f t="shared" si="10"/>
        <v>1.9395931914542213</v>
      </c>
      <c r="AC57" s="598">
        <f t="shared" si="10"/>
        <v>1.9295170630608132</v>
      </c>
      <c r="AD57" s="598">
        <f t="shared" si="10"/>
        <v>1.9190940755781507</v>
      </c>
      <c r="AE57" s="598">
        <f t="shared" si="10"/>
        <v>1.9094569837927451</v>
      </c>
      <c r="AF57" s="598">
        <f t="shared" si="10"/>
        <v>1.9000657320238656</v>
      </c>
      <c r="AG57" s="598">
        <f t="shared" si="10"/>
        <v>1.8909337163210227</v>
      </c>
      <c r="AH57" s="598">
        <f t="shared" si="10"/>
        <v>1.8820523023546984</v>
      </c>
      <c r="AI57" s="598">
        <f t="shared" si="10"/>
        <v>1.8733969283912564</v>
      </c>
      <c r="AJ57" s="599">
        <f t="shared" si="10"/>
        <v>1.8650349902968455</v>
      </c>
    </row>
    <row r="58" spans="1:36" ht="25.15" customHeight="1" thickBot="1" x14ac:dyDescent="0.25">
      <c r="A58" s="178"/>
      <c r="B58" s="600"/>
      <c r="C58" s="290" t="s">
        <v>332</v>
      </c>
      <c r="D58" s="291" t="s">
        <v>333</v>
      </c>
      <c r="E58" s="277" t="s">
        <v>334</v>
      </c>
      <c r="F58" s="292" t="s">
        <v>331</v>
      </c>
      <c r="G58" s="293">
        <v>1</v>
      </c>
      <c r="H58" s="601">
        <f>H55/H49</f>
        <v>2.5021761919681209</v>
      </c>
      <c r="I58" s="602">
        <f t="shared" ref="I58:AJ58" si="11">I55/I49</f>
        <v>2.495165758324378</v>
      </c>
      <c r="J58" s="602">
        <f t="shared" si="11"/>
        <v>2.4954208735082353</v>
      </c>
      <c r="K58" s="602">
        <f t="shared" si="11"/>
        <v>2.4959450056629873</v>
      </c>
      <c r="L58" s="603">
        <f>L55/L49</f>
        <v>2.4977409577433933</v>
      </c>
      <c r="M58" s="603">
        <f t="shared" si="11"/>
        <v>2.5019210650671</v>
      </c>
      <c r="N58" s="603">
        <f t="shared" si="11"/>
        <v>2.5075207953854943</v>
      </c>
      <c r="O58" s="603">
        <f t="shared" si="11"/>
        <v>2.5137806305746371</v>
      </c>
      <c r="P58" s="603">
        <f t="shared" si="11"/>
        <v>2.5206998827394891</v>
      </c>
      <c r="Q58" s="603">
        <f t="shared" si="11"/>
        <v>2.5293795061354651</v>
      </c>
      <c r="R58" s="603">
        <f t="shared" si="11"/>
        <v>2.537966813471435</v>
      </c>
      <c r="S58" s="603">
        <f t="shared" si="11"/>
        <v>2.5483095594513743</v>
      </c>
      <c r="T58" s="603">
        <f t="shared" si="11"/>
        <v>2.5598123708862084</v>
      </c>
      <c r="U58" s="603">
        <f t="shared" si="11"/>
        <v>2.5721051004236481</v>
      </c>
      <c r="V58" s="603">
        <f t="shared" si="11"/>
        <v>2.5855279233115906</v>
      </c>
      <c r="W58" s="603">
        <f t="shared" si="11"/>
        <v>2.5921463384154348</v>
      </c>
      <c r="X58" s="603">
        <f t="shared" si="11"/>
        <v>2.5982987477759205</v>
      </c>
      <c r="Y58" s="603">
        <f t="shared" si="11"/>
        <v>2.6053924743723127</v>
      </c>
      <c r="Z58" s="603">
        <f t="shared" si="11"/>
        <v>2.6116651740130341</v>
      </c>
      <c r="AA58" s="603">
        <f t="shared" si="11"/>
        <v>2.6182826818111393</v>
      </c>
      <c r="AB58" s="603">
        <f t="shared" si="11"/>
        <v>2.6243068679949904</v>
      </c>
      <c r="AC58" s="603">
        <f t="shared" si="11"/>
        <v>2.6309696992033125</v>
      </c>
      <c r="AD58" s="603">
        <f t="shared" si="11"/>
        <v>2.6368656342017345</v>
      </c>
      <c r="AE58" s="603">
        <f t="shared" si="11"/>
        <v>2.643613425033382</v>
      </c>
      <c r="AF58" s="603">
        <f t="shared" si="11"/>
        <v>2.6504800541448512</v>
      </c>
      <c r="AG58" s="603">
        <f t="shared" si="11"/>
        <v>2.6574907801475307</v>
      </c>
      <c r="AH58" s="603">
        <f t="shared" si="11"/>
        <v>2.6646759902303812</v>
      </c>
      <c r="AI58" s="603">
        <f t="shared" si="11"/>
        <v>2.6719939370425778</v>
      </c>
      <c r="AJ58" s="604">
        <f t="shared" si="11"/>
        <v>2.6795602687096736</v>
      </c>
    </row>
    <row r="59" spans="1:36" ht="25.15" customHeight="1" x14ac:dyDescent="0.2">
      <c r="A59" s="178"/>
      <c r="B59" s="605" t="s">
        <v>335</v>
      </c>
      <c r="C59" s="269" t="s">
        <v>336</v>
      </c>
      <c r="D59" s="270" t="s">
        <v>337</v>
      </c>
      <c r="E59" s="294" t="s">
        <v>338</v>
      </c>
      <c r="F59" s="295" t="s">
        <v>214</v>
      </c>
      <c r="G59" s="295">
        <v>0</v>
      </c>
      <c r="H59" s="606">
        <f>H41/(H41+H49)</f>
        <v>0.46079342344406116</v>
      </c>
      <c r="I59" s="607">
        <f t="shared" ref="I59:AJ59" si="12">I41/(I41+I49)</f>
        <v>0.47720687138267059</v>
      </c>
      <c r="J59" s="607">
        <f t="shared" si="12"/>
        <v>0.49300032314289272</v>
      </c>
      <c r="K59" s="607">
        <f t="shared" si="12"/>
        <v>0.50845813068898638</v>
      </c>
      <c r="L59" s="608">
        <f t="shared" si="12"/>
        <v>0.52271337094274928</v>
      </c>
      <c r="M59" s="608">
        <f t="shared" si="12"/>
        <v>0.536221949032195</v>
      </c>
      <c r="N59" s="608">
        <f t="shared" si="12"/>
        <v>0.54903666905608173</v>
      </c>
      <c r="O59" s="608">
        <f t="shared" si="12"/>
        <v>0.56142695487588079</v>
      </c>
      <c r="P59" s="608">
        <f t="shared" si="12"/>
        <v>0.57318301910913227</v>
      </c>
      <c r="Q59" s="608">
        <f t="shared" si="12"/>
        <v>0.5844326648982634</v>
      </c>
      <c r="R59" s="608">
        <f t="shared" si="12"/>
        <v>0.59527291021757844</v>
      </c>
      <c r="S59" s="608">
        <f t="shared" si="12"/>
        <v>0.6055088327315038</v>
      </c>
      <c r="T59" s="608">
        <f t="shared" si="12"/>
        <v>0.61530097296791719</v>
      </c>
      <c r="U59" s="608">
        <f t="shared" si="12"/>
        <v>0.62470663300024953</v>
      </c>
      <c r="V59" s="608">
        <f t="shared" si="12"/>
        <v>0.63367145303535199</v>
      </c>
      <c r="W59" s="608">
        <f t="shared" si="12"/>
        <v>0.64332054583693943</v>
      </c>
      <c r="X59" s="608">
        <f t="shared" si="12"/>
        <v>0.65269377556491748</v>
      </c>
      <c r="Y59" s="608">
        <f t="shared" si="12"/>
        <v>0.66179996320076495</v>
      </c>
      <c r="Z59" s="608">
        <f t="shared" si="12"/>
        <v>0.67064765603535792</v>
      </c>
      <c r="AA59" s="608">
        <f t="shared" si="12"/>
        <v>0.67924463407771662</v>
      </c>
      <c r="AB59" s="608">
        <f t="shared" si="12"/>
        <v>0.6876278496285203</v>
      </c>
      <c r="AC59" s="608">
        <f t="shared" si="12"/>
        <v>0.6957740030797489</v>
      </c>
      <c r="AD59" s="608">
        <f t="shared" si="12"/>
        <v>0.70369052391712328</v>
      </c>
      <c r="AE59" s="608">
        <f t="shared" si="12"/>
        <v>0.71138461701008071</v>
      </c>
      <c r="AF59" s="608">
        <f t="shared" si="12"/>
        <v>0.71886302776532041</v>
      </c>
      <c r="AG59" s="608">
        <f t="shared" si="12"/>
        <v>0.72613254215804812</v>
      </c>
      <c r="AH59" s="608">
        <f t="shared" si="12"/>
        <v>0.73319950576863147</v>
      </c>
      <c r="AI59" s="608">
        <f t="shared" si="12"/>
        <v>0.74007007791948687</v>
      </c>
      <c r="AJ59" s="609">
        <f t="shared" si="12"/>
        <v>0.74675023842381716</v>
      </c>
    </row>
    <row r="60" spans="1:36" ht="25.15" customHeight="1" thickBot="1" x14ac:dyDescent="0.25">
      <c r="A60" s="178"/>
      <c r="B60" s="610"/>
      <c r="C60" s="275" t="s">
        <v>339</v>
      </c>
      <c r="D60" s="296" t="s">
        <v>340</v>
      </c>
      <c r="E60" s="277" t="s">
        <v>341</v>
      </c>
      <c r="F60" s="293" t="s">
        <v>214</v>
      </c>
      <c r="G60" s="292">
        <v>0</v>
      </c>
      <c r="H60" s="611">
        <f>H41/(H41+H48+H49+H50)</f>
        <v>0.43924964635117403</v>
      </c>
      <c r="I60" s="612">
        <f t="shared" ref="I60:AJ60" si="13">I41/(I41+I48+I49+I50)</f>
        <v>0.45515788576471383</v>
      </c>
      <c r="J60" s="612">
        <f t="shared" si="13"/>
        <v>0.4704771223623741</v>
      </c>
      <c r="K60" s="612">
        <f t="shared" si="13"/>
        <v>0.48548809982556784</v>
      </c>
      <c r="L60" s="613">
        <f>L41/(L41+L48+L49+L50)</f>
        <v>0.49933814568284601</v>
      </c>
      <c r="M60" s="613">
        <f t="shared" si="13"/>
        <v>0.51246892397424115</v>
      </c>
      <c r="N60" s="613">
        <f t="shared" si="13"/>
        <v>0.52492968421517139</v>
      </c>
      <c r="O60" s="613">
        <f t="shared" si="13"/>
        <v>0.53698887054377809</v>
      </c>
      <c r="P60" s="613">
        <f t="shared" si="13"/>
        <v>0.54843250467549309</v>
      </c>
      <c r="Q60" s="613">
        <f t="shared" si="13"/>
        <v>0.55938700150433529</v>
      </c>
      <c r="R60" s="613">
        <f t="shared" si="13"/>
        <v>0.56994868076045002</v>
      </c>
      <c r="S60" s="613">
        <f t="shared" si="13"/>
        <v>0.5799170433223062</v>
      </c>
      <c r="T60" s="613">
        <f t="shared" si="13"/>
        <v>0.58945296931219193</v>
      </c>
      <c r="U60" s="613">
        <f t="shared" si="13"/>
        <v>0.59861307562569799</v>
      </c>
      <c r="V60" s="613">
        <f t="shared" si="13"/>
        <v>0.6073398078365484</v>
      </c>
      <c r="W60" s="613">
        <f t="shared" si="13"/>
        <v>0.61678975720025719</v>
      </c>
      <c r="X60" s="613">
        <f t="shared" si="13"/>
        <v>0.6259781127145192</v>
      </c>
      <c r="Y60" s="613">
        <f t="shared" si="13"/>
        <v>0.6349130185988282</v>
      </c>
      <c r="Z60" s="613">
        <f t="shared" si="13"/>
        <v>0.64360237642025842</v>
      </c>
      <c r="AA60" s="613">
        <f t="shared" si="13"/>
        <v>0.65205337021777166</v>
      </c>
      <c r="AB60" s="613">
        <f t="shared" si="13"/>
        <v>0.66030364259233754</v>
      </c>
      <c r="AC60" s="613">
        <f t="shared" si="13"/>
        <v>0.66832814059962109</v>
      </c>
      <c r="AD60" s="613">
        <f t="shared" si="13"/>
        <v>0.67613375710634604</v>
      </c>
      <c r="AE60" s="613">
        <f t="shared" si="13"/>
        <v>0.68372718457002879</v>
      </c>
      <c r="AF60" s="613">
        <f t="shared" si="13"/>
        <v>0.69111468839075751</v>
      </c>
      <c r="AG60" s="613">
        <f t="shared" si="13"/>
        <v>0.69830258662663336</v>
      </c>
      <c r="AH60" s="613">
        <f t="shared" si="13"/>
        <v>0.70529678690646069</v>
      </c>
      <c r="AI60" s="613">
        <f t="shared" si="13"/>
        <v>0.71210302991312324</v>
      </c>
      <c r="AJ60" s="614">
        <f t="shared" si="13"/>
        <v>0.71872689520678812</v>
      </c>
    </row>
    <row r="61" spans="1:36" x14ac:dyDescent="0.2">
      <c r="A61" s="615"/>
      <c r="B61" s="204"/>
      <c r="C61" s="204"/>
      <c r="D61" s="616"/>
      <c r="E61" s="617"/>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row>
    <row r="62" spans="1:36" x14ac:dyDescent="0.2">
      <c r="A62" s="502"/>
      <c r="B62" s="215"/>
      <c r="C62" s="215"/>
      <c r="D62" s="511" t="str">
        <f>'TITLE PAGE'!B9</f>
        <v>Company:</v>
      </c>
      <c r="E62" s="618" t="str">
        <f>'TITLE PAGE'!D9</f>
        <v>Severn Trent Water</v>
      </c>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row>
    <row r="63" spans="1:36" x14ac:dyDescent="0.2">
      <c r="A63" s="615"/>
      <c r="B63" s="204"/>
      <c r="C63" s="204"/>
      <c r="D63" s="513" t="str">
        <f>'TITLE PAGE'!B10</f>
        <v>Resource Zone Name:</v>
      </c>
      <c r="E63" s="619" t="str">
        <f>'TITLE PAGE'!D10</f>
        <v>Shelton</v>
      </c>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row>
    <row r="64" spans="1:36" x14ac:dyDescent="0.2">
      <c r="A64" s="615"/>
      <c r="B64" s="204"/>
      <c r="C64" s="204"/>
      <c r="D64" s="513" t="str">
        <f>'TITLE PAGE'!B11</f>
        <v>Resource Zone Number:</v>
      </c>
      <c r="E64" s="620">
        <f>'TITLE PAGE'!D11</f>
        <v>11</v>
      </c>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row>
    <row r="65" spans="1:36" x14ac:dyDescent="0.2">
      <c r="A65" s="615"/>
      <c r="B65" s="204"/>
      <c r="C65" s="204"/>
      <c r="D65" s="513" t="str">
        <f>'TITLE PAGE'!B12</f>
        <v xml:space="preserve">Planning Scenario Name:                                                                     </v>
      </c>
      <c r="E65" s="619" t="str">
        <f>'TITLE PAGE'!D12</f>
        <v>Dry Year Annual Average</v>
      </c>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row>
    <row r="66" spans="1:36" x14ac:dyDescent="0.2">
      <c r="A66" s="615"/>
      <c r="B66" s="204"/>
      <c r="C66" s="204"/>
      <c r="D66" s="517" t="str">
        <f>'TITLE PAGE'!B13</f>
        <v xml:space="preserve">Chosen Level of Service:  </v>
      </c>
      <c r="E66" s="621" t="str">
        <f>'TITLE PAGE'!D13</f>
        <v>No more than 3 in 100 Temporary Use Bans</v>
      </c>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row>
    <row r="67" spans="1:36" ht="18" x14ac:dyDescent="0.25">
      <c r="A67" s="615"/>
      <c r="B67" s="204"/>
      <c r="C67" s="204"/>
      <c r="D67" s="622"/>
      <c r="E67" s="617"/>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row>
  </sheetData>
  <sheetProtection algorithmName="SHA-512" hashValue="FqjnBFAx+AOReJ27pgSgfr8rWiP8hp1wIRfaUOXNig4Zoioes2cbHuXIzbrFoWMobS0yMjg0MzF+58elzb0lmg==" saltValue="JHgQW39RTJlhenYkbioYEQ==" spinCount="100000" sheet="1" objects="1" scenarios="1"/>
  <mergeCells count="8">
    <mergeCell ref="B57:B58"/>
    <mergeCell ref="B59:B60"/>
    <mergeCell ref="I1:K1"/>
    <mergeCell ref="B3:B12"/>
    <mergeCell ref="B13:B29"/>
    <mergeCell ref="B30:B37"/>
    <mergeCell ref="B38:B51"/>
    <mergeCell ref="B52:B56"/>
  </mergeCells>
  <conditionalFormatting sqref="H58:AJ58">
    <cfRule type="cellIs" dxfId="13" priority="4" stopIfTrue="1" operator="equal">
      <formula>""</formula>
    </cfRule>
  </conditionalFormatting>
  <conditionalFormatting sqref="D58">
    <cfRule type="cellIs" dxfId="12" priority="3" stopIfTrue="1" operator="notEqual">
      <formula>"Unmeasured Household - Occupancy Rate"</formula>
    </cfRule>
  </conditionalFormatting>
  <conditionalFormatting sqref="F58">
    <cfRule type="cellIs" dxfId="11" priority="2" stopIfTrue="1" operator="notEqual">
      <formula>"h/prop"</formula>
    </cfRule>
  </conditionalFormatting>
  <conditionalFormatting sqref="E58">
    <cfRule type="cellIs" dxfId="10"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80" zoomScaleNormal="80" workbookViewId="0">
      <selection activeCell="E21" sqref="E21"/>
    </sheetView>
  </sheetViews>
  <sheetFormatPr defaultColWidth="8.88671875" defaultRowHeight="15" x14ac:dyDescent="0.2"/>
  <cols>
    <col min="1" max="1" width="1.33203125" style="418" customWidth="1"/>
    <col min="2" max="2" width="7.88671875" style="418" customWidth="1"/>
    <col min="3" max="3" width="8.33203125" style="418" customWidth="1"/>
    <col min="4" max="4" width="35.88671875" style="418" customWidth="1"/>
    <col min="5" max="5" width="39.77734375" style="418" customWidth="1"/>
    <col min="6" max="7" width="9.33203125" style="418" customWidth="1"/>
    <col min="8" max="8" width="15.88671875" style="418" customWidth="1"/>
    <col min="9" max="36" width="11.44140625" style="418" customWidth="1"/>
    <col min="37" max="243" width="8.88671875" style="418"/>
    <col min="244" max="244" width="1.33203125" style="418" customWidth="1"/>
    <col min="245" max="245" width="7.88671875" style="418" customWidth="1"/>
    <col min="246" max="246" width="8.33203125" style="418" customWidth="1"/>
    <col min="247" max="247" width="54.33203125" style="418" customWidth="1"/>
    <col min="248" max="248" width="39.77734375" style="418" customWidth="1"/>
    <col min="249" max="250" width="9.33203125" style="418" customWidth="1"/>
    <col min="251" max="251" width="15.88671875" style="418" customWidth="1"/>
    <col min="252" max="279" width="11.44140625" style="418" customWidth="1"/>
    <col min="280" max="499" width="8.88671875" style="418"/>
    <col min="500" max="500" width="1.33203125" style="418" customWidth="1"/>
    <col min="501" max="501" width="7.88671875" style="418" customWidth="1"/>
    <col min="502" max="502" width="8.33203125" style="418" customWidth="1"/>
    <col min="503" max="503" width="54.33203125" style="418" customWidth="1"/>
    <col min="504" max="504" width="39.77734375" style="418" customWidth="1"/>
    <col min="505" max="506" width="9.33203125" style="418" customWidth="1"/>
    <col min="507" max="507" width="15.88671875" style="418" customWidth="1"/>
    <col min="508" max="535" width="11.44140625" style="418" customWidth="1"/>
    <col min="536" max="755" width="8.88671875" style="418"/>
    <col min="756" max="756" width="1.33203125" style="418" customWidth="1"/>
    <col min="757" max="757" width="7.88671875" style="418" customWidth="1"/>
    <col min="758" max="758" width="8.33203125" style="418" customWidth="1"/>
    <col min="759" max="759" width="54.33203125" style="418" customWidth="1"/>
    <col min="760" max="760" width="39.77734375" style="418" customWidth="1"/>
    <col min="761" max="762" width="9.33203125" style="418" customWidth="1"/>
    <col min="763" max="763" width="15.88671875" style="418" customWidth="1"/>
    <col min="764" max="791" width="11.44140625" style="418" customWidth="1"/>
    <col min="792" max="1011" width="8.88671875" style="418"/>
    <col min="1012" max="1012" width="1.33203125" style="418" customWidth="1"/>
    <col min="1013" max="1013" width="7.88671875" style="418" customWidth="1"/>
    <col min="1014" max="1014" width="8.33203125" style="418" customWidth="1"/>
    <col min="1015" max="1015" width="54.33203125" style="418" customWidth="1"/>
    <col min="1016" max="1016" width="39.77734375" style="418" customWidth="1"/>
    <col min="1017" max="1018" width="9.33203125" style="418" customWidth="1"/>
    <col min="1019" max="1019" width="15.88671875" style="418" customWidth="1"/>
    <col min="1020" max="1047" width="11.44140625" style="418" customWidth="1"/>
    <col min="1048" max="1267" width="8.88671875" style="418"/>
    <col min="1268" max="1268" width="1.33203125" style="418" customWidth="1"/>
    <col min="1269" max="1269" width="7.88671875" style="418" customWidth="1"/>
    <col min="1270" max="1270" width="8.33203125" style="418" customWidth="1"/>
    <col min="1271" max="1271" width="54.33203125" style="418" customWidth="1"/>
    <col min="1272" max="1272" width="39.77734375" style="418" customWidth="1"/>
    <col min="1273" max="1274" width="9.33203125" style="418" customWidth="1"/>
    <col min="1275" max="1275" width="15.88671875" style="418" customWidth="1"/>
    <col min="1276" max="1303" width="11.44140625" style="418" customWidth="1"/>
    <col min="1304" max="1523" width="8.88671875" style="418"/>
    <col min="1524" max="1524" width="1.33203125" style="418" customWidth="1"/>
    <col min="1525" max="1525" width="7.88671875" style="418" customWidth="1"/>
    <col min="1526" max="1526" width="8.33203125" style="418" customWidth="1"/>
    <col min="1527" max="1527" width="54.33203125" style="418" customWidth="1"/>
    <col min="1528" max="1528" width="39.77734375" style="418" customWidth="1"/>
    <col min="1529" max="1530" width="9.33203125" style="418" customWidth="1"/>
    <col min="1531" max="1531" width="15.88671875" style="418" customWidth="1"/>
    <col min="1532" max="1559" width="11.44140625" style="418" customWidth="1"/>
    <col min="1560" max="1779" width="8.88671875" style="418"/>
    <col min="1780" max="1780" width="1.33203125" style="418" customWidth="1"/>
    <col min="1781" max="1781" width="7.88671875" style="418" customWidth="1"/>
    <col min="1782" max="1782" width="8.33203125" style="418" customWidth="1"/>
    <col min="1783" max="1783" width="54.33203125" style="418" customWidth="1"/>
    <col min="1784" max="1784" width="39.77734375" style="418" customWidth="1"/>
    <col min="1785" max="1786" width="9.33203125" style="418" customWidth="1"/>
    <col min="1787" max="1787" width="15.88671875" style="418" customWidth="1"/>
    <col min="1788" max="1815" width="11.44140625" style="418" customWidth="1"/>
    <col min="1816" max="2035" width="8.88671875" style="418"/>
    <col min="2036" max="2036" width="1.33203125" style="418" customWidth="1"/>
    <col min="2037" max="2037" width="7.88671875" style="418" customWidth="1"/>
    <col min="2038" max="2038" width="8.33203125" style="418" customWidth="1"/>
    <col min="2039" max="2039" width="54.33203125" style="418" customWidth="1"/>
    <col min="2040" max="2040" width="39.77734375" style="418" customWidth="1"/>
    <col min="2041" max="2042" width="9.33203125" style="418" customWidth="1"/>
    <col min="2043" max="2043" width="15.88671875" style="418" customWidth="1"/>
    <col min="2044" max="2071" width="11.44140625" style="418" customWidth="1"/>
    <col min="2072" max="2291" width="8.88671875" style="418"/>
    <col min="2292" max="2292" width="1.33203125" style="418" customWidth="1"/>
    <col min="2293" max="2293" width="7.88671875" style="418" customWidth="1"/>
    <col min="2294" max="2294" width="8.33203125" style="418" customWidth="1"/>
    <col min="2295" max="2295" width="54.33203125" style="418" customWidth="1"/>
    <col min="2296" max="2296" width="39.77734375" style="418" customWidth="1"/>
    <col min="2297" max="2298" width="9.33203125" style="418" customWidth="1"/>
    <col min="2299" max="2299" width="15.88671875" style="418" customWidth="1"/>
    <col min="2300" max="2327" width="11.44140625" style="418" customWidth="1"/>
    <col min="2328" max="2547" width="8.88671875" style="418"/>
    <col min="2548" max="2548" width="1.33203125" style="418" customWidth="1"/>
    <col min="2549" max="2549" width="7.88671875" style="418" customWidth="1"/>
    <col min="2550" max="2550" width="8.33203125" style="418" customWidth="1"/>
    <col min="2551" max="2551" width="54.33203125" style="418" customWidth="1"/>
    <col min="2552" max="2552" width="39.77734375" style="418" customWidth="1"/>
    <col min="2553" max="2554" width="9.33203125" style="418" customWidth="1"/>
    <col min="2555" max="2555" width="15.88671875" style="418" customWidth="1"/>
    <col min="2556" max="2583" width="11.44140625" style="418" customWidth="1"/>
    <col min="2584" max="2803" width="8.88671875" style="418"/>
    <col min="2804" max="2804" width="1.33203125" style="418" customWidth="1"/>
    <col min="2805" max="2805" width="7.88671875" style="418" customWidth="1"/>
    <col min="2806" max="2806" width="8.33203125" style="418" customWidth="1"/>
    <col min="2807" max="2807" width="54.33203125" style="418" customWidth="1"/>
    <col min="2808" max="2808" width="39.77734375" style="418" customWidth="1"/>
    <col min="2809" max="2810" width="9.33203125" style="418" customWidth="1"/>
    <col min="2811" max="2811" width="15.88671875" style="418" customWidth="1"/>
    <col min="2812" max="2839" width="11.44140625" style="418" customWidth="1"/>
    <col min="2840" max="3059" width="8.88671875" style="418"/>
    <col min="3060" max="3060" width="1.33203125" style="418" customWidth="1"/>
    <col min="3061" max="3061" width="7.88671875" style="418" customWidth="1"/>
    <col min="3062" max="3062" width="8.33203125" style="418" customWidth="1"/>
    <col min="3063" max="3063" width="54.33203125" style="418" customWidth="1"/>
    <col min="3064" max="3064" width="39.77734375" style="418" customWidth="1"/>
    <col min="3065" max="3066" width="9.33203125" style="418" customWidth="1"/>
    <col min="3067" max="3067" width="15.88671875" style="418" customWidth="1"/>
    <col min="3068" max="3095" width="11.44140625" style="418" customWidth="1"/>
    <col min="3096" max="3315" width="8.88671875" style="418"/>
    <col min="3316" max="3316" width="1.33203125" style="418" customWidth="1"/>
    <col min="3317" max="3317" width="7.88671875" style="418" customWidth="1"/>
    <col min="3318" max="3318" width="8.33203125" style="418" customWidth="1"/>
    <col min="3319" max="3319" width="54.33203125" style="418" customWidth="1"/>
    <col min="3320" max="3320" width="39.77734375" style="418" customWidth="1"/>
    <col min="3321" max="3322" width="9.33203125" style="418" customWidth="1"/>
    <col min="3323" max="3323" width="15.88671875" style="418" customWidth="1"/>
    <col min="3324" max="3351" width="11.44140625" style="418" customWidth="1"/>
    <col min="3352" max="3571" width="8.88671875" style="418"/>
    <col min="3572" max="3572" width="1.33203125" style="418" customWidth="1"/>
    <col min="3573" max="3573" width="7.88671875" style="418" customWidth="1"/>
    <col min="3574" max="3574" width="8.33203125" style="418" customWidth="1"/>
    <col min="3575" max="3575" width="54.33203125" style="418" customWidth="1"/>
    <col min="3576" max="3576" width="39.77734375" style="418" customWidth="1"/>
    <col min="3577" max="3578" width="9.33203125" style="418" customWidth="1"/>
    <col min="3579" max="3579" width="15.88671875" style="418" customWidth="1"/>
    <col min="3580" max="3607" width="11.44140625" style="418" customWidth="1"/>
    <col min="3608" max="3827" width="8.88671875" style="418"/>
    <col min="3828" max="3828" width="1.33203125" style="418" customWidth="1"/>
    <col min="3829" max="3829" width="7.88671875" style="418" customWidth="1"/>
    <col min="3830" max="3830" width="8.33203125" style="418" customWidth="1"/>
    <col min="3831" max="3831" width="54.33203125" style="418" customWidth="1"/>
    <col min="3832" max="3832" width="39.77734375" style="418" customWidth="1"/>
    <col min="3833" max="3834" width="9.33203125" style="418" customWidth="1"/>
    <col min="3835" max="3835" width="15.88671875" style="418" customWidth="1"/>
    <col min="3836" max="3863" width="11.44140625" style="418" customWidth="1"/>
    <col min="3864" max="4083" width="8.88671875" style="418"/>
    <col min="4084" max="4084" width="1.33203125" style="418" customWidth="1"/>
    <col min="4085" max="4085" width="7.88671875" style="418" customWidth="1"/>
    <col min="4086" max="4086" width="8.33203125" style="418" customWidth="1"/>
    <col min="4087" max="4087" width="54.33203125" style="418" customWidth="1"/>
    <col min="4088" max="4088" width="39.77734375" style="418" customWidth="1"/>
    <col min="4089" max="4090" width="9.33203125" style="418" customWidth="1"/>
    <col min="4091" max="4091" width="15.88671875" style="418" customWidth="1"/>
    <col min="4092" max="4119" width="11.44140625" style="418" customWidth="1"/>
    <col min="4120" max="4339" width="8.88671875" style="418"/>
    <col min="4340" max="4340" width="1.33203125" style="418" customWidth="1"/>
    <col min="4341" max="4341" width="7.88671875" style="418" customWidth="1"/>
    <col min="4342" max="4342" width="8.33203125" style="418" customWidth="1"/>
    <col min="4343" max="4343" width="54.33203125" style="418" customWidth="1"/>
    <col min="4344" max="4344" width="39.77734375" style="418" customWidth="1"/>
    <col min="4345" max="4346" width="9.33203125" style="418" customWidth="1"/>
    <col min="4347" max="4347" width="15.88671875" style="418" customWidth="1"/>
    <col min="4348" max="4375" width="11.44140625" style="418" customWidth="1"/>
    <col min="4376" max="4595" width="8.88671875" style="418"/>
    <col min="4596" max="4596" width="1.33203125" style="418" customWidth="1"/>
    <col min="4597" max="4597" width="7.88671875" style="418" customWidth="1"/>
    <col min="4598" max="4598" width="8.33203125" style="418" customWidth="1"/>
    <col min="4599" max="4599" width="54.33203125" style="418" customWidth="1"/>
    <col min="4600" max="4600" width="39.77734375" style="418" customWidth="1"/>
    <col min="4601" max="4602" width="9.33203125" style="418" customWidth="1"/>
    <col min="4603" max="4603" width="15.88671875" style="418" customWidth="1"/>
    <col min="4604" max="4631" width="11.44140625" style="418" customWidth="1"/>
    <col min="4632" max="4851" width="8.88671875" style="418"/>
    <col min="4852" max="4852" width="1.33203125" style="418" customWidth="1"/>
    <col min="4853" max="4853" width="7.88671875" style="418" customWidth="1"/>
    <col min="4854" max="4854" width="8.33203125" style="418" customWidth="1"/>
    <col min="4855" max="4855" width="54.33203125" style="418" customWidth="1"/>
    <col min="4856" max="4856" width="39.77734375" style="418" customWidth="1"/>
    <col min="4857" max="4858" width="9.33203125" style="418" customWidth="1"/>
    <col min="4859" max="4859" width="15.88671875" style="418" customWidth="1"/>
    <col min="4860" max="4887" width="11.44140625" style="418" customWidth="1"/>
    <col min="4888" max="5107" width="8.88671875" style="418"/>
    <col min="5108" max="5108" width="1.33203125" style="418" customWidth="1"/>
    <col min="5109" max="5109" width="7.88671875" style="418" customWidth="1"/>
    <col min="5110" max="5110" width="8.33203125" style="418" customWidth="1"/>
    <col min="5111" max="5111" width="54.33203125" style="418" customWidth="1"/>
    <col min="5112" max="5112" width="39.77734375" style="418" customWidth="1"/>
    <col min="5113" max="5114" width="9.33203125" style="418" customWidth="1"/>
    <col min="5115" max="5115" width="15.88671875" style="418" customWidth="1"/>
    <col min="5116" max="5143" width="11.44140625" style="418" customWidth="1"/>
    <col min="5144" max="5363" width="8.88671875" style="418"/>
    <col min="5364" max="5364" width="1.33203125" style="418" customWidth="1"/>
    <col min="5365" max="5365" width="7.88671875" style="418" customWidth="1"/>
    <col min="5366" max="5366" width="8.33203125" style="418" customWidth="1"/>
    <col min="5367" max="5367" width="54.33203125" style="418" customWidth="1"/>
    <col min="5368" max="5368" width="39.77734375" style="418" customWidth="1"/>
    <col min="5369" max="5370" width="9.33203125" style="418" customWidth="1"/>
    <col min="5371" max="5371" width="15.88671875" style="418" customWidth="1"/>
    <col min="5372" max="5399" width="11.44140625" style="418" customWidth="1"/>
    <col min="5400" max="5619" width="8.88671875" style="418"/>
    <col min="5620" max="5620" width="1.33203125" style="418" customWidth="1"/>
    <col min="5621" max="5621" width="7.88671875" style="418" customWidth="1"/>
    <col min="5622" max="5622" width="8.33203125" style="418" customWidth="1"/>
    <col min="5623" max="5623" width="54.33203125" style="418" customWidth="1"/>
    <col min="5624" max="5624" width="39.77734375" style="418" customWidth="1"/>
    <col min="5625" max="5626" width="9.33203125" style="418" customWidth="1"/>
    <col min="5627" max="5627" width="15.88671875" style="418" customWidth="1"/>
    <col min="5628" max="5655" width="11.44140625" style="418" customWidth="1"/>
    <col min="5656" max="5875" width="8.88671875" style="418"/>
    <col min="5876" max="5876" width="1.33203125" style="418" customWidth="1"/>
    <col min="5877" max="5877" width="7.88671875" style="418" customWidth="1"/>
    <col min="5878" max="5878" width="8.33203125" style="418" customWidth="1"/>
    <col min="5879" max="5879" width="54.33203125" style="418" customWidth="1"/>
    <col min="5880" max="5880" width="39.77734375" style="418" customWidth="1"/>
    <col min="5881" max="5882" width="9.33203125" style="418" customWidth="1"/>
    <col min="5883" max="5883" width="15.88671875" style="418" customWidth="1"/>
    <col min="5884" max="5911" width="11.44140625" style="418" customWidth="1"/>
    <col min="5912" max="6131" width="8.88671875" style="418"/>
    <col min="6132" max="6132" width="1.33203125" style="418" customWidth="1"/>
    <col min="6133" max="6133" width="7.88671875" style="418" customWidth="1"/>
    <col min="6134" max="6134" width="8.33203125" style="418" customWidth="1"/>
    <col min="6135" max="6135" width="54.33203125" style="418" customWidth="1"/>
    <col min="6136" max="6136" width="39.77734375" style="418" customWidth="1"/>
    <col min="6137" max="6138" width="9.33203125" style="418" customWidth="1"/>
    <col min="6139" max="6139" width="15.88671875" style="418" customWidth="1"/>
    <col min="6140" max="6167" width="11.44140625" style="418" customWidth="1"/>
    <col min="6168" max="6387" width="8.88671875" style="418"/>
    <col min="6388" max="6388" width="1.33203125" style="418" customWidth="1"/>
    <col min="6389" max="6389" width="7.88671875" style="418" customWidth="1"/>
    <col min="6390" max="6390" width="8.33203125" style="418" customWidth="1"/>
    <col min="6391" max="6391" width="54.33203125" style="418" customWidth="1"/>
    <col min="6392" max="6392" width="39.77734375" style="418" customWidth="1"/>
    <col min="6393" max="6394" width="9.33203125" style="418" customWidth="1"/>
    <col min="6395" max="6395" width="15.88671875" style="418" customWidth="1"/>
    <col min="6396" max="6423" width="11.44140625" style="418" customWidth="1"/>
    <col min="6424" max="6643" width="8.88671875" style="418"/>
    <col min="6644" max="6644" width="1.33203125" style="418" customWidth="1"/>
    <col min="6645" max="6645" width="7.88671875" style="418" customWidth="1"/>
    <col min="6646" max="6646" width="8.33203125" style="418" customWidth="1"/>
    <col min="6647" max="6647" width="54.33203125" style="418" customWidth="1"/>
    <col min="6648" max="6648" width="39.77734375" style="418" customWidth="1"/>
    <col min="6649" max="6650" width="9.33203125" style="418" customWidth="1"/>
    <col min="6651" max="6651" width="15.88671875" style="418" customWidth="1"/>
    <col min="6652" max="6679" width="11.44140625" style="418" customWidth="1"/>
    <col min="6680" max="6899" width="8.88671875" style="418"/>
    <col min="6900" max="6900" width="1.33203125" style="418" customWidth="1"/>
    <col min="6901" max="6901" width="7.88671875" style="418" customWidth="1"/>
    <col min="6902" max="6902" width="8.33203125" style="418" customWidth="1"/>
    <col min="6903" max="6903" width="54.33203125" style="418" customWidth="1"/>
    <col min="6904" max="6904" width="39.77734375" style="418" customWidth="1"/>
    <col min="6905" max="6906" width="9.33203125" style="418" customWidth="1"/>
    <col min="6907" max="6907" width="15.88671875" style="418" customWidth="1"/>
    <col min="6908" max="6935" width="11.44140625" style="418" customWidth="1"/>
    <col min="6936" max="7155" width="8.88671875" style="418"/>
    <col min="7156" max="7156" width="1.33203125" style="418" customWidth="1"/>
    <col min="7157" max="7157" width="7.88671875" style="418" customWidth="1"/>
    <col min="7158" max="7158" width="8.33203125" style="418" customWidth="1"/>
    <col min="7159" max="7159" width="54.33203125" style="418" customWidth="1"/>
    <col min="7160" max="7160" width="39.77734375" style="418" customWidth="1"/>
    <col min="7161" max="7162" width="9.33203125" style="418" customWidth="1"/>
    <col min="7163" max="7163" width="15.88671875" style="418" customWidth="1"/>
    <col min="7164" max="7191" width="11.44140625" style="418" customWidth="1"/>
    <col min="7192" max="7411" width="8.88671875" style="418"/>
    <col min="7412" max="7412" width="1.33203125" style="418" customWidth="1"/>
    <col min="7413" max="7413" width="7.88671875" style="418" customWidth="1"/>
    <col min="7414" max="7414" width="8.33203125" style="418" customWidth="1"/>
    <col min="7415" max="7415" width="54.33203125" style="418" customWidth="1"/>
    <col min="7416" max="7416" width="39.77734375" style="418" customWidth="1"/>
    <col min="7417" max="7418" width="9.33203125" style="418" customWidth="1"/>
    <col min="7419" max="7419" width="15.88671875" style="418" customWidth="1"/>
    <col min="7420" max="7447" width="11.44140625" style="418" customWidth="1"/>
    <col min="7448" max="7667" width="8.88671875" style="418"/>
    <col min="7668" max="7668" width="1.33203125" style="418" customWidth="1"/>
    <col min="7669" max="7669" width="7.88671875" style="418" customWidth="1"/>
    <col min="7670" max="7670" width="8.33203125" style="418" customWidth="1"/>
    <col min="7671" max="7671" width="54.33203125" style="418" customWidth="1"/>
    <col min="7672" max="7672" width="39.77734375" style="418" customWidth="1"/>
    <col min="7673" max="7674" width="9.33203125" style="418" customWidth="1"/>
    <col min="7675" max="7675" width="15.88671875" style="418" customWidth="1"/>
    <col min="7676" max="7703" width="11.44140625" style="418" customWidth="1"/>
    <col min="7704" max="7923" width="8.88671875" style="418"/>
    <col min="7924" max="7924" width="1.33203125" style="418" customWidth="1"/>
    <col min="7925" max="7925" width="7.88671875" style="418" customWidth="1"/>
    <col min="7926" max="7926" width="8.33203125" style="418" customWidth="1"/>
    <col min="7927" max="7927" width="54.33203125" style="418" customWidth="1"/>
    <col min="7928" max="7928" width="39.77734375" style="418" customWidth="1"/>
    <col min="7929" max="7930" width="9.33203125" style="418" customWidth="1"/>
    <col min="7931" max="7931" width="15.88671875" style="418" customWidth="1"/>
    <col min="7932" max="7959" width="11.44140625" style="418" customWidth="1"/>
    <col min="7960" max="8179" width="8.88671875" style="418"/>
    <col min="8180" max="8180" width="1.33203125" style="418" customWidth="1"/>
    <col min="8181" max="8181" width="7.88671875" style="418" customWidth="1"/>
    <col min="8182" max="8182" width="8.33203125" style="418" customWidth="1"/>
    <col min="8183" max="8183" width="54.33203125" style="418" customWidth="1"/>
    <col min="8184" max="8184" width="39.77734375" style="418" customWidth="1"/>
    <col min="8185" max="8186" width="9.33203125" style="418" customWidth="1"/>
    <col min="8187" max="8187" width="15.88671875" style="418" customWidth="1"/>
    <col min="8188" max="8215" width="11.44140625" style="418" customWidth="1"/>
    <col min="8216" max="8435" width="8.88671875" style="418"/>
    <col min="8436" max="8436" width="1.33203125" style="418" customWidth="1"/>
    <col min="8437" max="8437" width="7.88671875" style="418" customWidth="1"/>
    <col min="8438" max="8438" width="8.33203125" style="418" customWidth="1"/>
    <col min="8439" max="8439" width="54.33203125" style="418" customWidth="1"/>
    <col min="8440" max="8440" width="39.77734375" style="418" customWidth="1"/>
    <col min="8441" max="8442" width="9.33203125" style="418" customWidth="1"/>
    <col min="8443" max="8443" width="15.88671875" style="418" customWidth="1"/>
    <col min="8444" max="8471" width="11.44140625" style="418" customWidth="1"/>
    <col min="8472" max="8691" width="8.88671875" style="418"/>
    <col min="8692" max="8692" width="1.33203125" style="418" customWidth="1"/>
    <col min="8693" max="8693" width="7.88671875" style="418" customWidth="1"/>
    <col min="8694" max="8694" width="8.33203125" style="418" customWidth="1"/>
    <col min="8695" max="8695" width="54.33203125" style="418" customWidth="1"/>
    <col min="8696" max="8696" width="39.77734375" style="418" customWidth="1"/>
    <col min="8697" max="8698" width="9.33203125" style="418" customWidth="1"/>
    <col min="8699" max="8699" width="15.88671875" style="418" customWidth="1"/>
    <col min="8700" max="8727" width="11.44140625" style="418" customWidth="1"/>
    <col min="8728" max="8947" width="8.88671875" style="418"/>
    <col min="8948" max="8948" width="1.33203125" style="418" customWidth="1"/>
    <col min="8949" max="8949" width="7.88671875" style="418" customWidth="1"/>
    <col min="8950" max="8950" width="8.33203125" style="418" customWidth="1"/>
    <col min="8951" max="8951" width="54.33203125" style="418" customWidth="1"/>
    <col min="8952" max="8952" width="39.77734375" style="418" customWidth="1"/>
    <col min="8953" max="8954" width="9.33203125" style="418" customWidth="1"/>
    <col min="8955" max="8955" width="15.88671875" style="418" customWidth="1"/>
    <col min="8956" max="8983" width="11.44140625" style="418" customWidth="1"/>
    <col min="8984" max="9203" width="8.88671875" style="418"/>
    <col min="9204" max="9204" width="1.33203125" style="418" customWidth="1"/>
    <col min="9205" max="9205" width="7.88671875" style="418" customWidth="1"/>
    <col min="9206" max="9206" width="8.33203125" style="418" customWidth="1"/>
    <col min="9207" max="9207" width="54.33203125" style="418" customWidth="1"/>
    <col min="9208" max="9208" width="39.77734375" style="418" customWidth="1"/>
    <col min="9209" max="9210" width="9.33203125" style="418" customWidth="1"/>
    <col min="9211" max="9211" width="15.88671875" style="418" customWidth="1"/>
    <col min="9212" max="9239" width="11.44140625" style="418" customWidth="1"/>
    <col min="9240" max="9459" width="8.88671875" style="418"/>
    <col min="9460" max="9460" width="1.33203125" style="418" customWidth="1"/>
    <col min="9461" max="9461" width="7.88671875" style="418" customWidth="1"/>
    <col min="9462" max="9462" width="8.33203125" style="418" customWidth="1"/>
    <col min="9463" max="9463" width="54.33203125" style="418" customWidth="1"/>
    <col min="9464" max="9464" width="39.77734375" style="418" customWidth="1"/>
    <col min="9465" max="9466" width="9.33203125" style="418" customWidth="1"/>
    <col min="9467" max="9467" width="15.88671875" style="418" customWidth="1"/>
    <col min="9468" max="9495" width="11.44140625" style="418" customWidth="1"/>
    <col min="9496" max="9715" width="8.88671875" style="418"/>
    <col min="9716" max="9716" width="1.33203125" style="418" customWidth="1"/>
    <col min="9717" max="9717" width="7.88671875" style="418" customWidth="1"/>
    <col min="9718" max="9718" width="8.33203125" style="418" customWidth="1"/>
    <col min="9719" max="9719" width="54.33203125" style="418" customWidth="1"/>
    <col min="9720" max="9720" width="39.77734375" style="418" customWidth="1"/>
    <col min="9721" max="9722" width="9.33203125" style="418" customWidth="1"/>
    <col min="9723" max="9723" width="15.88671875" style="418" customWidth="1"/>
    <col min="9724" max="9751" width="11.44140625" style="418" customWidth="1"/>
    <col min="9752" max="9971" width="8.88671875" style="418"/>
    <col min="9972" max="9972" width="1.33203125" style="418" customWidth="1"/>
    <col min="9973" max="9973" width="7.88671875" style="418" customWidth="1"/>
    <col min="9974" max="9974" width="8.33203125" style="418" customWidth="1"/>
    <col min="9975" max="9975" width="54.33203125" style="418" customWidth="1"/>
    <col min="9976" max="9976" width="39.77734375" style="418" customWidth="1"/>
    <col min="9977" max="9978" width="9.33203125" style="418" customWidth="1"/>
    <col min="9979" max="9979" width="15.88671875" style="418" customWidth="1"/>
    <col min="9980" max="10007" width="11.44140625" style="418" customWidth="1"/>
    <col min="10008" max="10227" width="8.88671875" style="418"/>
    <col min="10228" max="10228" width="1.33203125" style="418" customWidth="1"/>
    <col min="10229" max="10229" width="7.88671875" style="418" customWidth="1"/>
    <col min="10230" max="10230" width="8.33203125" style="418" customWidth="1"/>
    <col min="10231" max="10231" width="54.33203125" style="418" customWidth="1"/>
    <col min="10232" max="10232" width="39.77734375" style="418" customWidth="1"/>
    <col min="10233" max="10234" width="9.33203125" style="418" customWidth="1"/>
    <col min="10235" max="10235" width="15.88671875" style="418" customWidth="1"/>
    <col min="10236" max="10263" width="11.44140625" style="418" customWidth="1"/>
    <col min="10264" max="10483" width="8.88671875" style="418"/>
    <col min="10484" max="10484" width="1.33203125" style="418" customWidth="1"/>
    <col min="10485" max="10485" width="7.88671875" style="418" customWidth="1"/>
    <col min="10486" max="10486" width="8.33203125" style="418" customWidth="1"/>
    <col min="10487" max="10487" width="54.33203125" style="418" customWidth="1"/>
    <col min="10488" max="10488" width="39.77734375" style="418" customWidth="1"/>
    <col min="10489" max="10490" width="9.33203125" style="418" customWidth="1"/>
    <col min="10491" max="10491" width="15.88671875" style="418" customWidth="1"/>
    <col min="10492" max="10519" width="11.44140625" style="418" customWidth="1"/>
    <col min="10520" max="10739" width="8.88671875" style="418"/>
    <col min="10740" max="10740" width="1.33203125" style="418" customWidth="1"/>
    <col min="10741" max="10741" width="7.88671875" style="418" customWidth="1"/>
    <col min="10742" max="10742" width="8.33203125" style="418" customWidth="1"/>
    <col min="10743" max="10743" width="54.33203125" style="418" customWidth="1"/>
    <col min="10744" max="10744" width="39.77734375" style="418" customWidth="1"/>
    <col min="10745" max="10746" width="9.33203125" style="418" customWidth="1"/>
    <col min="10747" max="10747" width="15.88671875" style="418" customWidth="1"/>
    <col min="10748" max="10775" width="11.44140625" style="418" customWidth="1"/>
    <col min="10776" max="10995" width="8.88671875" style="418"/>
    <col min="10996" max="10996" width="1.33203125" style="418" customWidth="1"/>
    <col min="10997" max="10997" width="7.88671875" style="418" customWidth="1"/>
    <col min="10998" max="10998" width="8.33203125" style="418" customWidth="1"/>
    <col min="10999" max="10999" width="54.33203125" style="418" customWidth="1"/>
    <col min="11000" max="11000" width="39.77734375" style="418" customWidth="1"/>
    <col min="11001" max="11002" width="9.33203125" style="418" customWidth="1"/>
    <col min="11003" max="11003" width="15.88671875" style="418" customWidth="1"/>
    <col min="11004" max="11031" width="11.44140625" style="418" customWidth="1"/>
    <col min="11032" max="11251" width="8.88671875" style="418"/>
    <col min="11252" max="11252" width="1.33203125" style="418" customWidth="1"/>
    <col min="11253" max="11253" width="7.88671875" style="418" customWidth="1"/>
    <col min="11254" max="11254" width="8.33203125" style="418" customWidth="1"/>
    <col min="11255" max="11255" width="54.33203125" style="418" customWidth="1"/>
    <col min="11256" max="11256" width="39.77734375" style="418" customWidth="1"/>
    <col min="11257" max="11258" width="9.33203125" style="418" customWidth="1"/>
    <col min="11259" max="11259" width="15.88671875" style="418" customWidth="1"/>
    <col min="11260" max="11287" width="11.44140625" style="418" customWidth="1"/>
    <col min="11288" max="11507" width="8.88671875" style="418"/>
    <col min="11508" max="11508" width="1.33203125" style="418" customWidth="1"/>
    <col min="11509" max="11509" width="7.88671875" style="418" customWidth="1"/>
    <col min="11510" max="11510" width="8.33203125" style="418" customWidth="1"/>
    <col min="11511" max="11511" width="54.33203125" style="418" customWidth="1"/>
    <col min="11512" max="11512" width="39.77734375" style="418" customWidth="1"/>
    <col min="11513" max="11514" width="9.33203125" style="418" customWidth="1"/>
    <col min="11515" max="11515" width="15.88671875" style="418" customWidth="1"/>
    <col min="11516" max="11543" width="11.44140625" style="418" customWidth="1"/>
    <col min="11544" max="11763" width="8.88671875" style="418"/>
    <col min="11764" max="11764" width="1.33203125" style="418" customWidth="1"/>
    <col min="11765" max="11765" width="7.88671875" style="418" customWidth="1"/>
    <col min="11766" max="11766" width="8.33203125" style="418" customWidth="1"/>
    <col min="11767" max="11767" width="54.33203125" style="418" customWidth="1"/>
    <col min="11768" max="11768" width="39.77734375" style="418" customWidth="1"/>
    <col min="11769" max="11770" width="9.33203125" style="418" customWidth="1"/>
    <col min="11771" max="11771" width="15.88671875" style="418" customWidth="1"/>
    <col min="11772" max="11799" width="11.44140625" style="418" customWidth="1"/>
    <col min="11800" max="12019" width="8.88671875" style="418"/>
    <col min="12020" max="12020" width="1.33203125" style="418" customWidth="1"/>
    <col min="12021" max="12021" width="7.88671875" style="418" customWidth="1"/>
    <col min="12022" max="12022" width="8.33203125" style="418" customWidth="1"/>
    <col min="12023" max="12023" width="54.33203125" style="418" customWidth="1"/>
    <col min="12024" max="12024" width="39.77734375" style="418" customWidth="1"/>
    <col min="12025" max="12026" width="9.33203125" style="418" customWidth="1"/>
    <col min="12027" max="12027" width="15.88671875" style="418" customWidth="1"/>
    <col min="12028" max="12055" width="11.44140625" style="418" customWidth="1"/>
    <col min="12056" max="12275" width="8.88671875" style="418"/>
    <col min="12276" max="12276" width="1.33203125" style="418" customWidth="1"/>
    <col min="12277" max="12277" width="7.88671875" style="418" customWidth="1"/>
    <col min="12278" max="12278" width="8.33203125" style="418" customWidth="1"/>
    <col min="12279" max="12279" width="54.33203125" style="418" customWidth="1"/>
    <col min="12280" max="12280" width="39.77734375" style="418" customWidth="1"/>
    <col min="12281" max="12282" width="9.33203125" style="418" customWidth="1"/>
    <col min="12283" max="12283" width="15.88671875" style="418" customWidth="1"/>
    <col min="12284" max="12311" width="11.44140625" style="418" customWidth="1"/>
    <col min="12312" max="12531" width="8.88671875" style="418"/>
    <col min="12532" max="12532" width="1.33203125" style="418" customWidth="1"/>
    <col min="12533" max="12533" width="7.88671875" style="418" customWidth="1"/>
    <col min="12534" max="12534" width="8.33203125" style="418" customWidth="1"/>
    <col min="12535" max="12535" width="54.33203125" style="418" customWidth="1"/>
    <col min="12536" max="12536" width="39.77734375" style="418" customWidth="1"/>
    <col min="12537" max="12538" width="9.33203125" style="418" customWidth="1"/>
    <col min="12539" max="12539" width="15.88671875" style="418" customWidth="1"/>
    <col min="12540" max="12567" width="11.44140625" style="418" customWidth="1"/>
    <col min="12568" max="12787" width="8.88671875" style="418"/>
    <col min="12788" max="12788" width="1.33203125" style="418" customWidth="1"/>
    <col min="12789" max="12789" width="7.88671875" style="418" customWidth="1"/>
    <col min="12790" max="12790" width="8.33203125" style="418" customWidth="1"/>
    <col min="12791" max="12791" width="54.33203125" style="418" customWidth="1"/>
    <col min="12792" max="12792" width="39.77734375" style="418" customWidth="1"/>
    <col min="12793" max="12794" width="9.33203125" style="418" customWidth="1"/>
    <col min="12795" max="12795" width="15.88671875" style="418" customWidth="1"/>
    <col min="12796" max="12823" width="11.44140625" style="418" customWidth="1"/>
    <col min="12824" max="13043" width="8.88671875" style="418"/>
    <col min="13044" max="13044" width="1.33203125" style="418" customWidth="1"/>
    <col min="13045" max="13045" width="7.88671875" style="418" customWidth="1"/>
    <col min="13046" max="13046" width="8.33203125" style="418" customWidth="1"/>
    <col min="13047" max="13047" width="54.33203125" style="418" customWidth="1"/>
    <col min="13048" max="13048" width="39.77734375" style="418" customWidth="1"/>
    <col min="13049" max="13050" width="9.33203125" style="418" customWidth="1"/>
    <col min="13051" max="13051" width="15.88671875" style="418" customWidth="1"/>
    <col min="13052" max="13079" width="11.44140625" style="418" customWidth="1"/>
    <col min="13080" max="13299" width="8.88671875" style="418"/>
    <col min="13300" max="13300" width="1.33203125" style="418" customWidth="1"/>
    <col min="13301" max="13301" width="7.88671875" style="418" customWidth="1"/>
    <col min="13302" max="13302" width="8.33203125" style="418" customWidth="1"/>
    <col min="13303" max="13303" width="54.33203125" style="418" customWidth="1"/>
    <col min="13304" max="13304" width="39.77734375" style="418" customWidth="1"/>
    <col min="13305" max="13306" width="9.33203125" style="418" customWidth="1"/>
    <col min="13307" max="13307" width="15.88671875" style="418" customWidth="1"/>
    <col min="13308" max="13335" width="11.44140625" style="418" customWidth="1"/>
    <col min="13336" max="13555" width="8.88671875" style="418"/>
    <col min="13556" max="13556" width="1.33203125" style="418" customWidth="1"/>
    <col min="13557" max="13557" width="7.88671875" style="418" customWidth="1"/>
    <col min="13558" max="13558" width="8.33203125" style="418" customWidth="1"/>
    <col min="13559" max="13559" width="54.33203125" style="418" customWidth="1"/>
    <col min="13560" max="13560" width="39.77734375" style="418" customWidth="1"/>
    <col min="13561" max="13562" width="9.33203125" style="418" customWidth="1"/>
    <col min="13563" max="13563" width="15.88671875" style="418" customWidth="1"/>
    <col min="13564" max="13591" width="11.44140625" style="418" customWidth="1"/>
    <col min="13592" max="13811" width="8.88671875" style="418"/>
    <col min="13812" max="13812" width="1.33203125" style="418" customWidth="1"/>
    <col min="13813" max="13813" width="7.88671875" style="418" customWidth="1"/>
    <col min="13814" max="13814" width="8.33203125" style="418" customWidth="1"/>
    <col min="13815" max="13815" width="54.33203125" style="418" customWidth="1"/>
    <col min="13816" max="13816" width="39.77734375" style="418" customWidth="1"/>
    <col min="13817" max="13818" width="9.33203125" style="418" customWidth="1"/>
    <col min="13819" max="13819" width="15.88671875" style="418" customWidth="1"/>
    <col min="13820" max="13847" width="11.44140625" style="418" customWidth="1"/>
    <col min="13848" max="14067" width="8.88671875" style="418"/>
    <col min="14068" max="14068" width="1.33203125" style="418" customWidth="1"/>
    <col min="14069" max="14069" width="7.88671875" style="418" customWidth="1"/>
    <col min="14070" max="14070" width="8.33203125" style="418" customWidth="1"/>
    <col min="14071" max="14071" width="54.33203125" style="418" customWidth="1"/>
    <col min="14072" max="14072" width="39.77734375" style="418" customWidth="1"/>
    <col min="14073" max="14074" width="9.33203125" style="418" customWidth="1"/>
    <col min="14075" max="14075" width="15.88671875" style="418" customWidth="1"/>
    <col min="14076" max="14103" width="11.44140625" style="418" customWidth="1"/>
    <col min="14104" max="14323" width="8.88671875" style="418"/>
    <col min="14324" max="14324" width="1.33203125" style="418" customWidth="1"/>
    <col min="14325" max="14325" width="7.88671875" style="418" customWidth="1"/>
    <col min="14326" max="14326" width="8.33203125" style="418" customWidth="1"/>
    <col min="14327" max="14327" width="54.33203125" style="418" customWidth="1"/>
    <col min="14328" max="14328" width="39.77734375" style="418" customWidth="1"/>
    <col min="14329" max="14330" width="9.33203125" style="418" customWidth="1"/>
    <col min="14331" max="14331" width="15.88671875" style="418" customWidth="1"/>
    <col min="14332" max="14359" width="11.44140625" style="418" customWidth="1"/>
    <col min="14360" max="14579" width="8.88671875" style="418"/>
    <col min="14580" max="14580" width="1.33203125" style="418" customWidth="1"/>
    <col min="14581" max="14581" width="7.88671875" style="418" customWidth="1"/>
    <col min="14582" max="14582" width="8.33203125" style="418" customWidth="1"/>
    <col min="14583" max="14583" width="54.33203125" style="418" customWidth="1"/>
    <col min="14584" max="14584" width="39.77734375" style="418" customWidth="1"/>
    <col min="14585" max="14586" width="9.33203125" style="418" customWidth="1"/>
    <col min="14587" max="14587" width="15.88671875" style="418" customWidth="1"/>
    <col min="14588" max="14615" width="11.44140625" style="418" customWidth="1"/>
    <col min="14616" max="14835" width="8.88671875" style="418"/>
    <col min="14836" max="14836" width="1.33203125" style="418" customWidth="1"/>
    <col min="14837" max="14837" width="7.88671875" style="418" customWidth="1"/>
    <col min="14838" max="14838" width="8.33203125" style="418" customWidth="1"/>
    <col min="14839" max="14839" width="54.33203125" style="418" customWidth="1"/>
    <col min="14840" max="14840" width="39.77734375" style="418" customWidth="1"/>
    <col min="14841" max="14842" width="9.33203125" style="418" customWidth="1"/>
    <col min="14843" max="14843" width="15.88671875" style="418" customWidth="1"/>
    <col min="14844" max="14871" width="11.44140625" style="418" customWidth="1"/>
    <col min="14872" max="15091" width="8.88671875" style="418"/>
    <col min="15092" max="15092" width="1.33203125" style="418" customWidth="1"/>
    <col min="15093" max="15093" width="7.88671875" style="418" customWidth="1"/>
    <col min="15094" max="15094" width="8.33203125" style="418" customWidth="1"/>
    <col min="15095" max="15095" width="54.33203125" style="418" customWidth="1"/>
    <col min="15096" max="15096" width="39.77734375" style="418" customWidth="1"/>
    <col min="15097" max="15098" width="9.33203125" style="418" customWidth="1"/>
    <col min="15099" max="15099" width="15.88671875" style="418" customWidth="1"/>
    <col min="15100" max="15127" width="11.44140625" style="418" customWidth="1"/>
    <col min="15128" max="15347" width="8.88671875" style="418"/>
    <col min="15348" max="15348" width="1.33203125" style="418" customWidth="1"/>
    <col min="15349" max="15349" width="7.88671875" style="418" customWidth="1"/>
    <col min="15350" max="15350" width="8.33203125" style="418" customWidth="1"/>
    <col min="15351" max="15351" width="54.33203125" style="418" customWidth="1"/>
    <col min="15352" max="15352" width="39.77734375" style="418" customWidth="1"/>
    <col min="15353" max="15354" width="9.33203125" style="418" customWidth="1"/>
    <col min="15355" max="15355" width="15.88671875" style="418" customWidth="1"/>
    <col min="15356" max="15383" width="11.44140625" style="418" customWidth="1"/>
    <col min="15384" max="15603" width="8.88671875" style="418"/>
    <col min="15604" max="15604" width="1.33203125" style="418" customWidth="1"/>
    <col min="15605" max="15605" width="7.88671875" style="418" customWidth="1"/>
    <col min="15606" max="15606" width="8.33203125" style="418" customWidth="1"/>
    <col min="15607" max="15607" width="54.33203125" style="418" customWidth="1"/>
    <col min="15608" max="15608" width="39.77734375" style="418" customWidth="1"/>
    <col min="15609" max="15610" width="9.33203125" style="418" customWidth="1"/>
    <col min="15611" max="15611" width="15.88671875" style="418" customWidth="1"/>
    <col min="15612" max="15639" width="11.44140625" style="418" customWidth="1"/>
    <col min="15640" max="15859" width="8.88671875" style="418"/>
    <col min="15860" max="15860" width="1.33203125" style="418" customWidth="1"/>
    <col min="15861" max="15861" width="7.88671875" style="418" customWidth="1"/>
    <col min="15862" max="15862" width="8.33203125" style="418" customWidth="1"/>
    <col min="15863" max="15863" width="54.33203125" style="418" customWidth="1"/>
    <col min="15864" max="15864" width="39.77734375" style="418" customWidth="1"/>
    <col min="15865" max="15866" width="9.33203125" style="418" customWidth="1"/>
    <col min="15867" max="15867" width="15.88671875" style="418" customWidth="1"/>
    <col min="15868" max="15895" width="11.44140625" style="418" customWidth="1"/>
    <col min="15896" max="16115" width="8.88671875" style="418"/>
    <col min="16116" max="16116" width="1.33203125" style="418" customWidth="1"/>
    <col min="16117" max="16117" width="7.88671875" style="418" customWidth="1"/>
    <col min="16118" max="16118" width="8.33203125" style="418" customWidth="1"/>
    <col min="16119" max="16119" width="54.33203125" style="418" customWidth="1"/>
    <col min="16120" max="16120" width="39.77734375" style="418" customWidth="1"/>
    <col min="16121" max="16122" width="9.33203125" style="418" customWidth="1"/>
    <col min="16123" max="16123" width="15.88671875" style="418" customWidth="1"/>
    <col min="16124" max="16151" width="11.44140625" style="418" customWidth="1"/>
    <col min="16152" max="16384" width="8.88671875" style="418"/>
  </cols>
  <sheetData>
    <row r="1" spans="1:36" ht="18.75" customHeight="1" thickBot="1" x14ac:dyDescent="0.25">
      <c r="A1" s="406"/>
      <c r="B1" s="407"/>
      <c r="C1" s="408" t="s">
        <v>342</v>
      </c>
      <c r="D1" s="409"/>
      <c r="E1" s="410"/>
      <c r="F1" s="411"/>
      <c r="G1" s="411"/>
      <c r="H1" s="412"/>
      <c r="I1" s="413"/>
      <c r="J1" s="414"/>
      <c r="K1" s="415"/>
      <c r="L1" s="416"/>
      <c r="M1" s="412"/>
      <c r="N1" s="411"/>
      <c r="O1" s="412"/>
      <c r="P1" s="415"/>
      <c r="Q1" s="415"/>
      <c r="R1" s="415"/>
      <c r="S1" s="415"/>
      <c r="T1" s="415"/>
      <c r="U1" s="415"/>
      <c r="V1" s="415"/>
      <c r="W1" s="415"/>
      <c r="X1" s="415"/>
      <c r="Y1" s="415"/>
      <c r="Z1" s="415"/>
      <c r="AA1" s="415"/>
      <c r="AB1" s="415"/>
      <c r="AC1" s="415"/>
      <c r="AD1" s="415"/>
      <c r="AE1" s="415"/>
      <c r="AF1" s="415"/>
      <c r="AG1" s="415"/>
      <c r="AH1" s="417"/>
      <c r="AI1" s="415"/>
      <c r="AJ1" s="415"/>
    </row>
    <row r="2" spans="1:36" ht="32.25" thickBot="1" x14ac:dyDescent="0.25">
      <c r="A2" s="419"/>
      <c r="B2" s="420"/>
      <c r="C2" s="421" t="s">
        <v>115</v>
      </c>
      <c r="D2" s="422" t="s">
        <v>143</v>
      </c>
      <c r="E2" s="423" t="s">
        <v>116</v>
      </c>
      <c r="F2" s="422" t="s">
        <v>144</v>
      </c>
      <c r="G2" s="424" t="s">
        <v>192</v>
      </c>
      <c r="H2" s="425" t="str">
        <f>'TITLE PAGE'!D14</f>
        <v>2016-17</v>
      </c>
      <c r="I2" s="426" t="str">
        <f>'WRZ summary'!E3</f>
        <v>For info 2017-18</v>
      </c>
      <c r="J2" s="427" t="str">
        <f>'WRZ summary'!F3</f>
        <v>For info 2018-19</v>
      </c>
      <c r="K2" s="427" t="str">
        <f>'WRZ summary'!G3</f>
        <v>For info 2019-20</v>
      </c>
      <c r="L2" s="428" t="str">
        <f>'WRZ summary'!H3</f>
        <v>2020-21</v>
      </c>
      <c r="M2" s="428" t="str">
        <f>'WRZ summary'!I3</f>
        <v>2021-22</v>
      </c>
      <c r="N2" s="428" t="str">
        <f>'WRZ summary'!J3</f>
        <v>2022-23</v>
      </c>
      <c r="O2" s="428" t="str">
        <f>'WRZ summary'!K3</f>
        <v>2023-24</v>
      </c>
      <c r="P2" s="428" t="str">
        <f>'WRZ summary'!L3</f>
        <v>2024-25</v>
      </c>
      <c r="Q2" s="428" t="str">
        <f>'WRZ summary'!M3</f>
        <v>2025-26</v>
      </c>
      <c r="R2" s="428" t="str">
        <f>'WRZ summary'!N3</f>
        <v>2026-27</v>
      </c>
      <c r="S2" s="428" t="str">
        <f>'WRZ summary'!O3</f>
        <v>2027-28</v>
      </c>
      <c r="T2" s="428" t="str">
        <f>'WRZ summary'!P3</f>
        <v>2028-29</v>
      </c>
      <c r="U2" s="428" t="str">
        <f>'WRZ summary'!Q3</f>
        <v>2029-2030</v>
      </c>
      <c r="V2" s="428" t="str">
        <f>'WRZ summary'!R3</f>
        <v>2030-2031</v>
      </c>
      <c r="W2" s="428" t="str">
        <f>'WRZ summary'!S3</f>
        <v>2031-2032</v>
      </c>
      <c r="X2" s="428" t="str">
        <f>'WRZ summary'!T3</f>
        <v>2032-33</v>
      </c>
      <c r="Y2" s="428" t="str">
        <f>'WRZ summary'!U3</f>
        <v>2033-34</v>
      </c>
      <c r="Z2" s="428" t="str">
        <f>'WRZ summary'!V3</f>
        <v>2034-35</v>
      </c>
      <c r="AA2" s="428" t="str">
        <f>'WRZ summary'!W3</f>
        <v>2035-36</v>
      </c>
      <c r="AB2" s="428" t="str">
        <f>'WRZ summary'!X3</f>
        <v>2036-37</v>
      </c>
      <c r="AC2" s="428" t="str">
        <f>'WRZ summary'!Y3</f>
        <v>2037-38</v>
      </c>
      <c r="AD2" s="428" t="str">
        <f>'WRZ summary'!Z3</f>
        <v>2038-39</v>
      </c>
      <c r="AE2" s="428" t="str">
        <f>'WRZ summary'!AA3</f>
        <v>2039-40</v>
      </c>
      <c r="AF2" s="428" t="str">
        <f>'WRZ summary'!AB3</f>
        <v>2040-41</v>
      </c>
      <c r="AG2" s="428" t="str">
        <f>'WRZ summary'!AC3</f>
        <v>2041-42</v>
      </c>
      <c r="AH2" s="428" t="str">
        <f>'WRZ summary'!AD3</f>
        <v>2042-43</v>
      </c>
      <c r="AI2" s="428" t="str">
        <f>'WRZ summary'!AE3</f>
        <v>2043-44</v>
      </c>
      <c r="AJ2" s="429" t="str">
        <f>'WRZ summary'!AF3</f>
        <v>2044-45</v>
      </c>
    </row>
    <row r="3" spans="1:36" x14ac:dyDescent="0.2">
      <c r="A3" s="178"/>
      <c r="B3" s="623" t="s">
        <v>343</v>
      </c>
      <c r="C3" s="269" t="s">
        <v>344</v>
      </c>
      <c r="D3" s="624" t="s">
        <v>345</v>
      </c>
      <c r="E3" s="624" t="s">
        <v>346</v>
      </c>
      <c r="F3" s="269" t="s">
        <v>78</v>
      </c>
      <c r="G3" s="264">
        <v>2</v>
      </c>
      <c r="H3" s="462">
        <f>'3. BL Demand'!H3+'3. BL Demand'!H4+'3. BL Demand'!H5+'3. BL Demand'!H6+'3. BL Demand'!H28+'3. BL Demand'!H29+'3. BL Demand'!H34+'3. BL Demand'!H35</f>
        <v>114.14940671079785</v>
      </c>
      <c r="I3" s="493">
        <f>'3. BL Demand'!I3+'3. BL Demand'!I4+'3. BL Demand'!I5+'3. BL Demand'!I6+'3. BL Demand'!I28+'3. BL Demand'!I29+'3. BL Demand'!I34+'3. BL Demand'!I35</f>
        <v>113.82357829737964</v>
      </c>
      <c r="J3" s="493">
        <f>'3. BL Demand'!J3+'3. BL Demand'!J4+'3. BL Demand'!J5+'3. BL Demand'!J6+'3. BL Demand'!J28+'3. BL Demand'!J29+'3. BL Demand'!J34+'3. BL Demand'!J35</f>
        <v>113.52457267677853</v>
      </c>
      <c r="K3" s="493">
        <f>'3. BL Demand'!K3+'3. BL Demand'!K4+'3. BL Demand'!K5+'3. BL Demand'!K6+'3. BL Demand'!K28+'3. BL Demand'!K29+'3. BL Demand'!K34+'3. BL Demand'!K35</f>
        <v>113.33618219905664</v>
      </c>
      <c r="L3" s="441">
        <f>'3. BL Demand'!L3+'3. BL Demand'!L4+'3. BL Demand'!L5+'3. BL Demand'!L6+'3. BL Demand'!L28+'3. BL Demand'!L29+'3. BL Demand'!L34+'3. BL Demand'!L35</f>
        <v>113.20289910481401</v>
      </c>
      <c r="M3" s="306">
        <f>'3. BL Demand'!M3+'3. BL Demand'!M4+'3. BL Demand'!M5+'3. BL Demand'!M6+'3. BL Demand'!M28+'3. BL Demand'!M29+'3. BL Demand'!M34+'3. BL Demand'!M35</f>
        <v>113.25379763780434</v>
      </c>
      <c r="N3" s="306">
        <f>'3. BL Demand'!N3+'3. BL Demand'!N4+'3. BL Demand'!N5+'3. BL Demand'!N6+'3. BL Demand'!N28+'3. BL Demand'!N29+'3. BL Demand'!N34+'3. BL Demand'!N35</f>
        <v>113.28047452765362</v>
      </c>
      <c r="O3" s="306">
        <f>'3. BL Demand'!O3+'3. BL Demand'!O4+'3. BL Demand'!O5+'3. BL Demand'!O6+'3. BL Demand'!O28+'3. BL Demand'!O29+'3. BL Demand'!O34+'3. BL Demand'!O35</f>
        <v>113.32109253985048</v>
      </c>
      <c r="P3" s="306">
        <f>'3. BL Demand'!P3+'3. BL Demand'!P4+'3. BL Demand'!P5+'3. BL Demand'!P6+'3. BL Demand'!P28+'3. BL Demand'!P29+'3. BL Demand'!P34+'3. BL Demand'!P35</f>
        <v>113.2793803087346</v>
      </c>
      <c r="Q3" s="306">
        <f>'3. BL Demand'!Q3+'3. BL Demand'!Q4+'3. BL Demand'!Q5+'3. BL Demand'!Q6+'3. BL Demand'!Q28+'3. BL Demand'!Q29+'3. BL Demand'!Q34+'3. BL Demand'!Q35</f>
        <v>113.35093773294454</v>
      </c>
      <c r="R3" s="306">
        <f>'3. BL Demand'!R3+'3. BL Demand'!R4+'3. BL Demand'!R5+'3. BL Demand'!R6+'3. BL Demand'!R28+'3. BL Demand'!R29+'3. BL Demand'!R34+'3. BL Demand'!R35</f>
        <v>113.36751700044847</v>
      </c>
      <c r="S3" s="306">
        <f>'3. BL Demand'!S3+'3. BL Demand'!S4+'3. BL Demand'!S5+'3. BL Demand'!S6+'3. BL Demand'!S28+'3. BL Demand'!S29+'3. BL Demand'!S34+'3. BL Demand'!S35</f>
        <v>113.37402153497924</v>
      </c>
      <c r="T3" s="306">
        <f>'3. BL Demand'!T3+'3. BL Demand'!T4+'3. BL Demand'!T5+'3. BL Demand'!T6+'3. BL Demand'!T28+'3. BL Demand'!T29+'3. BL Demand'!T34+'3. BL Demand'!T35</f>
        <v>113.32512961719127</v>
      </c>
      <c r="U3" s="306">
        <f>'3. BL Demand'!U3+'3. BL Demand'!U4+'3. BL Demand'!U5+'3. BL Demand'!U6+'3. BL Demand'!U28+'3. BL Demand'!U29+'3. BL Demand'!U34+'3. BL Demand'!U35</f>
        <v>113.39912412141626</v>
      </c>
      <c r="V3" s="306">
        <f>'3. BL Demand'!V3+'3. BL Demand'!V4+'3. BL Demand'!V5+'3. BL Demand'!V6+'3. BL Demand'!V28+'3. BL Demand'!V29+'3. BL Demand'!V34+'3. BL Demand'!V35</f>
        <v>113.27743119831109</v>
      </c>
      <c r="W3" s="306">
        <f>'3. BL Demand'!W3+'3. BL Demand'!W4+'3. BL Demand'!W5+'3. BL Demand'!W6+'3. BL Demand'!W28+'3. BL Demand'!W29+'3. BL Demand'!W34+'3. BL Demand'!W35</f>
        <v>113.27367848670323</v>
      </c>
      <c r="X3" s="306">
        <f>'3. BL Demand'!X3+'3. BL Demand'!X4+'3. BL Demand'!X5+'3. BL Demand'!X6+'3. BL Demand'!X28+'3. BL Demand'!X29+'3. BL Demand'!X34+'3. BL Demand'!X35</f>
        <v>113.21613729320234</v>
      </c>
      <c r="Y3" s="306">
        <f>'3. BL Demand'!Y3+'3. BL Demand'!Y4+'3. BL Demand'!Y5+'3. BL Demand'!Y6+'3. BL Demand'!Y28+'3. BL Demand'!Y29+'3. BL Demand'!Y34+'3. BL Demand'!Y35</f>
        <v>113.29248651311569</v>
      </c>
      <c r="Z3" s="306">
        <f>'3. BL Demand'!Z3+'3. BL Demand'!Z4+'3. BL Demand'!Z5+'3. BL Demand'!Z6+'3. BL Demand'!Z28+'3. BL Demand'!Z29+'3. BL Demand'!Z34+'3. BL Demand'!Z35</f>
        <v>113.31131499943805</v>
      </c>
      <c r="AA3" s="306">
        <f>'3. BL Demand'!AA3+'3. BL Demand'!AA4+'3. BL Demand'!AA5+'3. BL Demand'!AA6+'3. BL Demand'!AA28+'3. BL Demand'!AA29+'3. BL Demand'!AA34+'3. BL Demand'!AA35</f>
        <v>113.39827592815075</v>
      </c>
      <c r="AB3" s="306">
        <f>'3. BL Demand'!AB3+'3. BL Demand'!AB4+'3. BL Demand'!AB5+'3. BL Demand'!AB6+'3. BL Demand'!AB28+'3. BL Demand'!AB29+'3. BL Demand'!AB34+'3. BL Demand'!AB35</f>
        <v>113.44118627251837</v>
      </c>
      <c r="AC3" s="306">
        <f>'3. BL Demand'!AC3+'3. BL Demand'!AC4+'3. BL Demand'!AC5+'3. BL Demand'!AC6+'3. BL Demand'!AC28+'3. BL Demand'!AC29+'3. BL Demand'!AC34+'3. BL Demand'!AC35</f>
        <v>113.61932810396023</v>
      </c>
      <c r="AD3" s="306">
        <f>'3. BL Demand'!AD3+'3. BL Demand'!AD4+'3. BL Demand'!AD5+'3. BL Demand'!AD6+'3. BL Demand'!AD28+'3. BL Demand'!AD29+'3. BL Demand'!AD34+'3. BL Demand'!AD35</f>
        <v>113.7395244542661</v>
      </c>
      <c r="AE3" s="306">
        <f>'3. BL Demand'!AE3+'3. BL Demand'!AE4+'3. BL Demand'!AE5+'3. BL Demand'!AE6+'3. BL Demand'!AE28+'3. BL Demand'!AE29+'3. BL Demand'!AE34+'3. BL Demand'!AE35</f>
        <v>113.87117504591706</v>
      </c>
      <c r="AF3" s="306">
        <f>'3. BL Demand'!AF3+'3. BL Demand'!AF4+'3. BL Demand'!AF5+'3. BL Demand'!AF6+'3. BL Demand'!AF28+'3. BL Demand'!AF29+'3. BL Demand'!AF34+'3. BL Demand'!AF35</f>
        <v>113.94898497061575</v>
      </c>
      <c r="AG3" s="306">
        <f>'3. BL Demand'!AG3+'3. BL Demand'!AG4+'3. BL Demand'!AG5+'3. BL Demand'!AG6+'3. BL Demand'!AG28+'3. BL Demand'!AG29+'3. BL Demand'!AG34+'3. BL Demand'!AG35</f>
        <v>114.15605973443849</v>
      </c>
      <c r="AH3" s="306">
        <f>'3. BL Demand'!AH3+'3. BL Demand'!AH4+'3. BL Demand'!AH5+'3. BL Demand'!AH6+'3. BL Demand'!AH28+'3. BL Demand'!AH29+'3. BL Demand'!AH34+'3. BL Demand'!AH35</f>
        <v>114.31531405673175</v>
      </c>
      <c r="AI3" s="306">
        <f>'3. BL Demand'!AI3+'3. BL Demand'!AI4+'3. BL Demand'!AI5+'3. BL Demand'!AI6+'3. BL Demand'!AI28+'3. BL Demand'!AI29+'3. BL Demand'!AI34+'3. BL Demand'!AI35</f>
        <v>114.48064379251825</v>
      </c>
      <c r="AJ3" s="306">
        <f>'3. BL Demand'!AJ3+'3. BL Demand'!AJ4+'3. BL Demand'!AJ5+'3. BL Demand'!AJ6+'3. BL Demand'!AJ28+'3. BL Demand'!AJ29+'3. BL Demand'!AJ34+'3. BL Demand'!AJ35</f>
        <v>114.59237953346033</v>
      </c>
    </row>
    <row r="4" spans="1:36" x14ac:dyDescent="0.2">
      <c r="A4" s="178"/>
      <c r="B4" s="625"/>
      <c r="C4" s="269" t="s">
        <v>347</v>
      </c>
      <c r="D4" s="460" t="s">
        <v>348</v>
      </c>
      <c r="E4" s="626" t="s">
        <v>837</v>
      </c>
      <c r="F4" s="461" t="s">
        <v>78</v>
      </c>
      <c r="G4" s="461">
        <v>2</v>
      </c>
      <c r="H4" s="462">
        <f>('2. BL Supply'!H17+'2. BL Supply'!H18)-('2. BL Supply'!H25)</f>
        <v>132.63200016593404</v>
      </c>
      <c r="I4" s="493">
        <f>('2. BL Supply'!I17+'2. BL Supply'!I18)-('2. BL Supply'!I25)</f>
        <v>132.63200016593404</v>
      </c>
      <c r="J4" s="493">
        <f>('2. BL Supply'!J17+'2. BL Supply'!J18)-('2. BL Supply'!J25)</f>
        <v>132.63200016593404</v>
      </c>
      <c r="K4" s="493">
        <f>('2. BL Supply'!K17+'2. BL Supply'!K18)-('2. BL Supply'!K25)</f>
        <v>132.63200016593404</v>
      </c>
      <c r="L4" s="441">
        <f>('2. BL Supply'!L17+'2. BL Supply'!L18)-('2. BL Supply'!L25)</f>
        <v>132.63200016593404</v>
      </c>
      <c r="M4" s="441">
        <f>('2. BL Supply'!M17+'2. BL Supply'!M18)-('2. BL Supply'!M25)</f>
        <v>132.63200016593404</v>
      </c>
      <c r="N4" s="441">
        <f>('2. BL Supply'!N17+'2. BL Supply'!N18)-('2. BL Supply'!N25)</f>
        <v>132.63200016593404</v>
      </c>
      <c r="O4" s="441">
        <f>('2. BL Supply'!O17+'2. BL Supply'!O18)-('2. BL Supply'!O25)</f>
        <v>132.63200016593404</v>
      </c>
      <c r="P4" s="441">
        <f>('2. BL Supply'!P17+'2. BL Supply'!P18)-('2. BL Supply'!P25)</f>
        <v>132.63200016593404</v>
      </c>
      <c r="Q4" s="441">
        <f>('2. BL Supply'!Q17+'2. BL Supply'!Q18)-('2. BL Supply'!Q25)</f>
        <v>130.63200016593404</v>
      </c>
      <c r="R4" s="441">
        <f>('2. BL Supply'!R17+'2. BL Supply'!R18)-('2. BL Supply'!R25)</f>
        <v>130.63200016593404</v>
      </c>
      <c r="S4" s="441">
        <f>('2. BL Supply'!S17+'2. BL Supply'!S18)-('2. BL Supply'!S25)</f>
        <v>130.63200016593404</v>
      </c>
      <c r="T4" s="441">
        <f>('2. BL Supply'!T17+'2. BL Supply'!T18)-('2. BL Supply'!T25)</f>
        <v>130.63200016593404</v>
      </c>
      <c r="U4" s="441">
        <f>('2. BL Supply'!U17+'2. BL Supply'!U18)-('2. BL Supply'!U25)</f>
        <v>130.63200016593404</v>
      </c>
      <c r="V4" s="441">
        <f>('2. BL Supply'!V17+'2. BL Supply'!V18)-('2. BL Supply'!V25)</f>
        <v>118.63200016593406</v>
      </c>
      <c r="W4" s="441">
        <f>('2. BL Supply'!W17+'2. BL Supply'!W18)-('2. BL Supply'!W25)</f>
        <v>118.63200016593406</v>
      </c>
      <c r="X4" s="441">
        <f>('2. BL Supply'!X17+'2. BL Supply'!X18)-('2. BL Supply'!X25)</f>
        <v>118.63200016593406</v>
      </c>
      <c r="Y4" s="441">
        <f>('2. BL Supply'!Y17+'2. BL Supply'!Y18)-('2. BL Supply'!Y25)</f>
        <v>118.63200016593406</v>
      </c>
      <c r="Z4" s="441">
        <f>('2. BL Supply'!Z17+'2. BL Supply'!Z18)-('2. BL Supply'!Z25)</f>
        <v>118.63200016593406</v>
      </c>
      <c r="AA4" s="441">
        <f>('2. BL Supply'!AA17+'2. BL Supply'!AA18)-('2. BL Supply'!AA25)</f>
        <v>118.63200016593406</v>
      </c>
      <c r="AB4" s="441">
        <f>('2. BL Supply'!AB17+'2. BL Supply'!AB18)-('2. BL Supply'!AB25)</f>
        <v>118.63200016593406</v>
      </c>
      <c r="AC4" s="441">
        <f>('2. BL Supply'!AC17+'2. BL Supply'!AC18)-('2. BL Supply'!AC25)</f>
        <v>118.63200016593406</v>
      </c>
      <c r="AD4" s="441">
        <f>('2. BL Supply'!AD17+'2. BL Supply'!AD18)-('2. BL Supply'!AD25)</f>
        <v>118.63200016593406</v>
      </c>
      <c r="AE4" s="441">
        <f>('2. BL Supply'!AE17+'2. BL Supply'!AE18)-('2. BL Supply'!AE25)</f>
        <v>118.63200016593406</v>
      </c>
      <c r="AF4" s="441">
        <f>('2. BL Supply'!AF17+'2. BL Supply'!AF18)-('2. BL Supply'!AF25)</f>
        <v>118.63200016593406</v>
      </c>
      <c r="AG4" s="441">
        <f>('2. BL Supply'!AG17+'2. BL Supply'!AG18)-('2. BL Supply'!AG25)</f>
        <v>118.63200016593406</v>
      </c>
      <c r="AH4" s="441">
        <f>('2. BL Supply'!AH17+'2. BL Supply'!AH18)-('2. BL Supply'!AH25)</f>
        <v>118.63200016593406</v>
      </c>
      <c r="AI4" s="441">
        <f>('2. BL Supply'!AI17+'2. BL Supply'!AI18)-('2. BL Supply'!AI25)</f>
        <v>118.63200016593406</v>
      </c>
      <c r="AJ4" s="472">
        <f>('2. BL Supply'!AJ17+'2. BL Supply'!AJ18)-('2. BL Supply'!AJ25)</f>
        <v>118.63200016593406</v>
      </c>
    </row>
    <row r="5" spans="1:36" x14ac:dyDescent="0.2">
      <c r="A5" s="178"/>
      <c r="B5" s="625"/>
      <c r="C5" s="269" t="s">
        <v>76</v>
      </c>
      <c r="D5" s="460" t="s">
        <v>349</v>
      </c>
      <c r="E5" s="627" t="s">
        <v>350</v>
      </c>
      <c r="F5" s="461" t="s">
        <v>78</v>
      </c>
      <c r="G5" s="461">
        <v>2</v>
      </c>
      <c r="H5" s="462">
        <f>H4+('2. BL Supply'!H4+'2. BL Supply'!H7)-('2. BL Supply'!H10+'2. BL Supply'!H14)</f>
        <v>132.63200016593404</v>
      </c>
      <c r="I5" s="493">
        <f>I4+('2. BL Supply'!I4+'2. BL Supply'!I7)-('2. BL Supply'!I10+'2. BL Supply'!I14)</f>
        <v>132.63200016593404</v>
      </c>
      <c r="J5" s="493">
        <f>J4+('2. BL Supply'!J4+'2. BL Supply'!J7)-('2. BL Supply'!J10+'2. BL Supply'!J14)</f>
        <v>132.63200016593404</v>
      </c>
      <c r="K5" s="493">
        <f>K4+('2. BL Supply'!K4+'2. BL Supply'!K7)-('2. BL Supply'!K10+'2. BL Supply'!K14)</f>
        <v>132.63200016593404</v>
      </c>
      <c r="L5" s="441">
        <f>L4+('2. BL Supply'!L4+'2. BL Supply'!L7)-('2. BL Supply'!L10+'2. BL Supply'!L14)</f>
        <v>132.63200016593404</v>
      </c>
      <c r="M5" s="441">
        <f>M4+('2. BL Supply'!M4+'2. BL Supply'!M7)-('2. BL Supply'!M10+'2. BL Supply'!M14)</f>
        <v>132.63200016593404</v>
      </c>
      <c r="N5" s="441">
        <f>N4+('2. BL Supply'!N4+'2. BL Supply'!N7)-('2. BL Supply'!N10+'2. BL Supply'!N14)</f>
        <v>132.63200016593404</v>
      </c>
      <c r="O5" s="441">
        <f>O4+('2. BL Supply'!O4+'2. BL Supply'!O7)-('2. BL Supply'!O10+'2. BL Supply'!O14)</f>
        <v>132.63200016593404</v>
      </c>
      <c r="P5" s="441">
        <f>P4+('2. BL Supply'!P4+'2. BL Supply'!P7)-('2. BL Supply'!P10+'2. BL Supply'!P14)</f>
        <v>132.63200016593404</v>
      </c>
      <c r="Q5" s="441">
        <f>Q4+('2. BL Supply'!Q4+'2. BL Supply'!Q7)-('2. BL Supply'!Q10+'2. BL Supply'!Q14)</f>
        <v>130.63200016593404</v>
      </c>
      <c r="R5" s="441">
        <f>R4+('2. BL Supply'!R4+'2. BL Supply'!R7)-('2. BL Supply'!R10+'2. BL Supply'!R14)</f>
        <v>130.63200016593404</v>
      </c>
      <c r="S5" s="441">
        <f>S4+('2. BL Supply'!S4+'2. BL Supply'!S7)-('2. BL Supply'!S10+'2. BL Supply'!S14)</f>
        <v>130.63200016593404</v>
      </c>
      <c r="T5" s="441">
        <f>T4+('2. BL Supply'!T4+'2. BL Supply'!T7)-('2. BL Supply'!T10+'2. BL Supply'!T14)</f>
        <v>130.63200016593404</v>
      </c>
      <c r="U5" s="441">
        <f>U4+('2. BL Supply'!U4+'2. BL Supply'!U7)-('2. BL Supply'!U10+'2. BL Supply'!U14)</f>
        <v>130.63200016593404</v>
      </c>
      <c r="V5" s="441">
        <f>V4+('2. BL Supply'!V4+'2. BL Supply'!V7)-('2. BL Supply'!V10+'2. BL Supply'!V14)</f>
        <v>118.63200016593406</v>
      </c>
      <c r="W5" s="441">
        <f>W4+('2. BL Supply'!W4+'2. BL Supply'!W7)-('2. BL Supply'!W10+'2. BL Supply'!W14)</f>
        <v>118.63200016593406</v>
      </c>
      <c r="X5" s="441">
        <f>X4+('2. BL Supply'!X4+'2. BL Supply'!X7)-('2. BL Supply'!X10+'2. BL Supply'!X14)</f>
        <v>118.63200016593406</v>
      </c>
      <c r="Y5" s="441">
        <f>Y4+('2. BL Supply'!Y4+'2. BL Supply'!Y7)-('2. BL Supply'!Y10+'2. BL Supply'!Y14)</f>
        <v>118.63200016593406</v>
      </c>
      <c r="Z5" s="441">
        <f>Z4+('2. BL Supply'!Z4+'2. BL Supply'!Z7)-('2. BL Supply'!Z10+'2. BL Supply'!Z14)</f>
        <v>118.63200016593406</v>
      </c>
      <c r="AA5" s="441">
        <f>AA4+('2. BL Supply'!AA4+'2. BL Supply'!AA7)-('2. BL Supply'!AA10+'2. BL Supply'!AA14)</f>
        <v>118.63200016593406</v>
      </c>
      <c r="AB5" s="441">
        <f>AB4+('2. BL Supply'!AB4+'2. BL Supply'!AB7)-('2. BL Supply'!AB10+'2. BL Supply'!AB14)</f>
        <v>118.63200016593406</v>
      </c>
      <c r="AC5" s="441">
        <f>AC4+('2. BL Supply'!AC4+'2. BL Supply'!AC7)-('2. BL Supply'!AC10+'2. BL Supply'!AC14)</f>
        <v>118.63200016593406</v>
      </c>
      <c r="AD5" s="441">
        <f>AD4+('2. BL Supply'!AD4+'2. BL Supply'!AD7)-('2. BL Supply'!AD10+'2. BL Supply'!AD14)</f>
        <v>118.63200016593406</v>
      </c>
      <c r="AE5" s="441">
        <f>AE4+('2. BL Supply'!AE4+'2. BL Supply'!AE7)-('2. BL Supply'!AE10+'2. BL Supply'!AE14)</f>
        <v>118.63200016593406</v>
      </c>
      <c r="AF5" s="441">
        <f>AF4+('2. BL Supply'!AF4+'2. BL Supply'!AF7)-('2. BL Supply'!AF10+'2. BL Supply'!AF14)</f>
        <v>118.63200016593406</v>
      </c>
      <c r="AG5" s="441">
        <f>AG4+('2. BL Supply'!AG4+'2. BL Supply'!AG7)-('2. BL Supply'!AG10+'2. BL Supply'!AG14)</f>
        <v>118.63200016593406</v>
      </c>
      <c r="AH5" s="441">
        <f>AH4+('2. BL Supply'!AH4+'2. BL Supply'!AH7)-('2. BL Supply'!AH10+'2. BL Supply'!AH14)</f>
        <v>118.63200016593406</v>
      </c>
      <c r="AI5" s="441">
        <f>AI4+('2. BL Supply'!AI4+'2. BL Supply'!AI7)-('2. BL Supply'!AI10+'2. BL Supply'!AI14)</f>
        <v>118.63200016593406</v>
      </c>
      <c r="AJ5" s="441">
        <f>AJ4+('2. BL Supply'!AJ4+'2. BL Supply'!AJ7)-('2. BL Supply'!AJ10+'2. BL Supply'!AJ14)</f>
        <v>118.63200016593406</v>
      </c>
    </row>
    <row r="6" spans="1:36" x14ac:dyDescent="0.2">
      <c r="A6" s="178"/>
      <c r="B6" s="625"/>
      <c r="C6" s="482" t="s">
        <v>351</v>
      </c>
      <c r="D6" s="475" t="s">
        <v>352</v>
      </c>
      <c r="E6" s="444" t="s">
        <v>127</v>
      </c>
      <c r="F6" s="445" t="s">
        <v>78</v>
      </c>
      <c r="G6" s="445">
        <v>2</v>
      </c>
      <c r="H6" s="462">
        <v>-2.5374409338940711E-10</v>
      </c>
      <c r="I6" s="493">
        <v>0.103342973391188</v>
      </c>
      <c r="J6" s="493">
        <v>0.20722811371297201</v>
      </c>
      <c r="K6" s="493">
        <v>0.31043939062339798</v>
      </c>
      <c r="L6" s="464">
        <v>0.41641143637181699</v>
      </c>
      <c r="M6" s="464">
        <v>0.52426354249364304</v>
      </c>
      <c r="N6" s="464">
        <v>0.60646800290295799</v>
      </c>
      <c r="O6" s="464">
        <v>0.72455494769921003</v>
      </c>
      <c r="P6" s="464">
        <v>0.82872556474591397</v>
      </c>
      <c r="Q6" s="464">
        <v>0.8199858058567</v>
      </c>
      <c r="R6" s="464">
        <v>0.91856290770495497</v>
      </c>
      <c r="S6" s="464">
        <v>1.002636390804295</v>
      </c>
      <c r="T6" s="464">
        <v>1.0825527768298371</v>
      </c>
      <c r="U6" s="464">
        <v>1.1730530513424999</v>
      </c>
      <c r="V6" s="464">
        <v>1.2462835206428651</v>
      </c>
      <c r="W6" s="464">
        <v>1.2775096720804331</v>
      </c>
      <c r="X6" s="464">
        <v>1.2830739333028061</v>
      </c>
      <c r="Y6" s="464">
        <v>1.3263601022198199</v>
      </c>
      <c r="Z6" s="464">
        <v>1.3526847006323099</v>
      </c>
      <c r="AA6" s="464">
        <v>1.3683623986757321</v>
      </c>
      <c r="AB6" s="464">
        <v>1.3926187960449901</v>
      </c>
      <c r="AC6" s="464">
        <v>1.407089352252721</v>
      </c>
      <c r="AD6" s="464">
        <v>1.4427478533216871</v>
      </c>
      <c r="AE6" s="464">
        <v>1.4760379166888149</v>
      </c>
      <c r="AF6" s="464">
        <v>1.4667157086458491</v>
      </c>
      <c r="AG6" s="464">
        <v>1.5069510749104369</v>
      </c>
      <c r="AH6" s="464">
        <v>1.5084719390219781</v>
      </c>
      <c r="AI6" s="464">
        <v>1.5447264173232109</v>
      </c>
      <c r="AJ6" s="465">
        <v>1.5623110242520719</v>
      </c>
    </row>
    <row r="7" spans="1:36" x14ac:dyDescent="0.2">
      <c r="A7" s="178"/>
      <c r="B7" s="625"/>
      <c r="C7" s="482" t="s">
        <v>353</v>
      </c>
      <c r="D7" s="475" t="s">
        <v>354</v>
      </c>
      <c r="E7" s="444" t="s">
        <v>127</v>
      </c>
      <c r="F7" s="445" t="s">
        <v>78</v>
      </c>
      <c r="G7" s="445">
        <v>2</v>
      </c>
      <c r="H7" s="462">
        <v>4.4845969671283834</v>
      </c>
      <c r="I7" s="493">
        <v>4.326392510034232</v>
      </c>
      <c r="J7" s="493">
        <v>4.0782302212064856</v>
      </c>
      <c r="K7" s="493">
        <v>3.938128969257912</v>
      </c>
      <c r="L7" s="464">
        <v>3.7191748723456772</v>
      </c>
      <c r="M7" s="464">
        <v>3.5897211681154655</v>
      </c>
      <c r="N7" s="464">
        <v>3.5247762754977425</v>
      </c>
      <c r="O7" s="464">
        <v>3.1417352886934751</v>
      </c>
      <c r="P7" s="464">
        <v>3.1881828719330199</v>
      </c>
      <c r="Q7" s="464">
        <v>2.4288063325029978</v>
      </c>
      <c r="R7" s="464">
        <v>2.3428998904533511</v>
      </c>
      <c r="S7" s="464">
        <v>2.2286679096795048</v>
      </c>
      <c r="T7" s="464">
        <v>2.2132953130289859</v>
      </c>
      <c r="U7" s="464">
        <v>2.199991033051182</v>
      </c>
      <c r="V7" s="464">
        <v>2.2123187634619885</v>
      </c>
      <c r="W7" s="464">
        <v>2.1476314354718786</v>
      </c>
      <c r="X7" s="464">
        <v>2.2967075738164637</v>
      </c>
      <c r="Y7" s="464">
        <v>2.3859040366968762</v>
      </c>
      <c r="Z7" s="464">
        <v>2.4581261103119663</v>
      </c>
      <c r="AA7" s="464">
        <v>2.4141482998380281</v>
      </c>
      <c r="AB7" s="464">
        <v>2.550216350682164</v>
      </c>
      <c r="AC7" s="464">
        <v>2.5710711978965293</v>
      </c>
      <c r="AD7" s="464">
        <v>2.4641188358112691</v>
      </c>
      <c r="AE7" s="464">
        <v>2.5369093839043333</v>
      </c>
      <c r="AF7" s="464">
        <v>2.6759857922666903</v>
      </c>
      <c r="AG7" s="464">
        <v>2.6110903385275934</v>
      </c>
      <c r="AH7" s="464">
        <v>2.7268023658778371</v>
      </c>
      <c r="AI7" s="464">
        <v>2.8883776843572151</v>
      </c>
      <c r="AJ7" s="465">
        <v>3.0287693444854646</v>
      </c>
    </row>
    <row r="8" spans="1:36" x14ac:dyDescent="0.2">
      <c r="A8" s="178"/>
      <c r="B8" s="625"/>
      <c r="C8" s="269" t="s">
        <v>99</v>
      </c>
      <c r="D8" s="460" t="s">
        <v>355</v>
      </c>
      <c r="E8" s="628" t="s">
        <v>356</v>
      </c>
      <c r="F8" s="461" t="s">
        <v>78</v>
      </c>
      <c r="G8" s="461">
        <v>2</v>
      </c>
      <c r="H8" s="462">
        <f>H6+H7</f>
        <v>4.4845969668746397</v>
      </c>
      <c r="I8" s="493">
        <f>I6+I7</f>
        <v>4.4297354834254197</v>
      </c>
      <c r="J8" s="493">
        <f>J6+J7</f>
        <v>4.2854583349194577</v>
      </c>
      <c r="K8" s="493">
        <f>K6+K7</f>
        <v>4.2485683598813102</v>
      </c>
      <c r="L8" s="441">
        <f t="shared" ref="L8:AJ8" si="0">L6+L7</f>
        <v>4.1355863087174942</v>
      </c>
      <c r="M8" s="441">
        <f t="shared" si="0"/>
        <v>4.1139847106091088</v>
      </c>
      <c r="N8" s="441">
        <f t="shared" si="0"/>
        <v>4.1312442784007004</v>
      </c>
      <c r="O8" s="441">
        <f t="shared" si="0"/>
        <v>3.8662902363926852</v>
      </c>
      <c r="P8" s="441">
        <f t="shared" si="0"/>
        <v>4.0169084366789338</v>
      </c>
      <c r="Q8" s="441">
        <f t="shared" si="0"/>
        <v>3.2487921383596978</v>
      </c>
      <c r="R8" s="441">
        <f t="shared" si="0"/>
        <v>3.261462798158306</v>
      </c>
      <c r="S8" s="441">
        <f t="shared" si="0"/>
        <v>3.2313043004837998</v>
      </c>
      <c r="T8" s="441">
        <f t="shared" si="0"/>
        <v>3.2958480898588229</v>
      </c>
      <c r="U8" s="441">
        <f t="shared" si="0"/>
        <v>3.373044084393682</v>
      </c>
      <c r="V8" s="441">
        <f t="shared" si="0"/>
        <v>3.4586022841048534</v>
      </c>
      <c r="W8" s="441">
        <f t="shared" si="0"/>
        <v>3.4251411075523119</v>
      </c>
      <c r="X8" s="441">
        <f t="shared" si="0"/>
        <v>3.5797815071192698</v>
      </c>
      <c r="Y8" s="441">
        <f t="shared" si="0"/>
        <v>3.7122641389166962</v>
      </c>
      <c r="Z8" s="441">
        <f t="shared" si="0"/>
        <v>3.8108108109442762</v>
      </c>
      <c r="AA8" s="441">
        <f t="shared" si="0"/>
        <v>3.78251069851376</v>
      </c>
      <c r="AB8" s="441">
        <f t="shared" si="0"/>
        <v>3.9428351467271541</v>
      </c>
      <c r="AC8" s="441">
        <f t="shared" si="0"/>
        <v>3.9781605501492505</v>
      </c>
      <c r="AD8" s="441">
        <f t="shared" si="0"/>
        <v>3.906866689132956</v>
      </c>
      <c r="AE8" s="441">
        <f t="shared" si="0"/>
        <v>4.0129473005931482</v>
      </c>
      <c r="AF8" s="441">
        <f t="shared" si="0"/>
        <v>4.1427015009125396</v>
      </c>
      <c r="AG8" s="441">
        <f t="shared" si="0"/>
        <v>4.1180414134380303</v>
      </c>
      <c r="AH8" s="441">
        <f t="shared" si="0"/>
        <v>4.2352743048998152</v>
      </c>
      <c r="AI8" s="441">
        <f t="shared" si="0"/>
        <v>4.433104101680426</v>
      </c>
      <c r="AJ8" s="472">
        <f t="shared" si="0"/>
        <v>4.5910803687375363</v>
      </c>
    </row>
    <row r="9" spans="1:36" x14ac:dyDescent="0.2">
      <c r="A9" s="178"/>
      <c r="B9" s="625"/>
      <c r="C9" s="269" t="s">
        <v>102</v>
      </c>
      <c r="D9" s="460" t="s">
        <v>357</v>
      </c>
      <c r="E9" s="628" t="s">
        <v>358</v>
      </c>
      <c r="F9" s="461" t="s">
        <v>78</v>
      </c>
      <c r="G9" s="461">
        <v>2</v>
      </c>
      <c r="H9" s="462">
        <f>H5-H3</f>
        <v>18.482593455136197</v>
      </c>
      <c r="I9" s="493">
        <f t="shared" ref="I9:P9" si="1">I5-I3</f>
        <v>18.808421868554404</v>
      </c>
      <c r="J9" s="493">
        <f t="shared" si="1"/>
        <v>19.107427489155512</v>
      </c>
      <c r="K9" s="493">
        <f t="shared" si="1"/>
        <v>19.295817966877408</v>
      </c>
      <c r="L9" s="441">
        <f t="shared" si="1"/>
        <v>19.429101061120036</v>
      </c>
      <c r="M9" s="441">
        <f t="shared" si="1"/>
        <v>19.378202528129705</v>
      </c>
      <c r="N9" s="441">
        <f t="shared" si="1"/>
        <v>19.351525638280421</v>
      </c>
      <c r="O9" s="441">
        <f t="shared" si="1"/>
        <v>19.310907626083562</v>
      </c>
      <c r="P9" s="441">
        <f t="shared" si="1"/>
        <v>19.352619857199443</v>
      </c>
      <c r="Q9" s="441">
        <f>'4. BL SDB'!Q5-'4. BL SDB'!Q3</f>
        <v>17.281062432989501</v>
      </c>
      <c r="R9" s="441">
        <f>'4. BL SDB'!R5-'4. BL SDB'!R3</f>
        <v>17.264483165485572</v>
      </c>
      <c r="S9" s="441">
        <f>'4. BL SDB'!S5-'4. BL SDB'!S3</f>
        <v>17.25797863095481</v>
      </c>
      <c r="T9" s="441">
        <f>'4. BL SDB'!T5-'4. BL SDB'!T3</f>
        <v>17.306870548742779</v>
      </c>
      <c r="U9" s="441">
        <f>'4. BL SDB'!U5-'4. BL SDB'!U3</f>
        <v>17.232876044517781</v>
      </c>
      <c r="V9" s="441">
        <f>'4. BL SDB'!V5-'4. BL SDB'!V3</f>
        <v>5.3545689676229671</v>
      </c>
      <c r="W9" s="441">
        <f>'4. BL SDB'!W5-'4. BL SDB'!W3</f>
        <v>5.3583216792308264</v>
      </c>
      <c r="X9" s="441">
        <f>'4. BL SDB'!X5-'4. BL SDB'!X3</f>
        <v>5.4158628727317222</v>
      </c>
      <c r="Y9" s="441">
        <f>'4. BL SDB'!Y5-'4. BL SDB'!Y3</f>
        <v>5.3395136528183684</v>
      </c>
      <c r="Z9" s="441">
        <f>'4. BL SDB'!Z5-'4. BL SDB'!Z3</f>
        <v>5.3206851664960055</v>
      </c>
      <c r="AA9" s="441">
        <f>'4. BL SDB'!AA5-'4. BL SDB'!AA3</f>
        <v>5.2337242377833064</v>
      </c>
      <c r="AB9" s="441">
        <f>'4. BL SDB'!AB5-'4. BL SDB'!AB3</f>
        <v>5.1908138934156938</v>
      </c>
      <c r="AC9" s="441">
        <f>'4. BL SDB'!AC5-'4. BL SDB'!AC3</f>
        <v>5.0126720619738308</v>
      </c>
      <c r="AD9" s="441">
        <f>'4. BL SDB'!AD5-'4. BL SDB'!AD3</f>
        <v>4.8924757116679558</v>
      </c>
      <c r="AE9" s="441">
        <f>'4. BL SDB'!AE5-'4. BL SDB'!AE3</f>
        <v>4.7608251200170031</v>
      </c>
      <c r="AF9" s="441">
        <f>'4. BL SDB'!AF5-'4. BL SDB'!AF3</f>
        <v>4.6830151953183048</v>
      </c>
      <c r="AG9" s="441">
        <f>'4. BL SDB'!AG5-'4. BL SDB'!AG3</f>
        <v>4.4759404314955731</v>
      </c>
      <c r="AH9" s="441">
        <f>'4. BL SDB'!AH5-'4. BL SDB'!AH3</f>
        <v>4.3166861092023083</v>
      </c>
      <c r="AI9" s="441">
        <f>'4. BL SDB'!AI5-'4. BL SDB'!AI3</f>
        <v>4.1513563734158083</v>
      </c>
      <c r="AJ9" s="472">
        <f>'4. BL SDB'!AJ5-'4. BL SDB'!AJ3</f>
        <v>4.0396206324737278</v>
      </c>
    </row>
    <row r="10" spans="1:36" ht="15.75" thickBot="1" x14ac:dyDescent="0.25">
      <c r="A10" s="178"/>
      <c r="B10" s="629"/>
      <c r="C10" s="275" t="s">
        <v>359</v>
      </c>
      <c r="D10" s="291" t="s">
        <v>360</v>
      </c>
      <c r="E10" s="630" t="s">
        <v>361</v>
      </c>
      <c r="F10" s="293" t="s">
        <v>78</v>
      </c>
      <c r="G10" s="290">
        <v>2</v>
      </c>
      <c r="H10" s="577">
        <f>H9-H8</f>
        <v>13.997996488261556</v>
      </c>
      <c r="I10" s="565">
        <f>I9-I8</f>
        <v>14.378686385128985</v>
      </c>
      <c r="J10" s="565">
        <f>J9-J8</f>
        <v>14.821969154236054</v>
      </c>
      <c r="K10" s="565">
        <f>K9-K8</f>
        <v>15.047249606996097</v>
      </c>
      <c r="L10" s="579">
        <f>L9-L8</f>
        <v>15.293514752402542</v>
      </c>
      <c r="M10" s="579">
        <f t="shared" ref="M10:AJ10" si="2">M9-M8</f>
        <v>15.264217817520596</v>
      </c>
      <c r="N10" s="579">
        <f t="shared" si="2"/>
        <v>15.220281359879721</v>
      </c>
      <c r="O10" s="579">
        <f t="shared" si="2"/>
        <v>15.444617389690876</v>
      </c>
      <c r="P10" s="579">
        <f t="shared" si="2"/>
        <v>15.335711420520509</v>
      </c>
      <c r="Q10" s="579">
        <f t="shared" si="2"/>
        <v>14.032270294629804</v>
      </c>
      <c r="R10" s="579">
        <f t="shared" si="2"/>
        <v>14.003020367327267</v>
      </c>
      <c r="S10" s="579">
        <f t="shared" si="2"/>
        <v>14.02667433047101</v>
      </c>
      <c r="T10" s="579">
        <f t="shared" si="2"/>
        <v>14.011022458883957</v>
      </c>
      <c r="U10" s="579">
        <f t="shared" si="2"/>
        <v>13.859831960124099</v>
      </c>
      <c r="V10" s="579">
        <f t="shared" si="2"/>
        <v>1.8959666835181137</v>
      </c>
      <c r="W10" s="579">
        <f t="shared" si="2"/>
        <v>1.9331805716785144</v>
      </c>
      <c r="X10" s="579">
        <f t="shared" si="2"/>
        <v>1.8360813656124524</v>
      </c>
      <c r="Y10" s="579">
        <f t="shared" si="2"/>
        <v>1.6272495139016723</v>
      </c>
      <c r="Z10" s="579">
        <f t="shared" si="2"/>
        <v>1.5098743555517293</v>
      </c>
      <c r="AA10" s="579">
        <f t="shared" si="2"/>
        <v>1.4512135392695464</v>
      </c>
      <c r="AB10" s="579">
        <f t="shared" si="2"/>
        <v>1.2479787466885397</v>
      </c>
      <c r="AC10" s="579">
        <f t="shared" si="2"/>
        <v>1.0345115118245802</v>
      </c>
      <c r="AD10" s="579">
        <f t="shared" si="2"/>
        <v>0.98560902253499982</v>
      </c>
      <c r="AE10" s="579">
        <f t="shared" si="2"/>
        <v>0.74787781942385489</v>
      </c>
      <c r="AF10" s="579">
        <f t="shared" si="2"/>
        <v>0.54031369440576515</v>
      </c>
      <c r="AG10" s="579">
        <f t="shared" si="2"/>
        <v>0.35789901805754276</v>
      </c>
      <c r="AH10" s="579">
        <f t="shared" si="2"/>
        <v>8.1411804302493174E-2</v>
      </c>
      <c r="AI10" s="579">
        <f t="shared" si="2"/>
        <v>-0.28174772826461769</v>
      </c>
      <c r="AJ10" s="631">
        <f t="shared" si="2"/>
        <v>-0.55145973626380851</v>
      </c>
    </row>
    <row r="11" spans="1:36" ht="15.75" x14ac:dyDescent="0.25">
      <c r="A11" s="502"/>
      <c r="B11" s="503"/>
      <c r="C11" s="96"/>
      <c r="D11" s="504"/>
      <c r="E11" s="505"/>
      <c r="F11" s="504"/>
      <c r="G11" s="504"/>
      <c r="H11" s="506"/>
      <c r="I11" s="507"/>
      <c r="J11" s="228"/>
      <c r="K11" s="96"/>
      <c r="L11" s="228"/>
      <c r="M11" s="508"/>
      <c r="N11" s="96"/>
      <c r="O11" s="96"/>
      <c r="P11" s="96"/>
      <c r="Q11" s="96"/>
      <c r="R11" s="96"/>
      <c r="S11" s="96"/>
      <c r="T11" s="96"/>
      <c r="U11" s="96"/>
      <c r="V11" s="96"/>
      <c r="W11" s="96"/>
      <c r="X11" s="96"/>
      <c r="Y11" s="96"/>
      <c r="Z11" s="96"/>
      <c r="AA11" s="96"/>
      <c r="AB11" s="96"/>
      <c r="AC11" s="96"/>
      <c r="AD11" s="96"/>
      <c r="AE11" s="96"/>
      <c r="AF11" s="96"/>
      <c r="AG11" s="96"/>
      <c r="AH11" s="96"/>
      <c r="AI11" s="96"/>
      <c r="AJ11" s="96"/>
    </row>
    <row r="12" spans="1:36" ht="15.75" x14ac:dyDescent="0.25">
      <c r="A12" s="502"/>
      <c r="B12" s="503"/>
      <c r="C12" s="96"/>
      <c r="D12" s="96"/>
      <c r="E12" s="509"/>
      <c r="F12" s="96"/>
      <c r="G12" s="96"/>
      <c r="H12" s="96"/>
      <c r="I12" s="510"/>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row>
    <row r="13" spans="1:36" ht="15.75" x14ac:dyDescent="0.25">
      <c r="A13" s="502"/>
      <c r="B13" s="503"/>
      <c r="C13" s="504"/>
      <c r="D13" s="511" t="str">
        <f>'TITLE PAGE'!B9</f>
        <v>Company:</v>
      </c>
      <c r="E13" s="512" t="str">
        <f>'TITLE PAGE'!D9</f>
        <v>Severn Trent Water</v>
      </c>
      <c r="F13" s="504"/>
      <c r="G13" s="504"/>
      <c r="H13" s="504"/>
      <c r="I13" s="504"/>
      <c r="J13" s="504"/>
      <c r="K13" s="96"/>
      <c r="L13" s="504"/>
      <c r="M13" s="504"/>
      <c r="N13" s="504"/>
      <c r="O13" s="504"/>
      <c r="P13" s="96"/>
      <c r="Q13" s="96"/>
      <c r="R13" s="96"/>
      <c r="S13" s="96"/>
      <c r="T13" s="96"/>
      <c r="U13" s="96"/>
      <c r="V13" s="96"/>
      <c r="W13" s="96"/>
      <c r="X13" s="96"/>
      <c r="Y13" s="96"/>
      <c r="Z13" s="96"/>
      <c r="AA13" s="96"/>
      <c r="AB13" s="96"/>
      <c r="AC13" s="96"/>
      <c r="AD13" s="96"/>
      <c r="AE13" s="96"/>
      <c r="AF13" s="96"/>
      <c r="AG13" s="96"/>
      <c r="AH13" s="96"/>
      <c r="AI13" s="96"/>
      <c r="AJ13" s="96"/>
    </row>
    <row r="14" spans="1:36" ht="15.75" x14ac:dyDescent="0.25">
      <c r="A14" s="502"/>
      <c r="B14" s="503"/>
      <c r="C14" s="504"/>
      <c r="D14" s="513" t="str">
        <f>'TITLE PAGE'!B10</f>
        <v>Resource Zone Name:</v>
      </c>
      <c r="E14" s="514" t="str">
        <f>'TITLE PAGE'!D10</f>
        <v>Shelton</v>
      </c>
      <c r="F14" s="504"/>
      <c r="G14" s="504"/>
      <c r="H14" s="504"/>
      <c r="I14" s="504"/>
      <c r="J14" s="504"/>
      <c r="K14" s="96"/>
      <c r="L14" s="504"/>
      <c r="M14" s="504"/>
      <c r="N14" s="504"/>
      <c r="O14" s="504"/>
      <c r="P14" s="96"/>
      <c r="Q14" s="96"/>
      <c r="R14" s="96"/>
      <c r="S14" s="96"/>
      <c r="T14" s="96"/>
      <c r="U14" s="96"/>
      <c r="V14" s="96"/>
      <c r="W14" s="96"/>
      <c r="X14" s="96"/>
      <c r="Y14" s="96"/>
      <c r="Z14" s="96"/>
      <c r="AA14" s="96"/>
      <c r="AB14" s="96"/>
      <c r="AC14" s="96"/>
      <c r="AD14" s="96"/>
      <c r="AE14" s="96"/>
      <c r="AF14" s="96"/>
      <c r="AG14" s="96"/>
      <c r="AH14" s="96"/>
      <c r="AI14" s="96"/>
      <c r="AJ14" s="96"/>
    </row>
    <row r="15" spans="1:36" x14ac:dyDescent="0.2">
      <c r="A15" s="502"/>
      <c r="B15" s="515"/>
      <c r="C15" s="504"/>
      <c r="D15" s="513" t="str">
        <f>'TITLE PAGE'!B11</f>
        <v>Resource Zone Number:</v>
      </c>
      <c r="E15" s="516">
        <f>'TITLE PAGE'!D11</f>
        <v>11</v>
      </c>
      <c r="F15" s="504"/>
      <c r="G15" s="504"/>
      <c r="H15" s="504"/>
      <c r="I15" s="504"/>
      <c r="J15" s="504"/>
      <c r="K15" s="96"/>
      <c r="L15" s="504"/>
      <c r="M15" s="504"/>
      <c r="N15" s="504"/>
      <c r="O15" s="504"/>
      <c r="P15" s="96"/>
      <c r="Q15" s="96"/>
      <c r="R15" s="96"/>
      <c r="S15" s="96"/>
      <c r="T15" s="96"/>
      <c r="U15" s="96"/>
      <c r="V15" s="96"/>
      <c r="W15" s="96"/>
      <c r="X15" s="96"/>
      <c r="Y15" s="96"/>
      <c r="Z15" s="96"/>
      <c r="AA15" s="96"/>
      <c r="AB15" s="96"/>
      <c r="AC15" s="96"/>
      <c r="AD15" s="96"/>
      <c r="AE15" s="96"/>
      <c r="AF15" s="96"/>
      <c r="AG15" s="96"/>
      <c r="AH15" s="96"/>
      <c r="AI15" s="96"/>
      <c r="AJ15" s="96"/>
    </row>
    <row r="16" spans="1:36" ht="15.75" x14ac:dyDescent="0.25">
      <c r="A16" s="502"/>
      <c r="B16" s="503"/>
      <c r="C16" s="504"/>
      <c r="D16" s="513" t="str">
        <f>'TITLE PAGE'!B12</f>
        <v xml:space="preserve">Planning Scenario Name:                                                                     </v>
      </c>
      <c r="E16" s="514" t="str">
        <f>'TITLE PAGE'!D12</f>
        <v>Dry Year Annual Average</v>
      </c>
      <c r="F16" s="504"/>
      <c r="G16" s="504"/>
      <c r="H16" s="504"/>
      <c r="I16" s="504"/>
      <c r="J16" s="504"/>
      <c r="K16" s="96"/>
      <c r="L16" s="504"/>
      <c r="M16" s="504"/>
      <c r="N16" s="504"/>
      <c r="O16" s="504"/>
      <c r="P16" s="96"/>
      <c r="Q16" s="96"/>
      <c r="R16" s="96"/>
      <c r="S16" s="96"/>
      <c r="T16" s="96"/>
      <c r="U16" s="96"/>
      <c r="V16" s="96"/>
      <c r="W16" s="96"/>
      <c r="X16" s="96"/>
      <c r="Y16" s="96"/>
      <c r="Z16" s="96"/>
      <c r="AA16" s="96"/>
      <c r="AB16" s="96"/>
      <c r="AC16" s="96"/>
      <c r="AD16" s="96"/>
      <c r="AE16" s="96"/>
      <c r="AF16" s="96"/>
      <c r="AG16" s="96"/>
      <c r="AH16" s="96"/>
      <c r="AI16" s="96"/>
      <c r="AJ16" s="96"/>
    </row>
    <row r="17" spans="1:36" ht="15.75" x14ac:dyDescent="0.25">
      <c r="A17" s="502"/>
      <c r="B17" s="503"/>
      <c r="C17" s="504"/>
      <c r="D17" s="517" t="str">
        <f>'TITLE PAGE'!B13</f>
        <v xml:space="preserve">Chosen Level of Service:  </v>
      </c>
      <c r="E17" s="518" t="str">
        <f>'TITLE PAGE'!D13</f>
        <v>No more than 3 in 100 Temporary Use Bans</v>
      </c>
      <c r="F17" s="504"/>
      <c r="G17" s="504"/>
      <c r="H17" s="504"/>
      <c r="I17" s="504"/>
      <c r="J17" s="504"/>
      <c r="K17" s="96"/>
      <c r="L17" s="504"/>
      <c r="M17" s="504"/>
      <c r="N17" s="504"/>
      <c r="O17" s="504"/>
      <c r="P17" s="96"/>
      <c r="Q17" s="96"/>
      <c r="R17" s="96"/>
      <c r="S17" s="96"/>
      <c r="T17" s="96"/>
      <c r="U17" s="96"/>
      <c r="V17" s="96"/>
      <c r="W17" s="96"/>
      <c r="X17" s="96"/>
      <c r="Y17" s="96"/>
      <c r="Z17" s="96"/>
      <c r="AA17" s="96"/>
      <c r="AB17" s="96"/>
      <c r="AC17" s="96"/>
      <c r="AD17" s="96"/>
      <c r="AE17" s="96"/>
      <c r="AF17" s="96"/>
      <c r="AG17" s="96"/>
      <c r="AH17" s="96"/>
      <c r="AI17" s="96"/>
      <c r="AJ17" s="96"/>
    </row>
    <row r="18" spans="1:36" ht="15.75" x14ac:dyDescent="0.25">
      <c r="A18" s="502"/>
      <c r="B18" s="503"/>
      <c r="C18" s="504"/>
      <c r="D18" s="504"/>
      <c r="E18" s="519"/>
      <c r="F18" s="504"/>
      <c r="G18" s="504"/>
      <c r="H18" s="504"/>
      <c r="I18" s="504"/>
      <c r="J18" s="504"/>
      <c r="K18" s="96"/>
      <c r="L18" s="504"/>
      <c r="M18" s="504"/>
      <c r="N18" s="504"/>
      <c r="O18" s="504"/>
      <c r="P18" s="96"/>
      <c r="Q18" s="96"/>
      <c r="R18" s="96"/>
      <c r="S18" s="96"/>
      <c r="T18" s="96"/>
      <c r="U18" s="96"/>
      <c r="V18" s="96"/>
      <c r="W18" s="96"/>
      <c r="X18" s="96"/>
      <c r="Y18" s="96"/>
      <c r="Z18" s="96"/>
      <c r="AA18" s="96"/>
      <c r="AB18" s="96"/>
      <c r="AC18" s="96"/>
      <c r="AD18" s="96"/>
      <c r="AE18" s="96"/>
      <c r="AF18" s="96"/>
      <c r="AG18" s="96"/>
      <c r="AH18" s="96"/>
      <c r="AI18" s="96"/>
      <c r="AJ18" s="96"/>
    </row>
    <row r="19" spans="1:36" ht="15.75" x14ac:dyDescent="0.25">
      <c r="A19" s="502"/>
      <c r="B19" s="503"/>
      <c r="C19" s="504"/>
      <c r="D19" s="504"/>
      <c r="E19" s="632"/>
      <c r="F19" s="504"/>
      <c r="G19" s="504"/>
      <c r="H19" s="504"/>
      <c r="I19" s="504"/>
      <c r="J19" s="504"/>
      <c r="K19" s="96"/>
      <c r="L19" s="504"/>
      <c r="M19" s="504"/>
      <c r="N19" s="504"/>
      <c r="O19" s="504"/>
      <c r="P19" s="96"/>
      <c r="Q19" s="96"/>
      <c r="R19" s="96"/>
      <c r="S19" s="96"/>
      <c r="T19" s="96"/>
      <c r="U19" s="96"/>
      <c r="V19" s="96"/>
      <c r="W19" s="96"/>
      <c r="X19" s="96"/>
      <c r="Y19" s="96"/>
      <c r="Z19" s="96"/>
      <c r="AA19" s="96"/>
      <c r="AB19" s="96"/>
      <c r="AC19" s="96"/>
      <c r="AD19" s="96"/>
      <c r="AE19" s="96"/>
      <c r="AF19" s="96"/>
      <c r="AG19" s="96"/>
      <c r="AH19" s="96"/>
      <c r="AI19" s="96"/>
      <c r="AJ19" s="96"/>
    </row>
    <row r="20" spans="1:36" ht="18" x14ac:dyDescent="0.25">
      <c r="A20" s="502"/>
      <c r="B20" s="503"/>
      <c r="C20" s="504"/>
      <c r="D20" s="198" t="s">
        <v>141</v>
      </c>
      <c r="E20" s="632"/>
      <c r="F20" s="504"/>
      <c r="G20" s="504"/>
      <c r="H20" s="504"/>
      <c r="I20" s="504"/>
      <c r="J20" s="504"/>
      <c r="K20" s="96"/>
      <c r="L20" s="504"/>
      <c r="M20" s="504"/>
      <c r="N20" s="504"/>
      <c r="O20" s="504"/>
      <c r="P20" s="96"/>
      <c r="Q20" s="96"/>
      <c r="R20" s="96"/>
      <c r="S20" s="96"/>
      <c r="T20" s="96"/>
      <c r="U20" s="96"/>
      <c r="V20" s="96"/>
      <c r="W20" s="96"/>
      <c r="X20" s="96"/>
      <c r="Y20" s="96"/>
      <c r="Z20" s="96"/>
      <c r="AA20" s="96"/>
      <c r="AB20" s="96"/>
      <c r="AC20" s="96"/>
      <c r="AD20" s="96"/>
      <c r="AE20" s="96"/>
      <c r="AF20" s="96"/>
      <c r="AG20" s="96"/>
      <c r="AH20" s="96"/>
      <c r="AI20" s="96"/>
      <c r="AJ20" s="96"/>
    </row>
    <row r="21" spans="1:36" ht="15.75" x14ac:dyDescent="0.25">
      <c r="A21" s="502"/>
      <c r="B21" s="503"/>
      <c r="C21" s="504"/>
      <c r="D21" s="504"/>
      <c r="E21" s="632"/>
      <c r="F21" s="504"/>
      <c r="G21" s="504"/>
      <c r="H21" s="504"/>
      <c r="I21" s="504"/>
      <c r="J21" s="504"/>
      <c r="K21" s="96"/>
      <c r="L21" s="504"/>
      <c r="M21" s="504"/>
      <c r="N21" s="504"/>
      <c r="O21" s="504"/>
      <c r="P21" s="96"/>
      <c r="Q21" s="96"/>
      <c r="R21" s="96"/>
      <c r="S21" s="96"/>
      <c r="T21" s="96"/>
      <c r="U21" s="96"/>
      <c r="V21" s="96"/>
      <c r="W21" s="96"/>
      <c r="X21" s="96"/>
      <c r="Y21" s="96"/>
      <c r="Z21" s="96"/>
      <c r="AA21" s="96"/>
      <c r="AB21" s="96"/>
      <c r="AC21" s="96"/>
      <c r="AD21" s="96"/>
      <c r="AE21" s="96"/>
      <c r="AF21" s="96"/>
      <c r="AG21" s="96"/>
      <c r="AH21" s="96"/>
      <c r="AI21" s="96"/>
      <c r="AJ21" s="96"/>
    </row>
  </sheetData>
  <sheetProtection algorithmName="SHA-512" hashValue="qV9JfNAl3S8/2xRu+4JTNJbbd25cspL6q1VQZP1+FQ9q4DmlWQmhhjVd6V76xAWyn88/eMthWfH1MQ0lIg/sSw==" saltValue="2MgFhqTY0ODyHD91/+TKUg==" spinCount="100000" sheet="1" objects="1" scenarios="1"/>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X272"/>
  <sheetViews>
    <sheetView zoomScale="70" zoomScaleNormal="70" workbookViewId="0">
      <selection activeCell="D18" sqref="D18"/>
    </sheetView>
  </sheetViews>
  <sheetFormatPr defaultRowHeight="15" x14ac:dyDescent="0.2"/>
  <cols>
    <col min="1" max="2" width="8.88671875" style="418"/>
    <col min="3" max="3" width="47.77734375" style="418" bestFit="1" customWidth="1"/>
    <col min="4" max="8" width="8.88671875" style="418"/>
    <col min="9" max="18" width="8.88671875" style="780"/>
    <col min="19" max="19" width="12.88671875" style="780" bestFit="1" customWidth="1"/>
    <col min="20" max="20" width="15.6640625" style="780" bestFit="1" customWidth="1"/>
    <col min="21" max="21" width="19.33203125" style="780" hidden="1" customWidth="1"/>
    <col min="22" max="22" width="21.5546875" style="780" hidden="1" customWidth="1"/>
    <col min="23" max="23" width="0" style="780" hidden="1" customWidth="1"/>
    <col min="24" max="28" width="10.77734375" style="780" hidden="1" customWidth="1"/>
    <col min="29" max="29" width="11.44140625" style="780" hidden="1" customWidth="1"/>
    <col min="30" max="30" width="11.21875" style="780" hidden="1" customWidth="1"/>
    <col min="31" max="31" width="10.77734375" style="780" hidden="1" customWidth="1"/>
    <col min="32" max="32" width="10.6640625" style="780" hidden="1" customWidth="1"/>
    <col min="33" max="34" width="11" style="780" hidden="1" customWidth="1"/>
    <col min="35" max="36" width="10.44140625" style="780" hidden="1" customWidth="1"/>
    <col min="37" max="37" width="11" style="780" hidden="1" customWidth="1"/>
    <col min="38" max="48" width="10.77734375" style="780" hidden="1" customWidth="1"/>
    <col min="49" max="49" width="11" style="780" hidden="1" customWidth="1"/>
    <col min="50" max="51" width="11.21875" style="780" hidden="1" customWidth="1"/>
    <col min="52" max="53" width="10.77734375" style="780" hidden="1" customWidth="1"/>
    <col min="54" max="55" width="11" style="780" hidden="1" customWidth="1"/>
    <col min="56" max="57" width="10.77734375" style="780" hidden="1" customWidth="1"/>
    <col min="58" max="58" width="11" style="780" hidden="1" customWidth="1"/>
    <col min="59" max="68" width="10.77734375" style="780" hidden="1" customWidth="1"/>
    <col min="69" max="69" width="11" style="780" hidden="1" customWidth="1"/>
    <col min="70" max="71" width="11.21875" style="780" hidden="1" customWidth="1"/>
    <col min="72" max="73" width="10.77734375" style="780" hidden="1" customWidth="1"/>
    <col min="74" max="75" width="11" style="780" hidden="1" customWidth="1"/>
    <col min="76" max="77" width="10.77734375" style="780" hidden="1" customWidth="1"/>
    <col min="78" max="78" width="11" style="780" hidden="1" customWidth="1"/>
    <col min="79" max="88" width="10.77734375" style="780" hidden="1" customWidth="1"/>
    <col min="89" max="89" width="11" style="780" hidden="1" customWidth="1"/>
    <col min="90" max="91" width="11.21875" style="780" hidden="1" customWidth="1"/>
    <col min="92" max="93" width="10.77734375" style="780" hidden="1" customWidth="1"/>
    <col min="94" max="95" width="11" style="780" hidden="1" customWidth="1"/>
    <col min="96" max="97" width="10.77734375" style="780" hidden="1" customWidth="1"/>
    <col min="98" max="98" width="11" style="780" hidden="1" customWidth="1"/>
    <col min="99" max="103" width="10.77734375" style="780" hidden="1" customWidth="1"/>
    <col min="104" max="127" width="0" style="780" hidden="1" customWidth="1"/>
    <col min="128" max="16384" width="8.88671875" style="418"/>
  </cols>
  <sheetData>
    <row r="1" spans="2:128" ht="18" x14ac:dyDescent="0.25">
      <c r="B1" s="633" t="s">
        <v>362</v>
      </c>
      <c r="C1" s="204"/>
      <c r="D1" s="204"/>
      <c r="E1" s="204"/>
      <c r="F1" s="204"/>
      <c r="G1" s="204"/>
      <c r="H1" s="204"/>
      <c r="I1" s="204"/>
      <c r="J1" s="204"/>
      <c r="K1" s="204"/>
      <c r="L1" s="204"/>
      <c r="M1" s="204"/>
      <c r="N1" s="204"/>
      <c r="O1" s="204"/>
      <c r="P1" s="204"/>
      <c r="Q1" s="204"/>
      <c r="R1" s="215"/>
      <c r="S1" s="215"/>
      <c r="T1" s="215"/>
      <c r="U1" s="329" t="s">
        <v>363</v>
      </c>
      <c r="V1" s="634"/>
      <c r="W1" s="635"/>
      <c r="X1" s="636"/>
      <c r="Y1" s="637">
        <v>3.5000000000000003E-2</v>
      </c>
      <c r="Z1" s="637">
        <v>3.5000000000000003E-2</v>
      </c>
      <c r="AA1" s="637">
        <v>3.5000000000000003E-2</v>
      </c>
      <c r="AB1" s="637">
        <v>3.5000000000000003E-2</v>
      </c>
      <c r="AC1" s="637">
        <v>3.5000000000000003E-2</v>
      </c>
      <c r="AD1" s="637">
        <v>3.5000000000000003E-2</v>
      </c>
      <c r="AE1" s="637">
        <v>3.5000000000000003E-2</v>
      </c>
      <c r="AF1" s="637">
        <v>3.5000000000000003E-2</v>
      </c>
      <c r="AG1" s="637">
        <v>3.5000000000000003E-2</v>
      </c>
      <c r="AH1" s="637">
        <v>3.5000000000000003E-2</v>
      </c>
      <c r="AI1" s="637">
        <v>3.5000000000000003E-2</v>
      </c>
      <c r="AJ1" s="637">
        <v>3.5000000000000003E-2</v>
      </c>
      <c r="AK1" s="637">
        <v>3.5000000000000003E-2</v>
      </c>
      <c r="AL1" s="637">
        <v>3.5000000000000003E-2</v>
      </c>
      <c r="AM1" s="637">
        <v>3.5000000000000003E-2</v>
      </c>
      <c r="AN1" s="637">
        <v>3.5000000000000003E-2</v>
      </c>
      <c r="AO1" s="637">
        <v>3.5000000000000003E-2</v>
      </c>
      <c r="AP1" s="637">
        <v>3.5000000000000003E-2</v>
      </c>
      <c r="AQ1" s="637">
        <v>3.5000000000000003E-2</v>
      </c>
      <c r="AR1" s="637">
        <v>3.5000000000000003E-2</v>
      </c>
      <c r="AS1" s="637">
        <v>3.5000000000000003E-2</v>
      </c>
      <c r="AT1" s="637">
        <v>3.5000000000000003E-2</v>
      </c>
      <c r="AU1" s="637">
        <v>3.5000000000000003E-2</v>
      </c>
      <c r="AV1" s="637">
        <v>3.5000000000000003E-2</v>
      </c>
      <c r="AW1" s="637">
        <v>3.5000000000000003E-2</v>
      </c>
      <c r="AX1" s="637">
        <v>3.5000000000000003E-2</v>
      </c>
      <c r="AY1" s="637">
        <v>3.5000000000000003E-2</v>
      </c>
      <c r="AZ1" s="637">
        <v>3.5000000000000003E-2</v>
      </c>
      <c r="BA1" s="637">
        <v>3.5000000000000003E-2</v>
      </c>
      <c r="BB1" s="637">
        <v>0.03</v>
      </c>
      <c r="BC1" s="637">
        <v>0.03</v>
      </c>
      <c r="BD1" s="637">
        <v>0.03</v>
      </c>
      <c r="BE1" s="637">
        <v>0.03</v>
      </c>
      <c r="BF1" s="637">
        <v>0.03</v>
      </c>
      <c r="BG1" s="637">
        <v>0.03</v>
      </c>
      <c r="BH1" s="637">
        <v>0.03</v>
      </c>
      <c r="BI1" s="637">
        <v>0.03</v>
      </c>
      <c r="BJ1" s="637">
        <v>0.03</v>
      </c>
      <c r="BK1" s="637">
        <v>0.03</v>
      </c>
      <c r="BL1" s="637">
        <v>0.03</v>
      </c>
      <c r="BM1" s="637">
        <v>0.03</v>
      </c>
      <c r="BN1" s="637">
        <v>0.03</v>
      </c>
      <c r="BO1" s="637">
        <v>0.03</v>
      </c>
      <c r="BP1" s="637">
        <v>0.03</v>
      </c>
      <c r="BQ1" s="637">
        <v>0.03</v>
      </c>
      <c r="BR1" s="637">
        <v>0.03</v>
      </c>
      <c r="BS1" s="637">
        <v>0.03</v>
      </c>
      <c r="BT1" s="637">
        <v>0.03</v>
      </c>
      <c r="BU1" s="637">
        <v>0.03</v>
      </c>
      <c r="BV1" s="637">
        <v>0.03</v>
      </c>
      <c r="BW1" s="637">
        <v>0.03</v>
      </c>
      <c r="BX1" s="637">
        <v>0.03</v>
      </c>
      <c r="BY1" s="637">
        <v>0.03</v>
      </c>
      <c r="BZ1" s="637">
        <v>0.03</v>
      </c>
      <c r="CA1" s="637">
        <v>0.03</v>
      </c>
      <c r="CB1" s="637">
        <v>0.03</v>
      </c>
      <c r="CC1" s="637">
        <v>0.03</v>
      </c>
      <c r="CD1" s="637">
        <v>0.03</v>
      </c>
      <c r="CE1" s="637">
        <v>0.03</v>
      </c>
      <c r="CF1" s="637">
        <v>0.03</v>
      </c>
      <c r="CG1" s="637">
        <v>0.03</v>
      </c>
      <c r="CH1" s="637">
        <v>0.03</v>
      </c>
      <c r="CI1" s="637">
        <v>0.03</v>
      </c>
      <c r="CJ1" s="637">
        <v>0.03</v>
      </c>
      <c r="CK1" s="637">
        <v>0.03</v>
      </c>
      <c r="CL1" s="637">
        <v>0.03</v>
      </c>
      <c r="CM1" s="637">
        <v>0.03</v>
      </c>
      <c r="CN1" s="637">
        <v>0.03</v>
      </c>
      <c r="CO1" s="637">
        <v>0.03</v>
      </c>
      <c r="CP1" s="637">
        <v>0.03</v>
      </c>
      <c r="CQ1" s="637">
        <v>0.03</v>
      </c>
      <c r="CR1" s="637">
        <v>0.03</v>
      </c>
      <c r="CS1" s="637">
        <v>0.03</v>
      </c>
      <c r="CT1" s="637">
        <v>0.03</v>
      </c>
      <c r="CU1" s="637">
        <v>2.5000000000000001E-2</v>
      </c>
      <c r="CV1" s="637">
        <v>2.5000000000000001E-2</v>
      </c>
      <c r="CW1" s="637">
        <v>2.5000000000000001E-2</v>
      </c>
      <c r="CX1" s="637">
        <v>2.5000000000000001E-2</v>
      </c>
      <c r="CY1" s="637">
        <v>2.5000000000000001E-2</v>
      </c>
      <c r="CZ1" s="638">
        <v>2.5000000000000001E-2</v>
      </c>
      <c r="DA1" s="638">
        <v>2.5000000000000001E-2</v>
      </c>
      <c r="DB1" s="638">
        <v>2.5000000000000001E-2</v>
      </c>
      <c r="DC1" s="638">
        <v>2.5000000000000001E-2</v>
      </c>
      <c r="DD1" s="638">
        <v>2.5000000000000001E-2</v>
      </c>
      <c r="DE1" s="638">
        <v>2.5000000000000001E-2</v>
      </c>
      <c r="DF1" s="638">
        <v>2.5000000000000001E-2</v>
      </c>
      <c r="DG1" s="638">
        <v>2.5000000000000001E-2</v>
      </c>
      <c r="DH1" s="638">
        <v>2.5000000000000001E-2</v>
      </c>
      <c r="DI1" s="638">
        <v>2.5000000000000001E-2</v>
      </c>
      <c r="DJ1" s="638">
        <v>2.5000000000000001E-2</v>
      </c>
      <c r="DK1" s="638">
        <v>2.5000000000000001E-2</v>
      </c>
      <c r="DL1" s="638">
        <v>2.5000000000000001E-2</v>
      </c>
      <c r="DM1" s="638">
        <v>2.5000000000000001E-2</v>
      </c>
      <c r="DN1" s="638">
        <v>2.5000000000000001E-2</v>
      </c>
      <c r="DO1" s="638">
        <v>2.5000000000000001E-2</v>
      </c>
      <c r="DP1" s="638">
        <v>2.5000000000000001E-2</v>
      </c>
      <c r="DQ1" s="638">
        <v>2.5000000000000001E-2</v>
      </c>
      <c r="DR1" s="638">
        <v>2.5000000000000001E-2</v>
      </c>
      <c r="DS1" s="638">
        <v>2.5000000000000001E-2</v>
      </c>
      <c r="DT1" s="638">
        <v>2.5000000000000001E-2</v>
      </c>
      <c r="DU1" s="638">
        <v>2.5000000000000001E-2</v>
      </c>
      <c r="DV1" s="638">
        <v>2.5000000000000001E-2</v>
      </c>
      <c r="DW1" s="638">
        <v>2.5000000000000001E-2</v>
      </c>
      <c r="DX1" s="215"/>
    </row>
    <row r="2" spans="2:128" ht="18" x14ac:dyDescent="0.25">
      <c r="B2" s="639" t="s">
        <v>364</v>
      </c>
      <c r="C2" s="204"/>
      <c r="D2" s="204"/>
      <c r="E2" s="204"/>
      <c r="F2" s="204"/>
      <c r="G2" s="204"/>
      <c r="H2" s="204"/>
      <c r="I2" s="204"/>
      <c r="J2" s="204"/>
      <c r="K2" s="204"/>
      <c r="L2" s="204"/>
      <c r="M2" s="204"/>
      <c r="N2" s="204"/>
      <c r="O2" s="204"/>
      <c r="P2" s="204"/>
      <c r="Q2" s="204"/>
      <c r="R2" s="215"/>
      <c r="S2" s="215"/>
      <c r="T2" s="215"/>
      <c r="U2" s="329" t="s">
        <v>365</v>
      </c>
      <c r="V2" s="640">
        <v>80</v>
      </c>
      <c r="W2" s="641"/>
      <c r="X2" s="642">
        <v>1</v>
      </c>
      <c r="Y2" s="642">
        <f>IF(Y3&gt;$V2,0,X2/(1+Y1))</f>
        <v>0.96618357487922713</v>
      </c>
      <c r="Z2" s="642">
        <f t="shared" ref="Z2:CK2" si="0">IF(Z3&gt;$V2,0,Y2/(1+Z1))</f>
        <v>0.93351070036640305</v>
      </c>
      <c r="AA2" s="642">
        <f t="shared" si="0"/>
        <v>0.90194270566802237</v>
      </c>
      <c r="AB2" s="642">
        <f t="shared" si="0"/>
        <v>0.87144222769857238</v>
      </c>
      <c r="AC2" s="642">
        <f t="shared" si="0"/>
        <v>0.84197316685852408</v>
      </c>
      <c r="AD2" s="642">
        <f t="shared" si="0"/>
        <v>0.81350064430775282</v>
      </c>
      <c r="AE2" s="642">
        <f t="shared" si="0"/>
        <v>0.78599096068381924</v>
      </c>
      <c r="AF2" s="642">
        <f t="shared" si="0"/>
        <v>0.75941155621625056</v>
      </c>
      <c r="AG2" s="642">
        <f t="shared" si="0"/>
        <v>0.73373097218961414</v>
      </c>
      <c r="AH2" s="642">
        <f t="shared" si="0"/>
        <v>0.70891881370977217</v>
      </c>
      <c r="AI2" s="642">
        <f t="shared" si="0"/>
        <v>0.68494571372924851</v>
      </c>
      <c r="AJ2" s="642">
        <f t="shared" si="0"/>
        <v>0.66178329828912907</v>
      </c>
      <c r="AK2" s="642">
        <f t="shared" si="0"/>
        <v>0.63940415293635666</v>
      </c>
      <c r="AL2" s="642">
        <f t="shared" si="0"/>
        <v>0.61778179027667313</v>
      </c>
      <c r="AM2" s="642">
        <f t="shared" si="0"/>
        <v>0.59689061862480497</v>
      </c>
      <c r="AN2" s="642">
        <f t="shared" si="0"/>
        <v>0.57670591171478747</v>
      </c>
      <c r="AO2" s="642">
        <f t="shared" si="0"/>
        <v>0.55720377943457733</v>
      </c>
      <c r="AP2" s="642">
        <f t="shared" si="0"/>
        <v>0.53836113955031628</v>
      </c>
      <c r="AQ2" s="642">
        <f t="shared" si="0"/>
        <v>0.520155690386779</v>
      </c>
      <c r="AR2" s="642">
        <f t="shared" si="0"/>
        <v>0.50256588443167061</v>
      </c>
      <c r="AS2" s="642">
        <f t="shared" si="0"/>
        <v>0.48557090283253201</v>
      </c>
      <c r="AT2" s="642">
        <f t="shared" si="0"/>
        <v>0.46915063075606961</v>
      </c>
      <c r="AU2" s="642">
        <f t="shared" si="0"/>
        <v>0.45328563358074364</v>
      </c>
      <c r="AV2" s="642">
        <f t="shared" si="0"/>
        <v>0.43795713389443836</v>
      </c>
      <c r="AW2" s="642">
        <f t="shared" si="0"/>
        <v>0.42314698926998878</v>
      </c>
      <c r="AX2" s="642">
        <f t="shared" si="0"/>
        <v>0.40883767079225974</v>
      </c>
      <c r="AY2" s="642">
        <f t="shared" si="0"/>
        <v>0.39501224231136212</v>
      </c>
      <c r="AZ2" s="642">
        <f t="shared" si="0"/>
        <v>0.38165434039745133</v>
      </c>
      <c r="BA2" s="642">
        <f t="shared" si="0"/>
        <v>0.36874815497338298</v>
      </c>
      <c r="BB2" s="642">
        <f t="shared" si="0"/>
        <v>0.35800791744988636</v>
      </c>
      <c r="BC2" s="642">
        <f t="shared" si="0"/>
        <v>0.34758050237853044</v>
      </c>
      <c r="BD2" s="642">
        <f t="shared" si="0"/>
        <v>0.33745679842575771</v>
      </c>
      <c r="BE2" s="642">
        <f t="shared" si="0"/>
        <v>0.32762795963665797</v>
      </c>
      <c r="BF2" s="642">
        <f t="shared" si="0"/>
        <v>0.31808539770549316</v>
      </c>
      <c r="BG2" s="642">
        <f t="shared" si="0"/>
        <v>0.30882077447135259</v>
      </c>
      <c r="BH2" s="642">
        <f t="shared" si="0"/>
        <v>0.29982599463238113</v>
      </c>
      <c r="BI2" s="642">
        <f t="shared" si="0"/>
        <v>0.29109319867221467</v>
      </c>
      <c r="BJ2" s="642">
        <f t="shared" si="0"/>
        <v>0.2826147559924414</v>
      </c>
      <c r="BK2" s="642">
        <f t="shared" si="0"/>
        <v>0.27438325824508875</v>
      </c>
      <c r="BL2" s="642">
        <f t="shared" si="0"/>
        <v>0.26639151285930945</v>
      </c>
      <c r="BM2" s="642">
        <f t="shared" si="0"/>
        <v>0.25863253675661113</v>
      </c>
      <c r="BN2" s="642">
        <f t="shared" si="0"/>
        <v>0.25109955024913699</v>
      </c>
      <c r="BO2" s="642">
        <f t="shared" si="0"/>
        <v>0.24378597111566697</v>
      </c>
      <c r="BP2" s="642">
        <f t="shared" si="0"/>
        <v>0.23668540885016209</v>
      </c>
      <c r="BQ2" s="642">
        <f t="shared" si="0"/>
        <v>0.22979165907782728</v>
      </c>
      <c r="BR2" s="642">
        <f t="shared" si="0"/>
        <v>0.22309869813381289</v>
      </c>
      <c r="BS2" s="642">
        <f t="shared" si="0"/>
        <v>0.21660067779981834</v>
      </c>
      <c r="BT2" s="642">
        <f t="shared" si="0"/>
        <v>0.21029192019399839</v>
      </c>
      <c r="BU2" s="642">
        <f t="shared" si="0"/>
        <v>0.20416691280970717</v>
      </c>
      <c r="BV2" s="642">
        <f t="shared" si="0"/>
        <v>0.19822030369874483</v>
      </c>
      <c r="BW2" s="642">
        <f t="shared" si="0"/>
        <v>0.19244689679489788</v>
      </c>
      <c r="BX2" s="642">
        <f t="shared" si="0"/>
        <v>0.18684164737368725</v>
      </c>
      <c r="BY2" s="642">
        <f t="shared" si="0"/>
        <v>0.18139965764435656</v>
      </c>
      <c r="BZ2" s="642">
        <f t="shared" si="0"/>
        <v>0.17611617247024908</v>
      </c>
      <c r="CA2" s="642">
        <f t="shared" si="0"/>
        <v>0.17098657521383406</v>
      </c>
      <c r="CB2" s="642">
        <f t="shared" si="0"/>
        <v>0.1660063837027515</v>
      </c>
      <c r="CC2" s="642">
        <f t="shared" si="0"/>
        <v>0.16117124631335097</v>
      </c>
      <c r="CD2" s="642">
        <f t="shared" si="0"/>
        <v>0.15647693816830191</v>
      </c>
      <c r="CE2" s="642">
        <f t="shared" si="0"/>
        <v>0.1519193574449533</v>
      </c>
      <c r="CF2" s="642">
        <f t="shared" si="0"/>
        <v>0.1474945217912168</v>
      </c>
      <c r="CG2" s="642">
        <f t="shared" si="0"/>
        <v>0.14319856484584156</v>
      </c>
      <c r="CH2" s="642">
        <f t="shared" si="0"/>
        <v>0.13902773286004036</v>
      </c>
      <c r="CI2" s="642">
        <f t="shared" si="0"/>
        <v>0.13497838141751492</v>
      </c>
      <c r="CJ2" s="642">
        <f t="shared" si="0"/>
        <v>0.13104697225001449</v>
      </c>
      <c r="CK2" s="642">
        <f t="shared" si="0"/>
        <v>0.12723007014564514</v>
      </c>
      <c r="CL2" s="642">
        <f t="shared" ref="CL2:CY2" si="1">IF(CL3&gt;$V2,0,CK2/(1+CL1))</f>
        <v>0.12352433994722828</v>
      </c>
      <c r="CM2" s="642">
        <f t="shared" si="1"/>
        <v>0.11992654363808571</v>
      </c>
      <c r="CN2" s="642">
        <f t="shared" si="1"/>
        <v>0.11643353751270456</v>
      </c>
      <c r="CO2" s="642">
        <f t="shared" si="1"/>
        <v>0.11304226942981026</v>
      </c>
      <c r="CP2" s="642">
        <f t="shared" si="1"/>
        <v>0.10974977614544684</v>
      </c>
      <c r="CQ2" s="642">
        <f t="shared" si="1"/>
        <v>0.10655318072373479</v>
      </c>
      <c r="CR2" s="642">
        <f t="shared" si="1"/>
        <v>0.10344969002304348</v>
      </c>
      <c r="CS2" s="642">
        <f t="shared" si="1"/>
        <v>0.10043659225538201</v>
      </c>
      <c r="CT2" s="642">
        <f t="shared" si="1"/>
        <v>9.7511254616875737E-2</v>
      </c>
      <c r="CU2" s="642">
        <f t="shared" si="1"/>
        <v>9.5132931333537313E-2</v>
      </c>
      <c r="CV2" s="642">
        <f t="shared" si="1"/>
        <v>9.2812615935158368E-2</v>
      </c>
      <c r="CW2" s="642">
        <f t="shared" si="1"/>
        <v>9.0548893595276458E-2</v>
      </c>
      <c r="CX2" s="642">
        <f t="shared" si="1"/>
        <v>8.834038399539168E-2</v>
      </c>
      <c r="CY2" s="642">
        <f t="shared" si="1"/>
        <v>8.6185740483308959E-2</v>
      </c>
      <c r="CZ2" s="643" t="s">
        <v>366</v>
      </c>
      <c r="DA2" s="644"/>
      <c r="DB2" s="644"/>
      <c r="DC2" s="644"/>
      <c r="DD2" s="644"/>
      <c r="DE2" s="644"/>
      <c r="DF2" s="644"/>
      <c r="DG2" s="644"/>
      <c r="DH2" s="644"/>
      <c r="DI2" s="644"/>
      <c r="DJ2" s="644"/>
      <c r="DK2" s="644"/>
      <c r="DL2" s="644"/>
      <c r="DM2" s="644"/>
      <c r="DN2" s="644"/>
      <c r="DO2" s="644"/>
      <c r="DP2" s="644"/>
      <c r="DQ2" s="644"/>
      <c r="DR2" s="644"/>
      <c r="DS2" s="644"/>
      <c r="DT2" s="644"/>
      <c r="DU2" s="644"/>
      <c r="DV2" s="644"/>
      <c r="DW2" s="644"/>
      <c r="DX2" s="215"/>
    </row>
    <row r="3" spans="2:128" ht="15.75" thickBot="1" x14ac:dyDescent="0.25">
      <c r="B3" s="519"/>
      <c r="C3" s="645"/>
      <c r="D3" s="504"/>
      <c r="E3" s="504"/>
      <c r="F3" s="504"/>
      <c r="G3" s="504"/>
      <c r="H3" s="646"/>
      <c r="I3" s="504"/>
      <c r="J3" s="504"/>
      <c r="K3" s="504"/>
      <c r="L3" s="646"/>
      <c r="M3" s="646"/>
      <c r="N3" s="646"/>
      <c r="O3" s="646"/>
      <c r="P3" s="646"/>
      <c r="Q3" s="646"/>
      <c r="R3" s="646"/>
      <c r="S3" s="96"/>
      <c r="T3" s="96"/>
      <c r="U3" s="647"/>
      <c r="V3" s="648"/>
      <c r="W3" s="649"/>
      <c r="X3" s="650">
        <v>1</v>
      </c>
      <c r="Y3" s="650">
        <f>X3+1</f>
        <v>2</v>
      </c>
      <c r="Z3" s="650">
        <f t="shared" ref="Z3:CK3" si="2">Y3+1</f>
        <v>3</v>
      </c>
      <c r="AA3" s="650">
        <f t="shared" si="2"/>
        <v>4</v>
      </c>
      <c r="AB3" s="650">
        <f t="shared" si="2"/>
        <v>5</v>
      </c>
      <c r="AC3" s="650">
        <f t="shared" si="2"/>
        <v>6</v>
      </c>
      <c r="AD3" s="650">
        <f t="shared" si="2"/>
        <v>7</v>
      </c>
      <c r="AE3" s="650">
        <f t="shared" si="2"/>
        <v>8</v>
      </c>
      <c r="AF3" s="650">
        <f t="shared" si="2"/>
        <v>9</v>
      </c>
      <c r="AG3" s="650">
        <f t="shared" si="2"/>
        <v>10</v>
      </c>
      <c r="AH3" s="650">
        <f t="shared" si="2"/>
        <v>11</v>
      </c>
      <c r="AI3" s="650">
        <f t="shared" si="2"/>
        <v>12</v>
      </c>
      <c r="AJ3" s="650">
        <f t="shared" si="2"/>
        <v>13</v>
      </c>
      <c r="AK3" s="650">
        <f t="shared" si="2"/>
        <v>14</v>
      </c>
      <c r="AL3" s="650">
        <f t="shared" si="2"/>
        <v>15</v>
      </c>
      <c r="AM3" s="650">
        <f t="shared" si="2"/>
        <v>16</v>
      </c>
      <c r="AN3" s="650">
        <f t="shared" si="2"/>
        <v>17</v>
      </c>
      <c r="AO3" s="650">
        <f t="shared" si="2"/>
        <v>18</v>
      </c>
      <c r="AP3" s="650">
        <f t="shared" si="2"/>
        <v>19</v>
      </c>
      <c r="AQ3" s="650">
        <f t="shared" si="2"/>
        <v>20</v>
      </c>
      <c r="AR3" s="650">
        <f t="shared" si="2"/>
        <v>21</v>
      </c>
      <c r="AS3" s="650">
        <f t="shared" si="2"/>
        <v>22</v>
      </c>
      <c r="AT3" s="650">
        <f t="shared" si="2"/>
        <v>23</v>
      </c>
      <c r="AU3" s="650">
        <f t="shared" si="2"/>
        <v>24</v>
      </c>
      <c r="AV3" s="650">
        <f t="shared" si="2"/>
        <v>25</v>
      </c>
      <c r="AW3" s="650">
        <f t="shared" si="2"/>
        <v>26</v>
      </c>
      <c r="AX3" s="650">
        <f t="shared" si="2"/>
        <v>27</v>
      </c>
      <c r="AY3" s="650">
        <f t="shared" si="2"/>
        <v>28</v>
      </c>
      <c r="AZ3" s="650">
        <f t="shared" si="2"/>
        <v>29</v>
      </c>
      <c r="BA3" s="650">
        <f t="shared" si="2"/>
        <v>30</v>
      </c>
      <c r="BB3" s="650">
        <f t="shared" si="2"/>
        <v>31</v>
      </c>
      <c r="BC3" s="650">
        <f t="shared" si="2"/>
        <v>32</v>
      </c>
      <c r="BD3" s="650">
        <f t="shared" si="2"/>
        <v>33</v>
      </c>
      <c r="BE3" s="650">
        <f t="shared" si="2"/>
        <v>34</v>
      </c>
      <c r="BF3" s="650">
        <f t="shared" si="2"/>
        <v>35</v>
      </c>
      <c r="BG3" s="650">
        <f t="shared" si="2"/>
        <v>36</v>
      </c>
      <c r="BH3" s="650">
        <f t="shared" si="2"/>
        <v>37</v>
      </c>
      <c r="BI3" s="650">
        <f t="shared" si="2"/>
        <v>38</v>
      </c>
      <c r="BJ3" s="650">
        <f t="shared" si="2"/>
        <v>39</v>
      </c>
      <c r="BK3" s="650">
        <f t="shared" si="2"/>
        <v>40</v>
      </c>
      <c r="BL3" s="650">
        <f t="shared" si="2"/>
        <v>41</v>
      </c>
      <c r="BM3" s="650">
        <f t="shared" si="2"/>
        <v>42</v>
      </c>
      <c r="BN3" s="650">
        <f t="shared" si="2"/>
        <v>43</v>
      </c>
      <c r="BO3" s="650">
        <f t="shared" si="2"/>
        <v>44</v>
      </c>
      <c r="BP3" s="650">
        <f t="shared" si="2"/>
        <v>45</v>
      </c>
      <c r="BQ3" s="650">
        <f t="shared" si="2"/>
        <v>46</v>
      </c>
      <c r="BR3" s="650">
        <f t="shared" si="2"/>
        <v>47</v>
      </c>
      <c r="BS3" s="650">
        <f t="shared" si="2"/>
        <v>48</v>
      </c>
      <c r="BT3" s="650">
        <f t="shared" si="2"/>
        <v>49</v>
      </c>
      <c r="BU3" s="650">
        <f t="shared" si="2"/>
        <v>50</v>
      </c>
      <c r="BV3" s="650">
        <f t="shared" si="2"/>
        <v>51</v>
      </c>
      <c r="BW3" s="650">
        <f t="shared" si="2"/>
        <v>52</v>
      </c>
      <c r="BX3" s="650">
        <f t="shared" si="2"/>
        <v>53</v>
      </c>
      <c r="BY3" s="650">
        <f t="shared" si="2"/>
        <v>54</v>
      </c>
      <c r="BZ3" s="650">
        <f t="shared" si="2"/>
        <v>55</v>
      </c>
      <c r="CA3" s="650">
        <f t="shared" si="2"/>
        <v>56</v>
      </c>
      <c r="CB3" s="650">
        <f t="shared" si="2"/>
        <v>57</v>
      </c>
      <c r="CC3" s="650">
        <f t="shared" si="2"/>
        <v>58</v>
      </c>
      <c r="CD3" s="650">
        <f t="shared" si="2"/>
        <v>59</v>
      </c>
      <c r="CE3" s="650">
        <f t="shared" si="2"/>
        <v>60</v>
      </c>
      <c r="CF3" s="650">
        <f t="shared" si="2"/>
        <v>61</v>
      </c>
      <c r="CG3" s="650">
        <f t="shared" si="2"/>
        <v>62</v>
      </c>
      <c r="CH3" s="650">
        <f t="shared" si="2"/>
        <v>63</v>
      </c>
      <c r="CI3" s="650">
        <f t="shared" si="2"/>
        <v>64</v>
      </c>
      <c r="CJ3" s="650">
        <f t="shared" si="2"/>
        <v>65</v>
      </c>
      <c r="CK3" s="650">
        <f t="shared" si="2"/>
        <v>66</v>
      </c>
      <c r="CL3" s="650">
        <f t="shared" ref="CL3:DW3" si="3">CK3+1</f>
        <v>67</v>
      </c>
      <c r="CM3" s="650">
        <f t="shared" si="3"/>
        <v>68</v>
      </c>
      <c r="CN3" s="650">
        <f t="shared" si="3"/>
        <v>69</v>
      </c>
      <c r="CO3" s="650">
        <f t="shared" si="3"/>
        <v>70</v>
      </c>
      <c r="CP3" s="650">
        <f t="shared" si="3"/>
        <v>71</v>
      </c>
      <c r="CQ3" s="650">
        <f t="shared" si="3"/>
        <v>72</v>
      </c>
      <c r="CR3" s="650">
        <f t="shared" si="3"/>
        <v>73</v>
      </c>
      <c r="CS3" s="650">
        <f t="shared" si="3"/>
        <v>74</v>
      </c>
      <c r="CT3" s="650">
        <f t="shared" si="3"/>
        <v>75</v>
      </c>
      <c r="CU3" s="650">
        <f t="shared" si="3"/>
        <v>76</v>
      </c>
      <c r="CV3" s="650">
        <f t="shared" si="3"/>
        <v>77</v>
      </c>
      <c r="CW3" s="650">
        <f t="shared" si="3"/>
        <v>78</v>
      </c>
      <c r="CX3" s="650">
        <f t="shared" si="3"/>
        <v>79</v>
      </c>
      <c r="CY3" s="650">
        <f t="shared" si="3"/>
        <v>80</v>
      </c>
      <c r="CZ3" s="651">
        <f t="shared" si="3"/>
        <v>81</v>
      </c>
      <c r="DA3" s="651">
        <f t="shared" si="3"/>
        <v>82</v>
      </c>
      <c r="DB3" s="651">
        <f t="shared" si="3"/>
        <v>83</v>
      </c>
      <c r="DC3" s="651">
        <f t="shared" si="3"/>
        <v>84</v>
      </c>
      <c r="DD3" s="651">
        <f t="shared" si="3"/>
        <v>85</v>
      </c>
      <c r="DE3" s="651">
        <f t="shared" si="3"/>
        <v>86</v>
      </c>
      <c r="DF3" s="651">
        <f t="shared" si="3"/>
        <v>87</v>
      </c>
      <c r="DG3" s="651">
        <f t="shared" si="3"/>
        <v>88</v>
      </c>
      <c r="DH3" s="651">
        <f t="shared" si="3"/>
        <v>89</v>
      </c>
      <c r="DI3" s="651">
        <f t="shared" si="3"/>
        <v>90</v>
      </c>
      <c r="DJ3" s="651">
        <f t="shared" si="3"/>
        <v>91</v>
      </c>
      <c r="DK3" s="651">
        <f t="shared" si="3"/>
        <v>92</v>
      </c>
      <c r="DL3" s="651">
        <f t="shared" si="3"/>
        <v>93</v>
      </c>
      <c r="DM3" s="651">
        <f t="shared" si="3"/>
        <v>94</v>
      </c>
      <c r="DN3" s="651">
        <f t="shared" si="3"/>
        <v>95</v>
      </c>
      <c r="DO3" s="651">
        <f t="shared" si="3"/>
        <v>96</v>
      </c>
      <c r="DP3" s="651">
        <f t="shared" si="3"/>
        <v>97</v>
      </c>
      <c r="DQ3" s="651">
        <f t="shared" si="3"/>
        <v>98</v>
      </c>
      <c r="DR3" s="651">
        <f t="shared" si="3"/>
        <v>99</v>
      </c>
      <c r="DS3" s="651">
        <f t="shared" si="3"/>
        <v>100</v>
      </c>
      <c r="DT3" s="651">
        <f t="shared" si="3"/>
        <v>101</v>
      </c>
      <c r="DU3" s="651">
        <f t="shared" si="3"/>
        <v>102</v>
      </c>
      <c r="DV3" s="651">
        <f t="shared" si="3"/>
        <v>103</v>
      </c>
      <c r="DW3" s="651">
        <f t="shared" si="3"/>
        <v>104</v>
      </c>
      <c r="DX3" s="215"/>
    </row>
    <row r="4" spans="2:128" ht="51" x14ac:dyDescent="0.2">
      <c r="B4" s="652" t="s">
        <v>115</v>
      </c>
      <c r="C4" s="250" t="s">
        <v>367</v>
      </c>
      <c r="D4" s="251" t="s">
        <v>368</v>
      </c>
      <c r="E4" s="252" t="s">
        <v>369</v>
      </c>
      <c r="F4" s="252" t="s">
        <v>370</v>
      </c>
      <c r="G4" s="252" t="s">
        <v>371</v>
      </c>
      <c r="H4" s="252" t="s">
        <v>372</v>
      </c>
      <c r="I4" s="252" t="s">
        <v>373</v>
      </c>
      <c r="J4" s="252" t="s">
        <v>374</v>
      </c>
      <c r="K4" s="252" t="s">
        <v>375</v>
      </c>
      <c r="L4" s="252" t="s">
        <v>376</v>
      </c>
      <c r="M4" s="252" t="s">
        <v>377</v>
      </c>
      <c r="N4" s="252" t="s">
        <v>378</v>
      </c>
      <c r="O4" s="252" t="s">
        <v>379</v>
      </c>
      <c r="P4" s="252" t="s">
        <v>380</v>
      </c>
      <c r="Q4" s="252" t="s">
        <v>381</v>
      </c>
      <c r="R4" s="361" t="s">
        <v>382</v>
      </c>
      <c r="S4" s="253" t="s">
        <v>383</v>
      </c>
      <c r="T4" s="254" t="s">
        <v>384</v>
      </c>
      <c r="U4" s="255" t="s">
        <v>385</v>
      </c>
      <c r="V4" s="207" t="s">
        <v>116</v>
      </c>
      <c r="W4" s="207" t="s">
        <v>144</v>
      </c>
      <c r="X4" s="653" t="s">
        <v>386</v>
      </c>
      <c r="Y4" s="653" t="s">
        <v>387</v>
      </c>
      <c r="Z4" s="653" t="s">
        <v>388</v>
      </c>
      <c r="AA4" s="653" t="s">
        <v>389</v>
      </c>
      <c r="AB4" s="653" t="s">
        <v>390</v>
      </c>
      <c r="AC4" s="653" t="s">
        <v>391</v>
      </c>
      <c r="AD4" s="653" t="s">
        <v>392</v>
      </c>
      <c r="AE4" s="653" t="s">
        <v>393</v>
      </c>
      <c r="AF4" s="653" t="s">
        <v>394</v>
      </c>
      <c r="AG4" s="653" t="s">
        <v>395</v>
      </c>
      <c r="AH4" s="653" t="s">
        <v>396</v>
      </c>
      <c r="AI4" s="653" t="s">
        <v>397</v>
      </c>
      <c r="AJ4" s="653" t="s">
        <v>398</v>
      </c>
      <c r="AK4" s="654" t="s">
        <v>399</v>
      </c>
      <c r="AL4" s="654" t="s">
        <v>400</v>
      </c>
      <c r="AM4" s="654" t="s">
        <v>401</v>
      </c>
      <c r="AN4" s="654" t="s">
        <v>402</v>
      </c>
      <c r="AO4" s="654" t="s">
        <v>403</v>
      </c>
      <c r="AP4" s="654" t="s">
        <v>404</v>
      </c>
      <c r="AQ4" s="654" t="s">
        <v>405</v>
      </c>
      <c r="AR4" s="654" t="s">
        <v>406</v>
      </c>
      <c r="AS4" s="654" t="s">
        <v>407</v>
      </c>
      <c r="AT4" s="655" t="s">
        <v>408</v>
      </c>
      <c r="AU4" s="655" t="s">
        <v>409</v>
      </c>
      <c r="AV4" s="655" t="s">
        <v>410</v>
      </c>
      <c r="AW4" s="655" t="s">
        <v>411</v>
      </c>
      <c r="AX4" s="655" t="s">
        <v>412</v>
      </c>
      <c r="AY4" s="655" t="s">
        <v>413</v>
      </c>
      <c r="AZ4" s="655" t="s">
        <v>414</v>
      </c>
      <c r="BA4" s="655" t="s">
        <v>415</v>
      </c>
      <c r="BB4" s="655" t="s">
        <v>416</v>
      </c>
      <c r="BC4" s="655" t="s">
        <v>417</v>
      </c>
      <c r="BD4" s="655" t="s">
        <v>418</v>
      </c>
      <c r="BE4" s="655" t="s">
        <v>419</v>
      </c>
      <c r="BF4" s="655" t="s">
        <v>420</v>
      </c>
      <c r="BG4" s="655" t="s">
        <v>421</v>
      </c>
      <c r="BH4" s="655" t="s">
        <v>422</v>
      </c>
      <c r="BI4" s="655" t="s">
        <v>423</v>
      </c>
      <c r="BJ4" s="655" t="s">
        <v>424</v>
      </c>
      <c r="BK4" s="655" t="s">
        <v>425</v>
      </c>
      <c r="BL4" s="655" t="s">
        <v>426</v>
      </c>
      <c r="BM4" s="655" t="s">
        <v>427</v>
      </c>
      <c r="BN4" s="655" t="s">
        <v>428</v>
      </c>
      <c r="BO4" s="655" t="s">
        <v>429</v>
      </c>
      <c r="BP4" s="655" t="s">
        <v>430</v>
      </c>
      <c r="BQ4" s="655" t="s">
        <v>431</v>
      </c>
      <c r="BR4" s="655" t="s">
        <v>432</v>
      </c>
      <c r="BS4" s="655" t="s">
        <v>433</v>
      </c>
      <c r="BT4" s="655" t="s">
        <v>434</v>
      </c>
      <c r="BU4" s="655" t="s">
        <v>435</v>
      </c>
      <c r="BV4" s="655" t="s">
        <v>436</v>
      </c>
      <c r="BW4" s="655" t="s">
        <v>437</v>
      </c>
      <c r="BX4" s="655" t="s">
        <v>438</v>
      </c>
      <c r="BY4" s="655" t="s">
        <v>439</v>
      </c>
      <c r="BZ4" s="655" t="s">
        <v>440</v>
      </c>
      <c r="CA4" s="655" t="s">
        <v>441</v>
      </c>
      <c r="CB4" s="655" t="s">
        <v>442</v>
      </c>
      <c r="CC4" s="655" t="s">
        <v>443</v>
      </c>
      <c r="CD4" s="655" t="s">
        <v>444</v>
      </c>
      <c r="CE4" s="656" t="s">
        <v>445</v>
      </c>
      <c r="CF4" s="657" t="s">
        <v>446</v>
      </c>
      <c r="CG4" s="657" t="s">
        <v>447</v>
      </c>
      <c r="CH4" s="657" t="s">
        <v>448</v>
      </c>
      <c r="CI4" s="657" t="s">
        <v>449</v>
      </c>
      <c r="CJ4" s="657" t="s">
        <v>450</v>
      </c>
      <c r="CK4" s="657" t="s">
        <v>451</v>
      </c>
      <c r="CL4" s="657" t="s">
        <v>452</v>
      </c>
      <c r="CM4" s="657" t="s">
        <v>453</v>
      </c>
      <c r="CN4" s="657" t="s">
        <v>454</v>
      </c>
      <c r="CO4" s="657" t="s">
        <v>455</v>
      </c>
      <c r="CP4" s="657" t="s">
        <v>456</v>
      </c>
      <c r="CQ4" s="657" t="s">
        <v>457</v>
      </c>
      <c r="CR4" s="657" t="s">
        <v>458</v>
      </c>
      <c r="CS4" s="657" t="s">
        <v>459</v>
      </c>
      <c r="CT4" s="657" t="s">
        <v>460</v>
      </c>
      <c r="CU4" s="657" t="s">
        <v>461</v>
      </c>
      <c r="CV4" s="657" t="s">
        <v>462</v>
      </c>
      <c r="CW4" s="657" t="s">
        <v>463</v>
      </c>
      <c r="CX4" s="657" t="s">
        <v>464</v>
      </c>
      <c r="CY4" s="658" t="s">
        <v>465</v>
      </c>
      <c r="CZ4" s="659" t="s">
        <v>466</v>
      </c>
      <c r="DA4" s="660" t="s">
        <v>467</v>
      </c>
      <c r="DB4" s="660" t="s">
        <v>468</v>
      </c>
      <c r="DC4" s="660" t="s">
        <v>469</v>
      </c>
      <c r="DD4" s="660" t="s">
        <v>470</v>
      </c>
      <c r="DE4" s="660" t="s">
        <v>471</v>
      </c>
      <c r="DF4" s="660" t="s">
        <v>472</v>
      </c>
      <c r="DG4" s="660" t="s">
        <v>473</v>
      </c>
      <c r="DH4" s="660" t="s">
        <v>474</v>
      </c>
      <c r="DI4" s="660" t="s">
        <v>475</v>
      </c>
      <c r="DJ4" s="660" t="s">
        <v>476</v>
      </c>
      <c r="DK4" s="660" t="s">
        <v>477</v>
      </c>
      <c r="DL4" s="660" t="s">
        <v>478</v>
      </c>
      <c r="DM4" s="660" t="s">
        <v>479</v>
      </c>
      <c r="DN4" s="660" t="s">
        <v>480</v>
      </c>
      <c r="DO4" s="660" t="s">
        <v>481</v>
      </c>
      <c r="DP4" s="660" t="s">
        <v>482</v>
      </c>
      <c r="DQ4" s="660" t="s">
        <v>483</v>
      </c>
      <c r="DR4" s="660" t="s">
        <v>484</v>
      </c>
      <c r="DS4" s="660" t="s">
        <v>485</v>
      </c>
      <c r="DT4" s="660" t="s">
        <v>486</v>
      </c>
      <c r="DU4" s="660" t="s">
        <v>487</v>
      </c>
      <c r="DV4" s="660" t="s">
        <v>488</v>
      </c>
      <c r="DW4" s="661" t="s">
        <v>489</v>
      </c>
      <c r="DX4" s="662"/>
    </row>
    <row r="5" spans="2:128" x14ac:dyDescent="0.2">
      <c r="B5" s="182" t="s">
        <v>490</v>
      </c>
      <c r="C5" s="663" t="s">
        <v>491</v>
      </c>
      <c r="D5" s="664"/>
      <c r="E5" s="665"/>
      <c r="F5" s="183"/>
      <c r="G5" s="183"/>
      <c r="H5" s="183"/>
      <c r="I5" s="183"/>
      <c r="J5" s="183"/>
      <c r="K5" s="183"/>
      <c r="L5" s="183"/>
      <c r="M5" s="183"/>
      <c r="N5" s="183"/>
      <c r="O5" s="183"/>
      <c r="P5" s="183"/>
      <c r="Q5" s="183"/>
      <c r="R5" s="184"/>
      <c r="S5" s="666"/>
      <c r="T5" s="667"/>
      <c r="U5" s="185"/>
      <c r="V5" s="665"/>
      <c r="W5" s="665"/>
      <c r="X5" s="665"/>
      <c r="Y5" s="665"/>
      <c r="Z5" s="668"/>
      <c r="AA5" s="668"/>
      <c r="AB5" s="668"/>
      <c r="AC5" s="669"/>
      <c r="AD5" s="669"/>
      <c r="AE5" s="669"/>
      <c r="AF5" s="669"/>
      <c r="AG5" s="669"/>
      <c r="AH5" s="669"/>
      <c r="AI5" s="669"/>
      <c r="AJ5" s="669"/>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670"/>
      <c r="BO5" s="670"/>
      <c r="BP5" s="670"/>
      <c r="BQ5" s="670"/>
      <c r="BR5" s="670"/>
      <c r="BS5" s="670"/>
      <c r="BT5" s="670"/>
      <c r="BU5" s="670"/>
      <c r="BV5" s="670"/>
      <c r="BW5" s="670"/>
      <c r="BX5" s="670"/>
      <c r="BY5" s="670"/>
      <c r="BZ5" s="670"/>
      <c r="CA5" s="670"/>
      <c r="CB5" s="670"/>
      <c r="CC5" s="670"/>
      <c r="CD5" s="670"/>
      <c r="CE5" s="670"/>
      <c r="CF5" s="670"/>
      <c r="CG5" s="670"/>
      <c r="CH5" s="186"/>
      <c r="CI5" s="670"/>
      <c r="CJ5" s="670"/>
      <c r="CK5" s="670"/>
      <c r="CL5" s="670"/>
      <c r="CM5" s="670"/>
      <c r="CN5" s="670"/>
      <c r="CO5" s="670"/>
      <c r="CP5" s="670"/>
      <c r="CQ5" s="670"/>
      <c r="CR5" s="670"/>
      <c r="CS5" s="670"/>
      <c r="CT5" s="670"/>
      <c r="CU5" s="670"/>
      <c r="CV5" s="670"/>
      <c r="CW5" s="670"/>
      <c r="CX5" s="670"/>
      <c r="CY5" s="671"/>
      <c r="CZ5" s="672"/>
      <c r="DA5" s="37"/>
      <c r="DB5" s="37"/>
      <c r="DC5" s="37"/>
      <c r="DD5" s="37"/>
      <c r="DE5" s="37"/>
      <c r="DF5" s="37"/>
      <c r="DG5" s="37"/>
      <c r="DH5" s="37"/>
      <c r="DI5" s="37"/>
      <c r="DJ5" s="37"/>
      <c r="DK5" s="37"/>
      <c r="DL5" s="37"/>
      <c r="DM5" s="37"/>
      <c r="DN5" s="37"/>
      <c r="DO5" s="37"/>
      <c r="DP5" s="37"/>
      <c r="DQ5" s="37"/>
      <c r="DR5" s="37"/>
      <c r="DS5" s="37"/>
      <c r="DT5" s="37"/>
      <c r="DU5" s="37"/>
      <c r="DV5" s="37"/>
      <c r="DW5" s="673"/>
      <c r="DX5" s="37"/>
    </row>
    <row r="6" spans="2:128" ht="25.5" x14ac:dyDescent="0.2">
      <c r="B6" s="187" t="s">
        <v>492</v>
      </c>
      <c r="C6" s="256" t="s">
        <v>493</v>
      </c>
      <c r="D6" s="674"/>
      <c r="E6" s="668"/>
      <c r="F6" s="188"/>
      <c r="G6" s="188"/>
      <c r="H6" s="189"/>
      <c r="I6" s="189"/>
      <c r="J6" s="189"/>
      <c r="K6" s="189"/>
      <c r="L6" s="189"/>
      <c r="M6" s="189"/>
      <c r="N6" s="189"/>
      <c r="O6" s="189"/>
      <c r="P6" s="189"/>
      <c r="Q6" s="189"/>
      <c r="R6" s="190"/>
      <c r="S6" s="666"/>
      <c r="T6" s="667"/>
      <c r="U6" s="191" t="s">
        <v>494</v>
      </c>
      <c r="V6" s="668"/>
      <c r="W6" s="668"/>
      <c r="X6" s="668">
        <f t="shared" ref="X6:BC6" si="4">SUMIF($C:$C,"58.1x",X:X)</f>
        <v>0</v>
      </c>
      <c r="Y6" s="668">
        <f t="shared" si="4"/>
        <v>0</v>
      </c>
      <c r="Z6" s="668">
        <f t="shared" si="4"/>
        <v>0</v>
      </c>
      <c r="AA6" s="668">
        <f t="shared" si="4"/>
        <v>0</v>
      </c>
      <c r="AB6" s="668">
        <f t="shared" si="4"/>
        <v>0</v>
      </c>
      <c r="AC6" s="668">
        <f t="shared" si="4"/>
        <v>0</v>
      </c>
      <c r="AD6" s="668">
        <f t="shared" si="4"/>
        <v>0</v>
      </c>
      <c r="AE6" s="668">
        <f t="shared" si="4"/>
        <v>0</v>
      </c>
      <c r="AF6" s="668">
        <f t="shared" si="4"/>
        <v>0</v>
      </c>
      <c r="AG6" s="668">
        <f t="shared" si="4"/>
        <v>0</v>
      </c>
      <c r="AH6" s="668">
        <f t="shared" si="4"/>
        <v>0</v>
      </c>
      <c r="AI6" s="668">
        <f t="shared" si="4"/>
        <v>0</v>
      </c>
      <c r="AJ6" s="668">
        <f t="shared" si="4"/>
        <v>0</v>
      </c>
      <c r="AK6" s="668">
        <f t="shared" si="4"/>
        <v>0</v>
      </c>
      <c r="AL6" s="668">
        <f t="shared" si="4"/>
        <v>0</v>
      </c>
      <c r="AM6" s="668">
        <f t="shared" si="4"/>
        <v>0</v>
      </c>
      <c r="AN6" s="668">
        <f t="shared" si="4"/>
        <v>0</v>
      </c>
      <c r="AO6" s="668">
        <f t="shared" si="4"/>
        <v>0</v>
      </c>
      <c r="AP6" s="668">
        <f t="shared" si="4"/>
        <v>0</v>
      </c>
      <c r="AQ6" s="668">
        <f t="shared" si="4"/>
        <v>0</v>
      </c>
      <c r="AR6" s="668">
        <f t="shared" si="4"/>
        <v>0</v>
      </c>
      <c r="AS6" s="668">
        <f t="shared" si="4"/>
        <v>0</v>
      </c>
      <c r="AT6" s="668">
        <f t="shared" si="4"/>
        <v>0</v>
      </c>
      <c r="AU6" s="668">
        <f t="shared" si="4"/>
        <v>0</v>
      </c>
      <c r="AV6" s="668">
        <f t="shared" si="4"/>
        <v>0</v>
      </c>
      <c r="AW6" s="668">
        <f t="shared" si="4"/>
        <v>0</v>
      </c>
      <c r="AX6" s="668">
        <f t="shared" si="4"/>
        <v>0</v>
      </c>
      <c r="AY6" s="668">
        <f t="shared" si="4"/>
        <v>0</v>
      </c>
      <c r="AZ6" s="668">
        <f t="shared" si="4"/>
        <v>0</v>
      </c>
      <c r="BA6" s="668">
        <f t="shared" si="4"/>
        <v>0</v>
      </c>
      <c r="BB6" s="668">
        <f t="shared" si="4"/>
        <v>0</v>
      </c>
      <c r="BC6" s="668">
        <f t="shared" si="4"/>
        <v>0</v>
      </c>
      <c r="BD6" s="668">
        <f t="shared" ref="BD6:CI6" si="5">SUMIF($C:$C,"58.1x",BD:BD)</f>
        <v>0</v>
      </c>
      <c r="BE6" s="668">
        <f t="shared" si="5"/>
        <v>0</v>
      </c>
      <c r="BF6" s="668">
        <f t="shared" si="5"/>
        <v>0</v>
      </c>
      <c r="BG6" s="668">
        <f t="shared" si="5"/>
        <v>0</v>
      </c>
      <c r="BH6" s="668">
        <f t="shared" si="5"/>
        <v>0</v>
      </c>
      <c r="BI6" s="668">
        <f t="shared" si="5"/>
        <v>0</v>
      </c>
      <c r="BJ6" s="668">
        <f t="shared" si="5"/>
        <v>0</v>
      </c>
      <c r="BK6" s="668">
        <f t="shared" si="5"/>
        <v>0</v>
      </c>
      <c r="BL6" s="668">
        <f t="shared" si="5"/>
        <v>0</v>
      </c>
      <c r="BM6" s="668">
        <f t="shared" si="5"/>
        <v>0</v>
      </c>
      <c r="BN6" s="668">
        <f t="shared" si="5"/>
        <v>0</v>
      </c>
      <c r="BO6" s="668">
        <f t="shared" si="5"/>
        <v>0</v>
      </c>
      <c r="BP6" s="668">
        <f t="shared" si="5"/>
        <v>0</v>
      </c>
      <c r="BQ6" s="668">
        <f t="shared" si="5"/>
        <v>0</v>
      </c>
      <c r="BR6" s="668">
        <f t="shared" si="5"/>
        <v>0</v>
      </c>
      <c r="BS6" s="668">
        <f t="shared" si="5"/>
        <v>0</v>
      </c>
      <c r="BT6" s="668">
        <f t="shared" si="5"/>
        <v>0</v>
      </c>
      <c r="BU6" s="668">
        <f t="shared" si="5"/>
        <v>0</v>
      </c>
      <c r="BV6" s="668">
        <f t="shared" si="5"/>
        <v>0</v>
      </c>
      <c r="BW6" s="668">
        <f t="shared" si="5"/>
        <v>0</v>
      </c>
      <c r="BX6" s="668">
        <f t="shared" si="5"/>
        <v>0</v>
      </c>
      <c r="BY6" s="668">
        <f t="shared" si="5"/>
        <v>0</v>
      </c>
      <c r="BZ6" s="668">
        <f t="shared" si="5"/>
        <v>0</v>
      </c>
      <c r="CA6" s="668">
        <f t="shared" si="5"/>
        <v>0</v>
      </c>
      <c r="CB6" s="668">
        <f t="shared" si="5"/>
        <v>0</v>
      </c>
      <c r="CC6" s="668">
        <f t="shared" si="5"/>
        <v>0</v>
      </c>
      <c r="CD6" s="668">
        <f t="shared" si="5"/>
        <v>0</v>
      </c>
      <c r="CE6" s="668">
        <f t="shared" si="5"/>
        <v>0</v>
      </c>
      <c r="CF6" s="668">
        <f t="shared" si="5"/>
        <v>0</v>
      </c>
      <c r="CG6" s="668">
        <f t="shared" si="5"/>
        <v>0</v>
      </c>
      <c r="CH6" s="668">
        <f t="shared" si="5"/>
        <v>0</v>
      </c>
      <c r="CI6" s="668">
        <f t="shared" si="5"/>
        <v>0</v>
      </c>
      <c r="CJ6" s="668">
        <f t="shared" ref="CJ6:DO6" si="6">SUMIF($C:$C,"58.1x",CJ:CJ)</f>
        <v>0</v>
      </c>
      <c r="CK6" s="668">
        <f t="shared" si="6"/>
        <v>0</v>
      </c>
      <c r="CL6" s="668">
        <f t="shared" si="6"/>
        <v>0</v>
      </c>
      <c r="CM6" s="668">
        <f t="shared" si="6"/>
        <v>0</v>
      </c>
      <c r="CN6" s="668">
        <f t="shared" si="6"/>
        <v>0</v>
      </c>
      <c r="CO6" s="668">
        <f t="shared" si="6"/>
        <v>0</v>
      </c>
      <c r="CP6" s="668">
        <f t="shared" si="6"/>
        <v>0</v>
      </c>
      <c r="CQ6" s="668">
        <f t="shared" si="6"/>
        <v>0</v>
      </c>
      <c r="CR6" s="668">
        <f t="shared" si="6"/>
        <v>0</v>
      </c>
      <c r="CS6" s="668">
        <f t="shared" si="6"/>
        <v>0</v>
      </c>
      <c r="CT6" s="668">
        <f t="shared" si="6"/>
        <v>0</v>
      </c>
      <c r="CU6" s="668">
        <f t="shared" si="6"/>
        <v>0</v>
      </c>
      <c r="CV6" s="668">
        <f t="shared" si="6"/>
        <v>0</v>
      </c>
      <c r="CW6" s="668">
        <f t="shared" si="6"/>
        <v>0</v>
      </c>
      <c r="CX6" s="668">
        <f t="shared" si="6"/>
        <v>0</v>
      </c>
      <c r="CY6" s="675">
        <f t="shared" si="6"/>
        <v>0</v>
      </c>
      <c r="CZ6" s="676">
        <f t="shared" si="6"/>
        <v>0</v>
      </c>
      <c r="DA6" s="676">
        <f t="shared" si="6"/>
        <v>0</v>
      </c>
      <c r="DB6" s="676">
        <f t="shared" si="6"/>
        <v>0</v>
      </c>
      <c r="DC6" s="676">
        <f t="shared" si="6"/>
        <v>0</v>
      </c>
      <c r="DD6" s="676">
        <f t="shared" si="6"/>
        <v>0</v>
      </c>
      <c r="DE6" s="676">
        <f t="shared" si="6"/>
        <v>0</v>
      </c>
      <c r="DF6" s="676">
        <f t="shared" si="6"/>
        <v>0</v>
      </c>
      <c r="DG6" s="676">
        <f t="shared" si="6"/>
        <v>0</v>
      </c>
      <c r="DH6" s="676">
        <f t="shared" si="6"/>
        <v>0</v>
      </c>
      <c r="DI6" s="676">
        <f t="shared" si="6"/>
        <v>0</v>
      </c>
      <c r="DJ6" s="676">
        <f t="shared" si="6"/>
        <v>0</v>
      </c>
      <c r="DK6" s="676">
        <f t="shared" si="6"/>
        <v>0</v>
      </c>
      <c r="DL6" s="676">
        <f t="shared" si="6"/>
        <v>0</v>
      </c>
      <c r="DM6" s="676">
        <f t="shared" si="6"/>
        <v>0</v>
      </c>
      <c r="DN6" s="676">
        <f t="shared" si="6"/>
        <v>0</v>
      </c>
      <c r="DO6" s="676">
        <f t="shared" si="6"/>
        <v>0</v>
      </c>
      <c r="DP6" s="676">
        <f t="shared" ref="DP6:DW6" si="7">SUMIF($C:$C,"58.1x",DP:DP)</f>
        <v>0</v>
      </c>
      <c r="DQ6" s="676">
        <f t="shared" si="7"/>
        <v>0</v>
      </c>
      <c r="DR6" s="676">
        <f t="shared" si="7"/>
        <v>0</v>
      </c>
      <c r="DS6" s="676">
        <f t="shared" si="7"/>
        <v>0</v>
      </c>
      <c r="DT6" s="676">
        <f t="shared" si="7"/>
        <v>0</v>
      </c>
      <c r="DU6" s="676">
        <f t="shared" si="7"/>
        <v>0</v>
      </c>
      <c r="DV6" s="676">
        <f t="shared" si="7"/>
        <v>0</v>
      </c>
      <c r="DW6" s="677">
        <f t="shared" si="7"/>
        <v>0</v>
      </c>
      <c r="DX6" s="37"/>
    </row>
    <row r="7" spans="2:128" ht="25.5" x14ac:dyDescent="0.2">
      <c r="B7" s="678" t="s">
        <v>495</v>
      </c>
      <c r="C7" s="679" t="s">
        <v>838</v>
      </c>
      <c r="D7" s="680" t="s">
        <v>839</v>
      </c>
      <c r="E7" s="681" t="s">
        <v>572</v>
      </c>
      <c r="F7" s="464" t="s">
        <v>840</v>
      </c>
      <c r="G7" s="682" t="s">
        <v>571</v>
      </c>
      <c r="H7" s="683" t="s">
        <v>497</v>
      </c>
      <c r="I7" s="683">
        <f>MAX(X7:AV7)</f>
        <v>15</v>
      </c>
      <c r="J7" s="683">
        <f>SUMPRODUCT($X$2:$CY$2,$X7:$CY7)*365</f>
        <v>109074.76260342423</v>
      </c>
      <c r="K7" s="683">
        <f>SUMPRODUCT($X$2:$CY$2,$X8:$CY8)+SUMPRODUCT($X$2:$CY$2,$X9:$CY9)+SUMPRODUCT($X$2:$CY$2,$X10:$CY10)</f>
        <v>88259.836688070151</v>
      </c>
      <c r="L7" s="683">
        <f>SUMPRODUCT($X$2:$CY$2,$X11:$CY11) +SUMPRODUCT($X$2:$CY$2,$X12:$CY12)</f>
        <v>15380.039585359555</v>
      </c>
      <c r="M7" s="683">
        <f>SUMPRODUCT($X$2:$CY$2,$X13:$CY13)</f>
        <v>0</v>
      </c>
      <c r="N7" s="683">
        <f>SUMPRODUCT($X$2:$CY$2,$X16:$CY16) +SUMPRODUCT($X$2:$CY$2,$X17:$CY17)</f>
        <v>542.79888527680782</v>
      </c>
      <c r="O7" s="683">
        <f>SUMPRODUCT($X$2:$CY$2,$X14:$CY14) +SUMPRODUCT($X$2:$CY$2,$X15:$CY15) +SUMPRODUCT($X$2:$CY$2,$X18:$CY18)</f>
        <v>94.126847275561033</v>
      </c>
      <c r="P7" s="683">
        <f>SUM(K7:O7)</f>
        <v>104276.80200598207</v>
      </c>
      <c r="Q7" s="683">
        <f>(SUM(K7:M7)*100000)/(J7*1000)</f>
        <v>95.017283374931765</v>
      </c>
      <c r="R7" s="684">
        <f>(P7*100000)/(J7*1000)</f>
        <v>95.601218391016218</v>
      </c>
      <c r="S7" s="685">
        <v>3</v>
      </c>
      <c r="T7" s="686">
        <v>3</v>
      </c>
      <c r="U7" s="687" t="s">
        <v>498</v>
      </c>
      <c r="V7" s="688" t="s">
        <v>127</v>
      </c>
      <c r="W7" s="689" t="s">
        <v>78</v>
      </c>
      <c r="X7" s="690">
        <v>0</v>
      </c>
      <c r="Y7" s="690">
        <v>0</v>
      </c>
      <c r="Z7" s="690">
        <v>0</v>
      </c>
      <c r="AA7" s="690">
        <v>0</v>
      </c>
      <c r="AB7" s="690">
        <v>0</v>
      </c>
      <c r="AC7" s="690">
        <v>0</v>
      </c>
      <c r="AD7" s="690">
        <v>0</v>
      </c>
      <c r="AE7" s="690">
        <v>0</v>
      </c>
      <c r="AF7" s="690">
        <v>0</v>
      </c>
      <c r="AG7" s="690">
        <v>0</v>
      </c>
      <c r="AH7" s="690">
        <v>15</v>
      </c>
      <c r="AI7" s="690">
        <v>15</v>
      </c>
      <c r="AJ7" s="690">
        <v>15</v>
      </c>
      <c r="AK7" s="690">
        <v>15</v>
      </c>
      <c r="AL7" s="690">
        <v>15</v>
      </c>
      <c r="AM7" s="690">
        <v>15</v>
      </c>
      <c r="AN7" s="690">
        <v>15</v>
      </c>
      <c r="AO7" s="690">
        <v>15</v>
      </c>
      <c r="AP7" s="690">
        <v>15</v>
      </c>
      <c r="AQ7" s="690">
        <v>15</v>
      </c>
      <c r="AR7" s="690">
        <v>15</v>
      </c>
      <c r="AS7" s="690">
        <v>15</v>
      </c>
      <c r="AT7" s="690">
        <v>15</v>
      </c>
      <c r="AU7" s="690">
        <v>15</v>
      </c>
      <c r="AV7" s="690">
        <v>15</v>
      </c>
      <c r="AW7" s="690">
        <v>15</v>
      </c>
      <c r="AX7" s="690">
        <v>15</v>
      </c>
      <c r="AY7" s="690">
        <v>15</v>
      </c>
      <c r="AZ7" s="690">
        <v>15</v>
      </c>
      <c r="BA7" s="690">
        <v>15</v>
      </c>
      <c r="BB7" s="690">
        <v>15</v>
      </c>
      <c r="BC7" s="690">
        <v>15</v>
      </c>
      <c r="BD7" s="690">
        <v>15</v>
      </c>
      <c r="BE7" s="690">
        <v>15</v>
      </c>
      <c r="BF7" s="690">
        <v>15</v>
      </c>
      <c r="BG7" s="690">
        <v>15</v>
      </c>
      <c r="BH7" s="690">
        <v>15</v>
      </c>
      <c r="BI7" s="690">
        <v>15</v>
      </c>
      <c r="BJ7" s="690">
        <v>15</v>
      </c>
      <c r="BK7" s="690">
        <v>15</v>
      </c>
      <c r="BL7" s="690">
        <v>15</v>
      </c>
      <c r="BM7" s="690">
        <v>15</v>
      </c>
      <c r="BN7" s="690">
        <v>15</v>
      </c>
      <c r="BO7" s="690">
        <v>15</v>
      </c>
      <c r="BP7" s="690">
        <v>15</v>
      </c>
      <c r="BQ7" s="690">
        <v>15</v>
      </c>
      <c r="BR7" s="690">
        <v>15</v>
      </c>
      <c r="BS7" s="690">
        <v>15</v>
      </c>
      <c r="BT7" s="690">
        <v>15</v>
      </c>
      <c r="BU7" s="690">
        <v>15</v>
      </c>
      <c r="BV7" s="690">
        <v>15</v>
      </c>
      <c r="BW7" s="690">
        <v>15</v>
      </c>
      <c r="BX7" s="690">
        <v>15</v>
      </c>
      <c r="BY7" s="690">
        <v>15</v>
      </c>
      <c r="BZ7" s="690">
        <v>15</v>
      </c>
      <c r="CA7" s="690">
        <v>15</v>
      </c>
      <c r="CB7" s="690">
        <v>15</v>
      </c>
      <c r="CC7" s="690">
        <v>15</v>
      </c>
      <c r="CD7" s="690">
        <v>15</v>
      </c>
      <c r="CE7" s="691">
        <v>15</v>
      </c>
      <c r="CF7" s="691">
        <v>15</v>
      </c>
      <c r="CG7" s="691">
        <v>15</v>
      </c>
      <c r="CH7" s="691">
        <v>15</v>
      </c>
      <c r="CI7" s="691">
        <v>15</v>
      </c>
      <c r="CJ7" s="691">
        <v>15</v>
      </c>
      <c r="CK7" s="691">
        <v>15</v>
      </c>
      <c r="CL7" s="691">
        <v>15</v>
      </c>
      <c r="CM7" s="691">
        <v>15</v>
      </c>
      <c r="CN7" s="691">
        <v>15</v>
      </c>
      <c r="CO7" s="691">
        <v>15</v>
      </c>
      <c r="CP7" s="691">
        <v>15</v>
      </c>
      <c r="CQ7" s="691">
        <v>15</v>
      </c>
      <c r="CR7" s="691">
        <v>15</v>
      </c>
      <c r="CS7" s="691">
        <v>15</v>
      </c>
      <c r="CT7" s="691">
        <v>15</v>
      </c>
      <c r="CU7" s="691">
        <v>15</v>
      </c>
      <c r="CV7" s="691">
        <v>15</v>
      </c>
      <c r="CW7" s="691">
        <v>15</v>
      </c>
      <c r="CX7" s="691">
        <v>15</v>
      </c>
      <c r="CY7" s="692">
        <v>15</v>
      </c>
      <c r="CZ7" s="693">
        <v>0</v>
      </c>
      <c r="DA7" s="694">
        <v>0</v>
      </c>
      <c r="DB7" s="694">
        <v>0</v>
      </c>
      <c r="DC7" s="694">
        <v>0</v>
      </c>
      <c r="DD7" s="694">
        <v>0</v>
      </c>
      <c r="DE7" s="694">
        <v>0</v>
      </c>
      <c r="DF7" s="694">
        <v>0</v>
      </c>
      <c r="DG7" s="694">
        <v>0</v>
      </c>
      <c r="DH7" s="694">
        <v>0</v>
      </c>
      <c r="DI7" s="694">
        <v>0</v>
      </c>
      <c r="DJ7" s="694">
        <v>0</v>
      </c>
      <c r="DK7" s="694">
        <v>0</v>
      </c>
      <c r="DL7" s="694">
        <v>0</v>
      </c>
      <c r="DM7" s="694">
        <v>0</v>
      </c>
      <c r="DN7" s="694">
        <v>0</v>
      </c>
      <c r="DO7" s="694">
        <v>0</v>
      </c>
      <c r="DP7" s="694">
        <v>0</v>
      </c>
      <c r="DQ7" s="694">
        <v>0</v>
      </c>
      <c r="DR7" s="694">
        <v>0</v>
      </c>
      <c r="DS7" s="694">
        <v>0</v>
      </c>
      <c r="DT7" s="694">
        <v>0</v>
      </c>
      <c r="DU7" s="694">
        <v>0</v>
      </c>
      <c r="DV7" s="694">
        <v>0</v>
      </c>
      <c r="DW7" s="695">
        <v>0</v>
      </c>
      <c r="DX7" s="37"/>
    </row>
    <row r="8" spans="2:128" x14ac:dyDescent="0.2">
      <c r="B8" s="696"/>
      <c r="C8" s="697"/>
      <c r="D8" s="698"/>
      <c r="E8" s="699"/>
      <c r="F8" s="699"/>
      <c r="G8" s="698"/>
      <c r="H8" s="699"/>
      <c r="I8" s="699"/>
      <c r="J8" s="699"/>
      <c r="K8" s="699"/>
      <c r="L8" s="699"/>
      <c r="M8" s="699"/>
      <c r="N8" s="699"/>
      <c r="O8" s="699"/>
      <c r="P8" s="699"/>
      <c r="Q8" s="699"/>
      <c r="R8" s="700"/>
      <c r="S8" s="699"/>
      <c r="T8" s="700"/>
      <c r="U8" s="701" t="s">
        <v>499</v>
      </c>
      <c r="V8" s="688" t="s">
        <v>127</v>
      </c>
      <c r="W8" s="689" t="s">
        <v>500</v>
      </c>
      <c r="X8" s="690">
        <v>1645.4</v>
      </c>
      <c r="Y8" s="690">
        <v>2468.1</v>
      </c>
      <c r="Z8" s="690">
        <v>4936.2</v>
      </c>
      <c r="AA8" s="690">
        <v>5758.9000000000005</v>
      </c>
      <c r="AB8" s="690">
        <v>7404.3</v>
      </c>
      <c r="AC8" s="690">
        <v>8227</v>
      </c>
      <c r="AD8" s="690">
        <v>10695.1</v>
      </c>
      <c r="AE8" s="690">
        <v>16454</v>
      </c>
      <c r="AF8" s="690">
        <v>16454</v>
      </c>
      <c r="AG8" s="690">
        <v>8227</v>
      </c>
      <c r="AH8" s="690">
        <v>0</v>
      </c>
      <c r="AI8" s="690">
        <v>0</v>
      </c>
      <c r="AJ8" s="690">
        <v>0</v>
      </c>
      <c r="AK8" s="690">
        <v>0</v>
      </c>
      <c r="AL8" s="690">
        <v>0</v>
      </c>
      <c r="AM8" s="690">
        <v>0</v>
      </c>
      <c r="AN8" s="690">
        <v>0</v>
      </c>
      <c r="AO8" s="690">
        <v>0</v>
      </c>
      <c r="AP8" s="690">
        <v>0</v>
      </c>
      <c r="AQ8" s="690">
        <v>0</v>
      </c>
      <c r="AR8" s="690">
        <v>457</v>
      </c>
      <c r="AS8" s="690">
        <v>685.5</v>
      </c>
      <c r="AT8" s="690">
        <v>1371</v>
      </c>
      <c r="AU8" s="690">
        <v>1599.5</v>
      </c>
      <c r="AV8" s="690">
        <v>2056.5</v>
      </c>
      <c r="AW8" s="690">
        <v>2285</v>
      </c>
      <c r="AX8" s="690">
        <v>2970.5</v>
      </c>
      <c r="AY8" s="690">
        <v>4570</v>
      </c>
      <c r="AZ8" s="690">
        <v>4570</v>
      </c>
      <c r="BA8" s="690">
        <v>2285</v>
      </c>
      <c r="BB8" s="690">
        <v>0</v>
      </c>
      <c r="BC8" s="690">
        <v>0</v>
      </c>
      <c r="BD8" s="690">
        <v>0</v>
      </c>
      <c r="BE8" s="690">
        <v>0</v>
      </c>
      <c r="BF8" s="690">
        <v>0</v>
      </c>
      <c r="BG8" s="690">
        <v>0</v>
      </c>
      <c r="BH8" s="690">
        <v>0</v>
      </c>
      <c r="BI8" s="690">
        <v>0</v>
      </c>
      <c r="BJ8" s="690">
        <v>0</v>
      </c>
      <c r="BK8" s="690">
        <v>0</v>
      </c>
      <c r="BL8" s="690">
        <v>457</v>
      </c>
      <c r="BM8" s="690">
        <v>685.5</v>
      </c>
      <c r="BN8" s="690">
        <v>1371</v>
      </c>
      <c r="BO8" s="690">
        <v>1599.5</v>
      </c>
      <c r="BP8" s="690">
        <v>2056.5</v>
      </c>
      <c r="BQ8" s="690">
        <v>2285</v>
      </c>
      <c r="BR8" s="690">
        <v>2970.5</v>
      </c>
      <c r="BS8" s="690">
        <v>4570</v>
      </c>
      <c r="BT8" s="690">
        <v>4570</v>
      </c>
      <c r="BU8" s="690">
        <v>2285</v>
      </c>
      <c r="BV8" s="690">
        <v>0</v>
      </c>
      <c r="BW8" s="690">
        <v>0</v>
      </c>
      <c r="BX8" s="690">
        <v>0</v>
      </c>
      <c r="BY8" s="690">
        <v>0</v>
      </c>
      <c r="BZ8" s="690">
        <v>0</v>
      </c>
      <c r="CA8" s="690">
        <v>0</v>
      </c>
      <c r="CB8" s="690">
        <v>0</v>
      </c>
      <c r="CC8" s="690">
        <v>0</v>
      </c>
      <c r="CD8" s="690">
        <v>0</v>
      </c>
      <c r="CE8" s="691">
        <v>0</v>
      </c>
      <c r="CF8" s="691">
        <v>1023.2000000000002</v>
      </c>
      <c r="CG8" s="691">
        <v>1534.8</v>
      </c>
      <c r="CH8" s="691">
        <v>3069.6</v>
      </c>
      <c r="CI8" s="691">
        <v>3581.2</v>
      </c>
      <c r="CJ8" s="691">
        <v>4604.3999999999996</v>
      </c>
      <c r="CK8" s="691">
        <v>5116</v>
      </c>
      <c r="CL8" s="691">
        <v>6650.8</v>
      </c>
      <c r="CM8" s="691">
        <v>10232</v>
      </c>
      <c r="CN8" s="691">
        <v>10232</v>
      </c>
      <c r="CO8" s="691">
        <v>5116</v>
      </c>
      <c r="CP8" s="691">
        <v>0</v>
      </c>
      <c r="CQ8" s="691">
        <v>0</v>
      </c>
      <c r="CR8" s="691">
        <v>0</v>
      </c>
      <c r="CS8" s="691">
        <v>0</v>
      </c>
      <c r="CT8" s="691">
        <v>0</v>
      </c>
      <c r="CU8" s="691">
        <v>0</v>
      </c>
      <c r="CV8" s="691">
        <v>0</v>
      </c>
      <c r="CW8" s="691">
        <v>0</v>
      </c>
      <c r="CX8" s="691">
        <v>0</v>
      </c>
      <c r="CY8" s="692">
        <v>0</v>
      </c>
      <c r="CZ8" s="693">
        <v>0</v>
      </c>
      <c r="DA8" s="694">
        <v>0</v>
      </c>
      <c r="DB8" s="694">
        <v>0</v>
      </c>
      <c r="DC8" s="694">
        <v>0</v>
      </c>
      <c r="DD8" s="694">
        <v>0</v>
      </c>
      <c r="DE8" s="694">
        <v>0</v>
      </c>
      <c r="DF8" s="694">
        <v>0</v>
      </c>
      <c r="DG8" s="694">
        <v>0</v>
      </c>
      <c r="DH8" s="694">
        <v>0</v>
      </c>
      <c r="DI8" s="694">
        <v>0</v>
      </c>
      <c r="DJ8" s="694">
        <v>0</v>
      </c>
      <c r="DK8" s="694">
        <v>0</v>
      </c>
      <c r="DL8" s="694">
        <v>0</v>
      </c>
      <c r="DM8" s="694">
        <v>0</v>
      </c>
      <c r="DN8" s="694">
        <v>0</v>
      </c>
      <c r="DO8" s="694">
        <v>0</v>
      </c>
      <c r="DP8" s="694">
        <v>0</v>
      </c>
      <c r="DQ8" s="694">
        <v>0</v>
      </c>
      <c r="DR8" s="694">
        <v>0</v>
      </c>
      <c r="DS8" s="694">
        <v>0</v>
      </c>
      <c r="DT8" s="694">
        <v>0</v>
      </c>
      <c r="DU8" s="694">
        <v>0</v>
      </c>
      <c r="DV8" s="694">
        <v>0</v>
      </c>
      <c r="DW8" s="695">
        <v>0</v>
      </c>
      <c r="DX8" s="37"/>
    </row>
    <row r="9" spans="2:128" x14ac:dyDescent="0.2">
      <c r="B9" s="702"/>
      <c r="C9" s="703"/>
      <c r="D9" s="502"/>
      <c r="E9" s="502"/>
      <c r="F9" s="502"/>
      <c r="G9" s="502"/>
      <c r="H9" s="502"/>
      <c r="I9" s="529"/>
      <c r="J9" s="529"/>
      <c r="K9" s="529"/>
      <c r="L9" s="529"/>
      <c r="M9" s="529"/>
      <c r="N9" s="529"/>
      <c r="O9" s="529"/>
      <c r="P9" s="529"/>
      <c r="Q9" s="529"/>
      <c r="R9" s="704"/>
      <c r="S9" s="529"/>
      <c r="T9" s="704"/>
      <c r="U9" s="701" t="s">
        <v>501</v>
      </c>
      <c r="V9" s="688" t="s">
        <v>127</v>
      </c>
      <c r="W9" s="689" t="s">
        <v>500</v>
      </c>
      <c r="X9" s="690">
        <v>0</v>
      </c>
      <c r="Y9" s="690">
        <v>0</v>
      </c>
      <c r="Z9" s="690">
        <v>0</v>
      </c>
      <c r="AA9" s="690">
        <v>0</v>
      </c>
      <c r="AB9" s="690">
        <v>0</v>
      </c>
      <c r="AC9" s="690">
        <v>0</v>
      </c>
      <c r="AD9" s="690">
        <v>0</v>
      </c>
      <c r="AE9" s="690">
        <v>0</v>
      </c>
      <c r="AF9" s="690">
        <v>0</v>
      </c>
      <c r="AG9" s="690">
        <v>0</v>
      </c>
      <c r="AH9" s="690">
        <v>0</v>
      </c>
      <c r="AI9" s="690">
        <v>0</v>
      </c>
      <c r="AJ9" s="690">
        <v>0</v>
      </c>
      <c r="AK9" s="690">
        <v>0</v>
      </c>
      <c r="AL9" s="690">
        <v>0</v>
      </c>
      <c r="AM9" s="690">
        <v>0</v>
      </c>
      <c r="AN9" s="690">
        <v>0</v>
      </c>
      <c r="AO9" s="690">
        <v>0</v>
      </c>
      <c r="AP9" s="690">
        <v>0</v>
      </c>
      <c r="AQ9" s="690">
        <v>0</v>
      </c>
      <c r="AR9" s="690">
        <v>0</v>
      </c>
      <c r="AS9" s="690">
        <v>0</v>
      </c>
      <c r="AT9" s="690">
        <v>0</v>
      </c>
      <c r="AU9" s="690">
        <v>0</v>
      </c>
      <c r="AV9" s="690">
        <v>0</v>
      </c>
      <c r="AW9" s="690">
        <v>0</v>
      </c>
      <c r="AX9" s="690">
        <v>0</v>
      </c>
      <c r="AY9" s="690">
        <v>0</v>
      </c>
      <c r="AZ9" s="690">
        <v>0</v>
      </c>
      <c r="BA9" s="690">
        <v>0</v>
      </c>
      <c r="BB9" s="690">
        <v>0</v>
      </c>
      <c r="BC9" s="690">
        <v>0</v>
      </c>
      <c r="BD9" s="690">
        <v>0</v>
      </c>
      <c r="BE9" s="690">
        <v>0</v>
      </c>
      <c r="BF9" s="690">
        <v>0</v>
      </c>
      <c r="BG9" s="690">
        <v>0</v>
      </c>
      <c r="BH9" s="690">
        <v>0</v>
      </c>
      <c r="BI9" s="690">
        <v>0</v>
      </c>
      <c r="BJ9" s="690">
        <v>0</v>
      </c>
      <c r="BK9" s="690">
        <v>0</v>
      </c>
      <c r="BL9" s="690">
        <v>0</v>
      </c>
      <c r="BM9" s="690">
        <v>0</v>
      </c>
      <c r="BN9" s="690">
        <v>0</v>
      </c>
      <c r="BO9" s="690">
        <v>0</v>
      </c>
      <c r="BP9" s="690">
        <v>0</v>
      </c>
      <c r="BQ9" s="690">
        <v>0</v>
      </c>
      <c r="BR9" s="690">
        <v>0</v>
      </c>
      <c r="BS9" s="690">
        <v>0</v>
      </c>
      <c r="BT9" s="690">
        <v>0</v>
      </c>
      <c r="BU9" s="690">
        <v>0</v>
      </c>
      <c r="BV9" s="690">
        <v>0</v>
      </c>
      <c r="BW9" s="690">
        <v>0</v>
      </c>
      <c r="BX9" s="690">
        <v>0</v>
      </c>
      <c r="BY9" s="690">
        <v>0</v>
      </c>
      <c r="BZ9" s="690">
        <v>0</v>
      </c>
      <c r="CA9" s="690">
        <v>0</v>
      </c>
      <c r="CB9" s="690">
        <v>0</v>
      </c>
      <c r="CC9" s="690">
        <v>0</v>
      </c>
      <c r="CD9" s="690">
        <v>0</v>
      </c>
      <c r="CE9" s="691">
        <v>0</v>
      </c>
      <c r="CF9" s="691">
        <v>0</v>
      </c>
      <c r="CG9" s="691">
        <v>0</v>
      </c>
      <c r="CH9" s="691">
        <v>0</v>
      </c>
      <c r="CI9" s="691">
        <v>0</v>
      </c>
      <c r="CJ9" s="691">
        <v>0</v>
      </c>
      <c r="CK9" s="691">
        <v>0</v>
      </c>
      <c r="CL9" s="691">
        <v>0</v>
      </c>
      <c r="CM9" s="691">
        <v>0</v>
      </c>
      <c r="CN9" s="691">
        <v>0</v>
      </c>
      <c r="CO9" s="691">
        <v>0</v>
      </c>
      <c r="CP9" s="691">
        <v>0</v>
      </c>
      <c r="CQ9" s="691">
        <v>0</v>
      </c>
      <c r="CR9" s="691">
        <v>0</v>
      </c>
      <c r="CS9" s="691">
        <v>0</v>
      </c>
      <c r="CT9" s="691">
        <v>0</v>
      </c>
      <c r="CU9" s="691">
        <v>0</v>
      </c>
      <c r="CV9" s="691">
        <v>0</v>
      </c>
      <c r="CW9" s="691">
        <v>0</v>
      </c>
      <c r="CX9" s="691">
        <v>0</v>
      </c>
      <c r="CY9" s="692">
        <v>0</v>
      </c>
      <c r="CZ9" s="693">
        <v>0</v>
      </c>
      <c r="DA9" s="694">
        <v>0</v>
      </c>
      <c r="DB9" s="694">
        <v>0</v>
      </c>
      <c r="DC9" s="694">
        <v>0</v>
      </c>
      <c r="DD9" s="694">
        <v>0</v>
      </c>
      <c r="DE9" s="694">
        <v>0</v>
      </c>
      <c r="DF9" s="694">
        <v>0</v>
      </c>
      <c r="DG9" s="694">
        <v>0</v>
      </c>
      <c r="DH9" s="694">
        <v>0</v>
      </c>
      <c r="DI9" s="694">
        <v>0</v>
      </c>
      <c r="DJ9" s="694">
        <v>0</v>
      </c>
      <c r="DK9" s="694">
        <v>0</v>
      </c>
      <c r="DL9" s="694">
        <v>0</v>
      </c>
      <c r="DM9" s="694">
        <v>0</v>
      </c>
      <c r="DN9" s="694">
        <v>0</v>
      </c>
      <c r="DO9" s="694">
        <v>0</v>
      </c>
      <c r="DP9" s="694">
        <v>0</v>
      </c>
      <c r="DQ9" s="694">
        <v>0</v>
      </c>
      <c r="DR9" s="694">
        <v>0</v>
      </c>
      <c r="DS9" s="694">
        <v>0</v>
      </c>
      <c r="DT9" s="694">
        <v>0</v>
      </c>
      <c r="DU9" s="694">
        <v>0</v>
      </c>
      <c r="DV9" s="694">
        <v>0</v>
      </c>
      <c r="DW9" s="695">
        <v>0</v>
      </c>
      <c r="DX9" s="37"/>
    </row>
    <row r="10" spans="2:128" x14ac:dyDescent="0.2">
      <c r="B10" s="702"/>
      <c r="C10" s="703"/>
      <c r="D10" s="502"/>
      <c r="E10" s="502"/>
      <c r="F10" s="502"/>
      <c r="G10" s="502"/>
      <c r="H10" s="502"/>
      <c r="I10" s="529"/>
      <c r="J10" s="529"/>
      <c r="K10" s="529"/>
      <c r="L10" s="529"/>
      <c r="M10" s="529"/>
      <c r="N10" s="529"/>
      <c r="O10" s="529"/>
      <c r="P10" s="529"/>
      <c r="Q10" s="529"/>
      <c r="R10" s="704"/>
      <c r="S10" s="529"/>
      <c r="T10" s="704"/>
      <c r="U10" s="705" t="s">
        <v>855</v>
      </c>
      <c r="V10" s="706" t="s">
        <v>127</v>
      </c>
      <c r="W10" s="707" t="s">
        <v>500</v>
      </c>
      <c r="X10" s="690">
        <v>0</v>
      </c>
      <c r="Y10" s="690">
        <v>0</v>
      </c>
      <c r="Z10" s="690">
        <v>0</v>
      </c>
      <c r="AA10" s="690">
        <v>0</v>
      </c>
      <c r="AB10" s="690">
        <v>0</v>
      </c>
      <c r="AC10" s="690">
        <v>0</v>
      </c>
      <c r="AD10" s="690">
        <v>0</v>
      </c>
      <c r="AE10" s="690">
        <v>0</v>
      </c>
      <c r="AF10" s="690">
        <v>0</v>
      </c>
      <c r="AG10" s="690">
        <v>0</v>
      </c>
      <c r="AH10" s="690">
        <v>0</v>
      </c>
      <c r="AI10" s="690">
        <v>0</v>
      </c>
      <c r="AJ10" s="690">
        <v>0</v>
      </c>
      <c r="AK10" s="690">
        <v>0</v>
      </c>
      <c r="AL10" s="690">
        <v>0</v>
      </c>
      <c r="AM10" s="690">
        <v>0</v>
      </c>
      <c r="AN10" s="690">
        <v>0</v>
      </c>
      <c r="AO10" s="690">
        <v>0</v>
      </c>
      <c r="AP10" s="690">
        <v>0</v>
      </c>
      <c r="AQ10" s="690">
        <v>0</v>
      </c>
      <c r="AR10" s="690">
        <v>0</v>
      </c>
      <c r="AS10" s="690">
        <v>0</v>
      </c>
      <c r="AT10" s="690">
        <v>0</v>
      </c>
      <c r="AU10" s="690">
        <v>0</v>
      </c>
      <c r="AV10" s="690">
        <v>0</v>
      </c>
      <c r="AW10" s="690">
        <v>0</v>
      </c>
      <c r="AX10" s="690">
        <v>0</v>
      </c>
      <c r="AY10" s="690">
        <v>0</v>
      </c>
      <c r="AZ10" s="690">
        <v>0</v>
      </c>
      <c r="BA10" s="690">
        <v>0</v>
      </c>
      <c r="BB10" s="690">
        <v>0</v>
      </c>
      <c r="BC10" s="690">
        <v>0</v>
      </c>
      <c r="BD10" s="690">
        <v>0</v>
      </c>
      <c r="BE10" s="690">
        <v>0</v>
      </c>
      <c r="BF10" s="690">
        <v>0</v>
      </c>
      <c r="BG10" s="690">
        <v>0</v>
      </c>
      <c r="BH10" s="690">
        <v>0</v>
      </c>
      <c r="BI10" s="690">
        <v>0</v>
      </c>
      <c r="BJ10" s="690">
        <v>0</v>
      </c>
      <c r="BK10" s="690">
        <v>0</v>
      </c>
      <c r="BL10" s="690">
        <v>0</v>
      </c>
      <c r="BM10" s="690">
        <v>0</v>
      </c>
      <c r="BN10" s="690">
        <v>0</v>
      </c>
      <c r="BO10" s="690">
        <v>0</v>
      </c>
      <c r="BP10" s="690">
        <v>0</v>
      </c>
      <c r="BQ10" s="690">
        <v>0</v>
      </c>
      <c r="BR10" s="690">
        <v>0</v>
      </c>
      <c r="BS10" s="690">
        <v>0</v>
      </c>
      <c r="BT10" s="690">
        <v>0</v>
      </c>
      <c r="BU10" s="690">
        <v>0</v>
      </c>
      <c r="BV10" s="690">
        <v>0</v>
      </c>
      <c r="BW10" s="690">
        <v>0</v>
      </c>
      <c r="BX10" s="690">
        <v>0</v>
      </c>
      <c r="BY10" s="690">
        <v>0</v>
      </c>
      <c r="BZ10" s="690">
        <v>0</v>
      </c>
      <c r="CA10" s="690">
        <v>0</v>
      </c>
      <c r="CB10" s="690">
        <v>0</v>
      </c>
      <c r="CC10" s="690">
        <v>0</v>
      </c>
      <c r="CD10" s="690">
        <v>0</v>
      </c>
      <c r="CE10" s="690">
        <v>0</v>
      </c>
      <c r="CF10" s="690">
        <v>0</v>
      </c>
      <c r="CG10" s="690">
        <v>0</v>
      </c>
      <c r="CH10" s="690">
        <v>0</v>
      </c>
      <c r="CI10" s="690">
        <v>0</v>
      </c>
      <c r="CJ10" s="690">
        <v>0</v>
      </c>
      <c r="CK10" s="690">
        <v>0</v>
      </c>
      <c r="CL10" s="690">
        <v>0</v>
      </c>
      <c r="CM10" s="690">
        <v>0</v>
      </c>
      <c r="CN10" s="690">
        <v>0</v>
      </c>
      <c r="CO10" s="690">
        <v>0</v>
      </c>
      <c r="CP10" s="690">
        <v>0</v>
      </c>
      <c r="CQ10" s="690">
        <v>0</v>
      </c>
      <c r="CR10" s="690">
        <v>0</v>
      </c>
      <c r="CS10" s="690">
        <v>0</v>
      </c>
      <c r="CT10" s="690">
        <v>0</v>
      </c>
      <c r="CU10" s="690">
        <v>0</v>
      </c>
      <c r="CV10" s="690">
        <v>0</v>
      </c>
      <c r="CW10" s="690">
        <v>0</v>
      </c>
      <c r="CX10" s="690">
        <v>0</v>
      </c>
      <c r="CY10" s="690">
        <v>0</v>
      </c>
      <c r="CZ10" s="693"/>
      <c r="DA10" s="694"/>
      <c r="DB10" s="694"/>
      <c r="DC10" s="694"/>
      <c r="DD10" s="694"/>
      <c r="DE10" s="694"/>
      <c r="DF10" s="694"/>
      <c r="DG10" s="694"/>
      <c r="DH10" s="694"/>
      <c r="DI10" s="694"/>
      <c r="DJ10" s="694"/>
      <c r="DK10" s="694"/>
      <c r="DL10" s="694"/>
      <c r="DM10" s="694"/>
      <c r="DN10" s="694"/>
      <c r="DO10" s="694"/>
      <c r="DP10" s="694"/>
      <c r="DQ10" s="694"/>
      <c r="DR10" s="694"/>
      <c r="DS10" s="694"/>
      <c r="DT10" s="694"/>
      <c r="DU10" s="694"/>
      <c r="DV10" s="694"/>
      <c r="DW10" s="695"/>
      <c r="DX10" s="37"/>
    </row>
    <row r="11" spans="2:128" x14ac:dyDescent="0.2">
      <c r="B11" s="708"/>
      <c r="C11" s="709"/>
      <c r="D11" s="96"/>
      <c r="E11" s="96"/>
      <c r="F11" s="96"/>
      <c r="G11" s="96"/>
      <c r="H11" s="96"/>
      <c r="I11" s="710"/>
      <c r="J11" s="710"/>
      <c r="K11" s="710"/>
      <c r="L11" s="710"/>
      <c r="M11" s="710"/>
      <c r="N11" s="710"/>
      <c r="O11" s="710"/>
      <c r="P11" s="710"/>
      <c r="Q11" s="710"/>
      <c r="R11" s="711"/>
      <c r="S11" s="710"/>
      <c r="T11" s="711"/>
      <c r="U11" s="701" t="s">
        <v>502</v>
      </c>
      <c r="V11" s="688" t="s">
        <v>127</v>
      </c>
      <c r="W11" s="712" t="s">
        <v>500</v>
      </c>
      <c r="X11" s="690">
        <v>0</v>
      </c>
      <c r="Y11" s="690">
        <v>0</v>
      </c>
      <c r="Z11" s="690">
        <v>0</v>
      </c>
      <c r="AA11" s="690">
        <v>0</v>
      </c>
      <c r="AB11" s="690">
        <v>0</v>
      </c>
      <c r="AC11" s="690">
        <v>0</v>
      </c>
      <c r="AD11" s="690">
        <v>0</v>
      </c>
      <c r="AE11" s="690">
        <v>0</v>
      </c>
      <c r="AF11" s="690">
        <v>0</v>
      </c>
      <c r="AG11" s="690">
        <v>0</v>
      </c>
      <c r="AH11" s="690">
        <v>236</v>
      </c>
      <c r="AI11" s="690">
        <v>236</v>
      </c>
      <c r="AJ11" s="690">
        <v>236</v>
      </c>
      <c r="AK11" s="690">
        <v>236</v>
      </c>
      <c r="AL11" s="690">
        <v>236</v>
      </c>
      <c r="AM11" s="690">
        <v>236</v>
      </c>
      <c r="AN11" s="690">
        <v>236</v>
      </c>
      <c r="AO11" s="690">
        <v>236</v>
      </c>
      <c r="AP11" s="690">
        <v>236</v>
      </c>
      <c r="AQ11" s="690">
        <v>236</v>
      </c>
      <c r="AR11" s="690">
        <v>236</v>
      </c>
      <c r="AS11" s="690">
        <v>236</v>
      </c>
      <c r="AT11" s="690">
        <v>236</v>
      </c>
      <c r="AU11" s="690">
        <v>236</v>
      </c>
      <c r="AV11" s="690">
        <v>236</v>
      </c>
      <c r="AW11" s="690">
        <v>236</v>
      </c>
      <c r="AX11" s="690">
        <v>236</v>
      </c>
      <c r="AY11" s="690">
        <v>236</v>
      </c>
      <c r="AZ11" s="690">
        <v>236</v>
      </c>
      <c r="BA11" s="690">
        <v>236</v>
      </c>
      <c r="BB11" s="690">
        <v>236</v>
      </c>
      <c r="BC11" s="690">
        <v>236</v>
      </c>
      <c r="BD11" s="690">
        <v>236</v>
      </c>
      <c r="BE11" s="690">
        <v>236</v>
      </c>
      <c r="BF11" s="690">
        <v>236</v>
      </c>
      <c r="BG11" s="690">
        <v>236</v>
      </c>
      <c r="BH11" s="690">
        <v>236</v>
      </c>
      <c r="BI11" s="690">
        <v>236</v>
      </c>
      <c r="BJ11" s="690">
        <v>236</v>
      </c>
      <c r="BK11" s="690">
        <v>236</v>
      </c>
      <c r="BL11" s="690">
        <v>236</v>
      </c>
      <c r="BM11" s="690">
        <v>236</v>
      </c>
      <c r="BN11" s="690">
        <v>236</v>
      </c>
      <c r="BO11" s="690">
        <v>236</v>
      </c>
      <c r="BP11" s="690">
        <v>236</v>
      </c>
      <c r="BQ11" s="690">
        <v>236</v>
      </c>
      <c r="BR11" s="690">
        <v>236</v>
      </c>
      <c r="BS11" s="690">
        <v>236</v>
      </c>
      <c r="BT11" s="690">
        <v>236</v>
      </c>
      <c r="BU11" s="690">
        <v>236</v>
      </c>
      <c r="BV11" s="690">
        <v>236</v>
      </c>
      <c r="BW11" s="690">
        <v>236</v>
      </c>
      <c r="BX11" s="690">
        <v>236</v>
      </c>
      <c r="BY11" s="690">
        <v>236</v>
      </c>
      <c r="BZ11" s="690">
        <v>236</v>
      </c>
      <c r="CA11" s="690">
        <v>236</v>
      </c>
      <c r="CB11" s="690">
        <v>236</v>
      </c>
      <c r="CC11" s="690">
        <v>236</v>
      </c>
      <c r="CD11" s="690">
        <v>236</v>
      </c>
      <c r="CE11" s="691">
        <v>236</v>
      </c>
      <c r="CF11" s="691">
        <v>236</v>
      </c>
      <c r="CG11" s="691">
        <v>236</v>
      </c>
      <c r="CH11" s="691">
        <v>236</v>
      </c>
      <c r="CI11" s="691">
        <v>236</v>
      </c>
      <c r="CJ11" s="691">
        <v>236</v>
      </c>
      <c r="CK11" s="691">
        <v>236</v>
      </c>
      <c r="CL11" s="691">
        <v>236</v>
      </c>
      <c r="CM11" s="691">
        <v>236</v>
      </c>
      <c r="CN11" s="691">
        <v>236</v>
      </c>
      <c r="CO11" s="691">
        <v>236</v>
      </c>
      <c r="CP11" s="691">
        <v>236</v>
      </c>
      <c r="CQ11" s="691">
        <v>236</v>
      </c>
      <c r="CR11" s="691">
        <v>236</v>
      </c>
      <c r="CS11" s="691">
        <v>236</v>
      </c>
      <c r="CT11" s="691">
        <v>236</v>
      </c>
      <c r="CU11" s="691">
        <v>236</v>
      </c>
      <c r="CV11" s="691">
        <v>236</v>
      </c>
      <c r="CW11" s="691">
        <v>236</v>
      </c>
      <c r="CX11" s="691">
        <v>236</v>
      </c>
      <c r="CY11" s="692">
        <v>236</v>
      </c>
      <c r="CZ11" s="693">
        <v>0</v>
      </c>
      <c r="DA11" s="694">
        <v>0</v>
      </c>
      <c r="DB11" s="694">
        <v>0</v>
      </c>
      <c r="DC11" s="694">
        <v>0</v>
      </c>
      <c r="DD11" s="694">
        <v>0</v>
      </c>
      <c r="DE11" s="694">
        <v>0</v>
      </c>
      <c r="DF11" s="694">
        <v>0</v>
      </c>
      <c r="DG11" s="694">
        <v>0</v>
      </c>
      <c r="DH11" s="694">
        <v>0</v>
      </c>
      <c r="DI11" s="694">
        <v>0</v>
      </c>
      <c r="DJ11" s="694">
        <v>0</v>
      </c>
      <c r="DK11" s="694">
        <v>0</v>
      </c>
      <c r="DL11" s="694">
        <v>0</v>
      </c>
      <c r="DM11" s="694">
        <v>0</v>
      </c>
      <c r="DN11" s="694">
        <v>0</v>
      </c>
      <c r="DO11" s="694">
        <v>0</v>
      </c>
      <c r="DP11" s="694">
        <v>0</v>
      </c>
      <c r="DQ11" s="694">
        <v>0</v>
      </c>
      <c r="DR11" s="694">
        <v>0</v>
      </c>
      <c r="DS11" s="694">
        <v>0</v>
      </c>
      <c r="DT11" s="694">
        <v>0</v>
      </c>
      <c r="DU11" s="694">
        <v>0</v>
      </c>
      <c r="DV11" s="694">
        <v>0</v>
      </c>
      <c r="DW11" s="695">
        <v>0</v>
      </c>
      <c r="DX11" s="37"/>
    </row>
    <row r="12" spans="2:128" x14ac:dyDescent="0.2">
      <c r="B12" s="713"/>
      <c r="C12" s="714"/>
      <c r="D12" s="215"/>
      <c r="E12" s="215"/>
      <c r="F12" s="215"/>
      <c r="G12" s="215"/>
      <c r="H12" s="215"/>
      <c r="I12" s="715"/>
      <c r="J12" s="715"/>
      <c r="K12" s="715"/>
      <c r="L12" s="715"/>
      <c r="M12" s="715"/>
      <c r="N12" s="715"/>
      <c r="O12" s="715"/>
      <c r="P12" s="715"/>
      <c r="Q12" s="715"/>
      <c r="R12" s="716"/>
      <c r="S12" s="715"/>
      <c r="T12" s="716"/>
      <c r="U12" s="701" t="s">
        <v>503</v>
      </c>
      <c r="V12" s="688" t="s">
        <v>127</v>
      </c>
      <c r="W12" s="712" t="s">
        <v>500</v>
      </c>
      <c r="X12" s="690">
        <v>0</v>
      </c>
      <c r="Y12" s="690">
        <v>0</v>
      </c>
      <c r="Z12" s="690">
        <v>0</v>
      </c>
      <c r="AA12" s="690">
        <v>0</v>
      </c>
      <c r="AB12" s="690">
        <v>0</v>
      </c>
      <c r="AC12" s="690">
        <v>0</v>
      </c>
      <c r="AD12" s="690">
        <v>0</v>
      </c>
      <c r="AE12" s="690">
        <v>0</v>
      </c>
      <c r="AF12" s="690">
        <v>0</v>
      </c>
      <c r="AG12" s="690">
        <v>0</v>
      </c>
      <c r="AH12" s="690">
        <v>536</v>
      </c>
      <c r="AI12" s="690">
        <v>536</v>
      </c>
      <c r="AJ12" s="690">
        <v>536</v>
      </c>
      <c r="AK12" s="690">
        <v>536</v>
      </c>
      <c r="AL12" s="690">
        <v>536</v>
      </c>
      <c r="AM12" s="690">
        <v>536</v>
      </c>
      <c r="AN12" s="690">
        <v>536</v>
      </c>
      <c r="AO12" s="690">
        <v>536</v>
      </c>
      <c r="AP12" s="690">
        <v>536</v>
      </c>
      <c r="AQ12" s="690">
        <v>536</v>
      </c>
      <c r="AR12" s="690">
        <v>536</v>
      </c>
      <c r="AS12" s="690">
        <v>536</v>
      </c>
      <c r="AT12" s="690">
        <v>536</v>
      </c>
      <c r="AU12" s="690">
        <v>536</v>
      </c>
      <c r="AV12" s="690">
        <v>536</v>
      </c>
      <c r="AW12" s="690">
        <v>536</v>
      </c>
      <c r="AX12" s="690">
        <v>536</v>
      </c>
      <c r="AY12" s="690">
        <v>536</v>
      </c>
      <c r="AZ12" s="690">
        <v>536</v>
      </c>
      <c r="BA12" s="690">
        <v>536</v>
      </c>
      <c r="BB12" s="690">
        <v>536</v>
      </c>
      <c r="BC12" s="690">
        <v>536</v>
      </c>
      <c r="BD12" s="690">
        <v>536</v>
      </c>
      <c r="BE12" s="690">
        <v>536</v>
      </c>
      <c r="BF12" s="690">
        <v>536</v>
      </c>
      <c r="BG12" s="690">
        <v>536</v>
      </c>
      <c r="BH12" s="690">
        <v>536</v>
      </c>
      <c r="BI12" s="690">
        <v>536</v>
      </c>
      <c r="BJ12" s="690">
        <v>536</v>
      </c>
      <c r="BK12" s="690">
        <v>536</v>
      </c>
      <c r="BL12" s="690">
        <v>536</v>
      </c>
      <c r="BM12" s="690">
        <v>536</v>
      </c>
      <c r="BN12" s="690">
        <v>536</v>
      </c>
      <c r="BO12" s="690">
        <v>536</v>
      </c>
      <c r="BP12" s="690">
        <v>536</v>
      </c>
      <c r="BQ12" s="690">
        <v>536</v>
      </c>
      <c r="BR12" s="690">
        <v>536</v>
      </c>
      <c r="BS12" s="690">
        <v>536</v>
      </c>
      <c r="BT12" s="690">
        <v>536</v>
      </c>
      <c r="BU12" s="690">
        <v>536</v>
      </c>
      <c r="BV12" s="690">
        <v>536</v>
      </c>
      <c r="BW12" s="690">
        <v>536</v>
      </c>
      <c r="BX12" s="690">
        <v>536</v>
      </c>
      <c r="BY12" s="690">
        <v>536</v>
      </c>
      <c r="BZ12" s="690">
        <v>536</v>
      </c>
      <c r="CA12" s="690">
        <v>536</v>
      </c>
      <c r="CB12" s="690">
        <v>536</v>
      </c>
      <c r="CC12" s="690">
        <v>536</v>
      </c>
      <c r="CD12" s="690">
        <v>536</v>
      </c>
      <c r="CE12" s="691">
        <v>536</v>
      </c>
      <c r="CF12" s="691">
        <v>536</v>
      </c>
      <c r="CG12" s="691">
        <v>536</v>
      </c>
      <c r="CH12" s="691">
        <v>536</v>
      </c>
      <c r="CI12" s="691">
        <v>536</v>
      </c>
      <c r="CJ12" s="691">
        <v>536</v>
      </c>
      <c r="CK12" s="691">
        <v>536</v>
      </c>
      <c r="CL12" s="691">
        <v>536</v>
      </c>
      <c r="CM12" s="691">
        <v>536</v>
      </c>
      <c r="CN12" s="691">
        <v>536</v>
      </c>
      <c r="CO12" s="691">
        <v>536</v>
      </c>
      <c r="CP12" s="691">
        <v>536</v>
      </c>
      <c r="CQ12" s="691">
        <v>536</v>
      </c>
      <c r="CR12" s="691">
        <v>536</v>
      </c>
      <c r="CS12" s="691">
        <v>536</v>
      </c>
      <c r="CT12" s="691">
        <v>536</v>
      </c>
      <c r="CU12" s="691">
        <v>536</v>
      </c>
      <c r="CV12" s="691">
        <v>536</v>
      </c>
      <c r="CW12" s="691">
        <v>536</v>
      </c>
      <c r="CX12" s="691">
        <v>536</v>
      </c>
      <c r="CY12" s="692">
        <v>536</v>
      </c>
      <c r="CZ12" s="693">
        <v>0</v>
      </c>
      <c r="DA12" s="694">
        <v>0</v>
      </c>
      <c r="DB12" s="694">
        <v>0</v>
      </c>
      <c r="DC12" s="694">
        <v>0</v>
      </c>
      <c r="DD12" s="694">
        <v>0</v>
      </c>
      <c r="DE12" s="694">
        <v>0</v>
      </c>
      <c r="DF12" s="694">
        <v>0</v>
      </c>
      <c r="DG12" s="694">
        <v>0</v>
      </c>
      <c r="DH12" s="694">
        <v>0</v>
      </c>
      <c r="DI12" s="694">
        <v>0</v>
      </c>
      <c r="DJ12" s="694">
        <v>0</v>
      </c>
      <c r="DK12" s="694">
        <v>0</v>
      </c>
      <c r="DL12" s="694">
        <v>0</v>
      </c>
      <c r="DM12" s="694">
        <v>0</v>
      </c>
      <c r="DN12" s="694">
        <v>0</v>
      </c>
      <c r="DO12" s="694">
        <v>0</v>
      </c>
      <c r="DP12" s="694">
        <v>0</v>
      </c>
      <c r="DQ12" s="694">
        <v>0</v>
      </c>
      <c r="DR12" s="694">
        <v>0</v>
      </c>
      <c r="DS12" s="694">
        <v>0</v>
      </c>
      <c r="DT12" s="694">
        <v>0</v>
      </c>
      <c r="DU12" s="694">
        <v>0</v>
      </c>
      <c r="DV12" s="694">
        <v>0</v>
      </c>
      <c r="DW12" s="695">
        <v>0</v>
      </c>
      <c r="DX12" s="37"/>
    </row>
    <row r="13" spans="2:128" x14ac:dyDescent="0.2">
      <c r="B13" s="713"/>
      <c r="C13" s="714"/>
      <c r="D13" s="215"/>
      <c r="E13" s="215"/>
      <c r="F13" s="215"/>
      <c r="G13" s="215"/>
      <c r="H13" s="215"/>
      <c r="I13" s="715"/>
      <c r="J13" s="715"/>
      <c r="K13" s="715"/>
      <c r="L13" s="715"/>
      <c r="M13" s="715"/>
      <c r="N13" s="715"/>
      <c r="O13" s="715"/>
      <c r="P13" s="715"/>
      <c r="Q13" s="715"/>
      <c r="R13" s="716"/>
      <c r="S13" s="715"/>
      <c r="T13" s="716"/>
      <c r="U13" s="717" t="s">
        <v>504</v>
      </c>
      <c r="V13" s="718" t="s">
        <v>127</v>
      </c>
      <c r="W13" s="712" t="s">
        <v>500</v>
      </c>
      <c r="X13" s="690">
        <v>0</v>
      </c>
      <c r="Y13" s="690">
        <v>0</v>
      </c>
      <c r="Z13" s="690">
        <v>0</v>
      </c>
      <c r="AA13" s="690">
        <v>0</v>
      </c>
      <c r="AB13" s="690">
        <v>0</v>
      </c>
      <c r="AC13" s="690">
        <v>0</v>
      </c>
      <c r="AD13" s="690">
        <v>0</v>
      </c>
      <c r="AE13" s="690">
        <v>0</v>
      </c>
      <c r="AF13" s="690">
        <v>0</v>
      </c>
      <c r="AG13" s="690">
        <v>0</v>
      </c>
      <c r="AH13" s="690">
        <v>0</v>
      </c>
      <c r="AI13" s="690">
        <v>0</v>
      </c>
      <c r="AJ13" s="690">
        <v>0</v>
      </c>
      <c r="AK13" s="690">
        <v>0</v>
      </c>
      <c r="AL13" s="690">
        <v>0</v>
      </c>
      <c r="AM13" s="690">
        <v>0</v>
      </c>
      <c r="AN13" s="690">
        <v>0</v>
      </c>
      <c r="AO13" s="690">
        <v>0</v>
      </c>
      <c r="AP13" s="690">
        <v>0</v>
      </c>
      <c r="AQ13" s="690">
        <v>0</v>
      </c>
      <c r="AR13" s="690">
        <v>0</v>
      </c>
      <c r="AS13" s="690">
        <v>0</v>
      </c>
      <c r="AT13" s="690">
        <v>0</v>
      </c>
      <c r="AU13" s="690">
        <v>0</v>
      </c>
      <c r="AV13" s="690">
        <v>0</v>
      </c>
      <c r="AW13" s="690">
        <v>0</v>
      </c>
      <c r="AX13" s="690">
        <v>0</v>
      </c>
      <c r="AY13" s="690">
        <v>0</v>
      </c>
      <c r="AZ13" s="690">
        <v>0</v>
      </c>
      <c r="BA13" s="690">
        <v>0</v>
      </c>
      <c r="BB13" s="690">
        <v>0</v>
      </c>
      <c r="BC13" s="690">
        <v>0</v>
      </c>
      <c r="BD13" s="690">
        <v>0</v>
      </c>
      <c r="BE13" s="690">
        <v>0</v>
      </c>
      <c r="BF13" s="690">
        <v>0</v>
      </c>
      <c r="BG13" s="690">
        <v>0</v>
      </c>
      <c r="BH13" s="690">
        <v>0</v>
      </c>
      <c r="BI13" s="690">
        <v>0</v>
      </c>
      <c r="BJ13" s="690">
        <v>0</v>
      </c>
      <c r="BK13" s="690">
        <v>0</v>
      </c>
      <c r="BL13" s="690">
        <v>0</v>
      </c>
      <c r="BM13" s="690">
        <v>0</v>
      </c>
      <c r="BN13" s="690">
        <v>0</v>
      </c>
      <c r="BO13" s="690">
        <v>0</v>
      </c>
      <c r="BP13" s="690">
        <v>0</v>
      </c>
      <c r="BQ13" s="690">
        <v>0</v>
      </c>
      <c r="BR13" s="690">
        <v>0</v>
      </c>
      <c r="BS13" s="690">
        <v>0</v>
      </c>
      <c r="BT13" s="690">
        <v>0</v>
      </c>
      <c r="BU13" s="690">
        <v>0</v>
      </c>
      <c r="BV13" s="690">
        <v>0</v>
      </c>
      <c r="BW13" s="690">
        <v>0</v>
      </c>
      <c r="BX13" s="690">
        <v>0</v>
      </c>
      <c r="BY13" s="690">
        <v>0</v>
      </c>
      <c r="BZ13" s="690">
        <v>0</v>
      </c>
      <c r="CA13" s="690">
        <v>0</v>
      </c>
      <c r="CB13" s="690">
        <v>0</v>
      </c>
      <c r="CC13" s="690">
        <v>0</v>
      </c>
      <c r="CD13" s="690">
        <v>0</v>
      </c>
      <c r="CE13" s="691">
        <v>0</v>
      </c>
      <c r="CF13" s="691">
        <v>0</v>
      </c>
      <c r="CG13" s="691">
        <v>0</v>
      </c>
      <c r="CH13" s="691">
        <v>0</v>
      </c>
      <c r="CI13" s="691">
        <v>0</v>
      </c>
      <c r="CJ13" s="691">
        <v>0</v>
      </c>
      <c r="CK13" s="691">
        <v>0</v>
      </c>
      <c r="CL13" s="691">
        <v>0</v>
      </c>
      <c r="CM13" s="691">
        <v>0</v>
      </c>
      <c r="CN13" s="691">
        <v>0</v>
      </c>
      <c r="CO13" s="691">
        <v>0</v>
      </c>
      <c r="CP13" s="691">
        <v>0</v>
      </c>
      <c r="CQ13" s="691">
        <v>0</v>
      </c>
      <c r="CR13" s="691">
        <v>0</v>
      </c>
      <c r="CS13" s="691">
        <v>0</v>
      </c>
      <c r="CT13" s="691">
        <v>0</v>
      </c>
      <c r="CU13" s="691">
        <v>0</v>
      </c>
      <c r="CV13" s="691">
        <v>0</v>
      </c>
      <c r="CW13" s="691">
        <v>0</v>
      </c>
      <c r="CX13" s="691">
        <v>0</v>
      </c>
      <c r="CY13" s="692">
        <v>0</v>
      </c>
      <c r="CZ13" s="693">
        <v>0</v>
      </c>
      <c r="DA13" s="694">
        <v>0</v>
      </c>
      <c r="DB13" s="694">
        <v>0</v>
      </c>
      <c r="DC13" s="694">
        <v>0</v>
      </c>
      <c r="DD13" s="694">
        <v>0</v>
      </c>
      <c r="DE13" s="694">
        <v>0</v>
      </c>
      <c r="DF13" s="694">
        <v>0</v>
      </c>
      <c r="DG13" s="694">
        <v>0</v>
      </c>
      <c r="DH13" s="694">
        <v>0</v>
      </c>
      <c r="DI13" s="694">
        <v>0</v>
      </c>
      <c r="DJ13" s="694">
        <v>0</v>
      </c>
      <c r="DK13" s="694">
        <v>0</v>
      </c>
      <c r="DL13" s="694">
        <v>0</v>
      </c>
      <c r="DM13" s="694">
        <v>0</v>
      </c>
      <c r="DN13" s="694">
        <v>0</v>
      </c>
      <c r="DO13" s="694">
        <v>0</v>
      </c>
      <c r="DP13" s="694">
        <v>0</v>
      </c>
      <c r="DQ13" s="694">
        <v>0</v>
      </c>
      <c r="DR13" s="694">
        <v>0</v>
      </c>
      <c r="DS13" s="694">
        <v>0</v>
      </c>
      <c r="DT13" s="694">
        <v>0</v>
      </c>
      <c r="DU13" s="694">
        <v>0</v>
      </c>
      <c r="DV13" s="694">
        <v>0</v>
      </c>
      <c r="DW13" s="695">
        <v>0</v>
      </c>
      <c r="DX13" s="37"/>
    </row>
    <row r="14" spans="2:128" x14ac:dyDescent="0.2">
      <c r="B14" s="713"/>
      <c r="C14" s="714"/>
      <c r="D14" s="215"/>
      <c r="E14" s="215"/>
      <c r="F14" s="215"/>
      <c r="G14" s="215"/>
      <c r="H14" s="215"/>
      <c r="I14" s="715"/>
      <c r="J14" s="715"/>
      <c r="K14" s="715"/>
      <c r="L14" s="715"/>
      <c r="M14" s="715"/>
      <c r="N14" s="715"/>
      <c r="O14" s="715"/>
      <c r="P14" s="715"/>
      <c r="Q14" s="715"/>
      <c r="R14" s="716"/>
      <c r="S14" s="715"/>
      <c r="T14" s="716"/>
      <c r="U14" s="701" t="s">
        <v>505</v>
      </c>
      <c r="V14" s="688" t="s">
        <v>127</v>
      </c>
      <c r="W14" s="712" t="s">
        <v>500</v>
      </c>
      <c r="X14" s="690">
        <v>0.91539999999999999</v>
      </c>
      <c r="Y14" s="690">
        <v>1.3731</v>
      </c>
      <c r="Z14" s="690">
        <v>2.7462</v>
      </c>
      <c r="AA14" s="690">
        <v>3.2039</v>
      </c>
      <c r="AB14" s="690">
        <v>4.1193</v>
      </c>
      <c r="AC14" s="690">
        <v>4.577</v>
      </c>
      <c r="AD14" s="690">
        <v>5.9500999999999999</v>
      </c>
      <c r="AE14" s="690">
        <v>9.1539999999999999</v>
      </c>
      <c r="AF14" s="690">
        <v>9.1539999999999999</v>
      </c>
      <c r="AG14" s="690">
        <v>4.577</v>
      </c>
      <c r="AH14" s="690">
        <v>0</v>
      </c>
      <c r="AI14" s="690">
        <v>0</v>
      </c>
      <c r="AJ14" s="690">
        <v>0</v>
      </c>
      <c r="AK14" s="690">
        <v>0</v>
      </c>
      <c r="AL14" s="690">
        <v>0</v>
      </c>
      <c r="AM14" s="690">
        <v>0</v>
      </c>
      <c r="AN14" s="690">
        <v>0</v>
      </c>
      <c r="AO14" s="690">
        <v>0</v>
      </c>
      <c r="AP14" s="690">
        <v>0</v>
      </c>
      <c r="AQ14" s="690">
        <v>0</v>
      </c>
      <c r="AR14" s="690">
        <v>0.25424687006199098</v>
      </c>
      <c r="AS14" s="690">
        <v>0.38137030509298647</v>
      </c>
      <c r="AT14" s="690">
        <v>0.76274061018597294</v>
      </c>
      <c r="AU14" s="690">
        <v>0.88986404521696849</v>
      </c>
      <c r="AV14" s="690">
        <v>1.1441109152789595</v>
      </c>
      <c r="AW14" s="690">
        <v>1.271234350309955</v>
      </c>
      <c r="AX14" s="690">
        <v>1.6526046554029417</v>
      </c>
      <c r="AY14" s="690">
        <v>2.54246870061991</v>
      </c>
      <c r="AZ14" s="690">
        <v>2.54246870061991</v>
      </c>
      <c r="BA14" s="690">
        <v>1.271234350309955</v>
      </c>
      <c r="BB14" s="690">
        <v>0</v>
      </c>
      <c r="BC14" s="690">
        <v>0</v>
      </c>
      <c r="BD14" s="690">
        <v>0</v>
      </c>
      <c r="BE14" s="690">
        <v>0</v>
      </c>
      <c r="BF14" s="690">
        <v>0</v>
      </c>
      <c r="BG14" s="690">
        <v>0</v>
      </c>
      <c r="BH14" s="690">
        <v>0</v>
      </c>
      <c r="BI14" s="690">
        <v>0</v>
      </c>
      <c r="BJ14" s="690">
        <v>0</v>
      </c>
      <c r="BK14" s="690">
        <v>0</v>
      </c>
      <c r="BL14" s="690">
        <v>0.25424687006199098</v>
      </c>
      <c r="BM14" s="690">
        <v>0.38137030509298647</v>
      </c>
      <c r="BN14" s="690">
        <v>0.76274061018597294</v>
      </c>
      <c r="BO14" s="690">
        <v>0.88986404521696849</v>
      </c>
      <c r="BP14" s="690">
        <v>1.1441109152789595</v>
      </c>
      <c r="BQ14" s="690">
        <v>1.271234350309955</v>
      </c>
      <c r="BR14" s="690">
        <v>1.6526046554029417</v>
      </c>
      <c r="BS14" s="690">
        <v>2.54246870061991</v>
      </c>
      <c r="BT14" s="690">
        <v>2.54246870061991</v>
      </c>
      <c r="BU14" s="690">
        <v>1.271234350309955</v>
      </c>
      <c r="BV14" s="690">
        <v>0</v>
      </c>
      <c r="BW14" s="690">
        <v>0</v>
      </c>
      <c r="BX14" s="690">
        <v>0</v>
      </c>
      <c r="BY14" s="690">
        <v>0</v>
      </c>
      <c r="BZ14" s="690">
        <v>0</v>
      </c>
      <c r="CA14" s="690">
        <v>0</v>
      </c>
      <c r="CB14" s="690">
        <v>0</v>
      </c>
      <c r="CC14" s="690">
        <v>0</v>
      </c>
      <c r="CD14" s="690">
        <v>0</v>
      </c>
      <c r="CE14" s="691">
        <v>0</v>
      </c>
      <c r="CF14" s="691">
        <v>0.56924594627446223</v>
      </c>
      <c r="CG14" s="691">
        <v>0.85386891941169329</v>
      </c>
      <c r="CH14" s="691">
        <v>1.7077378388233866</v>
      </c>
      <c r="CI14" s="691">
        <v>1.9923608119606173</v>
      </c>
      <c r="CJ14" s="691">
        <v>2.5616067582350799</v>
      </c>
      <c r="CK14" s="691">
        <v>2.8462297313723108</v>
      </c>
      <c r="CL14" s="691">
        <v>3.7000986507840037</v>
      </c>
      <c r="CM14" s="691">
        <v>5.6924594627446217</v>
      </c>
      <c r="CN14" s="691">
        <v>5.6924594627446217</v>
      </c>
      <c r="CO14" s="691">
        <v>2.8462297313723108</v>
      </c>
      <c r="CP14" s="691">
        <v>0</v>
      </c>
      <c r="CQ14" s="691">
        <v>0</v>
      </c>
      <c r="CR14" s="691">
        <v>0</v>
      </c>
      <c r="CS14" s="691">
        <v>0</v>
      </c>
      <c r="CT14" s="691">
        <v>0</v>
      </c>
      <c r="CU14" s="691">
        <v>0</v>
      </c>
      <c r="CV14" s="691">
        <v>0</v>
      </c>
      <c r="CW14" s="691">
        <v>0</v>
      </c>
      <c r="CX14" s="691">
        <v>0</v>
      </c>
      <c r="CY14" s="692">
        <v>0</v>
      </c>
      <c r="CZ14" s="693">
        <v>0</v>
      </c>
      <c r="DA14" s="694">
        <v>0</v>
      </c>
      <c r="DB14" s="694">
        <v>0</v>
      </c>
      <c r="DC14" s="694">
        <v>0</v>
      </c>
      <c r="DD14" s="694">
        <v>0</v>
      </c>
      <c r="DE14" s="694">
        <v>0</v>
      </c>
      <c r="DF14" s="694">
        <v>0</v>
      </c>
      <c r="DG14" s="694">
        <v>0</v>
      </c>
      <c r="DH14" s="694">
        <v>0</v>
      </c>
      <c r="DI14" s="694">
        <v>0</v>
      </c>
      <c r="DJ14" s="694">
        <v>0</v>
      </c>
      <c r="DK14" s="694">
        <v>0</v>
      </c>
      <c r="DL14" s="694">
        <v>0</v>
      </c>
      <c r="DM14" s="694">
        <v>0</v>
      </c>
      <c r="DN14" s="694">
        <v>0</v>
      </c>
      <c r="DO14" s="694">
        <v>0</v>
      </c>
      <c r="DP14" s="694">
        <v>0</v>
      </c>
      <c r="DQ14" s="694">
        <v>0</v>
      </c>
      <c r="DR14" s="694">
        <v>0</v>
      </c>
      <c r="DS14" s="694">
        <v>0</v>
      </c>
      <c r="DT14" s="694">
        <v>0</v>
      </c>
      <c r="DU14" s="694">
        <v>0</v>
      </c>
      <c r="DV14" s="694">
        <v>0</v>
      </c>
      <c r="DW14" s="695">
        <v>0</v>
      </c>
      <c r="DX14" s="37"/>
    </row>
    <row r="15" spans="2:128" x14ac:dyDescent="0.2">
      <c r="B15" s="192"/>
      <c r="C15" s="714"/>
      <c r="D15" s="215"/>
      <c r="E15" s="215"/>
      <c r="F15" s="215"/>
      <c r="G15" s="215"/>
      <c r="H15" s="215"/>
      <c r="I15" s="715"/>
      <c r="J15" s="715"/>
      <c r="K15" s="715"/>
      <c r="L15" s="715"/>
      <c r="M15" s="715"/>
      <c r="N15" s="715"/>
      <c r="O15" s="715"/>
      <c r="P15" s="715"/>
      <c r="Q15" s="715"/>
      <c r="R15" s="716"/>
      <c r="S15" s="715"/>
      <c r="T15" s="716"/>
      <c r="U15" s="701" t="s">
        <v>506</v>
      </c>
      <c r="V15" s="688" t="s">
        <v>127</v>
      </c>
      <c r="W15" s="712" t="s">
        <v>500</v>
      </c>
      <c r="X15" s="690">
        <v>0</v>
      </c>
      <c r="Y15" s="690">
        <v>0</v>
      </c>
      <c r="Z15" s="690">
        <v>0</v>
      </c>
      <c r="AA15" s="690">
        <v>0</v>
      </c>
      <c r="AB15" s="690">
        <v>0</v>
      </c>
      <c r="AC15" s="690">
        <v>0</v>
      </c>
      <c r="AD15" s="690">
        <v>0</v>
      </c>
      <c r="AE15" s="690">
        <v>0</v>
      </c>
      <c r="AF15" s="690">
        <v>0</v>
      </c>
      <c r="AG15" s="690">
        <v>0</v>
      </c>
      <c r="AH15" s="690">
        <v>2.2599999999999998</v>
      </c>
      <c r="AI15" s="690">
        <v>2.2599999999999998</v>
      </c>
      <c r="AJ15" s="690">
        <v>2.2599999999999998</v>
      </c>
      <c r="AK15" s="690">
        <v>2.2599999999999998</v>
      </c>
      <c r="AL15" s="690">
        <v>2.2599999999999998</v>
      </c>
      <c r="AM15" s="690">
        <v>2.2599999999999998</v>
      </c>
      <c r="AN15" s="690">
        <v>2.2599999999999998</v>
      </c>
      <c r="AO15" s="690">
        <v>2.2599999999999998</v>
      </c>
      <c r="AP15" s="690">
        <v>2.2599999999999998</v>
      </c>
      <c r="AQ15" s="690">
        <v>2.2599999999999998</v>
      </c>
      <c r="AR15" s="690">
        <v>2.2599999999999998</v>
      </c>
      <c r="AS15" s="690">
        <v>2.2599999999999998</v>
      </c>
      <c r="AT15" s="690">
        <v>2.2599999999999998</v>
      </c>
      <c r="AU15" s="690">
        <v>2.2599999999999998</v>
      </c>
      <c r="AV15" s="690">
        <v>2.2599999999999998</v>
      </c>
      <c r="AW15" s="690">
        <v>2.2599999999999998</v>
      </c>
      <c r="AX15" s="690">
        <v>2.2599999999999998</v>
      </c>
      <c r="AY15" s="690">
        <v>2.2599999999999998</v>
      </c>
      <c r="AZ15" s="690">
        <v>2.2599999999999998</v>
      </c>
      <c r="BA15" s="690">
        <v>2.2599999999999998</v>
      </c>
      <c r="BB15" s="690">
        <v>2.2599999999999998</v>
      </c>
      <c r="BC15" s="690">
        <v>2.2599999999999998</v>
      </c>
      <c r="BD15" s="690">
        <v>2.2599999999999998</v>
      </c>
      <c r="BE15" s="690">
        <v>2.2599999999999998</v>
      </c>
      <c r="BF15" s="690">
        <v>2.2599999999999998</v>
      </c>
      <c r="BG15" s="690">
        <v>2.2599999999999998</v>
      </c>
      <c r="BH15" s="690">
        <v>2.2599999999999998</v>
      </c>
      <c r="BI15" s="690">
        <v>2.2599999999999998</v>
      </c>
      <c r="BJ15" s="690">
        <v>2.2599999999999998</v>
      </c>
      <c r="BK15" s="690">
        <v>2.2599999999999998</v>
      </c>
      <c r="BL15" s="690">
        <v>2.2599999999999998</v>
      </c>
      <c r="BM15" s="690">
        <v>2.2599999999999998</v>
      </c>
      <c r="BN15" s="690">
        <v>2.2599999999999998</v>
      </c>
      <c r="BO15" s="690">
        <v>2.2599999999999998</v>
      </c>
      <c r="BP15" s="690">
        <v>2.2599999999999998</v>
      </c>
      <c r="BQ15" s="690">
        <v>2.2599999999999998</v>
      </c>
      <c r="BR15" s="690">
        <v>2.2599999999999998</v>
      </c>
      <c r="BS15" s="690">
        <v>2.2599999999999998</v>
      </c>
      <c r="BT15" s="690">
        <v>2.2599999999999998</v>
      </c>
      <c r="BU15" s="690">
        <v>2.2599999999999998</v>
      </c>
      <c r="BV15" s="690">
        <v>2.2599999999999998</v>
      </c>
      <c r="BW15" s="690">
        <v>2.2599999999999998</v>
      </c>
      <c r="BX15" s="690">
        <v>2.2599999999999998</v>
      </c>
      <c r="BY15" s="690">
        <v>2.2599999999999998</v>
      </c>
      <c r="BZ15" s="690">
        <v>2.2599999999999998</v>
      </c>
      <c r="CA15" s="690">
        <v>2.2599999999999998</v>
      </c>
      <c r="CB15" s="690">
        <v>2.2599999999999998</v>
      </c>
      <c r="CC15" s="690">
        <v>2.2599999999999998</v>
      </c>
      <c r="CD15" s="690">
        <v>2.2599999999999998</v>
      </c>
      <c r="CE15" s="691">
        <v>2.2599999999999998</v>
      </c>
      <c r="CF15" s="691">
        <v>2.2599999999999998</v>
      </c>
      <c r="CG15" s="691">
        <v>2.2599999999999998</v>
      </c>
      <c r="CH15" s="691">
        <v>2.2599999999999998</v>
      </c>
      <c r="CI15" s="691">
        <v>2.2599999999999998</v>
      </c>
      <c r="CJ15" s="691">
        <v>2.2599999999999998</v>
      </c>
      <c r="CK15" s="691">
        <v>2.2599999999999998</v>
      </c>
      <c r="CL15" s="691">
        <v>2.2599999999999998</v>
      </c>
      <c r="CM15" s="691">
        <v>2.2599999999999998</v>
      </c>
      <c r="CN15" s="691">
        <v>2.2599999999999998</v>
      </c>
      <c r="CO15" s="691">
        <v>2.2599999999999998</v>
      </c>
      <c r="CP15" s="691">
        <v>2.2599999999999998</v>
      </c>
      <c r="CQ15" s="691">
        <v>2.2599999999999998</v>
      </c>
      <c r="CR15" s="691">
        <v>2.2599999999999998</v>
      </c>
      <c r="CS15" s="691">
        <v>2.2599999999999998</v>
      </c>
      <c r="CT15" s="691">
        <v>2.2599999999999998</v>
      </c>
      <c r="CU15" s="691">
        <v>2.2599999999999998</v>
      </c>
      <c r="CV15" s="691">
        <v>2.2599999999999998</v>
      </c>
      <c r="CW15" s="691">
        <v>2.2599999999999998</v>
      </c>
      <c r="CX15" s="691">
        <v>2.2599999999999998</v>
      </c>
      <c r="CY15" s="692">
        <v>2.2599999999999998</v>
      </c>
      <c r="CZ15" s="693">
        <v>0</v>
      </c>
      <c r="DA15" s="694">
        <v>0</v>
      </c>
      <c r="DB15" s="694">
        <v>0</v>
      </c>
      <c r="DC15" s="694">
        <v>0</v>
      </c>
      <c r="DD15" s="694">
        <v>0</v>
      </c>
      <c r="DE15" s="694">
        <v>0</v>
      </c>
      <c r="DF15" s="694">
        <v>0</v>
      </c>
      <c r="DG15" s="694">
        <v>0</v>
      </c>
      <c r="DH15" s="694">
        <v>0</v>
      </c>
      <c r="DI15" s="694">
        <v>0</v>
      </c>
      <c r="DJ15" s="694">
        <v>0</v>
      </c>
      <c r="DK15" s="694">
        <v>0</v>
      </c>
      <c r="DL15" s="694">
        <v>0</v>
      </c>
      <c r="DM15" s="694">
        <v>0</v>
      </c>
      <c r="DN15" s="694">
        <v>0</v>
      </c>
      <c r="DO15" s="694">
        <v>0</v>
      </c>
      <c r="DP15" s="694">
        <v>0</v>
      </c>
      <c r="DQ15" s="694">
        <v>0</v>
      </c>
      <c r="DR15" s="694">
        <v>0</v>
      </c>
      <c r="DS15" s="694">
        <v>0</v>
      </c>
      <c r="DT15" s="694">
        <v>0</v>
      </c>
      <c r="DU15" s="694">
        <v>0</v>
      </c>
      <c r="DV15" s="694">
        <v>0</v>
      </c>
      <c r="DW15" s="695">
        <v>0</v>
      </c>
      <c r="DX15" s="37"/>
    </row>
    <row r="16" spans="2:128" x14ac:dyDescent="0.2">
      <c r="B16" s="192"/>
      <c r="C16" s="714"/>
      <c r="D16" s="215"/>
      <c r="E16" s="215"/>
      <c r="F16" s="215"/>
      <c r="G16" s="215"/>
      <c r="H16" s="215"/>
      <c r="I16" s="715"/>
      <c r="J16" s="715"/>
      <c r="K16" s="715"/>
      <c r="L16" s="715"/>
      <c r="M16" s="715"/>
      <c r="N16" s="715"/>
      <c r="O16" s="715"/>
      <c r="P16" s="715"/>
      <c r="Q16" s="715"/>
      <c r="R16" s="716"/>
      <c r="S16" s="715"/>
      <c r="T16" s="716"/>
      <c r="U16" s="701" t="s">
        <v>507</v>
      </c>
      <c r="V16" s="688" t="s">
        <v>127</v>
      </c>
      <c r="W16" s="712" t="s">
        <v>500</v>
      </c>
      <c r="X16" s="690">
        <v>5.7926879999999992</v>
      </c>
      <c r="Y16" s="690">
        <v>8.6890319999999992</v>
      </c>
      <c r="Z16" s="690">
        <v>17.378063999999998</v>
      </c>
      <c r="AA16" s="690">
        <v>20.274408000000001</v>
      </c>
      <c r="AB16" s="690">
        <v>26.067095999999996</v>
      </c>
      <c r="AC16" s="690">
        <v>28.963439999999999</v>
      </c>
      <c r="AD16" s="690">
        <v>37.652471999999996</v>
      </c>
      <c r="AE16" s="690">
        <v>57.926879999999997</v>
      </c>
      <c r="AF16" s="690">
        <v>57.926879999999997</v>
      </c>
      <c r="AG16" s="690">
        <v>28.963439999999999</v>
      </c>
      <c r="AH16" s="690">
        <v>0</v>
      </c>
      <c r="AI16" s="690">
        <v>0</v>
      </c>
      <c r="AJ16" s="690">
        <v>0</v>
      </c>
      <c r="AK16" s="690">
        <v>0</v>
      </c>
      <c r="AL16" s="690">
        <v>0</v>
      </c>
      <c r="AM16" s="690">
        <v>0</v>
      </c>
      <c r="AN16" s="690">
        <v>0</v>
      </c>
      <c r="AO16" s="690">
        <v>0</v>
      </c>
      <c r="AP16" s="690">
        <v>0</v>
      </c>
      <c r="AQ16" s="690">
        <v>0</v>
      </c>
      <c r="AR16" s="690">
        <v>1.6088844147319799</v>
      </c>
      <c r="AS16" s="690">
        <v>2.4133266220979697</v>
      </c>
      <c r="AT16" s="690">
        <v>4.8266532441959393</v>
      </c>
      <c r="AU16" s="690">
        <v>5.6310954515619294</v>
      </c>
      <c r="AV16" s="690">
        <v>7.2399798662939094</v>
      </c>
      <c r="AW16" s="690">
        <v>8.0444220736599004</v>
      </c>
      <c r="AX16" s="690">
        <v>10.45774869575787</v>
      </c>
      <c r="AY16" s="690">
        <v>16.088844147319801</v>
      </c>
      <c r="AZ16" s="690">
        <v>16.088844147319801</v>
      </c>
      <c r="BA16" s="690">
        <v>8.0444220736599004</v>
      </c>
      <c r="BB16" s="690">
        <v>0</v>
      </c>
      <c r="BC16" s="690">
        <v>0</v>
      </c>
      <c r="BD16" s="690">
        <v>0</v>
      </c>
      <c r="BE16" s="690">
        <v>0</v>
      </c>
      <c r="BF16" s="690">
        <v>0</v>
      </c>
      <c r="BG16" s="690">
        <v>0</v>
      </c>
      <c r="BH16" s="690">
        <v>0</v>
      </c>
      <c r="BI16" s="690">
        <v>0</v>
      </c>
      <c r="BJ16" s="690">
        <v>0</v>
      </c>
      <c r="BK16" s="690">
        <v>0</v>
      </c>
      <c r="BL16" s="690">
        <v>1.6088844147319799</v>
      </c>
      <c r="BM16" s="690">
        <v>2.4133266220979697</v>
      </c>
      <c r="BN16" s="690">
        <v>4.8266532441959393</v>
      </c>
      <c r="BO16" s="690">
        <v>5.6310954515619294</v>
      </c>
      <c r="BP16" s="690">
        <v>7.2399798662939094</v>
      </c>
      <c r="BQ16" s="690">
        <v>8.0444220736599004</v>
      </c>
      <c r="BR16" s="690">
        <v>10.45774869575787</v>
      </c>
      <c r="BS16" s="690">
        <v>16.088844147319801</v>
      </c>
      <c r="BT16" s="690">
        <v>16.088844147319801</v>
      </c>
      <c r="BU16" s="690">
        <v>8.0444220736599004</v>
      </c>
      <c r="BV16" s="690">
        <v>0</v>
      </c>
      <c r="BW16" s="690">
        <v>0</v>
      </c>
      <c r="BX16" s="690">
        <v>0</v>
      </c>
      <c r="BY16" s="690">
        <v>0</v>
      </c>
      <c r="BZ16" s="690">
        <v>0</v>
      </c>
      <c r="CA16" s="690">
        <v>0</v>
      </c>
      <c r="CB16" s="690">
        <v>0</v>
      </c>
      <c r="CC16" s="690">
        <v>0</v>
      </c>
      <c r="CD16" s="690">
        <v>0</v>
      </c>
      <c r="CE16" s="691">
        <v>0</v>
      </c>
      <c r="CF16" s="691">
        <v>3.6022112322839432</v>
      </c>
      <c r="CG16" s="691">
        <v>5.4033168484259138</v>
      </c>
      <c r="CH16" s="691">
        <v>10.806633696851828</v>
      </c>
      <c r="CI16" s="691">
        <v>12.607739312993798</v>
      </c>
      <c r="CJ16" s="691">
        <v>16.209950545277742</v>
      </c>
      <c r="CK16" s="691">
        <v>18.011056161419713</v>
      </c>
      <c r="CL16" s="691">
        <v>23.41437300984563</v>
      </c>
      <c r="CM16" s="691">
        <v>36.022112322839426</v>
      </c>
      <c r="CN16" s="691">
        <v>36.022112322839426</v>
      </c>
      <c r="CO16" s="691">
        <v>18.011056161419713</v>
      </c>
      <c r="CP16" s="691">
        <v>0</v>
      </c>
      <c r="CQ16" s="691">
        <v>0</v>
      </c>
      <c r="CR16" s="691">
        <v>0</v>
      </c>
      <c r="CS16" s="691">
        <v>0</v>
      </c>
      <c r="CT16" s="691">
        <v>0</v>
      </c>
      <c r="CU16" s="691">
        <v>0</v>
      </c>
      <c r="CV16" s="691">
        <v>0</v>
      </c>
      <c r="CW16" s="691">
        <v>0</v>
      </c>
      <c r="CX16" s="691">
        <v>0</v>
      </c>
      <c r="CY16" s="692">
        <v>0</v>
      </c>
      <c r="CZ16" s="693">
        <v>0</v>
      </c>
      <c r="DA16" s="694">
        <v>0</v>
      </c>
      <c r="DB16" s="694">
        <v>0</v>
      </c>
      <c r="DC16" s="694">
        <v>0</v>
      </c>
      <c r="DD16" s="694">
        <v>0</v>
      </c>
      <c r="DE16" s="694">
        <v>0</v>
      </c>
      <c r="DF16" s="694">
        <v>0</v>
      </c>
      <c r="DG16" s="694">
        <v>0</v>
      </c>
      <c r="DH16" s="694">
        <v>0</v>
      </c>
      <c r="DI16" s="694">
        <v>0</v>
      </c>
      <c r="DJ16" s="694">
        <v>0</v>
      </c>
      <c r="DK16" s="694">
        <v>0</v>
      </c>
      <c r="DL16" s="694">
        <v>0</v>
      </c>
      <c r="DM16" s="694">
        <v>0</v>
      </c>
      <c r="DN16" s="694">
        <v>0</v>
      </c>
      <c r="DO16" s="694">
        <v>0</v>
      </c>
      <c r="DP16" s="694">
        <v>0</v>
      </c>
      <c r="DQ16" s="694">
        <v>0</v>
      </c>
      <c r="DR16" s="694">
        <v>0</v>
      </c>
      <c r="DS16" s="694">
        <v>0</v>
      </c>
      <c r="DT16" s="694">
        <v>0</v>
      </c>
      <c r="DU16" s="694">
        <v>0</v>
      </c>
      <c r="DV16" s="694">
        <v>0</v>
      </c>
      <c r="DW16" s="695">
        <v>0</v>
      </c>
      <c r="DX16" s="37"/>
    </row>
    <row r="17" spans="2:128" x14ac:dyDescent="0.2">
      <c r="B17" s="192"/>
      <c r="C17" s="714"/>
      <c r="D17" s="215"/>
      <c r="E17" s="215"/>
      <c r="F17" s="215"/>
      <c r="G17" s="215"/>
      <c r="H17" s="215"/>
      <c r="I17" s="715"/>
      <c r="J17" s="715"/>
      <c r="K17" s="715"/>
      <c r="L17" s="715"/>
      <c r="M17" s="715"/>
      <c r="N17" s="715"/>
      <c r="O17" s="715"/>
      <c r="P17" s="715"/>
      <c r="Q17" s="715"/>
      <c r="R17" s="716"/>
      <c r="S17" s="715"/>
      <c r="T17" s="716"/>
      <c r="U17" s="701" t="s">
        <v>508</v>
      </c>
      <c r="V17" s="688" t="s">
        <v>127</v>
      </c>
      <c r="W17" s="712" t="s">
        <v>500</v>
      </c>
      <c r="X17" s="690">
        <v>0</v>
      </c>
      <c r="Y17" s="690">
        <v>0</v>
      </c>
      <c r="Z17" s="690">
        <v>0</v>
      </c>
      <c r="AA17" s="690">
        <v>0</v>
      </c>
      <c r="AB17" s="690">
        <v>0</v>
      </c>
      <c r="AC17" s="690">
        <v>0</v>
      </c>
      <c r="AD17" s="690">
        <v>0</v>
      </c>
      <c r="AE17" s="690">
        <v>0</v>
      </c>
      <c r="AF17" s="690">
        <v>0</v>
      </c>
      <c r="AG17" s="690">
        <v>0</v>
      </c>
      <c r="AH17" s="690">
        <v>32.212387956487525</v>
      </c>
      <c r="AI17" s="690">
        <v>30.301220093716985</v>
      </c>
      <c r="AJ17" s="690">
        <v>28.390052230946445</v>
      </c>
      <c r="AK17" s="690">
        <v>26.478884368175908</v>
      </c>
      <c r="AL17" s="690">
        <v>24.567716505405368</v>
      </c>
      <c r="AM17" s="690">
        <v>22.656548642634831</v>
      </c>
      <c r="AN17" s="690">
        <v>20.745380779864288</v>
      </c>
      <c r="AO17" s="690">
        <v>18.834212917093748</v>
      </c>
      <c r="AP17" s="690">
        <v>16.923045054323214</v>
      </c>
      <c r="AQ17" s="690">
        <v>15.011877191552678</v>
      </c>
      <c r="AR17" s="690">
        <v>13.100709328782141</v>
      </c>
      <c r="AS17" s="690">
        <v>11.189541466011603</v>
      </c>
      <c r="AT17" s="690">
        <v>9.2783736032410644</v>
      </c>
      <c r="AU17" s="690">
        <v>7.3672057404705287</v>
      </c>
      <c r="AV17" s="690">
        <v>5.4560378776999912</v>
      </c>
      <c r="AW17" s="690">
        <v>5.4560378776999912</v>
      </c>
      <c r="AX17" s="690">
        <v>5.4560378776999912</v>
      </c>
      <c r="AY17" s="690">
        <v>5.4560378776999912</v>
      </c>
      <c r="AZ17" s="690">
        <v>5.4560378776999912</v>
      </c>
      <c r="BA17" s="690">
        <v>5.4560378776999912</v>
      </c>
      <c r="BB17" s="690">
        <v>5.4560378776999912</v>
      </c>
      <c r="BC17" s="690">
        <v>5.4560378776999912</v>
      </c>
      <c r="BD17" s="690">
        <v>5.4560378776999912</v>
      </c>
      <c r="BE17" s="690">
        <v>5.4560378776999912</v>
      </c>
      <c r="BF17" s="690">
        <v>5.4560378776999912</v>
      </c>
      <c r="BG17" s="690">
        <v>5.4560378776999912</v>
      </c>
      <c r="BH17" s="690">
        <v>5.4560378776999912</v>
      </c>
      <c r="BI17" s="690">
        <v>5.4560378776999912</v>
      </c>
      <c r="BJ17" s="690">
        <v>5.4560378776999912</v>
      </c>
      <c r="BK17" s="690">
        <v>5.4560378776999912</v>
      </c>
      <c r="BL17" s="690">
        <v>5.4560378776999912</v>
      </c>
      <c r="BM17" s="690">
        <v>5.4560378776999912</v>
      </c>
      <c r="BN17" s="690">
        <v>5.4560378776999912</v>
      </c>
      <c r="BO17" s="690">
        <v>5.4560378776999912</v>
      </c>
      <c r="BP17" s="690">
        <v>5.4560378776999912</v>
      </c>
      <c r="BQ17" s="690">
        <v>5.4560378776999912</v>
      </c>
      <c r="BR17" s="690">
        <v>5.4560378776999912</v>
      </c>
      <c r="BS17" s="690">
        <v>5.4560378776999912</v>
      </c>
      <c r="BT17" s="690">
        <v>5.4560378776999912</v>
      </c>
      <c r="BU17" s="690">
        <v>5.4560378776999912</v>
      </c>
      <c r="BV17" s="690">
        <v>5.4560378776999912</v>
      </c>
      <c r="BW17" s="690">
        <v>5.4560378776999912</v>
      </c>
      <c r="BX17" s="690">
        <v>5.4560378776999912</v>
      </c>
      <c r="BY17" s="690">
        <v>5.4560378776999912</v>
      </c>
      <c r="BZ17" s="690">
        <v>5.4560378776999912</v>
      </c>
      <c r="CA17" s="690">
        <v>5.4560378776999912</v>
      </c>
      <c r="CB17" s="690">
        <v>5.4560378776999912</v>
      </c>
      <c r="CC17" s="690">
        <v>5.4560378776999912</v>
      </c>
      <c r="CD17" s="690">
        <v>5.4560378776999912</v>
      </c>
      <c r="CE17" s="691">
        <v>5.4560378776999912</v>
      </c>
      <c r="CF17" s="691">
        <v>5.4560378776999912</v>
      </c>
      <c r="CG17" s="691">
        <v>5.4560378776999912</v>
      </c>
      <c r="CH17" s="691">
        <v>5.4560378776999912</v>
      </c>
      <c r="CI17" s="691">
        <v>5.4560378776999912</v>
      </c>
      <c r="CJ17" s="691">
        <v>5.4560378776999912</v>
      </c>
      <c r="CK17" s="691">
        <v>5.4560378776999912</v>
      </c>
      <c r="CL17" s="691">
        <v>5.4560378776999912</v>
      </c>
      <c r="CM17" s="691">
        <v>5.4560378776999912</v>
      </c>
      <c r="CN17" s="691">
        <v>5.4560378776999912</v>
      </c>
      <c r="CO17" s="691">
        <v>5.4560378776999912</v>
      </c>
      <c r="CP17" s="691">
        <v>5.4560378776999912</v>
      </c>
      <c r="CQ17" s="691">
        <v>5.4560378776999912</v>
      </c>
      <c r="CR17" s="691">
        <v>5.4560378776999912</v>
      </c>
      <c r="CS17" s="691">
        <v>5.4560378776999912</v>
      </c>
      <c r="CT17" s="691">
        <v>5.4560378776999912</v>
      </c>
      <c r="CU17" s="691">
        <v>5.4560378776999912</v>
      </c>
      <c r="CV17" s="691">
        <v>5.4560378776999912</v>
      </c>
      <c r="CW17" s="691">
        <v>5.4560378776999912</v>
      </c>
      <c r="CX17" s="691">
        <v>5.4560378776999912</v>
      </c>
      <c r="CY17" s="692">
        <v>5.4560378776999912</v>
      </c>
      <c r="CZ17" s="693">
        <v>0</v>
      </c>
      <c r="DA17" s="694">
        <v>0</v>
      </c>
      <c r="DB17" s="694">
        <v>0</v>
      </c>
      <c r="DC17" s="694">
        <v>0</v>
      </c>
      <c r="DD17" s="694">
        <v>0</v>
      </c>
      <c r="DE17" s="694">
        <v>0</v>
      </c>
      <c r="DF17" s="694">
        <v>0</v>
      </c>
      <c r="DG17" s="694">
        <v>0</v>
      </c>
      <c r="DH17" s="694">
        <v>0</v>
      </c>
      <c r="DI17" s="694">
        <v>0</v>
      </c>
      <c r="DJ17" s="694">
        <v>0</v>
      </c>
      <c r="DK17" s="694">
        <v>0</v>
      </c>
      <c r="DL17" s="694">
        <v>0</v>
      </c>
      <c r="DM17" s="694">
        <v>0</v>
      </c>
      <c r="DN17" s="694">
        <v>0</v>
      </c>
      <c r="DO17" s="694">
        <v>0</v>
      </c>
      <c r="DP17" s="694">
        <v>0</v>
      </c>
      <c r="DQ17" s="694">
        <v>0</v>
      </c>
      <c r="DR17" s="694">
        <v>0</v>
      </c>
      <c r="DS17" s="694">
        <v>0</v>
      </c>
      <c r="DT17" s="694">
        <v>0</v>
      </c>
      <c r="DU17" s="694">
        <v>0</v>
      </c>
      <c r="DV17" s="694">
        <v>0</v>
      </c>
      <c r="DW17" s="695">
        <v>0</v>
      </c>
      <c r="DX17" s="37"/>
    </row>
    <row r="18" spans="2:128" x14ac:dyDescent="0.2">
      <c r="B18" s="192"/>
      <c r="C18" s="714"/>
      <c r="D18" s="215"/>
      <c r="E18" s="215"/>
      <c r="F18" s="215"/>
      <c r="G18" s="215"/>
      <c r="H18" s="215"/>
      <c r="I18" s="715"/>
      <c r="J18" s="715"/>
      <c r="K18" s="715"/>
      <c r="L18" s="715"/>
      <c r="M18" s="715"/>
      <c r="N18" s="715"/>
      <c r="O18" s="715"/>
      <c r="P18" s="715"/>
      <c r="Q18" s="715"/>
      <c r="R18" s="716"/>
      <c r="S18" s="715"/>
      <c r="T18" s="716"/>
      <c r="U18" s="719" t="s">
        <v>509</v>
      </c>
      <c r="V18" s="688" t="s">
        <v>127</v>
      </c>
      <c r="W18" s="712" t="s">
        <v>500</v>
      </c>
      <c r="X18" s="690">
        <v>0</v>
      </c>
      <c r="Y18" s="690">
        <v>0</v>
      </c>
      <c r="Z18" s="690">
        <v>0</v>
      </c>
      <c r="AA18" s="690">
        <v>0</v>
      </c>
      <c r="AB18" s="690">
        <v>0</v>
      </c>
      <c r="AC18" s="690">
        <v>0</v>
      </c>
      <c r="AD18" s="690">
        <v>0</v>
      </c>
      <c r="AE18" s="690">
        <v>0</v>
      </c>
      <c r="AF18" s="690">
        <v>0</v>
      </c>
      <c r="AG18" s="690">
        <v>0</v>
      </c>
      <c r="AH18" s="690">
        <v>0</v>
      </c>
      <c r="AI18" s="690">
        <v>0</v>
      </c>
      <c r="AJ18" s="690">
        <v>0</v>
      </c>
      <c r="AK18" s="690">
        <v>0</v>
      </c>
      <c r="AL18" s="690">
        <v>0</v>
      </c>
      <c r="AM18" s="690">
        <v>0</v>
      </c>
      <c r="AN18" s="690">
        <v>0</v>
      </c>
      <c r="AO18" s="690">
        <v>0</v>
      </c>
      <c r="AP18" s="690">
        <v>0</v>
      </c>
      <c r="AQ18" s="690">
        <v>0</v>
      </c>
      <c r="AR18" s="690">
        <v>0</v>
      </c>
      <c r="AS18" s="690">
        <v>0</v>
      </c>
      <c r="AT18" s="690">
        <v>0</v>
      </c>
      <c r="AU18" s="690">
        <v>0</v>
      </c>
      <c r="AV18" s="690">
        <v>0</v>
      </c>
      <c r="AW18" s="690">
        <v>0</v>
      </c>
      <c r="AX18" s="690">
        <v>0</v>
      </c>
      <c r="AY18" s="690">
        <v>0</v>
      </c>
      <c r="AZ18" s="690">
        <v>0</v>
      </c>
      <c r="BA18" s="690">
        <v>0</v>
      </c>
      <c r="BB18" s="690">
        <v>0</v>
      </c>
      <c r="BC18" s="690">
        <v>0</v>
      </c>
      <c r="BD18" s="690">
        <v>0</v>
      </c>
      <c r="BE18" s="690">
        <v>0</v>
      </c>
      <c r="BF18" s="690">
        <v>0</v>
      </c>
      <c r="BG18" s="690">
        <v>0</v>
      </c>
      <c r="BH18" s="690">
        <v>0</v>
      </c>
      <c r="BI18" s="690">
        <v>0</v>
      </c>
      <c r="BJ18" s="690">
        <v>0</v>
      </c>
      <c r="BK18" s="690">
        <v>0</v>
      </c>
      <c r="BL18" s="690">
        <v>0</v>
      </c>
      <c r="BM18" s="690">
        <v>0</v>
      </c>
      <c r="BN18" s="690">
        <v>0</v>
      </c>
      <c r="BO18" s="690">
        <v>0</v>
      </c>
      <c r="BP18" s="690">
        <v>0</v>
      </c>
      <c r="BQ18" s="690">
        <v>0</v>
      </c>
      <c r="BR18" s="690">
        <v>0</v>
      </c>
      <c r="BS18" s="690">
        <v>0</v>
      </c>
      <c r="BT18" s="690">
        <v>0</v>
      </c>
      <c r="BU18" s="690">
        <v>0</v>
      </c>
      <c r="BV18" s="690">
        <v>0</v>
      </c>
      <c r="BW18" s="690">
        <v>0</v>
      </c>
      <c r="BX18" s="690">
        <v>0</v>
      </c>
      <c r="BY18" s="690">
        <v>0</v>
      </c>
      <c r="BZ18" s="690">
        <v>0</v>
      </c>
      <c r="CA18" s="690">
        <v>0</v>
      </c>
      <c r="CB18" s="690">
        <v>0</v>
      </c>
      <c r="CC18" s="690">
        <v>0</v>
      </c>
      <c r="CD18" s="690">
        <v>0</v>
      </c>
      <c r="CE18" s="690">
        <v>0</v>
      </c>
      <c r="CF18" s="690">
        <v>0</v>
      </c>
      <c r="CG18" s="690">
        <v>0</v>
      </c>
      <c r="CH18" s="690">
        <v>0</v>
      </c>
      <c r="CI18" s="690">
        <v>0</v>
      </c>
      <c r="CJ18" s="690">
        <v>0</v>
      </c>
      <c r="CK18" s="690">
        <v>0</v>
      </c>
      <c r="CL18" s="690">
        <v>0</v>
      </c>
      <c r="CM18" s="690">
        <v>0</v>
      </c>
      <c r="CN18" s="690">
        <v>0</v>
      </c>
      <c r="CO18" s="690">
        <v>0</v>
      </c>
      <c r="CP18" s="690">
        <v>0</v>
      </c>
      <c r="CQ18" s="690">
        <v>0</v>
      </c>
      <c r="CR18" s="690">
        <v>0</v>
      </c>
      <c r="CS18" s="690">
        <v>0</v>
      </c>
      <c r="CT18" s="690">
        <v>0</v>
      </c>
      <c r="CU18" s="690">
        <v>0</v>
      </c>
      <c r="CV18" s="690">
        <v>0</v>
      </c>
      <c r="CW18" s="690">
        <v>0</v>
      </c>
      <c r="CX18" s="690">
        <v>0</v>
      </c>
      <c r="CY18" s="690">
        <v>0</v>
      </c>
      <c r="CZ18" s="693">
        <v>0</v>
      </c>
      <c r="DA18" s="694">
        <v>0</v>
      </c>
      <c r="DB18" s="694">
        <v>0</v>
      </c>
      <c r="DC18" s="694">
        <v>0</v>
      </c>
      <c r="DD18" s="694">
        <v>0</v>
      </c>
      <c r="DE18" s="694">
        <v>0</v>
      </c>
      <c r="DF18" s="694">
        <v>0</v>
      </c>
      <c r="DG18" s="694">
        <v>0</v>
      </c>
      <c r="DH18" s="694">
        <v>0</v>
      </c>
      <c r="DI18" s="694">
        <v>0</v>
      </c>
      <c r="DJ18" s="694">
        <v>0</v>
      </c>
      <c r="DK18" s="694">
        <v>0</v>
      </c>
      <c r="DL18" s="694">
        <v>0</v>
      </c>
      <c r="DM18" s="694">
        <v>0</v>
      </c>
      <c r="DN18" s="694">
        <v>0</v>
      </c>
      <c r="DO18" s="694">
        <v>0</v>
      </c>
      <c r="DP18" s="694">
        <v>0</v>
      </c>
      <c r="DQ18" s="694">
        <v>0</v>
      </c>
      <c r="DR18" s="694">
        <v>0</v>
      </c>
      <c r="DS18" s="694">
        <v>0</v>
      </c>
      <c r="DT18" s="694">
        <v>0</v>
      </c>
      <c r="DU18" s="694">
        <v>0</v>
      </c>
      <c r="DV18" s="694">
        <v>0</v>
      </c>
      <c r="DW18" s="695">
        <v>0</v>
      </c>
      <c r="DX18" s="37"/>
    </row>
    <row r="19" spans="2:128" ht="15.75" thickBot="1" x14ac:dyDescent="0.25">
      <c r="B19" s="193"/>
      <c r="C19" s="720"/>
      <c r="D19" s="721"/>
      <c r="E19" s="721"/>
      <c r="F19" s="721"/>
      <c r="G19" s="721"/>
      <c r="H19" s="721"/>
      <c r="I19" s="722"/>
      <c r="J19" s="722"/>
      <c r="K19" s="722"/>
      <c r="L19" s="722"/>
      <c r="M19" s="722"/>
      <c r="N19" s="722"/>
      <c r="O19" s="722"/>
      <c r="P19" s="722"/>
      <c r="Q19" s="722"/>
      <c r="R19" s="723"/>
      <c r="S19" s="722"/>
      <c r="T19" s="723"/>
      <c r="U19" s="724" t="s">
        <v>130</v>
      </c>
      <c r="V19" s="725" t="s">
        <v>510</v>
      </c>
      <c r="W19" s="726" t="s">
        <v>500</v>
      </c>
      <c r="X19" s="727">
        <f>SUM(X8:X18)</f>
        <v>1652.1080880000002</v>
      </c>
      <c r="Y19" s="727">
        <f t="shared" ref="Y19:CJ19" si="8">SUM(Y8:Y18)</f>
        <v>2478.1621319999999</v>
      </c>
      <c r="Z19" s="727">
        <f t="shared" si="8"/>
        <v>4956.3242639999999</v>
      </c>
      <c r="AA19" s="727">
        <f t="shared" si="8"/>
        <v>5782.3783080000012</v>
      </c>
      <c r="AB19" s="727">
        <f t="shared" si="8"/>
        <v>7434.4863960000002</v>
      </c>
      <c r="AC19" s="727">
        <f t="shared" si="8"/>
        <v>8260.5404399999989</v>
      </c>
      <c r="AD19" s="727">
        <f t="shared" si="8"/>
        <v>10738.702572</v>
      </c>
      <c r="AE19" s="727">
        <f t="shared" si="8"/>
        <v>16521.080879999998</v>
      </c>
      <c r="AF19" s="727">
        <f t="shared" si="8"/>
        <v>16521.080879999998</v>
      </c>
      <c r="AG19" s="727">
        <f t="shared" si="8"/>
        <v>8260.5404399999989</v>
      </c>
      <c r="AH19" s="727">
        <f t="shared" si="8"/>
        <v>806.47238795648752</v>
      </c>
      <c r="AI19" s="727">
        <f t="shared" si="8"/>
        <v>804.561220093717</v>
      </c>
      <c r="AJ19" s="727">
        <f t="shared" si="8"/>
        <v>802.65005223094647</v>
      </c>
      <c r="AK19" s="727">
        <f t="shared" si="8"/>
        <v>800.73888436817595</v>
      </c>
      <c r="AL19" s="727">
        <f t="shared" si="8"/>
        <v>798.82771650540531</v>
      </c>
      <c r="AM19" s="727">
        <f t="shared" si="8"/>
        <v>796.91654864263478</v>
      </c>
      <c r="AN19" s="727">
        <f t="shared" si="8"/>
        <v>795.00538077986425</v>
      </c>
      <c r="AO19" s="727">
        <f t="shared" si="8"/>
        <v>793.09421291709373</v>
      </c>
      <c r="AP19" s="727">
        <f t="shared" si="8"/>
        <v>791.1830450543232</v>
      </c>
      <c r="AQ19" s="727">
        <f t="shared" si="8"/>
        <v>789.27187719155268</v>
      </c>
      <c r="AR19" s="727">
        <f t="shared" si="8"/>
        <v>1246.2238406135762</v>
      </c>
      <c r="AS19" s="727">
        <f t="shared" si="8"/>
        <v>1473.7442383932025</v>
      </c>
      <c r="AT19" s="727">
        <f t="shared" si="8"/>
        <v>2160.1277674576231</v>
      </c>
      <c r="AU19" s="727">
        <f t="shared" si="8"/>
        <v>2387.6481652372499</v>
      </c>
      <c r="AV19" s="727">
        <f t="shared" si="8"/>
        <v>2844.6001286592732</v>
      </c>
      <c r="AW19" s="727">
        <f t="shared" si="8"/>
        <v>3074.0316943016701</v>
      </c>
      <c r="AX19" s="727">
        <f t="shared" si="8"/>
        <v>3762.3263912288612</v>
      </c>
      <c r="AY19" s="727">
        <f t="shared" si="8"/>
        <v>5368.3473507256394</v>
      </c>
      <c r="AZ19" s="727">
        <f t="shared" si="8"/>
        <v>5368.3473507256394</v>
      </c>
      <c r="BA19" s="727">
        <f t="shared" si="8"/>
        <v>3074.0316943016701</v>
      </c>
      <c r="BB19" s="727">
        <f t="shared" si="8"/>
        <v>779.71603787769993</v>
      </c>
      <c r="BC19" s="727">
        <f t="shared" si="8"/>
        <v>779.71603787769993</v>
      </c>
      <c r="BD19" s="727">
        <f t="shared" si="8"/>
        <v>779.71603787769993</v>
      </c>
      <c r="BE19" s="727">
        <f t="shared" si="8"/>
        <v>779.71603787769993</v>
      </c>
      <c r="BF19" s="727">
        <f t="shared" si="8"/>
        <v>779.71603787769993</v>
      </c>
      <c r="BG19" s="727">
        <f t="shared" si="8"/>
        <v>779.71603787769993</v>
      </c>
      <c r="BH19" s="727">
        <f t="shared" si="8"/>
        <v>779.71603787769993</v>
      </c>
      <c r="BI19" s="727">
        <f t="shared" si="8"/>
        <v>779.71603787769993</v>
      </c>
      <c r="BJ19" s="727">
        <f t="shared" si="8"/>
        <v>779.71603787769993</v>
      </c>
      <c r="BK19" s="727">
        <f t="shared" si="8"/>
        <v>779.71603787769993</v>
      </c>
      <c r="BL19" s="727">
        <f t="shared" si="8"/>
        <v>1238.5791691624941</v>
      </c>
      <c r="BM19" s="727">
        <f t="shared" si="8"/>
        <v>1468.0107348048909</v>
      </c>
      <c r="BN19" s="727">
        <f t="shared" si="8"/>
        <v>2156.3054317320821</v>
      </c>
      <c r="BO19" s="727">
        <f t="shared" si="8"/>
        <v>2385.7369973744794</v>
      </c>
      <c r="BP19" s="727">
        <f t="shared" si="8"/>
        <v>2844.6001286592732</v>
      </c>
      <c r="BQ19" s="727">
        <f t="shared" si="8"/>
        <v>3074.0316943016701</v>
      </c>
      <c r="BR19" s="727">
        <f t="shared" si="8"/>
        <v>3762.3263912288612</v>
      </c>
      <c r="BS19" s="727">
        <f t="shared" si="8"/>
        <v>5368.3473507256394</v>
      </c>
      <c r="BT19" s="727">
        <f t="shared" si="8"/>
        <v>5368.3473507256394</v>
      </c>
      <c r="BU19" s="727">
        <f t="shared" si="8"/>
        <v>3074.0316943016701</v>
      </c>
      <c r="BV19" s="727">
        <f t="shared" si="8"/>
        <v>779.71603787769993</v>
      </c>
      <c r="BW19" s="727">
        <f t="shared" si="8"/>
        <v>779.71603787769993</v>
      </c>
      <c r="BX19" s="727">
        <f t="shared" si="8"/>
        <v>779.71603787769993</v>
      </c>
      <c r="BY19" s="727">
        <f t="shared" si="8"/>
        <v>779.71603787769993</v>
      </c>
      <c r="BZ19" s="727">
        <f t="shared" si="8"/>
        <v>779.71603787769993</v>
      </c>
      <c r="CA19" s="727">
        <f t="shared" si="8"/>
        <v>779.71603787769993</v>
      </c>
      <c r="CB19" s="727">
        <f t="shared" si="8"/>
        <v>779.71603787769993</v>
      </c>
      <c r="CC19" s="727">
        <f t="shared" si="8"/>
        <v>779.71603787769993</v>
      </c>
      <c r="CD19" s="727">
        <f t="shared" si="8"/>
        <v>779.71603787769993</v>
      </c>
      <c r="CE19" s="727">
        <f t="shared" si="8"/>
        <v>779.71603787769993</v>
      </c>
      <c r="CF19" s="727">
        <f t="shared" si="8"/>
        <v>1807.0874950562586</v>
      </c>
      <c r="CG19" s="727">
        <f t="shared" si="8"/>
        <v>2320.7732236455381</v>
      </c>
      <c r="CH19" s="727">
        <f t="shared" si="8"/>
        <v>3861.8304094133755</v>
      </c>
      <c r="CI19" s="727">
        <f t="shared" si="8"/>
        <v>4375.5161380026539</v>
      </c>
      <c r="CJ19" s="727">
        <f t="shared" si="8"/>
        <v>5402.8875951812124</v>
      </c>
      <c r="CK19" s="727">
        <f t="shared" ref="CK19:DW19" si="9">SUM(CK8:CK18)</f>
        <v>5916.5733237704926</v>
      </c>
      <c r="CL19" s="727">
        <f t="shared" si="9"/>
        <v>7457.6305095383295</v>
      </c>
      <c r="CM19" s="727">
        <f t="shared" si="9"/>
        <v>11053.430609663286</v>
      </c>
      <c r="CN19" s="727">
        <f t="shared" si="9"/>
        <v>11053.430609663286</v>
      </c>
      <c r="CO19" s="727">
        <f t="shared" si="9"/>
        <v>5916.5733237704926</v>
      </c>
      <c r="CP19" s="727">
        <f t="shared" si="9"/>
        <v>779.71603787769993</v>
      </c>
      <c r="CQ19" s="727">
        <f t="shared" si="9"/>
        <v>779.71603787769993</v>
      </c>
      <c r="CR19" s="727">
        <f t="shared" si="9"/>
        <v>779.71603787769993</v>
      </c>
      <c r="CS19" s="727">
        <f t="shared" si="9"/>
        <v>779.71603787769993</v>
      </c>
      <c r="CT19" s="727">
        <f t="shared" si="9"/>
        <v>779.71603787769993</v>
      </c>
      <c r="CU19" s="727">
        <f t="shared" si="9"/>
        <v>779.71603787769993</v>
      </c>
      <c r="CV19" s="727">
        <f t="shared" si="9"/>
        <v>779.71603787769993</v>
      </c>
      <c r="CW19" s="727">
        <f t="shared" si="9"/>
        <v>779.71603787769993</v>
      </c>
      <c r="CX19" s="727">
        <f t="shared" si="9"/>
        <v>779.71603787769993</v>
      </c>
      <c r="CY19" s="728">
        <f t="shared" si="9"/>
        <v>779.71603787769993</v>
      </c>
      <c r="CZ19" s="729">
        <f t="shared" si="9"/>
        <v>0</v>
      </c>
      <c r="DA19" s="730">
        <f t="shared" si="9"/>
        <v>0</v>
      </c>
      <c r="DB19" s="730">
        <f t="shared" si="9"/>
        <v>0</v>
      </c>
      <c r="DC19" s="730">
        <f t="shared" si="9"/>
        <v>0</v>
      </c>
      <c r="DD19" s="730">
        <f t="shared" si="9"/>
        <v>0</v>
      </c>
      <c r="DE19" s="730">
        <f t="shared" si="9"/>
        <v>0</v>
      </c>
      <c r="DF19" s="730">
        <f t="shared" si="9"/>
        <v>0</v>
      </c>
      <c r="DG19" s="730">
        <f t="shared" si="9"/>
        <v>0</v>
      </c>
      <c r="DH19" s="730">
        <f t="shared" si="9"/>
        <v>0</v>
      </c>
      <c r="DI19" s="730">
        <f t="shared" si="9"/>
        <v>0</v>
      </c>
      <c r="DJ19" s="730">
        <f t="shared" si="9"/>
        <v>0</v>
      </c>
      <c r="DK19" s="730">
        <f t="shared" si="9"/>
        <v>0</v>
      </c>
      <c r="DL19" s="730">
        <f t="shared" si="9"/>
        <v>0</v>
      </c>
      <c r="DM19" s="730">
        <f t="shared" si="9"/>
        <v>0</v>
      </c>
      <c r="DN19" s="730">
        <f t="shared" si="9"/>
        <v>0</v>
      </c>
      <c r="DO19" s="730">
        <f t="shared" si="9"/>
        <v>0</v>
      </c>
      <c r="DP19" s="730">
        <f t="shared" si="9"/>
        <v>0</v>
      </c>
      <c r="DQ19" s="730">
        <f t="shared" si="9"/>
        <v>0</v>
      </c>
      <c r="DR19" s="730">
        <f t="shared" si="9"/>
        <v>0</v>
      </c>
      <c r="DS19" s="730">
        <f t="shared" si="9"/>
        <v>0</v>
      </c>
      <c r="DT19" s="730">
        <f t="shared" si="9"/>
        <v>0</v>
      </c>
      <c r="DU19" s="730">
        <f t="shared" si="9"/>
        <v>0</v>
      </c>
      <c r="DV19" s="730">
        <f t="shared" si="9"/>
        <v>0</v>
      </c>
      <c r="DW19" s="731">
        <f t="shared" si="9"/>
        <v>0</v>
      </c>
      <c r="DX19" s="37"/>
    </row>
    <row r="20" spans="2:128" ht="38.25" x14ac:dyDescent="0.2">
      <c r="B20" s="678" t="s">
        <v>495</v>
      </c>
      <c r="C20" s="679" t="s">
        <v>841</v>
      </c>
      <c r="D20" s="680" t="s">
        <v>842</v>
      </c>
      <c r="E20" s="681" t="s">
        <v>565</v>
      </c>
      <c r="F20" s="464" t="s">
        <v>840</v>
      </c>
      <c r="G20" s="682" t="s">
        <v>59</v>
      </c>
      <c r="H20" s="683" t="s">
        <v>497</v>
      </c>
      <c r="I20" s="683">
        <f>MAX(X20:AV20)</f>
        <v>0.7</v>
      </c>
      <c r="J20" s="683">
        <f>SUMPRODUCT($X$2:$CY$2,$X20:$CY20)*365</f>
        <v>6095.4477533751988</v>
      </c>
      <c r="K20" s="683">
        <f>SUMPRODUCT($X$2:$CY$2,$X21:$CY21)+SUMPRODUCT($X$2:$CY$2,$X22:$CY22)+SUMPRODUCT($X$2:$CY$2,$X23:$CY23)</f>
        <v>8547.0898232568888</v>
      </c>
      <c r="L20" s="683">
        <f>SUMPRODUCT($X$2:$CY$2,$X24:$CY24) +SUMPRODUCT($X$2:$CY$2,$X25:$CY25)</f>
        <v>1240.5607952074765</v>
      </c>
      <c r="M20" s="683">
        <f>SUMPRODUCT($X$2:$CY$2,$X26:$CY26)</f>
        <v>0</v>
      </c>
      <c r="N20" s="683">
        <f>SUMPRODUCT($X$2:$CY$2,$X29:$CY29) +SUMPRODUCT($X$2:$CY$2,$X30:$CY30)</f>
        <v>86.131740795827994</v>
      </c>
      <c r="O20" s="683">
        <f>SUMPRODUCT($X$2:$CY$2,$X27:$CY27) +SUMPRODUCT($X$2:$CY$2,$X28:$CY28) +SUMPRODUCT($X$2:$CY$2,$X31:$CY31)</f>
        <v>31.828219670998102</v>
      </c>
      <c r="P20" s="683">
        <f>SUM(K20:O20)</f>
        <v>9905.6105789311932</v>
      </c>
      <c r="Q20" s="683">
        <f>(SUM(K20:M20)*100000)/(J20*1000)</f>
        <v>160.5731197194612</v>
      </c>
      <c r="R20" s="684">
        <f>(P20*100000)/(J20*1000)</f>
        <v>162.50833375523914</v>
      </c>
      <c r="S20" s="685">
        <v>3</v>
      </c>
      <c r="T20" s="686">
        <v>3</v>
      </c>
      <c r="U20" s="687" t="s">
        <v>498</v>
      </c>
      <c r="V20" s="688" t="s">
        <v>127</v>
      </c>
      <c r="W20" s="689" t="s">
        <v>78</v>
      </c>
      <c r="X20" s="690">
        <v>0</v>
      </c>
      <c r="Y20" s="690">
        <v>0</v>
      </c>
      <c r="Z20" s="690">
        <v>0</v>
      </c>
      <c r="AA20" s="690">
        <v>0</v>
      </c>
      <c r="AB20" s="690">
        <v>0</v>
      </c>
      <c r="AC20" s="690">
        <v>0.7</v>
      </c>
      <c r="AD20" s="690">
        <v>0.7</v>
      </c>
      <c r="AE20" s="690">
        <v>0.7</v>
      </c>
      <c r="AF20" s="690">
        <v>0.7</v>
      </c>
      <c r="AG20" s="690">
        <v>0.7</v>
      </c>
      <c r="AH20" s="690">
        <v>0.7</v>
      </c>
      <c r="AI20" s="690">
        <v>0.7</v>
      </c>
      <c r="AJ20" s="690">
        <v>0.7</v>
      </c>
      <c r="AK20" s="690">
        <v>0.7</v>
      </c>
      <c r="AL20" s="690">
        <v>0.7</v>
      </c>
      <c r="AM20" s="690">
        <v>0.7</v>
      </c>
      <c r="AN20" s="690">
        <v>0.7</v>
      </c>
      <c r="AO20" s="690">
        <v>0.7</v>
      </c>
      <c r="AP20" s="690">
        <v>0.7</v>
      </c>
      <c r="AQ20" s="690">
        <v>0.7</v>
      </c>
      <c r="AR20" s="690">
        <v>0.7</v>
      </c>
      <c r="AS20" s="690">
        <v>0.7</v>
      </c>
      <c r="AT20" s="690">
        <v>0.7</v>
      </c>
      <c r="AU20" s="690">
        <v>0.7</v>
      </c>
      <c r="AV20" s="690">
        <v>0.7</v>
      </c>
      <c r="AW20" s="690">
        <v>0.7</v>
      </c>
      <c r="AX20" s="690">
        <v>0.7</v>
      </c>
      <c r="AY20" s="690">
        <v>0.7</v>
      </c>
      <c r="AZ20" s="690">
        <v>0.7</v>
      </c>
      <c r="BA20" s="690">
        <v>0.7</v>
      </c>
      <c r="BB20" s="690">
        <v>0.7</v>
      </c>
      <c r="BC20" s="690">
        <v>0.7</v>
      </c>
      <c r="BD20" s="690">
        <v>0.7</v>
      </c>
      <c r="BE20" s="690">
        <v>0.7</v>
      </c>
      <c r="BF20" s="690">
        <v>0.7</v>
      </c>
      <c r="BG20" s="690">
        <v>0.7</v>
      </c>
      <c r="BH20" s="690">
        <v>0.7</v>
      </c>
      <c r="BI20" s="690">
        <v>0.7</v>
      </c>
      <c r="BJ20" s="690">
        <v>0.7</v>
      </c>
      <c r="BK20" s="690">
        <v>0.7</v>
      </c>
      <c r="BL20" s="690">
        <v>0.7</v>
      </c>
      <c r="BM20" s="690">
        <v>0.7</v>
      </c>
      <c r="BN20" s="690">
        <v>0.7</v>
      </c>
      <c r="BO20" s="690">
        <v>0.7</v>
      </c>
      <c r="BP20" s="690">
        <v>0.7</v>
      </c>
      <c r="BQ20" s="690">
        <v>0.7</v>
      </c>
      <c r="BR20" s="690">
        <v>0.7</v>
      </c>
      <c r="BS20" s="690">
        <v>0.7</v>
      </c>
      <c r="BT20" s="690">
        <v>0.7</v>
      </c>
      <c r="BU20" s="690">
        <v>0.7</v>
      </c>
      <c r="BV20" s="690">
        <v>0.7</v>
      </c>
      <c r="BW20" s="690">
        <v>0.7</v>
      </c>
      <c r="BX20" s="690">
        <v>0.7</v>
      </c>
      <c r="BY20" s="690">
        <v>0.7</v>
      </c>
      <c r="BZ20" s="690">
        <v>0.7</v>
      </c>
      <c r="CA20" s="690">
        <v>0.7</v>
      </c>
      <c r="CB20" s="690">
        <v>0.7</v>
      </c>
      <c r="CC20" s="690">
        <v>0.7</v>
      </c>
      <c r="CD20" s="690">
        <v>0.7</v>
      </c>
      <c r="CE20" s="691">
        <v>0.7</v>
      </c>
      <c r="CF20" s="691">
        <v>0.7</v>
      </c>
      <c r="CG20" s="691">
        <v>0.7</v>
      </c>
      <c r="CH20" s="691">
        <v>0.7</v>
      </c>
      <c r="CI20" s="691">
        <v>0.7</v>
      </c>
      <c r="CJ20" s="691">
        <v>0.7</v>
      </c>
      <c r="CK20" s="691">
        <v>0.7</v>
      </c>
      <c r="CL20" s="691">
        <v>0.7</v>
      </c>
      <c r="CM20" s="691">
        <v>0.7</v>
      </c>
      <c r="CN20" s="691">
        <v>0.7</v>
      </c>
      <c r="CO20" s="691">
        <v>0.7</v>
      </c>
      <c r="CP20" s="691">
        <v>0.7</v>
      </c>
      <c r="CQ20" s="691">
        <v>0.7</v>
      </c>
      <c r="CR20" s="691">
        <v>0.7</v>
      </c>
      <c r="CS20" s="691">
        <v>0.7</v>
      </c>
      <c r="CT20" s="691">
        <v>0.7</v>
      </c>
      <c r="CU20" s="691">
        <v>0.7</v>
      </c>
      <c r="CV20" s="691">
        <v>0.7</v>
      </c>
      <c r="CW20" s="691">
        <v>0.7</v>
      </c>
      <c r="CX20" s="691">
        <v>0.7</v>
      </c>
      <c r="CY20" s="692">
        <v>0.7</v>
      </c>
      <c r="CZ20" s="693">
        <v>0</v>
      </c>
      <c r="DA20" s="694">
        <v>0</v>
      </c>
      <c r="DB20" s="694">
        <v>0</v>
      </c>
      <c r="DC20" s="694">
        <v>0</v>
      </c>
      <c r="DD20" s="694">
        <v>0</v>
      </c>
      <c r="DE20" s="694">
        <v>0</v>
      </c>
      <c r="DF20" s="694">
        <v>0</v>
      </c>
      <c r="DG20" s="694">
        <v>0</v>
      </c>
      <c r="DH20" s="694">
        <v>0</v>
      </c>
      <c r="DI20" s="694">
        <v>0</v>
      </c>
      <c r="DJ20" s="694">
        <v>0</v>
      </c>
      <c r="DK20" s="694">
        <v>0</v>
      </c>
      <c r="DL20" s="694">
        <v>0</v>
      </c>
      <c r="DM20" s="694">
        <v>0</v>
      </c>
      <c r="DN20" s="694">
        <v>0</v>
      </c>
      <c r="DO20" s="694">
        <v>0</v>
      </c>
      <c r="DP20" s="694">
        <v>0</v>
      </c>
      <c r="DQ20" s="694">
        <v>0</v>
      </c>
      <c r="DR20" s="694">
        <v>0</v>
      </c>
      <c r="DS20" s="694">
        <v>0</v>
      </c>
      <c r="DT20" s="694">
        <v>0</v>
      </c>
      <c r="DU20" s="694">
        <v>0</v>
      </c>
      <c r="DV20" s="694">
        <v>0</v>
      </c>
      <c r="DW20" s="695">
        <v>0</v>
      </c>
      <c r="DX20" s="37"/>
    </row>
    <row r="21" spans="2:128" x14ac:dyDescent="0.2">
      <c r="B21" s="696"/>
      <c r="C21" s="697"/>
      <c r="D21" s="698"/>
      <c r="E21" s="699"/>
      <c r="F21" s="699"/>
      <c r="G21" s="698"/>
      <c r="H21" s="699"/>
      <c r="I21" s="699"/>
      <c r="J21" s="699"/>
      <c r="K21" s="699"/>
      <c r="L21" s="699"/>
      <c r="M21" s="699"/>
      <c r="N21" s="699"/>
      <c r="O21" s="699"/>
      <c r="P21" s="699"/>
      <c r="Q21" s="699"/>
      <c r="R21" s="700"/>
      <c r="S21" s="699"/>
      <c r="T21" s="700"/>
      <c r="U21" s="701" t="s">
        <v>499</v>
      </c>
      <c r="V21" s="688" t="s">
        <v>127</v>
      </c>
      <c r="W21" s="689" t="s">
        <v>500</v>
      </c>
      <c r="X21" s="690">
        <v>522.20000000000005</v>
      </c>
      <c r="Y21" s="690">
        <v>596.79999999999995</v>
      </c>
      <c r="Z21" s="690">
        <v>746</v>
      </c>
      <c r="AA21" s="690">
        <v>2984</v>
      </c>
      <c r="AB21" s="690">
        <v>2611</v>
      </c>
      <c r="AC21" s="690">
        <v>0</v>
      </c>
      <c r="AD21" s="690">
        <v>0</v>
      </c>
      <c r="AE21" s="690">
        <v>0</v>
      </c>
      <c r="AF21" s="690">
        <v>0</v>
      </c>
      <c r="AG21" s="690">
        <v>0</v>
      </c>
      <c r="AH21" s="690">
        <v>0</v>
      </c>
      <c r="AI21" s="690">
        <v>0</v>
      </c>
      <c r="AJ21" s="690">
        <v>0</v>
      </c>
      <c r="AK21" s="690">
        <v>0</v>
      </c>
      <c r="AL21" s="690">
        <v>0</v>
      </c>
      <c r="AM21" s="690">
        <v>0</v>
      </c>
      <c r="AN21" s="690">
        <v>0</v>
      </c>
      <c r="AO21" s="690">
        <v>0</v>
      </c>
      <c r="AP21" s="690">
        <v>0</v>
      </c>
      <c r="AQ21" s="690">
        <v>0</v>
      </c>
      <c r="AR21" s="690">
        <v>96.6</v>
      </c>
      <c r="AS21" s="690">
        <v>110.4</v>
      </c>
      <c r="AT21" s="690">
        <v>138</v>
      </c>
      <c r="AU21" s="690">
        <v>552</v>
      </c>
      <c r="AV21" s="690">
        <v>483</v>
      </c>
      <c r="AW21" s="690">
        <v>0</v>
      </c>
      <c r="AX21" s="690">
        <v>0</v>
      </c>
      <c r="AY21" s="690">
        <v>0</v>
      </c>
      <c r="AZ21" s="690">
        <v>0</v>
      </c>
      <c r="BA21" s="690">
        <v>0</v>
      </c>
      <c r="BB21" s="690">
        <v>0</v>
      </c>
      <c r="BC21" s="690">
        <v>0</v>
      </c>
      <c r="BD21" s="690">
        <v>0</v>
      </c>
      <c r="BE21" s="690">
        <v>0</v>
      </c>
      <c r="BF21" s="690">
        <v>0</v>
      </c>
      <c r="BG21" s="690">
        <v>0</v>
      </c>
      <c r="BH21" s="690">
        <v>0</v>
      </c>
      <c r="BI21" s="690">
        <v>0</v>
      </c>
      <c r="BJ21" s="690">
        <v>0</v>
      </c>
      <c r="BK21" s="690">
        <v>0</v>
      </c>
      <c r="BL21" s="690">
        <v>96.6</v>
      </c>
      <c r="BM21" s="690">
        <v>110.4</v>
      </c>
      <c r="BN21" s="690">
        <v>138</v>
      </c>
      <c r="BO21" s="690">
        <v>552</v>
      </c>
      <c r="BP21" s="690">
        <v>483</v>
      </c>
      <c r="BQ21" s="690">
        <v>0</v>
      </c>
      <c r="BR21" s="690">
        <v>0</v>
      </c>
      <c r="BS21" s="690">
        <v>0</v>
      </c>
      <c r="BT21" s="690">
        <v>0</v>
      </c>
      <c r="BU21" s="690">
        <v>0</v>
      </c>
      <c r="BV21" s="690">
        <v>0</v>
      </c>
      <c r="BW21" s="690">
        <v>0</v>
      </c>
      <c r="BX21" s="690">
        <v>0</v>
      </c>
      <c r="BY21" s="690">
        <v>0</v>
      </c>
      <c r="BZ21" s="690">
        <v>0</v>
      </c>
      <c r="CA21" s="690">
        <v>0</v>
      </c>
      <c r="CB21" s="690">
        <v>0</v>
      </c>
      <c r="CC21" s="690">
        <v>0</v>
      </c>
      <c r="CD21" s="690">
        <v>0</v>
      </c>
      <c r="CE21" s="691">
        <v>0</v>
      </c>
      <c r="CF21" s="691">
        <v>422.8</v>
      </c>
      <c r="CG21" s="691">
        <v>483.2</v>
      </c>
      <c r="CH21" s="691">
        <v>604</v>
      </c>
      <c r="CI21" s="691">
        <v>2416</v>
      </c>
      <c r="CJ21" s="691">
        <v>2114</v>
      </c>
      <c r="CK21" s="691">
        <v>0</v>
      </c>
      <c r="CL21" s="691">
        <v>0</v>
      </c>
      <c r="CM21" s="691">
        <v>0</v>
      </c>
      <c r="CN21" s="691">
        <v>0</v>
      </c>
      <c r="CO21" s="691">
        <v>0</v>
      </c>
      <c r="CP21" s="691">
        <v>0</v>
      </c>
      <c r="CQ21" s="691">
        <v>0</v>
      </c>
      <c r="CR21" s="691">
        <v>0</v>
      </c>
      <c r="CS21" s="691">
        <v>0</v>
      </c>
      <c r="CT21" s="691">
        <v>0</v>
      </c>
      <c r="CU21" s="691">
        <v>0</v>
      </c>
      <c r="CV21" s="691">
        <v>0</v>
      </c>
      <c r="CW21" s="691">
        <v>0</v>
      </c>
      <c r="CX21" s="691">
        <v>0</v>
      </c>
      <c r="CY21" s="692">
        <v>0</v>
      </c>
      <c r="CZ21" s="693">
        <v>0</v>
      </c>
      <c r="DA21" s="694">
        <v>0</v>
      </c>
      <c r="DB21" s="694">
        <v>0</v>
      </c>
      <c r="DC21" s="694">
        <v>0</v>
      </c>
      <c r="DD21" s="694">
        <v>0</v>
      </c>
      <c r="DE21" s="694">
        <v>0</v>
      </c>
      <c r="DF21" s="694">
        <v>0</v>
      </c>
      <c r="DG21" s="694">
        <v>0</v>
      </c>
      <c r="DH21" s="694">
        <v>0</v>
      </c>
      <c r="DI21" s="694">
        <v>0</v>
      </c>
      <c r="DJ21" s="694">
        <v>0</v>
      </c>
      <c r="DK21" s="694">
        <v>0</v>
      </c>
      <c r="DL21" s="694">
        <v>0</v>
      </c>
      <c r="DM21" s="694">
        <v>0</v>
      </c>
      <c r="DN21" s="694">
        <v>0</v>
      </c>
      <c r="DO21" s="694">
        <v>0</v>
      </c>
      <c r="DP21" s="694">
        <v>0</v>
      </c>
      <c r="DQ21" s="694">
        <v>0</v>
      </c>
      <c r="DR21" s="694">
        <v>0</v>
      </c>
      <c r="DS21" s="694">
        <v>0</v>
      </c>
      <c r="DT21" s="694">
        <v>0</v>
      </c>
      <c r="DU21" s="694">
        <v>0</v>
      </c>
      <c r="DV21" s="694">
        <v>0</v>
      </c>
      <c r="DW21" s="695">
        <v>0</v>
      </c>
      <c r="DX21" s="37"/>
    </row>
    <row r="22" spans="2:128" x14ac:dyDescent="0.2">
      <c r="B22" s="702"/>
      <c r="C22" s="703"/>
      <c r="D22" s="502"/>
      <c r="E22" s="502"/>
      <c r="F22" s="502"/>
      <c r="G22" s="502"/>
      <c r="H22" s="502"/>
      <c r="I22" s="529"/>
      <c r="J22" s="529"/>
      <c r="K22" s="529"/>
      <c r="L22" s="529"/>
      <c r="M22" s="529"/>
      <c r="N22" s="529"/>
      <c r="O22" s="529"/>
      <c r="P22" s="529"/>
      <c r="Q22" s="529"/>
      <c r="R22" s="704"/>
      <c r="S22" s="529"/>
      <c r="T22" s="704"/>
      <c r="U22" s="701" t="s">
        <v>501</v>
      </c>
      <c r="V22" s="688" t="s">
        <v>127</v>
      </c>
      <c r="W22" s="689" t="s">
        <v>500</v>
      </c>
      <c r="X22" s="690">
        <v>0</v>
      </c>
      <c r="Y22" s="690">
        <v>0</v>
      </c>
      <c r="Z22" s="690">
        <v>0</v>
      </c>
      <c r="AA22" s="690">
        <v>0</v>
      </c>
      <c r="AB22" s="690">
        <v>0</v>
      </c>
      <c r="AC22" s="690">
        <v>0</v>
      </c>
      <c r="AD22" s="690">
        <v>0</v>
      </c>
      <c r="AE22" s="690">
        <v>0</v>
      </c>
      <c r="AF22" s="690">
        <v>0</v>
      </c>
      <c r="AG22" s="690">
        <v>0</v>
      </c>
      <c r="AH22" s="690">
        <v>0</v>
      </c>
      <c r="AI22" s="690">
        <v>0</v>
      </c>
      <c r="AJ22" s="690">
        <v>0</v>
      </c>
      <c r="AK22" s="690">
        <v>0</v>
      </c>
      <c r="AL22" s="690">
        <v>0</v>
      </c>
      <c r="AM22" s="690">
        <v>0</v>
      </c>
      <c r="AN22" s="690">
        <v>0</v>
      </c>
      <c r="AO22" s="690">
        <v>0</v>
      </c>
      <c r="AP22" s="690">
        <v>0</v>
      </c>
      <c r="AQ22" s="690">
        <v>0</v>
      </c>
      <c r="AR22" s="690">
        <v>0</v>
      </c>
      <c r="AS22" s="690">
        <v>0</v>
      </c>
      <c r="AT22" s="690">
        <v>0</v>
      </c>
      <c r="AU22" s="690">
        <v>0</v>
      </c>
      <c r="AV22" s="690">
        <v>0</v>
      </c>
      <c r="AW22" s="690">
        <v>0</v>
      </c>
      <c r="AX22" s="690">
        <v>0</v>
      </c>
      <c r="AY22" s="690">
        <v>0</v>
      </c>
      <c r="AZ22" s="690">
        <v>0</v>
      </c>
      <c r="BA22" s="690">
        <v>0</v>
      </c>
      <c r="BB22" s="690">
        <v>0</v>
      </c>
      <c r="BC22" s="690">
        <v>0</v>
      </c>
      <c r="BD22" s="690">
        <v>0</v>
      </c>
      <c r="BE22" s="690">
        <v>0</v>
      </c>
      <c r="BF22" s="690">
        <v>0</v>
      </c>
      <c r="BG22" s="690">
        <v>0</v>
      </c>
      <c r="BH22" s="690">
        <v>0</v>
      </c>
      <c r="BI22" s="690">
        <v>0</v>
      </c>
      <c r="BJ22" s="690">
        <v>0</v>
      </c>
      <c r="BK22" s="690">
        <v>0</v>
      </c>
      <c r="BL22" s="690">
        <v>0</v>
      </c>
      <c r="BM22" s="690">
        <v>0</v>
      </c>
      <c r="BN22" s="690">
        <v>0</v>
      </c>
      <c r="BO22" s="690">
        <v>0</v>
      </c>
      <c r="BP22" s="690">
        <v>0</v>
      </c>
      <c r="BQ22" s="690">
        <v>0</v>
      </c>
      <c r="BR22" s="690">
        <v>0</v>
      </c>
      <c r="BS22" s="690">
        <v>0</v>
      </c>
      <c r="BT22" s="690">
        <v>0</v>
      </c>
      <c r="BU22" s="690">
        <v>0</v>
      </c>
      <c r="BV22" s="690">
        <v>0</v>
      </c>
      <c r="BW22" s="690">
        <v>0</v>
      </c>
      <c r="BX22" s="690">
        <v>0</v>
      </c>
      <c r="BY22" s="690">
        <v>0</v>
      </c>
      <c r="BZ22" s="690">
        <v>0</v>
      </c>
      <c r="CA22" s="690">
        <v>0</v>
      </c>
      <c r="CB22" s="690">
        <v>0</v>
      </c>
      <c r="CC22" s="690">
        <v>0</v>
      </c>
      <c r="CD22" s="690">
        <v>0</v>
      </c>
      <c r="CE22" s="691">
        <v>0</v>
      </c>
      <c r="CF22" s="691">
        <v>0</v>
      </c>
      <c r="CG22" s="691">
        <v>0</v>
      </c>
      <c r="CH22" s="691">
        <v>0</v>
      </c>
      <c r="CI22" s="691">
        <v>0</v>
      </c>
      <c r="CJ22" s="691">
        <v>0</v>
      </c>
      <c r="CK22" s="691">
        <v>0</v>
      </c>
      <c r="CL22" s="691">
        <v>0</v>
      </c>
      <c r="CM22" s="691">
        <v>0</v>
      </c>
      <c r="CN22" s="691">
        <v>0</v>
      </c>
      <c r="CO22" s="691">
        <v>0</v>
      </c>
      <c r="CP22" s="691">
        <v>0</v>
      </c>
      <c r="CQ22" s="691">
        <v>0</v>
      </c>
      <c r="CR22" s="691">
        <v>0</v>
      </c>
      <c r="CS22" s="691">
        <v>0</v>
      </c>
      <c r="CT22" s="691">
        <v>0</v>
      </c>
      <c r="CU22" s="691">
        <v>0</v>
      </c>
      <c r="CV22" s="691">
        <v>0</v>
      </c>
      <c r="CW22" s="691">
        <v>0</v>
      </c>
      <c r="CX22" s="691">
        <v>0</v>
      </c>
      <c r="CY22" s="692">
        <v>0</v>
      </c>
      <c r="CZ22" s="693">
        <v>0</v>
      </c>
      <c r="DA22" s="694">
        <v>0</v>
      </c>
      <c r="DB22" s="694">
        <v>0</v>
      </c>
      <c r="DC22" s="694">
        <v>0</v>
      </c>
      <c r="DD22" s="694">
        <v>0</v>
      </c>
      <c r="DE22" s="694">
        <v>0</v>
      </c>
      <c r="DF22" s="694">
        <v>0</v>
      </c>
      <c r="DG22" s="694">
        <v>0</v>
      </c>
      <c r="DH22" s="694">
        <v>0</v>
      </c>
      <c r="DI22" s="694">
        <v>0</v>
      </c>
      <c r="DJ22" s="694">
        <v>0</v>
      </c>
      <c r="DK22" s="694">
        <v>0</v>
      </c>
      <c r="DL22" s="694">
        <v>0</v>
      </c>
      <c r="DM22" s="694">
        <v>0</v>
      </c>
      <c r="DN22" s="694">
        <v>0</v>
      </c>
      <c r="DO22" s="694">
        <v>0</v>
      </c>
      <c r="DP22" s="694">
        <v>0</v>
      </c>
      <c r="DQ22" s="694">
        <v>0</v>
      </c>
      <c r="DR22" s="694">
        <v>0</v>
      </c>
      <c r="DS22" s="694">
        <v>0</v>
      </c>
      <c r="DT22" s="694">
        <v>0</v>
      </c>
      <c r="DU22" s="694">
        <v>0</v>
      </c>
      <c r="DV22" s="694">
        <v>0</v>
      </c>
      <c r="DW22" s="695">
        <v>0</v>
      </c>
      <c r="DX22" s="37"/>
    </row>
    <row r="23" spans="2:128" x14ac:dyDescent="0.2">
      <c r="B23" s="702"/>
      <c r="C23" s="703"/>
      <c r="D23" s="502"/>
      <c r="E23" s="502"/>
      <c r="F23" s="502"/>
      <c r="G23" s="502"/>
      <c r="H23" s="502"/>
      <c r="I23" s="529"/>
      <c r="J23" s="529"/>
      <c r="K23" s="529"/>
      <c r="L23" s="529"/>
      <c r="M23" s="529"/>
      <c r="N23" s="529"/>
      <c r="O23" s="529"/>
      <c r="P23" s="529"/>
      <c r="Q23" s="529"/>
      <c r="R23" s="704"/>
      <c r="S23" s="529"/>
      <c r="T23" s="704"/>
      <c r="U23" s="705" t="s">
        <v>855</v>
      </c>
      <c r="V23" s="706" t="s">
        <v>127</v>
      </c>
      <c r="W23" s="707" t="s">
        <v>500</v>
      </c>
      <c r="X23" s="692">
        <v>0</v>
      </c>
      <c r="Y23" s="692">
        <v>0</v>
      </c>
      <c r="Z23" s="692">
        <v>0</v>
      </c>
      <c r="AA23" s="692">
        <v>0</v>
      </c>
      <c r="AB23" s="692">
        <v>0</v>
      </c>
      <c r="AC23" s="692">
        <v>0</v>
      </c>
      <c r="AD23" s="692">
        <v>0</v>
      </c>
      <c r="AE23" s="692">
        <v>0</v>
      </c>
      <c r="AF23" s="692">
        <v>0</v>
      </c>
      <c r="AG23" s="692">
        <v>0</v>
      </c>
      <c r="AH23" s="692">
        <v>0</v>
      </c>
      <c r="AI23" s="692">
        <v>0</v>
      </c>
      <c r="AJ23" s="692">
        <v>0</v>
      </c>
      <c r="AK23" s="692">
        <v>0</v>
      </c>
      <c r="AL23" s="692">
        <v>0</v>
      </c>
      <c r="AM23" s="692">
        <v>0</v>
      </c>
      <c r="AN23" s="692">
        <v>0</v>
      </c>
      <c r="AO23" s="692">
        <v>0</v>
      </c>
      <c r="AP23" s="692">
        <v>0</v>
      </c>
      <c r="AQ23" s="692">
        <v>0</v>
      </c>
      <c r="AR23" s="692">
        <v>0</v>
      </c>
      <c r="AS23" s="692">
        <v>0</v>
      </c>
      <c r="AT23" s="692">
        <v>0</v>
      </c>
      <c r="AU23" s="692">
        <v>0</v>
      </c>
      <c r="AV23" s="692">
        <v>0</v>
      </c>
      <c r="AW23" s="692">
        <v>0</v>
      </c>
      <c r="AX23" s="692">
        <v>0</v>
      </c>
      <c r="AY23" s="692">
        <v>0</v>
      </c>
      <c r="AZ23" s="692">
        <v>0</v>
      </c>
      <c r="BA23" s="692">
        <v>0</v>
      </c>
      <c r="BB23" s="692">
        <v>0</v>
      </c>
      <c r="BC23" s="692">
        <v>0</v>
      </c>
      <c r="BD23" s="692">
        <v>0</v>
      </c>
      <c r="BE23" s="692">
        <v>0</v>
      </c>
      <c r="BF23" s="692">
        <v>0</v>
      </c>
      <c r="BG23" s="692">
        <v>0</v>
      </c>
      <c r="BH23" s="692">
        <v>0</v>
      </c>
      <c r="BI23" s="692">
        <v>0</v>
      </c>
      <c r="BJ23" s="692">
        <v>0</v>
      </c>
      <c r="BK23" s="692">
        <v>0</v>
      </c>
      <c r="BL23" s="692">
        <v>0</v>
      </c>
      <c r="BM23" s="692">
        <v>0</v>
      </c>
      <c r="BN23" s="692">
        <v>0</v>
      </c>
      <c r="BO23" s="692">
        <v>0</v>
      </c>
      <c r="BP23" s="692">
        <v>0</v>
      </c>
      <c r="BQ23" s="692">
        <v>0</v>
      </c>
      <c r="BR23" s="692">
        <v>0</v>
      </c>
      <c r="BS23" s="692">
        <v>0</v>
      </c>
      <c r="BT23" s="692">
        <v>0</v>
      </c>
      <c r="BU23" s="692">
        <v>0</v>
      </c>
      <c r="BV23" s="692">
        <v>0</v>
      </c>
      <c r="BW23" s="692">
        <v>0</v>
      </c>
      <c r="BX23" s="692">
        <v>0</v>
      </c>
      <c r="BY23" s="692">
        <v>0</v>
      </c>
      <c r="BZ23" s="692">
        <v>0</v>
      </c>
      <c r="CA23" s="692">
        <v>0</v>
      </c>
      <c r="CB23" s="692">
        <v>0</v>
      </c>
      <c r="CC23" s="692">
        <v>0</v>
      </c>
      <c r="CD23" s="692">
        <v>0</v>
      </c>
      <c r="CE23" s="692">
        <v>0</v>
      </c>
      <c r="CF23" s="692">
        <v>0</v>
      </c>
      <c r="CG23" s="692">
        <v>0</v>
      </c>
      <c r="CH23" s="692">
        <v>0</v>
      </c>
      <c r="CI23" s="692">
        <v>0</v>
      </c>
      <c r="CJ23" s="692">
        <v>0</v>
      </c>
      <c r="CK23" s="692">
        <v>0</v>
      </c>
      <c r="CL23" s="692">
        <v>0</v>
      </c>
      <c r="CM23" s="692">
        <v>0</v>
      </c>
      <c r="CN23" s="692">
        <v>0</v>
      </c>
      <c r="CO23" s="692">
        <v>0</v>
      </c>
      <c r="CP23" s="692">
        <v>0</v>
      </c>
      <c r="CQ23" s="692">
        <v>0</v>
      </c>
      <c r="CR23" s="692">
        <v>0</v>
      </c>
      <c r="CS23" s="692">
        <v>0</v>
      </c>
      <c r="CT23" s="692">
        <v>0</v>
      </c>
      <c r="CU23" s="692">
        <v>0</v>
      </c>
      <c r="CV23" s="692">
        <v>0</v>
      </c>
      <c r="CW23" s="692">
        <v>0</v>
      </c>
      <c r="CX23" s="692">
        <v>0</v>
      </c>
      <c r="CY23" s="692">
        <v>0</v>
      </c>
      <c r="CZ23" s="693"/>
      <c r="DA23" s="694"/>
      <c r="DB23" s="694"/>
      <c r="DC23" s="694"/>
      <c r="DD23" s="694"/>
      <c r="DE23" s="694"/>
      <c r="DF23" s="694"/>
      <c r="DG23" s="694"/>
      <c r="DH23" s="694"/>
      <c r="DI23" s="694"/>
      <c r="DJ23" s="694"/>
      <c r="DK23" s="694"/>
      <c r="DL23" s="694"/>
      <c r="DM23" s="694"/>
      <c r="DN23" s="694"/>
      <c r="DO23" s="694"/>
      <c r="DP23" s="694"/>
      <c r="DQ23" s="694"/>
      <c r="DR23" s="694"/>
      <c r="DS23" s="694"/>
      <c r="DT23" s="694"/>
      <c r="DU23" s="694"/>
      <c r="DV23" s="694"/>
      <c r="DW23" s="695"/>
      <c r="DX23" s="37"/>
    </row>
    <row r="24" spans="2:128" x14ac:dyDescent="0.2">
      <c r="B24" s="708"/>
      <c r="C24" s="709"/>
      <c r="D24" s="96"/>
      <c r="E24" s="96"/>
      <c r="F24" s="96"/>
      <c r="G24" s="96"/>
      <c r="H24" s="96"/>
      <c r="I24" s="710"/>
      <c r="J24" s="710"/>
      <c r="K24" s="710"/>
      <c r="L24" s="710"/>
      <c r="M24" s="710"/>
      <c r="N24" s="710"/>
      <c r="O24" s="710"/>
      <c r="P24" s="710"/>
      <c r="Q24" s="710"/>
      <c r="R24" s="711"/>
      <c r="S24" s="710"/>
      <c r="T24" s="711"/>
      <c r="U24" s="701" t="s">
        <v>502</v>
      </c>
      <c r="V24" s="688" t="s">
        <v>127</v>
      </c>
      <c r="W24" s="712" t="s">
        <v>500</v>
      </c>
      <c r="X24" s="690">
        <v>0</v>
      </c>
      <c r="Y24" s="690">
        <v>0</v>
      </c>
      <c r="Z24" s="690">
        <v>0</v>
      </c>
      <c r="AA24" s="690">
        <v>0</v>
      </c>
      <c r="AB24" s="690">
        <v>0</v>
      </c>
      <c r="AC24" s="690">
        <v>19</v>
      </c>
      <c r="AD24" s="690">
        <v>19</v>
      </c>
      <c r="AE24" s="690">
        <v>19</v>
      </c>
      <c r="AF24" s="690">
        <v>19</v>
      </c>
      <c r="AG24" s="690">
        <v>19</v>
      </c>
      <c r="AH24" s="690">
        <v>19</v>
      </c>
      <c r="AI24" s="690">
        <v>19</v>
      </c>
      <c r="AJ24" s="690">
        <v>19</v>
      </c>
      <c r="AK24" s="690">
        <v>19</v>
      </c>
      <c r="AL24" s="690">
        <v>19</v>
      </c>
      <c r="AM24" s="690">
        <v>19</v>
      </c>
      <c r="AN24" s="690">
        <v>19</v>
      </c>
      <c r="AO24" s="690">
        <v>19</v>
      </c>
      <c r="AP24" s="690">
        <v>19</v>
      </c>
      <c r="AQ24" s="690">
        <v>19</v>
      </c>
      <c r="AR24" s="690">
        <v>19</v>
      </c>
      <c r="AS24" s="690">
        <v>19</v>
      </c>
      <c r="AT24" s="690">
        <v>19</v>
      </c>
      <c r="AU24" s="690">
        <v>19</v>
      </c>
      <c r="AV24" s="690">
        <v>19</v>
      </c>
      <c r="AW24" s="690">
        <v>19</v>
      </c>
      <c r="AX24" s="690">
        <v>19</v>
      </c>
      <c r="AY24" s="690">
        <v>19</v>
      </c>
      <c r="AZ24" s="690">
        <v>19</v>
      </c>
      <c r="BA24" s="690">
        <v>19</v>
      </c>
      <c r="BB24" s="690">
        <v>19</v>
      </c>
      <c r="BC24" s="690">
        <v>19</v>
      </c>
      <c r="BD24" s="690">
        <v>19</v>
      </c>
      <c r="BE24" s="690">
        <v>19</v>
      </c>
      <c r="BF24" s="690">
        <v>19</v>
      </c>
      <c r="BG24" s="690">
        <v>19</v>
      </c>
      <c r="BH24" s="690">
        <v>19</v>
      </c>
      <c r="BI24" s="690">
        <v>19</v>
      </c>
      <c r="BJ24" s="690">
        <v>19</v>
      </c>
      <c r="BK24" s="690">
        <v>19</v>
      </c>
      <c r="BL24" s="690">
        <v>19</v>
      </c>
      <c r="BM24" s="690">
        <v>19</v>
      </c>
      <c r="BN24" s="690">
        <v>19</v>
      </c>
      <c r="BO24" s="690">
        <v>19</v>
      </c>
      <c r="BP24" s="690">
        <v>19</v>
      </c>
      <c r="BQ24" s="690">
        <v>19</v>
      </c>
      <c r="BR24" s="690">
        <v>19</v>
      </c>
      <c r="BS24" s="690">
        <v>19</v>
      </c>
      <c r="BT24" s="690">
        <v>19</v>
      </c>
      <c r="BU24" s="690">
        <v>19</v>
      </c>
      <c r="BV24" s="690">
        <v>19</v>
      </c>
      <c r="BW24" s="690">
        <v>19</v>
      </c>
      <c r="BX24" s="690">
        <v>19</v>
      </c>
      <c r="BY24" s="690">
        <v>19</v>
      </c>
      <c r="BZ24" s="690">
        <v>19</v>
      </c>
      <c r="CA24" s="690">
        <v>19</v>
      </c>
      <c r="CB24" s="690">
        <v>19</v>
      </c>
      <c r="CC24" s="690">
        <v>19</v>
      </c>
      <c r="CD24" s="690">
        <v>19</v>
      </c>
      <c r="CE24" s="691">
        <v>19</v>
      </c>
      <c r="CF24" s="691">
        <v>19</v>
      </c>
      <c r="CG24" s="691">
        <v>19</v>
      </c>
      <c r="CH24" s="691">
        <v>19</v>
      </c>
      <c r="CI24" s="691">
        <v>19</v>
      </c>
      <c r="CJ24" s="691">
        <v>19</v>
      </c>
      <c r="CK24" s="691">
        <v>19</v>
      </c>
      <c r="CL24" s="691">
        <v>19</v>
      </c>
      <c r="CM24" s="691">
        <v>19</v>
      </c>
      <c r="CN24" s="691">
        <v>19</v>
      </c>
      <c r="CO24" s="691">
        <v>19</v>
      </c>
      <c r="CP24" s="691">
        <v>19</v>
      </c>
      <c r="CQ24" s="691">
        <v>19</v>
      </c>
      <c r="CR24" s="691">
        <v>19</v>
      </c>
      <c r="CS24" s="691">
        <v>19</v>
      </c>
      <c r="CT24" s="691">
        <v>19</v>
      </c>
      <c r="CU24" s="691">
        <v>19</v>
      </c>
      <c r="CV24" s="691">
        <v>19</v>
      </c>
      <c r="CW24" s="691">
        <v>19</v>
      </c>
      <c r="CX24" s="691">
        <v>19</v>
      </c>
      <c r="CY24" s="692">
        <v>19</v>
      </c>
      <c r="CZ24" s="693">
        <v>0</v>
      </c>
      <c r="DA24" s="694">
        <v>0</v>
      </c>
      <c r="DB24" s="694">
        <v>0</v>
      </c>
      <c r="DC24" s="694">
        <v>0</v>
      </c>
      <c r="DD24" s="694">
        <v>0</v>
      </c>
      <c r="DE24" s="694">
        <v>0</v>
      </c>
      <c r="DF24" s="694">
        <v>0</v>
      </c>
      <c r="DG24" s="694">
        <v>0</v>
      </c>
      <c r="DH24" s="694">
        <v>0</v>
      </c>
      <c r="DI24" s="694">
        <v>0</v>
      </c>
      <c r="DJ24" s="694">
        <v>0</v>
      </c>
      <c r="DK24" s="694">
        <v>0</v>
      </c>
      <c r="DL24" s="694">
        <v>0</v>
      </c>
      <c r="DM24" s="694">
        <v>0</v>
      </c>
      <c r="DN24" s="694">
        <v>0</v>
      </c>
      <c r="DO24" s="694">
        <v>0</v>
      </c>
      <c r="DP24" s="694">
        <v>0</v>
      </c>
      <c r="DQ24" s="694">
        <v>0</v>
      </c>
      <c r="DR24" s="694">
        <v>0</v>
      </c>
      <c r="DS24" s="694">
        <v>0</v>
      </c>
      <c r="DT24" s="694">
        <v>0</v>
      </c>
      <c r="DU24" s="694">
        <v>0</v>
      </c>
      <c r="DV24" s="694">
        <v>0</v>
      </c>
      <c r="DW24" s="695">
        <v>0</v>
      </c>
      <c r="DX24" s="37"/>
    </row>
    <row r="25" spans="2:128" x14ac:dyDescent="0.2">
      <c r="B25" s="713"/>
      <c r="C25" s="714"/>
      <c r="D25" s="215"/>
      <c r="E25" s="215"/>
      <c r="F25" s="215"/>
      <c r="G25" s="215"/>
      <c r="H25" s="215"/>
      <c r="I25" s="715"/>
      <c r="J25" s="715"/>
      <c r="K25" s="715"/>
      <c r="L25" s="715"/>
      <c r="M25" s="715"/>
      <c r="N25" s="715"/>
      <c r="O25" s="715"/>
      <c r="P25" s="715"/>
      <c r="Q25" s="715"/>
      <c r="R25" s="716"/>
      <c r="S25" s="715"/>
      <c r="T25" s="716"/>
      <c r="U25" s="701" t="s">
        <v>503</v>
      </c>
      <c r="V25" s="688" t="s">
        <v>127</v>
      </c>
      <c r="W25" s="712" t="s">
        <v>500</v>
      </c>
      <c r="X25" s="690">
        <v>0</v>
      </c>
      <c r="Y25" s="690">
        <v>0</v>
      </c>
      <c r="Z25" s="690">
        <v>0</v>
      </c>
      <c r="AA25" s="690">
        <v>0</v>
      </c>
      <c r="AB25" s="690">
        <v>0</v>
      </c>
      <c r="AC25" s="690">
        <v>33</v>
      </c>
      <c r="AD25" s="690">
        <v>33</v>
      </c>
      <c r="AE25" s="690">
        <v>33</v>
      </c>
      <c r="AF25" s="690">
        <v>33</v>
      </c>
      <c r="AG25" s="690">
        <v>33</v>
      </c>
      <c r="AH25" s="690">
        <v>33</v>
      </c>
      <c r="AI25" s="690">
        <v>33</v>
      </c>
      <c r="AJ25" s="690">
        <v>33</v>
      </c>
      <c r="AK25" s="690">
        <v>33</v>
      </c>
      <c r="AL25" s="690">
        <v>33</v>
      </c>
      <c r="AM25" s="690">
        <v>33</v>
      </c>
      <c r="AN25" s="690">
        <v>33</v>
      </c>
      <c r="AO25" s="690">
        <v>33</v>
      </c>
      <c r="AP25" s="690">
        <v>33</v>
      </c>
      <c r="AQ25" s="690">
        <v>33</v>
      </c>
      <c r="AR25" s="690">
        <v>33</v>
      </c>
      <c r="AS25" s="690">
        <v>33</v>
      </c>
      <c r="AT25" s="690">
        <v>33</v>
      </c>
      <c r="AU25" s="690">
        <v>33</v>
      </c>
      <c r="AV25" s="690">
        <v>33</v>
      </c>
      <c r="AW25" s="690">
        <v>33</v>
      </c>
      <c r="AX25" s="690">
        <v>33</v>
      </c>
      <c r="AY25" s="690">
        <v>33</v>
      </c>
      <c r="AZ25" s="690">
        <v>33</v>
      </c>
      <c r="BA25" s="690">
        <v>33</v>
      </c>
      <c r="BB25" s="690">
        <v>33</v>
      </c>
      <c r="BC25" s="690">
        <v>33</v>
      </c>
      <c r="BD25" s="690">
        <v>33</v>
      </c>
      <c r="BE25" s="690">
        <v>33</v>
      </c>
      <c r="BF25" s="690">
        <v>33</v>
      </c>
      <c r="BG25" s="690">
        <v>33</v>
      </c>
      <c r="BH25" s="690">
        <v>33</v>
      </c>
      <c r="BI25" s="690">
        <v>33</v>
      </c>
      <c r="BJ25" s="690">
        <v>33</v>
      </c>
      <c r="BK25" s="690">
        <v>33</v>
      </c>
      <c r="BL25" s="690">
        <v>33</v>
      </c>
      <c r="BM25" s="690">
        <v>33</v>
      </c>
      <c r="BN25" s="690">
        <v>33</v>
      </c>
      <c r="BO25" s="690">
        <v>33</v>
      </c>
      <c r="BP25" s="690">
        <v>33</v>
      </c>
      <c r="BQ25" s="690">
        <v>33</v>
      </c>
      <c r="BR25" s="690">
        <v>33</v>
      </c>
      <c r="BS25" s="690">
        <v>33</v>
      </c>
      <c r="BT25" s="690">
        <v>33</v>
      </c>
      <c r="BU25" s="690">
        <v>33</v>
      </c>
      <c r="BV25" s="690">
        <v>33</v>
      </c>
      <c r="BW25" s="690">
        <v>33</v>
      </c>
      <c r="BX25" s="690">
        <v>33</v>
      </c>
      <c r="BY25" s="690">
        <v>33</v>
      </c>
      <c r="BZ25" s="690">
        <v>33</v>
      </c>
      <c r="CA25" s="690">
        <v>33</v>
      </c>
      <c r="CB25" s="690">
        <v>33</v>
      </c>
      <c r="CC25" s="690">
        <v>33</v>
      </c>
      <c r="CD25" s="690">
        <v>33</v>
      </c>
      <c r="CE25" s="691">
        <v>33</v>
      </c>
      <c r="CF25" s="691">
        <v>33</v>
      </c>
      <c r="CG25" s="691">
        <v>33</v>
      </c>
      <c r="CH25" s="691">
        <v>33</v>
      </c>
      <c r="CI25" s="691">
        <v>33</v>
      </c>
      <c r="CJ25" s="691">
        <v>33</v>
      </c>
      <c r="CK25" s="691">
        <v>33</v>
      </c>
      <c r="CL25" s="691">
        <v>33</v>
      </c>
      <c r="CM25" s="691">
        <v>33</v>
      </c>
      <c r="CN25" s="691">
        <v>33</v>
      </c>
      <c r="CO25" s="691">
        <v>33</v>
      </c>
      <c r="CP25" s="691">
        <v>33</v>
      </c>
      <c r="CQ25" s="691">
        <v>33</v>
      </c>
      <c r="CR25" s="691">
        <v>33</v>
      </c>
      <c r="CS25" s="691">
        <v>33</v>
      </c>
      <c r="CT25" s="691">
        <v>33</v>
      </c>
      <c r="CU25" s="691">
        <v>33</v>
      </c>
      <c r="CV25" s="691">
        <v>33</v>
      </c>
      <c r="CW25" s="691">
        <v>33</v>
      </c>
      <c r="CX25" s="691">
        <v>33</v>
      </c>
      <c r="CY25" s="692">
        <v>33</v>
      </c>
      <c r="CZ25" s="693">
        <v>0</v>
      </c>
      <c r="DA25" s="694">
        <v>0</v>
      </c>
      <c r="DB25" s="694">
        <v>0</v>
      </c>
      <c r="DC25" s="694">
        <v>0</v>
      </c>
      <c r="DD25" s="694">
        <v>0</v>
      </c>
      <c r="DE25" s="694">
        <v>0</v>
      </c>
      <c r="DF25" s="694">
        <v>0</v>
      </c>
      <c r="DG25" s="694">
        <v>0</v>
      </c>
      <c r="DH25" s="694">
        <v>0</v>
      </c>
      <c r="DI25" s="694">
        <v>0</v>
      </c>
      <c r="DJ25" s="694">
        <v>0</v>
      </c>
      <c r="DK25" s="694">
        <v>0</v>
      </c>
      <c r="DL25" s="694">
        <v>0</v>
      </c>
      <c r="DM25" s="694">
        <v>0</v>
      </c>
      <c r="DN25" s="694">
        <v>0</v>
      </c>
      <c r="DO25" s="694">
        <v>0</v>
      </c>
      <c r="DP25" s="694">
        <v>0</v>
      </c>
      <c r="DQ25" s="694">
        <v>0</v>
      </c>
      <c r="DR25" s="694">
        <v>0</v>
      </c>
      <c r="DS25" s="694">
        <v>0</v>
      </c>
      <c r="DT25" s="694">
        <v>0</v>
      </c>
      <c r="DU25" s="694">
        <v>0</v>
      </c>
      <c r="DV25" s="694">
        <v>0</v>
      </c>
      <c r="DW25" s="695">
        <v>0</v>
      </c>
      <c r="DX25" s="37"/>
    </row>
    <row r="26" spans="2:128" x14ac:dyDescent="0.2">
      <c r="B26" s="713"/>
      <c r="C26" s="714"/>
      <c r="D26" s="215"/>
      <c r="E26" s="215"/>
      <c r="F26" s="215"/>
      <c r="G26" s="215"/>
      <c r="H26" s="215"/>
      <c r="I26" s="715"/>
      <c r="J26" s="715"/>
      <c r="K26" s="715"/>
      <c r="L26" s="715"/>
      <c r="M26" s="715"/>
      <c r="N26" s="715"/>
      <c r="O26" s="715"/>
      <c r="P26" s="715"/>
      <c r="Q26" s="715"/>
      <c r="R26" s="716"/>
      <c r="S26" s="715"/>
      <c r="T26" s="716"/>
      <c r="U26" s="717" t="s">
        <v>504</v>
      </c>
      <c r="V26" s="718" t="s">
        <v>127</v>
      </c>
      <c r="W26" s="712" t="s">
        <v>500</v>
      </c>
      <c r="X26" s="690">
        <v>0</v>
      </c>
      <c r="Y26" s="690">
        <v>0</v>
      </c>
      <c r="Z26" s="690">
        <v>0</v>
      </c>
      <c r="AA26" s="690">
        <v>0</v>
      </c>
      <c r="AB26" s="690">
        <v>0</v>
      </c>
      <c r="AC26" s="690">
        <v>0</v>
      </c>
      <c r="AD26" s="690">
        <v>0</v>
      </c>
      <c r="AE26" s="690">
        <v>0</v>
      </c>
      <c r="AF26" s="690">
        <v>0</v>
      </c>
      <c r="AG26" s="690">
        <v>0</v>
      </c>
      <c r="AH26" s="690">
        <v>0</v>
      </c>
      <c r="AI26" s="690">
        <v>0</v>
      </c>
      <c r="AJ26" s="690">
        <v>0</v>
      </c>
      <c r="AK26" s="690">
        <v>0</v>
      </c>
      <c r="AL26" s="690">
        <v>0</v>
      </c>
      <c r="AM26" s="690">
        <v>0</v>
      </c>
      <c r="AN26" s="690">
        <v>0</v>
      </c>
      <c r="AO26" s="690">
        <v>0</v>
      </c>
      <c r="AP26" s="690">
        <v>0</v>
      </c>
      <c r="AQ26" s="690">
        <v>0</v>
      </c>
      <c r="AR26" s="690">
        <v>0</v>
      </c>
      <c r="AS26" s="690">
        <v>0</v>
      </c>
      <c r="AT26" s="690">
        <v>0</v>
      </c>
      <c r="AU26" s="690">
        <v>0</v>
      </c>
      <c r="AV26" s="690">
        <v>0</v>
      </c>
      <c r="AW26" s="690">
        <v>0</v>
      </c>
      <c r="AX26" s="690">
        <v>0</v>
      </c>
      <c r="AY26" s="690">
        <v>0</v>
      </c>
      <c r="AZ26" s="690">
        <v>0</v>
      </c>
      <c r="BA26" s="690">
        <v>0</v>
      </c>
      <c r="BB26" s="690">
        <v>0</v>
      </c>
      <c r="BC26" s="690">
        <v>0</v>
      </c>
      <c r="BD26" s="690">
        <v>0</v>
      </c>
      <c r="BE26" s="690">
        <v>0</v>
      </c>
      <c r="BF26" s="690">
        <v>0</v>
      </c>
      <c r="BG26" s="690">
        <v>0</v>
      </c>
      <c r="BH26" s="690">
        <v>0</v>
      </c>
      <c r="BI26" s="690">
        <v>0</v>
      </c>
      <c r="BJ26" s="690">
        <v>0</v>
      </c>
      <c r="BK26" s="690">
        <v>0</v>
      </c>
      <c r="BL26" s="690">
        <v>0</v>
      </c>
      <c r="BM26" s="690">
        <v>0</v>
      </c>
      <c r="BN26" s="690">
        <v>0</v>
      </c>
      <c r="BO26" s="690">
        <v>0</v>
      </c>
      <c r="BP26" s="690">
        <v>0</v>
      </c>
      <c r="BQ26" s="690">
        <v>0</v>
      </c>
      <c r="BR26" s="690">
        <v>0</v>
      </c>
      <c r="BS26" s="690">
        <v>0</v>
      </c>
      <c r="BT26" s="690">
        <v>0</v>
      </c>
      <c r="BU26" s="690">
        <v>0</v>
      </c>
      <c r="BV26" s="690">
        <v>0</v>
      </c>
      <c r="BW26" s="690">
        <v>0</v>
      </c>
      <c r="BX26" s="690">
        <v>0</v>
      </c>
      <c r="BY26" s="690">
        <v>0</v>
      </c>
      <c r="BZ26" s="690">
        <v>0</v>
      </c>
      <c r="CA26" s="690">
        <v>0</v>
      </c>
      <c r="CB26" s="690">
        <v>0</v>
      </c>
      <c r="CC26" s="690">
        <v>0</v>
      </c>
      <c r="CD26" s="690">
        <v>0</v>
      </c>
      <c r="CE26" s="691">
        <v>0</v>
      </c>
      <c r="CF26" s="691">
        <v>0</v>
      </c>
      <c r="CG26" s="691">
        <v>0</v>
      </c>
      <c r="CH26" s="691">
        <v>0</v>
      </c>
      <c r="CI26" s="691">
        <v>0</v>
      </c>
      <c r="CJ26" s="691">
        <v>0</v>
      </c>
      <c r="CK26" s="691">
        <v>0</v>
      </c>
      <c r="CL26" s="691">
        <v>0</v>
      </c>
      <c r="CM26" s="691">
        <v>0</v>
      </c>
      <c r="CN26" s="691">
        <v>0</v>
      </c>
      <c r="CO26" s="691">
        <v>0</v>
      </c>
      <c r="CP26" s="691">
        <v>0</v>
      </c>
      <c r="CQ26" s="691">
        <v>0</v>
      </c>
      <c r="CR26" s="691">
        <v>0</v>
      </c>
      <c r="CS26" s="691">
        <v>0</v>
      </c>
      <c r="CT26" s="691">
        <v>0</v>
      </c>
      <c r="CU26" s="691">
        <v>0</v>
      </c>
      <c r="CV26" s="691">
        <v>0</v>
      </c>
      <c r="CW26" s="691">
        <v>0</v>
      </c>
      <c r="CX26" s="691">
        <v>0</v>
      </c>
      <c r="CY26" s="692">
        <v>0</v>
      </c>
      <c r="CZ26" s="693">
        <v>0</v>
      </c>
      <c r="DA26" s="694">
        <v>0</v>
      </c>
      <c r="DB26" s="694">
        <v>0</v>
      </c>
      <c r="DC26" s="694">
        <v>0</v>
      </c>
      <c r="DD26" s="694">
        <v>0</v>
      </c>
      <c r="DE26" s="694">
        <v>0</v>
      </c>
      <c r="DF26" s="694">
        <v>0</v>
      </c>
      <c r="DG26" s="694">
        <v>0</v>
      </c>
      <c r="DH26" s="694">
        <v>0</v>
      </c>
      <c r="DI26" s="694">
        <v>0</v>
      </c>
      <c r="DJ26" s="694">
        <v>0</v>
      </c>
      <c r="DK26" s="694">
        <v>0</v>
      </c>
      <c r="DL26" s="694">
        <v>0</v>
      </c>
      <c r="DM26" s="694">
        <v>0</v>
      </c>
      <c r="DN26" s="694">
        <v>0</v>
      </c>
      <c r="DO26" s="694">
        <v>0</v>
      </c>
      <c r="DP26" s="694">
        <v>0</v>
      </c>
      <c r="DQ26" s="694">
        <v>0</v>
      </c>
      <c r="DR26" s="694">
        <v>0</v>
      </c>
      <c r="DS26" s="694">
        <v>0</v>
      </c>
      <c r="DT26" s="694">
        <v>0</v>
      </c>
      <c r="DU26" s="694">
        <v>0</v>
      </c>
      <c r="DV26" s="694">
        <v>0</v>
      </c>
      <c r="DW26" s="695">
        <v>0</v>
      </c>
      <c r="DX26" s="37"/>
    </row>
    <row r="27" spans="2:128" x14ac:dyDescent="0.2">
      <c r="B27" s="713"/>
      <c r="C27" s="714"/>
      <c r="D27" s="215"/>
      <c r="E27" s="215"/>
      <c r="F27" s="215"/>
      <c r="G27" s="215"/>
      <c r="H27" s="215"/>
      <c r="I27" s="715"/>
      <c r="J27" s="715"/>
      <c r="K27" s="715"/>
      <c r="L27" s="715"/>
      <c r="M27" s="715"/>
      <c r="N27" s="715"/>
      <c r="O27" s="715"/>
      <c r="P27" s="715"/>
      <c r="Q27" s="715"/>
      <c r="R27" s="716"/>
      <c r="S27" s="715"/>
      <c r="T27" s="716"/>
      <c r="U27" s="701" t="s">
        <v>505</v>
      </c>
      <c r="V27" s="688" t="s">
        <v>127</v>
      </c>
      <c r="W27" s="712" t="s">
        <v>500</v>
      </c>
      <c r="X27" s="690">
        <v>0.13720000000000002</v>
      </c>
      <c r="Y27" s="690">
        <v>0.15680000000000002</v>
      </c>
      <c r="Z27" s="690">
        <v>0.19600000000000001</v>
      </c>
      <c r="AA27" s="690">
        <v>0.78400000000000003</v>
      </c>
      <c r="AB27" s="690">
        <v>0.68600000000000005</v>
      </c>
      <c r="AC27" s="690">
        <v>0</v>
      </c>
      <c r="AD27" s="690">
        <v>0</v>
      </c>
      <c r="AE27" s="690">
        <v>0</v>
      </c>
      <c r="AF27" s="690">
        <v>0</v>
      </c>
      <c r="AG27" s="690">
        <v>0</v>
      </c>
      <c r="AH27" s="690">
        <v>0</v>
      </c>
      <c r="AI27" s="690">
        <v>0</v>
      </c>
      <c r="AJ27" s="690">
        <v>0</v>
      </c>
      <c r="AK27" s="690">
        <v>0</v>
      </c>
      <c r="AL27" s="690">
        <v>0</v>
      </c>
      <c r="AM27" s="690">
        <v>0</v>
      </c>
      <c r="AN27" s="690">
        <v>0</v>
      </c>
      <c r="AO27" s="690">
        <v>0</v>
      </c>
      <c r="AP27" s="690">
        <v>0</v>
      </c>
      <c r="AQ27" s="690">
        <v>0</v>
      </c>
      <c r="AR27" s="690">
        <v>2.5380160857908847E-2</v>
      </c>
      <c r="AS27" s="690">
        <v>2.9005898123324401E-2</v>
      </c>
      <c r="AT27" s="690">
        <v>3.6257372654155497E-2</v>
      </c>
      <c r="AU27" s="690">
        <v>0.14502949061662199</v>
      </c>
      <c r="AV27" s="690">
        <v>0.12690080428954423</v>
      </c>
      <c r="AW27" s="690">
        <v>0</v>
      </c>
      <c r="AX27" s="690">
        <v>0</v>
      </c>
      <c r="AY27" s="690">
        <v>0</v>
      </c>
      <c r="AZ27" s="690">
        <v>0</v>
      </c>
      <c r="BA27" s="690">
        <v>0</v>
      </c>
      <c r="BB27" s="690">
        <v>0</v>
      </c>
      <c r="BC27" s="690">
        <v>0</v>
      </c>
      <c r="BD27" s="690">
        <v>0</v>
      </c>
      <c r="BE27" s="690">
        <v>0</v>
      </c>
      <c r="BF27" s="690">
        <v>0</v>
      </c>
      <c r="BG27" s="690">
        <v>0</v>
      </c>
      <c r="BH27" s="690">
        <v>0</v>
      </c>
      <c r="BI27" s="690">
        <v>0</v>
      </c>
      <c r="BJ27" s="690">
        <v>0</v>
      </c>
      <c r="BK27" s="690">
        <v>0</v>
      </c>
      <c r="BL27" s="690">
        <v>2.5380160857908847E-2</v>
      </c>
      <c r="BM27" s="690">
        <v>2.9005898123324401E-2</v>
      </c>
      <c r="BN27" s="690">
        <v>3.6257372654155497E-2</v>
      </c>
      <c r="BO27" s="690">
        <v>0.14502949061662199</v>
      </c>
      <c r="BP27" s="690">
        <v>0.12690080428954423</v>
      </c>
      <c r="BQ27" s="690">
        <v>0</v>
      </c>
      <c r="BR27" s="690">
        <v>0</v>
      </c>
      <c r="BS27" s="690">
        <v>0</v>
      </c>
      <c r="BT27" s="690">
        <v>0</v>
      </c>
      <c r="BU27" s="690">
        <v>0</v>
      </c>
      <c r="BV27" s="690">
        <v>0</v>
      </c>
      <c r="BW27" s="690">
        <v>0</v>
      </c>
      <c r="BX27" s="690">
        <v>0</v>
      </c>
      <c r="BY27" s="690">
        <v>0</v>
      </c>
      <c r="BZ27" s="690">
        <v>0</v>
      </c>
      <c r="CA27" s="690">
        <v>0</v>
      </c>
      <c r="CB27" s="690">
        <v>0</v>
      </c>
      <c r="CC27" s="690">
        <v>0</v>
      </c>
      <c r="CD27" s="690">
        <v>0</v>
      </c>
      <c r="CE27" s="691">
        <v>0</v>
      </c>
      <c r="CF27" s="691">
        <v>0.11108418230563002</v>
      </c>
      <c r="CG27" s="691">
        <v>0.12695335120643431</v>
      </c>
      <c r="CH27" s="691">
        <v>0.15869168900804292</v>
      </c>
      <c r="CI27" s="691">
        <v>0.6347667560321717</v>
      </c>
      <c r="CJ27" s="691">
        <v>0.5554209115281501</v>
      </c>
      <c r="CK27" s="691">
        <v>0</v>
      </c>
      <c r="CL27" s="691">
        <v>0</v>
      </c>
      <c r="CM27" s="691">
        <v>0</v>
      </c>
      <c r="CN27" s="691">
        <v>0</v>
      </c>
      <c r="CO27" s="691">
        <v>0</v>
      </c>
      <c r="CP27" s="691">
        <v>0</v>
      </c>
      <c r="CQ27" s="691">
        <v>0</v>
      </c>
      <c r="CR27" s="691">
        <v>0</v>
      </c>
      <c r="CS27" s="691">
        <v>0</v>
      </c>
      <c r="CT27" s="691">
        <v>0</v>
      </c>
      <c r="CU27" s="691">
        <v>0</v>
      </c>
      <c r="CV27" s="691">
        <v>0</v>
      </c>
      <c r="CW27" s="691">
        <v>0</v>
      </c>
      <c r="CX27" s="691">
        <v>0</v>
      </c>
      <c r="CY27" s="692">
        <v>0</v>
      </c>
      <c r="CZ27" s="693">
        <v>0</v>
      </c>
      <c r="DA27" s="694">
        <v>0</v>
      </c>
      <c r="DB27" s="694">
        <v>0</v>
      </c>
      <c r="DC27" s="694">
        <v>0</v>
      </c>
      <c r="DD27" s="694">
        <v>0</v>
      </c>
      <c r="DE27" s="694">
        <v>0</v>
      </c>
      <c r="DF27" s="694">
        <v>0</v>
      </c>
      <c r="DG27" s="694">
        <v>0</v>
      </c>
      <c r="DH27" s="694">
        <v>0</v>
      </c>
      <c r="DI27" s="694">
        <v>0</v>
      </c>
      <c r="DJ27" s="694">
        <v>0</v>
      </c>
      <c r="DK27" s="694">
        <v>0</v>
      </c>
      <c r="DL27" s="694">
        <v>0</v>
      </c>
      <c r="DM27" s="694">
        <v>0</v>
      </c>
      <c r="DN27" s="694">
        <v>0</v>
      </c>
      <c r="DO27" s="694">
        <v>0</v>
      </c>
      <c r="DP27" s="694">
        <v>0</v>
      </c>
      <c r="DQ27" s="694">
        <v>0</v>
      </c>
      <c r="DR27" s="694">
        <v>0</v>
      </c>
      <c r="DS27" s="694">
        <v>0</v>
      </c>
      <c r="DT27" s="694">
        <v>0</v>
      </c>
      <c r="DU27" s="694">
        <v>0</v>
      </c>
      <c r="DV27" s="694">
        <v>0</v>
      </c>
      <c r="DW27" s="695">
        <v>0</v>
      </c>
      <c r="DX27" s="37"/>
    </row>
    <row r="28" spans="2:128" x14ac:dyDescent="0.2">
      <c r="B28" s="192"/>
      <c r="C28" s="714"/>
      <c r="D28" s="215"/>
      <c r="E28" s="215"/>
      <c r="F28" s="215"/>
      <c r="G28" s="215"/>
      <c r="H28" s="215"/>
      <c r="I28" s="715"/>
      <c r="J28" s="715"/>
      <c r="K28" s="715"/>
      <c r="L28" s="715"/>
      <c r="M28" s="715"/>
      <c r="N28" s="715"/>
      <c r="O28" s="715"/>
      <c r="P28" s="715"/>
      <c r="Q28" s="715"/>
      <c r="R28" s="716"/>
      <c r="S28" s="715"/>
      <c r="T28" s="716"/>
      <c r="U28" s="701" t="s">
        <v>506</v>
      </c>
      <c r="V28" s="688" t="s">
        <v>127</v>
      </c>
      <c r="W28" s="712" t="s">
        <v>500</v>
      </c>
      <c r="X28" s="690">
        <v>0</v>
      </c>
      <c r="Y28" s="690">
        <v>0</v>
      </c>
      <c r="Z28" s="690">
        <v>0</v>
      </c>
      <c r="AA28" s="690">
        <v>0</v>
      </c>
      <c r="AB28" s="690">
        <v>0</v>
      </c>
      <c r="AC28" s="690">
        <v>1.24</v>
      </c>
      <c r="AD28" s="690">
        <v>1.24</v>
      </c>
      <c r="AE28" s="690">
        <v>1.24</v>
      </c>
      <c r="AF28" s="690">
        <v>1.24</v>
      </c>
      <c r="AG28" s="690">
        <v>1.24</v>
      </c>
      <c r="AH28" s="690">
        <v>1.24</v>
      </c>
      <c r="AI28" s="690">
        <v>1.24</v>
      </c>
      <c r="AJ28" s="690">
        <v>1.24</v>
      </c>
      <c r="AK28" s="690">
        <v>1.24</v>
      </c>
      <c r="AL28" s="690">
        <v>1.24</v>
      </c>
      <c r="AM28" s="690">
        <v>1.24</v>
      </c>
      <c r="AN28" s="690">
        <v>1.24</v>
      </c>
      <c r="AO28" s="690">
        <v>1.24</v>
      </c>
      <c r="AP28" s="690">
        <v>1.24</v>
      </c>
      <c r="AQ28" s="690">
        <v>1.24</v>
      </c>
      <c r="AR28" s="690">
        <v>1.24</v>
      </c>
      <c r="AS28" s="690">
        <v>1.24</v>
      </c>
      <c r="AT28" s="690">
        <v>1.24</v>
      </c>
      <c r="AU28" s="690">
        <v>1.24</v>
      </c>
      <c r="AV28" s="690">
        <v>1.24</v>
      </c>
      <c r="AW28" s="690">
        <v>1.24</v>
      </c>
      <c r="AX28" s="690">
        <v>1.24</v>
      </c>
      <c r="AY28" s="690">
        <v>1.24</v>
      </c>
      <c r="AZ28" s="690">
        <v>1.24</v>
      </c>
      <c r="BA28" s="690">
        <v>1.24</v>
      </c>
      <c r="BB28" s="690">
        <v>1.24</v>
      </c>
      <c r="BC28" s="690">
        <v>1.24</v>
      </c>
      <c r="BD28" s="690">
        <v>1.24</v>
      </c>
      <c r="BE28" s="690">
        <v>1.24</v>
      </c>
      <c r="BF28" s="690">
        <v>1.24</v>
      </c>
      <c r="BG28" s="690">
        <v>1.24</v>
      </c>
      <c r="BH28" s="690">
        <v>1.24</v>
      </c>
      <c r="BI28" s="690">
        <v>1.24</v>
      </c>
      <c r="BJ28" s="690">
        <v>1.24</v>
      </c>
      <c r="BK28" s="690">
        <v>1.24</v>
      </c>
      <c r="BL28" s="690">
        <v>1.24</v>
      </c>
      <c r="BM28" s="690">
        <v>1.24</v>
      </c>
      <c r="BN28" s="690">
        <v>1.24</v>
      </c>
      <c r="BO28" s="690">
        <v>1.24</v>
      </c>
      <c r="BP28" s="690">
        <v>1.24</v>
      </c>
      <c r="BQ28" s="690">
        <v>1.24</v>
      </c>
      <c r="BR28" s="690">
        <v>1.24</v>
      </c>
      <c r="BS28" s="690">
        <v>1.24</v>
      </c>
      <c r="BT28" s="690">
        <v>1.24</v>
      </c>
      <c r="BU28" s="690">
        <v>1.24</v>
      </c>
      <c r="BV28" s="690">
        <v>1.24</v>
      </c>
      <c r="BW28" s="690">
        <v>1.24</v>
      </c>
      <c r="BX28" s="690">
        <v>1.24</v>
      </c>
      <c r="BY28" s="690">
        <v>1.24</v>
      </c>
      <c r="BZ28" s="690">
        <v>1.24</v>
      </c>
      <c r="CA28" s="690">
        <v>1.24</v>
      </c>
      <c r="CB28" s="690">
        <v>1.24</v>
      </c>
      <c r="CC28" s="690">
        <v>1.24</v>
      </c>
      <c r="CD28" s="690">
        <v>1.24</v>
      </c>
      <c r="CE28" s="691">
        <v>1.24</v>
      </c>
      <c r="CF28" s="691">
        <v>1.24</v>
      </c>
      <c r="CG28" s="691">
        <v>1.24</v>
      </c>
      <c r="CH28" s="691">
        <v>1.24</v>
      </c>
      <c r="CI28" s="691">
        <v>1.24</v>
      </c>
      <c r="CJ28" s="691">
        <v>1.24</v>
      </c>
      <c r="CK28" s="691">
        <v>1.24</v>
      </c>
      <c r="CL28" s="691">
        <v>1.24</v>
      </c>
      <c r="CM28" s="691">
        <v>1.24</v>
      </c>
      <c r="CN28" s="691">
        <v>1.24</v>
      </c>
      <c r="CO28" s="691">
        <v>1.24</v>
      </c>
      <c r="CP28" s="691">
        <v>1.24</v>
      </c>
      <c r="CQ28" s="691">
        <v>1.24</v>
      </c>
      <c r="CR28" s="691">
        <v>1.24</v>
      </c>
      <c r="CS28" s="691">
        <v>1.24</v>
      </c>
      <c r="CT28" s="691">
        <v>1.24</v>
      </c>
      <c r="CU28" s="691">
        <v>1.24</v>
      </c>
      <c r="CV28" s="691">
        <v>1.24</v>
      </c>
      <c r="CW28" s="691">
        <v>1.24</v>
      </c>
      <c r="CX28" s="691">
        <v>1.24</v>
      </c>
      <c r="CY28" s="692">
        <v>1.24</v>
      </c>
      <c r="CZ28" s="693">
        <v>0</v>
      </c>
      <c r="DA28" s="694">
        <v>0</v>
      </c>
      <c r="DB28" s="694">
        <v>0</v>
      </c>
      <c r="DC28" s="694">
        <v>0</v>
      </c>
      <c r="DD28" s="694">
        <v>0</v>
      </c>
      <c r="DE28" s="694">
        <v>0</v>
      </c>
      <c r="DF28" s="694">
        <v>0</v>
      </c>
      <c r="DG28" s="694">
        <v>0</v>
      </c>
      <c r="DH28" s="694">
        <v>0</v>
      </c>
      <c r="DI28" s="694">
        <v>0</v>
      </c>
      <c r="DJ28" s="694">
        <v>0</v>
      </c>
      <c r="DK28" s="694">
        <v>0</v>
      </c>
      <c r="DL28" s="694">
        <v>0</v>
      </c>
      <c r="DM28" s="694">
        <v>0</v>
      </c>
      <c r="DN28" s="694">
        <v>0</v>
      </c>
      <c r="DO28" s="694">
        <v>0</v>
      </c>
      <c r="DP28" s="694">
        <v>0</v>
      </c>
      <c r="DQ28" s="694">
        <v>0</v>
      </c>
      <c r="DR28" s="694">
        <v>0</v>
      </c>
      <c r="DS28" s="694">
        <v>0</v>
      </c>
      <c r="DT28" s="694">
        <v>0</v>
      </c>
      <c r="DU28" s="694">
        <v>0</v>
      </c>
      <c r="DV28" s="694">
        <v>0</v>
      </c>
      <c r="DW28" s="695">
        <v>0</v>
      </c>
      <c r="DX28" s="37"/>
    </row>
    <row r="29" spans="2:128" x14ac:dyDescent="0.2">
      <c r="B29" s="192"/>
      <c r="C29" s="714"/>
      <c r="D29" s="215"/>
      <c r="E29" s="215"/>
      <c r="F29" s="215"/>
      <c r="G29" s="215"/>
      <c r="H29" s="215"/>
      <c r="I29" s="715"/>
      <c r="J29" s="715"/>
      <c r="K29" s="715"/>
      <c r="L29" s="715"/>
      <c r="M29" s="715"/>
      <c r="N29" s="715"/>
      <c r="O29" s="715"/>
      <c r="P29" s="715"/>
      <c r="Q29" s="715"/>
      <c r="R29" s="716"/>
      <c r="S29" s="715"/>
      <c r="T29" s="716"/>
      <c r="U29" s="701" t="s">
        <v>507</v>
      </c>
      <c r="V29" s="688" t="s">
        <v>127</v>
      </c>
      <c r="W29" s="712" t="s">
        <v>500</v>
      </c>
      <c r="X29" s="690">
        <v>3.3108040000000001</v>
      </c>
      <c r="Y29" s="690">
        <v>3.783776</v>
      </c>
      <c r="Z29" s="690">
        <v>4.7297200000000004</v>
      </c>
      <c r="AA29" s="690">
        <v>18.918880000000001</v>
      </c>
      <c r="AB29" s="690">
        <v>16.554019999999998</v>
      </c>
      <c r="AC29" s="690">
        <v>0</v>
      </c>
      <c r="AD29" s="690">
        <v>0</v>
      </c>
      <c r="AE29" s="690">
        <v>0</v>
      </c>
      <c r="AF29" s="690">
        <v>0</v>
      </c>
      <c r="AG29" s="690">
        <v>0</v>
      </c>
      <c r="AH29" s="690">
        <v>0</v>
      </c>
      <c r="AI29" s="690">
        <v>0</v>
      </c>
      <c r="AJ29" s="690">
        <v>0</v>
      </c>
      <c r="AK29" s="690">
        <v>0</v>
      </c>
      <c r="AL29" s="690">
        <v>0</v>
      </c>
      <c r="AM29" s="690">
        <v>0</v>
      </c>
      <c r="AN29" s="690">
        <v>0</v>
      </c>
      <c r="AO29" s="690">
        <v>0</v>
      </c>
      <c r="AP29" s="690">
        <v>0</v>
      </c>
      <c r="AQ29" s="690">
        <v>0</v>
      </c>
      <c r="AR29" s="690">
        <v>0.61245435924932978</v>
      </c>
      <c r="AS29" s="690">
        <v>0.69994783914209124</v>
      </c>
      <c r="AT29" s="690">
        <v>0.87493479892761383</v>
      </c>
      <c r="AU29" s="690">
        <v>3.4997391957104553</v>
      </c>
      <c r="AV29" s="690">
        <v>3.0622717962466486</v>
      </c>
      <c r="AW29" s="690">
        <v>0</v>
      </c>
      <c r="AX29" s="690">
        <v>0</v>
      </c>
      <c r="AY29" s="690">
        <v>0</v>
      </c>
      <c r="AZ29" s="690">
        <v>0</v>
      </c>
      <c r="BA29" s="690">
        <v>0</v>
      </c>
      <c r="BB29" s="690">
        <v>0</v>
      </c>
      <c r="BC29" s="690">
        <v>0</v>
      </c>
      <c r="BD29" s="690">
        <v>0</v>
      </c>
      <c r="BE29" s="690">
        <v>0</v>
      </c>
      <c r="BF29" s="690">
        <v>0</v>
      </c>
      <c r="BG29" s="690">
        <v>0</v>
      </c>
      <c r="BH29" s="690">
        <v>0</v>
      </c>
      <c r="BI29" s="690">
        <v>0</v>
      </c>
      <c r="BJ29" s="690">
        <v>0</v>
      </c>
      <c r="BK29" s="690">
        <v>0</v>
      </c>
      <c r="BL29" s="690">
        <v>0.61245435924932978</v>
      </c>
      <c r="BM29" s="690">
        <v>0.69994783914209124</v>
      </c>
      <c r="BN29" s="690">
        <v>0.87493479892761383</v>
      </c>
      <c r="BO29" s="690">
        <v>3.4997391957104553</v>
      </c>
      <c r="BP29" s="690">
        <v>3.0622717962466486</v>
      </c>
      <c r="BQ29" s="690">
        <v>0</v>
      </c>
      <c r="BR29" s="690">
        <v>0</v>
      </c>
      <c r="BS29" s="690">
        <v>0</v>
      </c>
      <c r="BT29" s="690">
        <v>0</v>
      </c>
      <c r="BU29" s="690">
        <v>0</v>
      </c>
      <c r="BV29" s="690">
        <v>0</v>
      </c>
      <c r="BW29" s="690">
        <v>0</v>
      </c>
      <c r="BX29" s="690">
        <v>0</v>
      </c>
      <c r="BY29" s="690">
        <v>0</v>
      </c>
      <c r="BZ29" s="690">
        <v>0</v>
      </c>
      <c r="CA29" s="690">
        <v>0</v>
      </c>
      <c r="CB29" s="690">
        <v>0</v>
      </c>
      <c r="CC29" s="690">
        <v>0</v>
      </c>
      <c r="CD29" s="690">
        <v>0</v>
      </c>
      <c r="CE29" s="691">
        <v>0</v>
      </c>
      <c r="CF29" s="691">
        <v>2.6805973404825738</v>
      </c>
      <c r="CG29" s="691">
        <v>3.0635398176943696</v>
      </c>
      <c r="CH29" s="691">
        <v>3.8294247721179624</v>
      </c>
      <c r="CI29" s="691">
        <v>15.31769908847185</v>
      </c>
      <c r="CJ29" s="691">
        <v>13.402986702412868</v>
      </c>
      <c r="CK29" s="691">
        <v>0</v>
      </c>
      <c r="CL29" s="691">
        <v>0</v>
      </c>
      <c r="CM29" s="691">
        <v>0</v>
      </c>
      <c r="CN29" s="691">
        <v>0</v>
      </c>
      <c r="CO29" s="691">
        <v>0</v>
      </c>
      <c r="CP29" s="691">
        <v>0</v>
      </c>
      <c r="CQ29" s="691">
        <v>0</v>
      </c>
      <c r="CR29" s="691">
        <v>0</v>
      </c>
      <c r="CS29" s="691">
        <v>0</v>
      </c>
      <c r="CT29" s="691">
        <v>0</v>
      </c>
      <c r="CU29" s="691">
        <v>0</v>
      </c>
      <c r="CV29" s="691">
        <v>0</v>
      </c>
      <c r="CW29" s="691">
        <v>0</v>
      </c>
      <c r="CX29" s="691">
        <v>0</v>
      </c>
      <c r="CY29" s="692">
        <v>0</v>
      </c>
      <c r="CZ29" s="693">
        <v>0</v>
      </c>
      <c r="DA29" s="694">
        <v>0</v>
      </c>
      <c r="DB29" s="694">
        <v>0</v>
      </c>
      <c r="DC29" s="694">
        <v>0</v>
      </c>
      <c r="DD29" s="694">
        <v>0</v>
      </c>
      <c r="DE29" s="694">
        <v>0</v>
      </c>
      <c r="DF29" s="694">
        <v>0</v>
      </c>
      <c r="DG29" s="694">
        <v>0</v>
      </c>
      <c r="DH29" s="694">
        <v>0</v>
      </c>
      <c r="DI29" s="694">
        <v>0</v>
      </c>
      <c r="DJ29" s="694">
        <v>0</v>
      </c>
      <c r="DK29" s="694">
        <v>0</v>
      </c>
      <c r="DL29" s="694">
        <v>0</v>
      </c>
      <c r="DM29" s="694">
        <v>0</v>
      </c>
      <c r="DN29" s="694">
        <v>0</v>
      </c>
      <c r="DO29" s="694">
        <v>0</v>
      </c>
      <c r="DP29" s="694">
        <v>0</v>
      </c>
      <c r="DQ29" s="694">
        <v>0</v>
      </c>
      <c r="DR29" s="694">
        <v>0</v>
      </c>
      <c r="DS29" s="694">
        <v>0</v>
      </c>
      <c r="DT29" s="694">
        <v>0</v>
      </c>
      <c r="DU29" s="694">
        <v>0</v>
      </c>
      <c r="DV29" s="694">
        <v>0</v>
      </c>
      <c r="DW29" s="695">
        <v>0</v>
      </c>
      <c r="DX29" s="37"/>
    </row>
    <row r="30" spans="2:128" x14ac:dyDescent="0.2">
      <c r="B30" s="192"/>
      <c r="C30" s="714"/>
      <c r="D30" s="215"/>
      <c r="E30" s="215"/>
      <c r="F30" s="215"/>
      <c r="G30" s="215"/>
      <c r="H30" s="215"/>
      <c r="I30" s="715"/>
      <c r="J30" s="715"/>
      <c r="K30" s="715"/>
      <c r="L30" s="715"/>
      <c r="M30" s="715"/>
      <c r="N30" s="715"/>
      <c r="O30" s="715"/>
      <c r="P30" s="715"/>
      <c r="Q30" s="715"/>
      <c r="R30" s="716"/>
      <c r="S30" s="715"/>
      <c r="T30" s="716"/>
      <c r="U30" s="701" t="s">
        <v>508</v>
      </c>
      <c r="V30" s="688" t="s">
        <v>127</v>
      </c>
      <c r="W30" s="712" t="s">
        <v>500</v>
      </c>
      <c r="X30" s="690">
        <v>0</v>
      </c>
      <c r="Y30" s="690">
        <v>0</v>
      </c>
      <c r="Z30" s="690">
        <v>0</v>
      </c>
      <c r="AA30" s="690">
        <v>0</v>
      </c>
      <c r="AB30" s="690">
        <v>0</v>
      </c>
      <c r="AC30" s="690">
        <v>3.5425700361875121</v>
      </c>
      <c r="AD30" s="690">
        <v>3.2817220748452396</v>
      </c>
      <c r="AE30" s="690">
        <v>3.1191443419600704</v>
      </c>
      <c r="AF30" s="690">
        <v>3.0637488429138666</v>
      </c>
      <c r="AG30" s="690">
        <v>2.8549588534040611</v>
      </c>
      <c r="AH30" s="690">
        <v>2.6950603469571237</v>
      </c>
      <c r="AI30" s="690">
        <v>2.5351618405101863</v>
      </c>
      <c r="AJ30" s="690">
        <v>2.3752633340632481</v>
      </c>
      <c r="AK30" s="690">
        <v>2.2153648276163111</v>
      </c>
      <c r="AL30" s="690">
        <v>2.0554663211693742</v>
      </c>
      <c r="AM30" s="690">
        <v>1.8955678147224362</v>
      </c>
      <c r="AN30" s="690">
        <v>1.7356693082754984</v>
      </c>
      <c r="AO30" s="690">
        <v>1.575770801828561</v>
      </c>
      <c r="AP30" s="690">
        <v>1.4158722953816236</v>
      </c>
      <c r="AQ30" s="690">
        <v>1.2559737889346863</v>
      </c>
      <c r="AR30" s="690">
        <v>1.0960752824877489</v>
      </c>
      <c r="AS30" s="690">
        <v>0.93617677604081151</v>
      </c>
      <c r="AT30" s="690">
        <v>0.77627826959387414</v>
      </c>
      <c r="AU30" s="690">
        <v>0.61637976314693677</v>
      </c>
      <c r="AV30" s="690">
        <v>0.45648125669999939</v>
      </c>
      <c r="AW30" s="690">
        <v>0.45648125669999939</v>
      </c>
      <c r="AX30" s="690">
        <v>0.45648125669999939</v>
      </c>
      <c r="AY30" s="690">
        <v>0.45648125669999939</v>
      </c>
      <c r="AZ30" s="690">
        <v>0.45648125669999939</v>
      </c>
      <c r="BA30" s="690">
        <v>0.45648125669999939</v>
      </c>
      <c r="BB30" s="690">
        <v>0.45648125669999939</v>
      </c>
      <c r="BC30" s="690">
        <v>0.45648125669999939</v>
      </c>
      <c r="BD30" s="690">
        <v>0.45648125669999939</v>
      </c>
      <c r="BE30" s="690">
        <v>0.45648125669999939</v>
      </c>
      <c r="BF30" s="690">
        <v>0.45648125669999939</v>
      </c>
      <c r="BG30" s="690">
        <v>0.45648125669999939</v>
      </c>
      <c r="BH30" s="690">
        <v>0.45648125669999939</v>
      </c>
      <c r="BI30" s="690">
        <v>0.45648125669999939</v>
      </c>
      <c r="BJ30" s="690">
        <v>0.45648125669999939</v>
      </c>
      <c r="BK30" s="690">
        <v>0.45648125669999939</v>
      </c>
      <c r="BL30" s="690">
        <v>0.45648125669999939</v>
      </c>
      <c r="BM30" s="690">
        <v>0.45648125669999939</v>
      </c>
      <c r="BN30" s="690">
        <v>0.45648125669999939</v>
      </c>
      <c r="BO30" s="690">
        <v>0.45648125669999939</v>
      </c>
      <c r="BP30" s="690">
        <v>0.45648125669999939</v>
      </c>
      <c r="BQ30" s="690">
        <v>0.45648125669999939</v>
      </c>
      <c r="BR30" s="690">
        <v>0.45648125669999939</v>
      </c>
      <c r="BS30" s="690">
        <v>0.45648125669999939</v>
      </c>
      <c r="BT30" s="690">
        <v>0.45648125669999939</v>
      </c>
      <c r="BU30" s="690">
        <v>0.45648125669999939</v>
      </c>
      <c r="BV30" s="690">
        <v>0.45648125669999939</v>
      </c>
      <c r="BW30" s="690">
        <v>0.45648125669999939</v>
      </c>
      <c r="BX30" s="690">
        <v>0.45648125669999939</v>
      </c>
      <c r="BY30" s="690">
        <v>0.45648125669999939</v>
      </c>
      <c r="BZ30" s="690">
        <v>0.45648125669999939</v>
      </c>
      <c r="CA30" s="690">
        <v>0.45648125669999939</v>
      </c>
      <c r="CB30" s="690">
        <v>0.45648125669999939</v>
      </c>
      <c r="CC30" s="690">
        <v>0.45648125669999939</v>
      </c>
      <c r="CD30" s="690">
        <v>0.45648125669999939</v>
      </c>
      <c r="CE30" s="691">
        <v>0.45648125669999939</v>
      </c>
      <c r="CF30" s="691">
        <v>0.45648125669999939</v>
      </c>
      <c r="CG30" s="691">
        <v>0.45648125669999939</v>
      </c>
      <c r="CH30" s="691">
        <v>0.45648125669999939</v>
      </c>
      <c r="CI30" s="691">
        <v>0.45648125669999939</v>
      </c>
      <c r="CJ30" s="691">
        <v>0.45648125669999939</v>
      </c>
      <c r="CK30" s="691">
        <v>0.45648125669999939</v>
      </c>
      <c r="CL30" s="691">
        <v>0.45648125669999939</v>
      </c>
      <c r="CM30" s="691">
        <v>0.45648125669999939</v>
      </c>
      <c r="CN30" s="691">
        <v>0.45648125669999939</v>
      </c>
      <c r="CO30" s="691">
        <v>0.45648125669999939</v>
      </c>
      <c r="CP30" s="691">
        <v>0.45648125669999939</v>
      </c>
      <c r="CQ30" s="691">
        <v>0.45648125669999939</v>
      </c>
      <c r="CR30" s="691">
        <v>0.45648125669999939</v>
      </c>
      <c r="CS30" s="691">
        <v>0.45648125669999939</v>
      </c>
      <c r="CT30" s="691">
        <v>0.45648125669999939</v>
      </c>
      <c r="CU30" s="691">
        <v>0.45648125669999939</v>
      </c>
      <c r="CV30" s="691">
        <v>0.45648125669999939</v>
      </c>
      <c r="CW30" s="691">
        <v>0.45648125669999939</v>
      </c>
      <c r="CX30" s="691">
        <v>0.45648125669999939</v>
      </c>
      <c r="CY30" s="692">
        <v>0.45648125669999939</v>
      </c>
      <c r="CZ30" s="693">
        <v>0</v>
      </c>
      <c r="DA30" s="694">
        <v>0</v>
      </c>
      <c r="DB30" s="694">
        <v>0</v>
      </c>
      <c r="DC30" s="694">
        <v>0</v>
      </c>
      <c r="DD30" s="694">
        <v>0</v>
      </c>
      <c r="DE30" s="694">
        <v>0</v>
      </c>
      <c r="DF30" s="694">
        <v>0</v>
      </c>
      <c r="DG30" s="694">
        <v>0</v>
      </c>
      <c r="DH30" s="694">
        <v>0</v>
      </c>
      <c r="DI30" s="694">
        <v>0</v>
      </c>
      <c r="DJ30" s="694">
        <v>0</v>
      </c>
      <c r="DK30" s="694">
        <v>0</v>
      </c>
      <c r="DL30" s="694">
        <v>0</v>
      </c>
      <c r="DM30" s="694">
        <v>0</v>
      </c>
      <c r="DN30" s="694">
        <v>0</v>
      </c>
      <c r="DO30" s="694">
        <v>0</v>
      </c>
      <c r="DP30" s="694">
        <v>0</v>
      </c>
      <c r="DQ30" s="694">
        <v>0</v>
      </c>
      <c r="DR30" s="694">
        <v>0</v>
      </c>
      <c r="DS30" s="694">
        <v>0</v>
      </c>
      <c r="DT30" s="694">
        <v>0</v>
      </c>
      <c r="DU30" s="694">
        <v>0</v>
      </c>
      <c r="DV30" s="694">
        <v>0</v>
      </c>
      <c r="DW30" s="695">
        <v>0</v>
      </c>
      <c r="DX30" s="37"/>
    </row>
    <row r="31" spans="2:128" x14ac:dyDescent="0.2">
      <c r="B31" s="192"/>
      <c r="C31" s="714"/>
      <c r="D31" s="215"/>
      <c r="E31" s="215"/>
      <c r="F31" s="215"/>
      <c r="G31" s="215"/>
      <c r="H31" s="215"/>
      <c r="I31" s="715"/>
      <c r="J31" s="715"/>
      <c r="K31" s="715"/>
      <c r="L31" s="715"/>
      <c r="M31" s="715"/>
      <c r="N31" s="715"/>
      <c r="O31" s="715"/>
      <c r="P31" s="715"/>
      <c r="Q31" s="715"/>
      <c r="R31" s="716"/>
      <c r="S31" s="715"/>
      <c r="T31" s="716"/>
      <c r="U31" s="719" t="s">
        <v>509</v>
      </c>
      <c r="V31" s="688" t="s">
        <v>127</v>
      </c>
      <c r="W31" s="712" t="s">
        <v>500</v>
      </c>
      <c r="X31" s="690">
        <v>0</v>
      </c>
      <c r="Y31" s="690">
        <v>0</v>
      </c>
      <c r="Z31" s="690">
        <v>0</v>
      </c>
      <c r="AA31" s="690">
        <v>0</v>
      </c>
      <c r="AB31" s="690">
        <v>0</v>
      </c>
      <c r="AC31" s="690">
        <v>0</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0">
        <v>0</v>
      </c>
      <c r="BC31" s="690">
        <v>0</v>
      </c>
      <c r="BD31" s="690">
        <v>0</v>
      </c>
      <c r="BE31" s="690">
        <v>0</v>
      </c>
      <c r="BF31" s="690">
        <v>0</v>
      </c>
      <c r="BG31" s="690">
        <v>0</v>
      </c>
      <c r="BH31" s="690">
        <v>0</v>
      </c>
      <c r="BI31" s="690">
        <v>0</v>
      </c>
      <c r="BJ31" s="690">
        <v>0</v>
      </c>
      <c r="BK31" s="690">
        <v>0</v>
      </c>
      <c r="BL31" s="690">
        <v>0</v>
      </c>
      <c r="BM31" s="690">
        <v>0</v>
      </c>
      <c r="BN31" s="690">
        <v>0</v>
      </c>
      <c r="BO31" s="690">
        <v>0</v>
      </c>
      <c r="BP31" s="690">
        <v>0</v>
      </c>
      <c r="BQ31" s="690">
        <v>0</v>
      </c>
      <c r="BR31" s="690">
        <v>0</v>
      </c>
      <c r="BS31" s="690">
        <v>0</v>
      </c>
      <c r="BT31" s="690">
        <v>0</v>
      </c>
      <c r="BU31" s="690">
        <v>0</v>
      </c>
      <c r="BV31" s="690">
        <v>0</v>
      </c>
      <c r="BW31" s="690">
        <v>0</v>
      </c>
      <c r="BX31" s="690">
        <v>0</v>
      </c>
      <c r="BY31" s="690">
        <v>0</v>
      </c>
      <c r="BZ31" s="690">
        <v>0</v>
      </c>
      <c r="CA31" s="690">
        <v>0</v>
      </c>
      <c r="CB31" s="690">
        <v>0</v>
      </c>
      <c r="CC31" s="690">
        <v>0</v>
      </c>
      <c r="CD31" s="690">
        <v>0</v>
      </c>
      <c r="CE31" s="690">
        <v>0</v>
      </c>
      <c r="CF31" s="690">
        <v>0</v>
      </c>
      <c r="CG31" s="690">
        <v>0</v>
      </c>
      <c r="CH31" s="690">
        <v>0</v>
      </c>
      <c r="CI31" s="690">
        <v>0</v>
      </c>
      <c r="CJ31" s="690">
        <v>0</v>
      </c>
      <c r="CK31" s="690">
        <v>0</v>
      </c>
      <c r="CL31" s="690">
        <v>0</v>
      </c>
      <c r="CM31" s="690">
        <v>0</v>
      </c>
      <c r="CN31" s="690">
        <v>0</v>
      </c>
      <c r="CO31" s="690">
        <v>0</v>
      </c>
      <c r="CP31" s="690">
        <v>0</v>
      </c>
      <c r="CQ31" s="690">
        <v>0</v>
      </c>
      <c r="CR31" s="690">
        <v>0</v>
      </c>
      <c r="CS31" s="690">
        <v>0</v>
      </c>
      <c r="CT31" s="690">
        <v>0</v>
      </c>
      <c r="CU31" s="690">
        <v>0</v>
      </c>
      <c r="CV31" s="690">
        <v>0</v>
      </c>
      <c r="CW31" s="690">
        <v>0</v>
      </c>
      <c r="CX31" s="690">
        <v>0</v>
      </c>
      <c r="CY31" s="690">
        <v>0</v>
      </c>
      <c r="CZ31" s="693">
        <v>0</v>
      </c>
      <c r="DA31" s="694">
        <v>0</v>
      </c>
      <c r="DB31" s="694">
        <v>0</v>
      </c>
      <c r="DC31" s="694">
        <v>0</v>
      </c>
      <c r="DD31" s="694">
        <v>0</v>
      </c>
      <c r="DE31" s="694">
        <v>0</v>
      </c>
      <c r="DF31" s="694">
        <v>0</v>
      </c>
      <c r="DG31" s="694">
        <v>0</v>
      </c>
      <c r="DH31" s="694">
        <v>0</v>
      </c>
      <c r="DI31" s="694">
        <v>0</v>
      </c>
      <c r="DJ31" s="694">
        <v>0</v>
      </c>
      <c r="DK31" s="694">
        <v>0</v>
      </c>
      <c r="DL31" s="694">
        <v>0</v>
      </c>
      <c r="DM31" s="694">
        <v>0</v>
      </c>
      <c r="DN31" s="694">
        <v>0</v>
      </c>
      <c r="DO31" s="694">
        <v>0</v>
      </c>
      <c r="DP31" s="694">
        <v>0</v>
      </c>
      <c r="DQ31" s="694">
        <v>0</v>
      </c>
      <c r="DR31" s="694">
        <v>0</v>
      </c>
      <c r="DS31" s="694">
        <v>0</v>
      </c>
      <c r="DT31" s="694">
        <v>0</v>
      </c>
      <c r="DU31" s="694">
        <v>0</v>
      </c>
      <c r="DV31" s="694">
        <v>0</v>
      </c>
      <c r="DW31" s="695">
        <v>0</v>
      </c>
      <c r="DX31" s="37"/>
    </row>
    <row r="32" spans="2:128" ht="15.75" thickBot="1" x14ac:dyDescent="0.25">
      <c r="B32" s="193"/>
      <c r="C32" s="720"/>
      <c r="D32" s="721"/>
      <c r="E32" s="721"/>
      <c r="F32" s="721"/>
      <c r="G32" s="721"/>
      <c r="H32" s="721"/>
      <c r="I32" s="722"/>
      <c r="J32" s="722"/>
      <c r="K32" s="722"/>
      <c r="L32" s="722"/>
      <c r="M32" s="722"/>
      <c r="N32" s="722"/>
      <c r="O32" s="722"/>
      <c r="P32" s="722"/>
      <c r="Q32" s="722"/>
      <c r="R32" s="723"/>
      <c r="S32" s="722"/>
      <c r="T32" s="723"/>
      <c r="U32" s="724" t="s">
        <v>130</v>
      </c>
      <c r="V32" s="725" t="s">
        <v>510</v>
      </c>
      <c r="W32" s="726" t="s">
        <v>500</v>
      </c>
      <c r="X32" s="727">
        <f>SUM(X21:X31)</f>
        <v>525.64800400000001</v>
      </c>
      <c r="Y32" s="727">
        <f t="shared" ref="Y32:CJ32" si="10">SUM(Y21:Y31)</f>
        <v>600.74057599999992</v>
      </c>
      <c r="Z32" s="727">
        <f t="shared" si="10"/>
        <v>750.92572000000007</v>
      </c>
      <c r="AA32" s="727">
        <f t="shared" si="10"/>
        <v>3003.7028800000003</v>
      </c>
      <c r="AB32" s="727">
        <f t="shared" si="10"/>
        <v>2628.2400200000002</v>
      </c>
      <c r="AC32" s="727">
        <f t="shared" si="10"/>
        <v>56.782570036187515</v>
      </c>
      <c r="AD32" s="727">
        <f t="shared" si="10"/>
        <v>56.521722074845243</v>
      </c>
      <c r="AE32" s="727">
        <f t="shared" si="10"/>
        <v>56.359144341960075</v>
      </c>
      <c r="AF32" s="727">
        <f t="shared" si="10"/>
        <v>56.303748842913869</v>
      </c>
      <c r="AG32" s="727">
        <f t="shared" si="10"/>
        <v>56.094958853404066</v>
      </c>
      <c r="AH32" s="727">
        <f t="shared" si="10"/>
        <v>55.935060346957123</v>
      </c>
      <c r="AI32" s="727">
        <f t="shared" si="10"/>
        <v>55.775161840510187</v>
      </c>
      <c r="AJ32" s="727">
        <f t="shared" si="10"/>
        <v>55.615263334063251</v>
      </c>
      <c r="AK32" s="727">
        <f t="shared" si="10"/>
        <v>55.455364827616314</v>
      </c>
      <c r="AL32" s="727">
        <f t="shared" si="10"/>
        <v>55.295466321169378</v>
      </c>
      <c r="AM32" s="727">
        <f t="shared" si="10"/>
        <v>55.135567814722435</v>
      </c>
      <c r="AN32" s="727">
        <f t="shared" si="10"/>
        <v>54.975669308275499</v>
      </c>
      <c r="AO32" s="727">
        <f t="shared" si="10"/>
        <v>54.815770801828563</v>
      </c>
      <c r="AP32" s="727">
        <f t="shared" si="10"/>
        <v>54.655872295381627</v>
      </c>
      <c r="AQ32" s="727">
        <f t="shared" si="10"/>
        <v>54.495973788934691</v>
      </c>
      <c r="AR32" s="727">
        <f t="shared" si="10"/>
        <v>151.57390980259501</v>
      </c>
      <c r="AS32" s="727">
        <f t="shared" si="10"/>
        <v>165.30513051330624</v>
      </c>
      <c r="AT32" s="727">
        <f t="shared" si="10"/>
        <v>192.92747044117567</v>
      </c>
      <c r="AU32" s="727">
        <f t="shared" si="10"/>
        <v>609.50114844947404</v>
      </c>
      <c r="AV32" s="727">
        <f t="shared" si="10"/>
        <v>539.88565385723632</v>
      </c>
      <c r="AW32" s="727">
        <f t="shared" si="10"/>
        <v>53.696481256700004</v>
      </c>
      <c r="AX32" s="727">
        <f t="shared" si="10"/>
        <v>53.696481256700004</v>
      </c>
      <c r="AY32" s="727">
        <f t="shared" si="10"/>
        <v>53.696481256700004</v>
      </c>
      <c r="AZ32" s="727">
        <f t="shared" si="10"/>
        <v>53.696481256700004</v>
      </c>
      <c r="BA32" s="727">
        <f t="shared" si="10"/>
        <v>53.696481256700004</v>
      </c>
      <c r="BB32" s="727">
        <f t="shared" si="10"/>
        <v>53.696481256700004</v>
      </c>
      <c r="BC32" s="727">
        <f t="shared" si="10"/>
        <v>53.696481256700004</v>
      </c>
      <c r="BD32" s="727">
        <f t="shared" si="10"/>
        <v>53.696481256700004</v>
      </c>
      <c r="BE32" s="727">
        <f t="shared" si="10"/>
        <v>53.696481256700004</v>
      </c>
      <c r="BF32" s="727">
        <f t="shared" si="10"/>
        <v>53.696481256700004</v>
      </c>
      <c r="BG32" s="727">
        <f t="shared" si="10"/>
        <v>53.696481256700004</v>
      </c>
      <c r="BH32" s="727">
        <f t="shared" si="10"/>
        <v>53.696481256700004</v>
      </c>
      <c r="BI32" s="727">
        <f t="shared" si="10"/>
        <v>53.696481256700004</v>
      </c>
      <c r="BJ32" s="727">
        <f t="shared" si="10"/>
        <v>53.696481256700004</v>
      </c>
      <c r="BK32" s="727">
        <f t="shared" si="10"/>
        <v>53.696481256700004</v>
      </c>
      <c r="BL32" s="727">
        <f t="shared" si="10"/>
        <v>150.93431577680724</v>
      </c>
      <c r="BM32" s="727">
        <f t="shared" si="10"/>
        <v>164.82543499396542</v>
      </c>
      <c r="BN32" s="727">
        <f t="shared" si="10"/>
        <v>192.60767342828177</v>
      </c>
      <c r="BO32" s="727">
        <f t="shared" si="10"/>
        <v>609.34124994302715</v>
      </c>
      <c r="BP32" s="727">
        <f t="shared" si="10"/>
        <v>539.88565385723632</v>
      </c>
      <c r="BQ32" s="727">
        <f t="shared" si="10"/>
        <v>53.696481256700004</v>
      </c>
      <c r="BR32" s="727">
        <f t="shared" si="10"/>
        <v>53.696481256700004</v>
      </c>
      <c r="BS32" s="727">
        <f t="shared" si="10"/>
        <v>53.696481256700004</v>
      </c>
      <c r="BT32" s="727">
        <f t="shared" si="10"/>
        <v>53.696481256700004</v>
      </c>
      <c r="BU32" s="727">
        <f t="shared" si="10"/>
        <v>53.696481256700004</v>
      </c>
      <c r="BV32" s="727">
        <f t="shared" si="10"/>
        <v>53.696481256700004</v>
      </c>
      <c r="BW32" s="727">
        <f t="shared" si="10"/>
        <v>53.696481256700004</v>
      </c>
      <c r="BX32" s="727">
        <f t="shared" si="10"/>
        <v>53.696481256700004</v>
      </c>
      <c r="BY32" s="727">
        <f t="shared" si="10"/>
        <v>53.696481256700004</v>
      </c>
      <c r="BZ32" s="727">
        <f t="shared" si="10"/>
        <v>53.696481256700004</v>
      </c>
      <c r="CA32" s="727">
        <f t="shared" si="10"/>
        <v>53.696481256700004</v>
      </c>
      <c r="CB32" s="727">
        <f t="shared" si="10"/>
        <v>53.696481256700004</v>
      </c>
      <c r="CC32" s="727">
        <f t="shared" si="10"/>
        <v>53.696481256700004</v>
      </c>
      <c r="CD32" s="727">
        <f t="shared" si="10"/>
        <v>53.696481256700004</v>
      </c>
      <c r="CE32" s="727">
        <f t="shared" si="10"/>
        <v>53.696481256700004</v>
      </c>
      <c r="CF32" s="727">
        <f t="shared" si="10"/>
        <v>479.28816277948818</v>
      </c>
      <c r="CG32" s="727">
        <f t="shared" si="10"/>
        <v>540.08697442560094</v>
      </c>
      <c r="CH32" s="727">
        <f t="shared" si="10"/>
        <v>661.68459771782602</v>
      </c>
      <c r="CI32" s="727">
        <f t="shared" si="10"/>
        <v>2485.6489471012037</v>
      </c>
      <c r="CJ32" s="727">
        <f t="shared" si="10"/>
        <v>2181.6548888706407</v>
      </c>
      <c r="CK32" s="727">
        <f t="shared" ref="CK32:DW32" si="11">SUM(CK21:CK31)</f>
        <v>53.696481256700004</v>
      </c>
      <c r="CL32" s="727">
        <f t="shared" si="11"/>
        <v>53.696481256700004</v>
      </c>
      <c r="CM32" s="727">
        <f t="shared" si="11"/>
        <v>53.696481256700004</v>
      </c>
      <c r="CN32" s="727">
        <f t="shared" si="11"/>
        <v>53.696481256700004</v>
      </c>
      <c r="CO32" s="727">
        <f t="shared" si="11"/>
        <v>53.696481256700004</v>
      </c>
      <c r="CP32" s="727">
        <f t="shared" si="11"/>
        <v>53.696481256700004</v>
      </c>
      <c r="CQ32" s="727">
        <f t="shared" si="11"/>
        <v>53.696481256700004</v>
      </c>
      <c r="CR32" s="727">
        <f t="shared" si="11"/>
        <v>53.696481256700004</v>
      </c>
      <c r="CS32" s="727">
        <f t="shared" si="11"/>
        <v>53.696481256700004</v>
      </c>
      <c r="CT32" s="727">
        <f t="shared" si="11"/>
        <v>53.696481256700004</v>
      </c>
      <c r="CU32" s="727">
        <f t="shared" si="11"/>
        <v>53.696481256700004</v>
      </c>
      <c r="CV32" s="727">
        <f t="shared" si="11"/>
        <v>53.696481256700004</v>
      </c>
      <c r="CW32" s="727">
        <f t="shared" si="11"/>
        <v>53.696481256700004</v>
      </c>
      <c r="CX32" s="727">
        <f t="shared" si="11"/>
        <v>53.696481256700004</v>
      </c>
      <c r="CY32" s="728">
        <f t="shared" si="11"/>
        <v>53.696481256700004</v>
      </c>
      <c r="CZ32" s="729">
        <f t="shared" si="11"/>
        <v>0</v>
      </c>
      <c r="DA32" s="730">
        <f t="shared" si="11"/>
        <v>0</v>
      </c>
      <c r="DB32" s="730">
        <f t="shared" si="11"/>
        <v>0</v>
      </c>
      <c r="DC32" s="730">
        <f t="shared" si="11"/>
        <v>0</v>
      </c>
      <c r="DD32" s="730">
        <f t="shared" si="11"/>
        <v>0</v>
      </c>
      <c r="DE32" s="730">
        <f t="shared" si="11"/>
        <v>0</v>
      </c>
      <c r="DF32" s="730">
        <f t="shared" si="11"/>
        <v>0</v>
      </c>
      <c r="DG32" s="730">
        <f t="shared" si="11"/>
        <v>0</v>
      </c>
      <c r="DH32" s="730">
        <f t="shared" si="11"/>
        <v>0</v>
      </c>
      <c r="DI32" s="730">
        <f t="shared" si="11"/>
        <v>0</v>
      </c>
      <c r="DJ32" s="730">
        <f t="shared" si="11"/>
        <v>0</v>
      </c>
      <c r="DK32" s="730">
        <f t="shared" si="11"/>
        <v>0</v>
      </c>
      <c r="DL32" s="730">
        <f t="shared" si="11"/>
        <v>0</v>
      </c>
      <c r="DM32" s="730">
        <f t="shared" si="11"/>
        <v>0</v>
      </c>
      <c r="DN32" s="730">
        <f t="shared" si="11"/>
        <v>0</v>
      </c>
      <c r="DO32" s="730">
        <f t="shared" si="11"/>
        <v>0</v>
      </c>
      <c r="DP32" s="730">
        <f t="shared" si="11"/>
        <v>0</v>
      </c>
      <c r="DQ32" s="730">
        <f t="shared" si="11"/>
        <v>0</v>
      </c>
      <c r="DR32" s="730">
        <f t="shared" si="11"/>
        <v>0</v>
      </c>
      <c r="DS32" s="730">
        <f t="shared" si="11"/>
        <v>0</v>
      </c>
      <c r="DT32" s="730">
        <f t="shared" si="11"/>
        <v>0</v>
      </c>
      <c r="DU32" s="730">
        <f t="shared" si="11"/>
        <v>0</v>
      </c>
      <c r="DV32" s="730">
        <f t="shared" si="11"/>
        <v>0</v>
      </c>
      <c r="DW32" s="731">
        <f t="shared" si="11"/>
        <v>0</v>
      </c>
      <c r="DX32" s="37"/>
    </row>
    <row r="33" spans="2:128" x14ac:dyDescent="0.2">
      <c r="B33" s="187" t="s">
        <v>511</v>
      </c>
      <c r="C33" s="256" t="s">
        <v>512</v>
      </c>
      <c r="D33" s="669"/>
      <c r="E33" s="670"/>
      <c r="F33" s="670"/>
      <c r="G33" s="670"/>
      <c r="H33" s="670"/>
      <c r="I33" s="732"/>
      <c r="J33" s="732"/>
      <c r="K33" s="732"/>
      <c r="L33" s="732"/>
      <c r="M33" s="732"/>
      <c r="N33" s="732"/>
      <c r="O33" s="732"/>
      <c r="P33" s="732"/>
      <c r="Q33" s="732"/>
      <c r="R33" s="733"/>
      <c r="S33" s="734"/>
      <c r="T33" s="733"/>
      <c r="U33" s="735"/>
      <c r="V33" s="736"/>
      <c r="W33" s="736"/>
      <c r="X33" s="737">
        <f t="shared" ref="X33:BC33" si="12">SUMIF($C:$C,"58.2x",X:X)</f>
        <v>0</v>
      </c>
      <c r="Y33" s="737">
        <f t="shared" si="12"/>
        <v>0</v>
      </c>
      <c r="Z33" s="737">
        <f t="shared" si="12"/>
        <v>0</v>
      </c>
      <c r="AA33" s="737">
        <f t="shared" si="12"/>
        <v>0</v>
      </c>
      <c r="AB33" s="737">
        <f t="shared" si="12"/>
        <v>0</v>
      </c>
      <c r="AC33" s="737">
        <f t="shared" si="12"/>
        <v>0</v>
      </c>
      <c r="AD33" s="737">
        <f t="shared" si="12"/>
        <v>0</v>
      </c>
      <c r="AE33" s="737">
        <f t="shared" si="12"/>
        <v>0</v>
      </c>
      <c r="AF33" s="737">
        <f t="shared" si="12"/>
        <v>0</v>
      </c>
      <c r="AG33" s="737">
        <f t="shared" si="12"/>
        <v>0</v>
      </c>
      <c r="AH33" s="737">
        <f t="shared" si="12"/>
        <v>0</v>
      </c>
      <c r="AI33" s="737">
        <f t="shared" si="12"/>
        <v>0</v>
      </c>
      <c r="AJ33" s="737">
        <f t="shared" si="12"/>
        <v>0</v>
      </c>
      <c r="AK33" s="737">
        <f t="shared" si="12"/>
        <v>0</v>
      </c>
      <c r="AL33" s="737">
        <f t="shared" si="12"/>
        <v>0</v>
      </c>
      <c r="AM33" s="737">
        <f t="shared" si="12"/>
        <v>0</v>
      </c>
      <c r="AN33" s="737">
        <f t="shared" si="12"/>
        <v>0</v>
      </c>
      <c r="AO33" s="737">
        <f t="shared" si="12"/>
        <v>0</v>
      </c>
      <c r="AP33" s="737">
        <f t="shared" si="12"/>
        <v>0</v>
      </c>
      <c r="AQ33" s="737">
        <f t="shared" si="12"/>
        <v>0</v>
      </c>
      <c r="AR33" s="737">
        <f t="shared" si="12"/>
        <v>0</v>
      </c>
      <c r="AS33" s="737">
        <f t="shared" si="12"/>
        <v>0</v>
      </c>
      <c r="AT33" s="737">
        <f t="shared" si="12"/>
        <v>0</v>
      </c>
      <c r="AU33" s="737">
        <f t="shared" si="12"/>
        <v>0</v>
      </c>
      <c r="AV33" s="737">
        <f t="shared" si="12"/>
        <v>0</v>
      </c>
      <c r="AW33" s="737">
        <f t="shared" si="12"/>
        <v>0</v>
      </c>
      <c r="AX33" s="737">
        <f t="shared" si="12"/>
        <v>0</v>
      </c>
      <c r="AY33" s="737">
        <f t="shared" si="12"/>
        <v>0</v>
      </c>
      <c r="AZ33" s="737">
        <f t="shared" si="12"/>
        <v>0</v>
      </c>
      <c r="BA33" s="737">
        <f t="shared" si="12"/>
        <v>0</v>
      </c>
      <c r="BB33" s="737">
        <f t="shared" si="12"/>
        <v>0</v>
      </c>
      <c r="BC33" s="737">
        <f t="shared" si="12"/>
        <v>0</v>
      </c>
      <c r="BD33" s="737">
        <f t="shared" ref="BD33:CI33" si="13">SUMIF($C:$C,"58.2x",BD:BD)</f>
        <v>0</v>
      </c>
      <c r="BE33" s="737">
        <f t="shared" si="13"/>
        <v>0</v>
      </c>
      <c r="BF33" s="737">
        <f t="shared" si="13"/>
        <v>0</v>
      </c>
      <c r="BG33" s="737">
        <f t="shared" si="13"/>
        <v>0</v>
      </c>
      <c r="BH33" s="737">
        <f t="shared" si="13"/>
        <v>0</v>
      </c>
      <c r="BI33" s="737">
        <f t="shared" si="13"/>
        <v>0</v>
      </c>
      <c r="BJ33" s="737">
        <f t="shared" si="13"/>
        <v>0</v>
      </c>
      <c r="BK33" s="737">
        <f t="shared" si="13"/>
        <v>0</v>
      </c>
      <c r="BL33" s="737">
        <f t="shared" si="13"/>
        <v>0</v>
      </c>
      <c r="BM33" s="737">
        <f t="shared" si="13"/>
        <v>0</v>
      </c>
      <c r="BN33" s="737">
        <f t="shared" si="13"/>
        <v>0</v>
      </c>
      <c r="BO33" s="737">
        <f t="shared" si="13"/>
        <v>0</v>
      </c>
      <c r="BP33" s="737">
        <f t="shared" si="13"/>
        <v>0</v>
      </c>
      <c r="BQ33" s="737">
        <f t="shared" si="13"/>
        <v>0</v>
      </c>
      <c r="BR33" s="737">
        <f t="shared" si="13"/>
        <v>0</v>
      </c>
      <c r="BS33" s="737">
        <f t="shared" si="13"/>
        <v>0</v>
      </c>
      <c r="BT33" s="737">
        <f t="shared" si="13"/>
        <v>0</v>
      </c>
      <c r="BU33" s="737">
        <f t="shared" si="13"/>
        <v>0</v>
      </c>
      <c r="BV33" s="737">
        <f t="shared" si="13"/>
        <v>0</v>
      </c>
      <c r="BW33" s="737">
        <f t="shared" si="13"/>
        <v>0</v>
      </c>
      <c r="BX33" s="737">
        <f t="shared" si="13"/>
        <v>0</v>
      </c>
      <c r="BY33" s="737">
        <f t="shared" si="13"/>
        <v>0</v>
      </c>
      <c r="BZ33" s="737">
        <f t="shared" si="13"/>
        <v>0</v>
      </c>
      <c r="CA33" s="737">
        <f t="shared" si="13"/>
        <v>0</v>
      </c>
      <c r="CB33" s="737">
        <f t="shared" si="13"/>
        <v>0</v>
      </c>
      <c r="CC33" s="737">
        <f t="shared" si="13"/>
        <v>0</v>
      </c>
      <c r="CD33" s="737">
        <f t="shared" si="13"/>
        <v>0</v>
      </c>
      <c r="CE33" s="737">
        <f t="shared" si="13"/>
        <v>0</v>
      </c>
      <c r="CF33" s="737">
        <f t="shared" si="13"/>
        <v>0</v>
      </c>
      <c r="CG33" s="737">
        <f t="shared" si="13"/>
        <v>0</v>
      </c>
      <c r="CH33" s="737">
        <f t="shared" si="13"/>
        <v>0</v>
      </c>
      <c r="CI33" s="737">
        <f t="shared" si="13"/>
        <v>0</v>
      </c>
      <c r="CJ33" s="737">
        <f t="shared" ref="CJ33:DO33" si="14">SUMIF($C:$C,"58.2x",CJ:CJ)</f>
        <v>0</v>
      </c>
      <c r="CK33" s="737">
        <f t="shared" si="14"/>
        <v>0</v>
      </c>
      <c r="CL33" s="737">
        <f t="shared" si="14"/>
        <v>0</v>
      </c>
      <c r="CM33" s="737">
        <f t="shared" si="14"/>
        <v>0</v>
      </c>
      <c r="CN33" s="737">
        <f t="shared" si="14"/>
        <v>0</v>
      </c>
      <c r="CO33" s="737">
        <f t="shared" si="14"/>
        <v>0</v>
      </c>
      <c r="CP33" s="737">
        <f t="shared" si="14"/>
        <v>0</v>
      </c>
      <c r="CQ33" s="737">
        <f t="shared" si="14"/>
        <v>0</v>
      </c>
      <c r="CR33" s="737">
        <f t="shared" si="14"/>
        <v>0</v>
      </c>
      <c r="CS33" s="737">
        <f t="shared" si="14"/>
        <v>0</v>
      </c>
      <c r="CT33" s="737">
        <f t="shared" si="14"/>
        <v>0</v>
      </c>
      <c r="CU33" s="737">
        <f t="shared" si="14"/>
        <v>0</v>
      </c>
      <c r="CV33" s="737">
        <f t="shared" si="14"/>
        <v>0</v>
      </c>
      <c r="CW33" s="737">
        <f t="shared" si="14"/>
        <v>0</v>
      </c>
      <c r="CX33" s="737">
        <f t="shared" si="14"/>
        <v>0</v>
      </c>
      <c r="CY33" s="738">
        <f t="shared" si="14"/>
        <v>0</v>
      </c>
      <c r="CZ33" s="739">
        <f t="shared" si="14"/>
        <v>0</v>
      </c>
      <c r="DA33" s="739">
        <f t="shared" si="14"/>
        <v>0</v>
      </c>
      <c r="DB33" s="739">
        <f t="shared" si="14"/>
        <v>0</v>
      </c>
      <c r="DC33" s="739">
        <f t="shared" si="14"/>
        <v>0</v>
      </c>
      <c r="DD33" s="739">
        <f t="shared" si="14"/>
        <v>0</v>
      </c>
      <c r="DE33" s="739">
        <f t="shared" si="14"/>
        <v>0</v>
      </c>
      <c r="DF33" s="739">
        <f t="shared" si="14"/>
        <v>0</v>
      </c>
      <c r="DG33" s="739">
        <f t="shared" si="14"/>
        <v>0</v>
      </c>
      <c r="DH33" s="739">
        <f t="shared" si="14"/>
        <v>0</v>
      </c>
      <c r="DI33" s="739">
        <f t="shared" si="14"/>
        <v>0</v>
      </c>
      <c r="DJ33" s="739">
        <f t="shared" si="14"/>
        <v>0</v>
      </c>
      <c r="DK33" s="739">
        <f t="shared" si="14"/>
        <v>0</v>
      </c>
      <c r="DL33" s="739">
        <f t="shared" si="14"/>
        <v>0</v>
      </c>
      <c r="DM33" s="739">
        <f t="shared" si="14"/>
        <v>0</v>
      </c>
      <c r="DN33" s="739">
        <f t="shared" si="14"/>
        <v>0</v>
      </c>
      <c r="DO33" s="739">
        <f t="shared" si="14"/>
        <v>0</v>
      </c>
      <c r="DP33" s="739">
        <f t="shared" ref="DP33:DW33" si="15">SUMIF($C:$C,"58.2x",DP:DP)</f>
        <v>0</v>
      </c>
      <c r="DQ33" s="739">
        <f t="shared" si="15"/>
        <v>0</v>
      </c>
      <c r="DR33" s="739">
        <f t="shared" si="15"/>
        <v>0</v>
      </c>
      <c r="DS33" s="739">
        <f t="shared" si="15"/>
        <v>0</v>
      </c>
      <c r="DT33" s="739">
        <f t="shared" si="15"/>
        <v>0</v>
      </c>
      <c r="DU33" s="739">
        <f t="shared" si="15"/>
        <v>0</v>
      </c>
      <c r="DV33" s="739">
        <f t="shared" si="15"/>
        <v>0</v>
      </c>
      <c r="DW33" s="740">
        <f t="shared" si="15"/>
        <v>0</v>
      </c>
      <c r="DX33" s="37"/>
    </row>
    <row r="34" spans="2:128" x14ac:dyDescent="0.2">
      <c r="B34" s="187" t="s">
        <v>513</v>
      </c>
      <c r="C34" s="256" t="s">
        <v>514</v>
      </c>
      <c r="D34" s="669"/>
      <c r="E34" s="670"/>
      <c r="F34" s="670"/>
      <c r="G34" s="670"/>
      <c r="H34" s="670"/>
      <c r="I34" s="732"/>
      <c r="J34" s="732"/>
      <c r="K34" s="732"/>
      <c r="L34" s="732"/>
      <c r="M34" s="732"/>
      <c r="N34" s="732"/>
      <c r="O34" s="732"/>
      <c r="P34" s="732"/>
      <c r="Q34" s="732"/>
      <c r="R34" s="733"/>
      <c r="S34" s="734"/>
      <c r="T34" s="733"/>
      <c r="U34" s="735"/>
      <c r="V34" s="736"/>
      <c r="W34" s="736"/>
      <c r="X34" s="737">
        <f t="shared" ref="X34:BC34" si="16">SUMIF($C:$C,"58.3x",X:X)</f>
        <v>0</v>
      </c>
      <c r="Y34" s="737">
        <f t="shared" si="16"/>
        <v>0</v>
      </c>
      <c r="Z34" s="737">
        <f t="shared" si="16"/>
        <v>0</v>
      </c>
      <c r="AA34" s="737">
        <f t="shared" si="16"/>
        <v>0</v>
      </c>
      <c r="AB34" s="737">
        <f t="shared" si="16"/>
        <v>0</v>
      </c>
      <c r="AC34" s="737">
        <f t="shared" si="16"/>
        <v>0</v>
      </c>
      <c r="AD34" s="737">
        <f t="shared" si="16"/>
        <v>0</v>
      </c>
      <c r="AE34" s="737">
        <f t="shared" si="16"/>
        <v>0</v>
      </c>
      <c r="AF34" s="737">
        <f t="shared" si="16"/>
        <v>0</v>
      </c>
      <c r="AG34" s="737">
        <f t="shared" si="16"/>
        <v>0</v>
      </c>
      <c r="AH34" s="737">
        <f t="shared" si="16"/>
        <v>0</v>
      </c>
      <c r="AI34" s="737">
        <f t="shared" si="16"/>
        <v>0</v>
      </c>
      <c r="AJ34" s="737">
        <f t="shared" si="16"/>
        <v>0</v>
      </c>
      <c r="AK34" s="737">
        <f t="shared" si="16"/>
        <v>0</v>
      </c>
      <c r="AL34" s="737">
        <f t="shared" si="16"/>
        <v>0</v>
      </c>
      <c r="AM34" s="737">
        <f t="shared" si="16"/>
        <v>0</v>
      </c>
      <c r="AN34" s="737">
        <f t="shared" si="16"/>
        <v>0</v>
      </c>
      <c r="AO34" s="737">
        <f t="shared" si="16"/>
        <v>0</v>
      </c>
      <c r="AP34" s="737">
        <f t="shared" si="16"/>
        <v>0</v>
      </c>
      <c r="AQ34" s="737">
        <f t="shared" si="16"/>
        <v>0</v>
      </c>
      <c r="AR34" s="737">
        <f t="shared" si="16"/>
        <v>0</v>
      </c>
      <c r="AS34" s="737">
        <f t="shared" si="16"/>
        <v>0</v>
      </c>
      <c r="AT34" s="737">
        <f t="shared" si="16"/>
        <v>0</v>
      </c>
      <c r="AU34" s="737">
        <f t="shared" si="16"/>
        <v>0</v>
      </c>
      <c r="AV34" s="737">
        <f t="shared" si="16"/>
        <v>0</v>
      </c>
      <c r="AW34" s="737">
        <f t="shared" si="16"/>
        <v>0</v>
      </c>
      <c r="AX34" s="737">
        <f t="shared" si="16"/>
        <v>0</v>
      </c>
      <c r="AY34" s="737">
        <f t="shared" si="16"/>
        <v>0</v>
      </c>
      <c r="AZ34" s="737">
        <f t="shared" si="16"/>
        <v>0</v>
      </c>
      <c r="BA34" s="737">
        <f t="shared" si="16"/>
        <v>0</v>
      </c>
      <c r="BB34" s="737">
        <f t="shared" si="16"/>
        <v>0</v>
      </c>
      <c r="BC34" s="737">
        <f t="shared" si="16"/>
        <v>0</v>
      </c>
      <c r="BD34" s="737">
        <f t="shared" ref="BD34:CI34" si="17">SUMIF($C:$C,"58.3x",BD:BD)</f>
        <v>0</v>
      </c>
      <c r="BE34" s="737">
        <f t="shared" si="17"/>
        <v>0</v>
      </c>
      <c r="BF34" s="737">
        <f t="shared" si="17"/>
        <v>0</v>
      </c>
      <c r="BG34" s="737">
        <f t="shared" si="17"/>
        <v>0</v>
      </c>
      <c r="BH34" s="737">
        <f t="shared" si="17"/>
        <v>0</v>
      </c>
      <c r="BI34" s="737">
        <f t="shared" si="17"/>
        <v>0</v>
      </c>
      <c r="BJ34" s="737">
        <f t="shared" si="17"/>
        <v>0</v>
      </c>
      <c r="BK34" s="737">
        <f t="shared" si="17"/>
        <v>0</v>
      </c>
      <c r="BL34" s="737">
        <f t="shared" si="17"/>
        <v>0</v>
      </c>
      <c r="BM34" s="737">
        <f t="shared" si="17"/>
        <v>0</v>
      </c>
      <c r="BN34" s="737">
        <f t="shared" si="17"/>
        <v>0</v>
      </c>
      <c r="BO34" s="737">
        <f t="shared" si="17"/>
        <v>0</v>
      </c>
      <c r="BP34" s="737">
        <f t="shared" si="17"/>
        <v>0</v>
      </c>
      <c r="BQ34" s="737">
        <f t="shared" si="17"/>
        <v>0</v>
      </c>
      <c r="BR34" s="737">
        <f t="shared" si="17"/>
        <v>0</v>
      </c>
      <c r="BS34" s="737">
        <f t="shared" si="17"/>
        <v>0</v>
      </c>
      <c r="BT34" s="737">
        <f t="shared" si="17"/>
        <v>0</v>
      </c>
      <c r="BU34" s="737">
        <f t="shared" si="17"/>
        <v>0</v>
      </c>
      <c r="BV34" s="737">
        <f t="shared" si="17"/>
        <v>0</v>
      </c>
      <c r="BW34" s="737">
        <f t="shared" si="17"/>
        <v>0</v>
      </c>
      <c r="BX34" s="737">
        <f t="shared" si="17"/>
        <v>0</v>
      </c>
      <c r="BY34" s="737">
        <f t="shared" si="17"/>
        <v>0</v>
      </c>
      <c r="BZ34" s="737">
        <f t="shared" si="17"/>
        <v>0</v>
      </c>
      <c r="CA34" s="737">
        <f t="shared" si="17"/>
        <v>0</v>
      </c>
      <c r="CB34" s="737">
        <f t="shared" si="17"/>
        <v>0</v>
      </c>
      <c r="CC34" s="737">
        <f t="shared" si="17"/>
        <v>0</v>
      </c>
      <c r="CD34" s="737">
        <f t="shared" si="17"/>
        <v>0</v>
      </c>
      <c r="CE34" s="737">
        <f t="shared" si="17"/>
        <v>0</v>
      </c>
      <c r="CF34" s="737">
        <f t="shared" si="17"/>
        <v>0</v>
      </c>
      <c r="CG34" s="737">
        <f t="shared" si="17"/>
        <v>0</v>
      </c>
      <c r="CH34" s="737">
        <f t="shared" si="17"/>
        <v>0</v>
      </c>
      <c r="CI34" s="737">
        <f t="shared" si="17"/>
        <v>0</v>
      </c>
      <c r="CJ34" s="737">
        <f t="shared" ref="CJ34:DO34" si="18">SUMIF($C:$C,"58.3x",CJ:CJ)</f>
        <v>0</v>
      </c>
      <c r="CK34" s="737">
        <f t="shared" si="18"/>
        <v>0</v>
      </c>
      <c r="CL34" s="737">
        <f t="shared" si="18"/>
        <v>0</v>
      </c>
      <c r="CM34" s="737">
        <f t="shared" si="18"/>
        <v>0</v>
      </c>
      <c r="CN34" s="737">
        <f t="shared" si="18"/>
        <v>0</v>
      </c>
      <c r="CO34" s="737">
        <f t="shared" si="18"/>
        <v>0</v>
      </c>
      <c r="CP34" s="737">
        <f t="shared" si="18"/>
        <v>0</v>
      </c>
      <c r="CQ34" s="737">
        <f t="shared" si="18"/>
        <v>0</v>
      </c>
      <c r="CR34" s="737">
        <f t="shared" si="18"/>
        <v>0</v>
      </c>
      <c r="CS34" s="737">
        <f t="shared" si="18"/>
        <v>0</v>
      </c>
      <c r="CT34" s="737">
        <f t="shared" si="18"/>
        <v>0</v>
      </c>
      <c r="CU34" s="737">
        <f t="shared" si="18"/>
        <v>0</v>
      </c>
      <c r="CV34" s="737">
        <f t="shared" si="18"/>
        <v>0</v>
      </c>
      <c r="CW34" s="737">
        <f t="shared" si="18"/>
        <v>0</v>
      </c>
      <c r="CX34" s="737">
        <f t="shared" si="18"/>
        <v>0</v>
      </c>
      <c r="CY34" s="738">
        <f t="shared" si="18"/>
        <v>0</v>
      </c>
      <c r="CZ34" s="739">
        <f t="shared" si="18"/>
        <v>0</v>
      </c>
      <c r="DA34" s="739">
        <f t="shared" si="18"/>
        <v>0</v>
      </c>
      <c r="DB34" s="739">
        <f t="shared" si="18"/>
        <v>0</v>
      </c>
      <c r="DC34" s="739">
        <f t="shared" si="18"/>
        <v>0</v>
      </c>
      <c r="DD34" s="739">
        <f t="shared" si="18"/>
        <v>0</v>
      </c>
      <c r="DE34" s="739">
        <f t="shared" si="18"/>
        <v>0</v>
      </c>
      <c r="DF34" s="739">
        <f t="shared" si="18"/>
        <v>0</v>
      </c>
      <c r="DG34" s="739">
        <f t="shared" si="18"/>
        <v>0</v>
      </c>
      <c r="DH34" s="739">
        <f t="shared" si="18"/>
        <v>0</v>
      </c>
      <c r="DI34" s="739">
        <f t="shared" si="18"/>
        <v>0</v>
      </c>
      <c r="DJ34" s="739">
        <f t="shared" si="18"/>
        <v>0</v>
      </c>
      <c r="DK34" s="739">
        <f t="shared" si="18"/>
        <v>0</v>
      </c>
      <c r="DL34" s="739">
        <f t="shared" si="18"/>
        <v>0</v>
      </c>
      <c r="DM34" s="739">
        <f t="shared" si="18"/>
        <v>0</v>
      </c>
      <c r="DN34" s="739">
        <f t="shared" si="18"/>
        <v>0</v>
      </c>
      <c r="DO34" s="739">
        <f t="shared" si="18"/>
        <v>0</v>
      </c>
      <c r="DP34" s="739">
        <f t="shared" ref="DP34:DW34" si="19">SUMIF($C:$C,"58.3x",DP:DP)</f>
        <v>0</v>
      </c>
      <c r="DQ34" s="739">
        <f t="shared" si="19"/>
        <v>0</v>
      </c>
      <c r="DR34" s="739">
        <f t="shared" si="19"/>
        <v>0</v>
      </c>
      <c r="DS34" s="739">
        <f t="shared" si="19"/>
        <v>0</v>
      </c>
      <c r="DT34" s="739">
        <f t="shared" si="19"/>
        <v>0</v>
      </c>
      <c r="DU34" s="739">
        <f t="shared" si="19"/>
        <v>0</v>
      </c>
      <c r="DV34" s="739">
        <f t="shared" si="19"/>
        <v>0</v>
      </c>
      <c r="DW34" s="740">
        <f t="shared" si="19"/>
        <v>0</v>
      </c>
      <c r="DX34" s="37"/>
    </row>
    <row r="35" spans="2:128" ht="25.5" x14ac:dyDescent="0.2">
      <c r="B35" s="678" t="s">
        <v>495</v>
      </c>
      <c r="C35" s="679" t="s">
        <v>843</v>
      </c>
      <c r="D35" s="680" t="s">
        <v>844</v>
      </c>
      <c r="E35" s="681" t="s">
        <v>561</v>
      </c>
      <c r="F35" s="464" t="s">
        <v>840</v>
      </c>
      <c r="G35" s="682" t="s">
        <v>59</v>
      </c>
      <c r="H35" s="683" t="s">
        <v>497</v>
      </c>
      <c r="I35" s="683">
        <f>MAX(X35:AV35)</f>
        <v>12</v>
      </c>
      <c r="J35" s="683">
        <f>SUMPRODUCT($X$2:$CY$2,$X35:$CY35)*365</f>
        <v>104493.39005786051</v>
      </c>
      <c r="K35" s="683">
        <f>SUMPRODUCT($X$2:$CY$2,$X36:$CY36)+SUMPRODUCT($X$2:$CY$2,$X37:$CY37)+SUMPRODUCT($X$2:$CY$2,$X38:$CY38)</f>
        <v>0</v>
      </c>
      <c r="L35" s="683">
        <f>SUMPRODUCT($X$2:$CY$2,$X39:$CY39) +SUMPRODUCT($X$2:$CY$2,$X40:$CY40)</f>
        <v>44493.190058883549</v>
      </c>
      <c r="M35" s="683">
        <f>SUMPRODUCT($X$2:$CY$2,$X41:$CY41)</f>
        <v>0</v>
      </c>
      <c r="N35" s="683">
        <f>SUMPRODUCT($X$2:$CY$2,$X44:$CY44) +SUMPRODUCT($X$2:$CY$2,$X45:$CY45)</f>
        <v>83.658338600524758</v>
      </c>
      <c r="O35" s="683">
        <f>SUMPRODUCT($X$2:$CY$2,$X42:$CY42) +SUMPRODUCT($X$2:$CY$2,$X43:$CY43) +SUMPRODUCT($X$2:$CY$2,$X46:$CY46)</f>
        <v>0</v>
      </c>
      <c r="P35" s="683">
        <f>SUM(K35:O35)</f>
        <v>44576.848397484071</v>
      </c>
      <c r="Q35" s="683">
        <f>(SUM(K35:M35)*100000)/(J35*1000)</f>
        <v>42.579908675799111</v>
      </c>
      <c r="R35" s="684">
        <f>(P35*100000)/(J35*1000)</f>
        <v>42.659969566305385</v>
      </c>
      <c r="S35" s="685">
        <v>3</v>
      </c>
      <c r="T35" s="686">
        <v>3</v>
      </c>
      <c r="U35" s="687" t="s">
        <v>498</v>
      </c>
      <c r="V35" s="688" t="s">
        <v>127</v>
      </c>
      <c r="W35" s="689" t="s">
        <v>78</v>
      </c>
      <c r="X35" s="690">
        <v>0</v>
      </c>
      <c r="Y35" s="690">
        <v>0</v>
      </c>
      <c r="Z35" s="690">
        <v>0</v>
      </c>
      <c r="AA35" s="690">
        <v>0</v>
      </c>
      <c r="AB35" s="690">
        <v>0</v>
      </c>
      <c r="AC35" s="690">
        <v>12</v>
      </c>
      <c r="AD35" s="690">
        <v>12</v>
      </c>
      <c r="AE35" s="690">
        <v>12</v>
      </c>
      <c r="AF35" s="690">
        <v>12</v>
      </c>
      <c r="AG35" s="690">
        <v>12</v>
      </c>
      <c r="AH35" s="690">
        <v>12</v>
      </c>
      <c r="AI35" s="690">
        <v>12</v>
      </c>
      <c r="AJ35" s="690">
        <v>12</v>
      </c>
      <c r="AK35" s="690">
        <v>12</v>
      </c>
      <c r="AL35" s="690">
        <v>12</v>
      </c>
      <c r="AM35" s="690">
        <v>12</v>
      </c>
      <c r="AN35" s="690">
        <v>12</v>
      </c>
      <c r="AO35" s="690">
        <v>12</v>
      </c>
      <c r="AP35" s="690">
        <v>12</v>
      </c>
      <c r="AQ35" s="690">
        <v>12</v>
      </c>
      <c r="AR35" s="690">
        <v>12</v>
      </c>
      <c r="AS35" s="690">
        <v>12</v>
      </c>
      <c r="AT35" s="690">
        <v>12</v>
      </c>
      <c r="AU35" s="690">
        <v>12</v>
      </c>
      <c r="AV35" s="690">
        <v>12</v>
      </c>
      <c r="AW35" s="690">
        <v>12</v>
      </c>
      <c r="AX35" s="690">
        <v>12</v>
      </c>
      <c r="AY35" s="690">
        <v>12</v>
      </c>
      <c r="AZ35" s="690">
        <v>12</v>
      </c>
      <c r="BA35" s="690">
        <v>12</v>
      </c>
      <c r="BB35" s="690">
        <v>12</v>
      </c>
      <c r="BC35" s="690">
        <v>12</v>
      </c>
      <c r="BD35" s="690">
        <v>12</v>
      </c>
      <c r="BE35" s="690">
        <v>12</v>
      </c>
      <c r="BF35" s="690">
        <v>12</v>
      </c>
      <c r="BG35" s="690">
        <v>12</v>
      </c>
      <c r="BH35" s="690">
        <v>12</v>
      </c>
      <c r="BI35" s="690">
        <v>12</v>
      </c>
      <c r="BJ35" s="690">
        <v>12</v>
      </c>
      <c r="BK35" s="690">
        <v>12</v>
      </c>
      <c r="BL35" s="690">
        <v>12</v>
      </c>
      <c r="BM35" s="690">
        <v>12</v>
      </c>
      <c r="BN35" s="690">
        <v>12</v>
      </c>
      <c r="BO35" s="690">
        <v>12</v>
      </c>
      <c r="BP35" s="690">
        <v>12</v>
      </c>
      <c r="BQ35" s="690">
        <v>12</v>
      </c>
      <c r="BR35" s="690">
        <v>12</v>
      </c>
      <c r="BS35" s="690">
        <v>12</v>
      </c>
      <c r="BT35" s="690">
        <v>12</v>
      </c>
      <c r="BU35" s="690">
        <v>12</v>
      </c>
      <c r="BV35" s="690">
        <v>12</v>
      </c>
      <c r="BW35" s="690">
        <v>12</v>
      </c>
      <c r="BX35" s="690">
        <v>12</v>
      </c>
      <c r="BY35" s="690">
        <v>12</v>
      </c>
      <c r="BZ35" s="690">
        <v>12</v>
      </c>
      <c r="CA35" s="690">
        <v>12</v>
      </c>
      <c r="CB35" s="690">
        <v>12</v>
      </c>
      <c r="CC35" s="690">
        <v>12</v>
      </c>
      <c r="CD35" s="690">
        <v>12</v>
      </c>
      <c r="CE35" s="691">
        <v>12</v>
      </c>
      <c r="CF35" s="691">
        <v>12</v>
      </c>
      <c r="CG35" s="691">
        <v>12</v>
      </c>
      <c r="CH35" s="691">
        <v>12</v>
      </c>
      <c r="CI35" s="691">
        <v>12</v>
      </c>
      <c r="CJ35" s="691">
        <v>12</v>
      </c>
      <c r="CK35" s="691">
        <v>12</v>
      </c>
      <c r="CL35" s="691">
        <v>12</v>
      </c>
      <c r="CM35" s="691">
        <v>12</v>
      </c>
      <c r="CN35" s="691">
        <v>12</v>
      </c>
      <c r="CO35" s="691">
        <v>12</v>
      </c>
      <c r="CP35" s="691">
        <v>12</v>
      </c>
      <c r="CQ35" s="691">
        <v>12</v>
      </c>
      <c r="CR35" s="691">
        <v>12</v>
      </c>
      <c r="CS35" s="691">
        <v>12</v>
      </c>
      <c r="CT35" s="691">
        <v>12</v>
      </c>
      <c r="CU35" s="691">
        <v>12</v>
      </c>
      <c r="CV35" s="691">
        <v>12</v>
      </c>
      <c r="CW35" s="691">
        <v>12</v>
      </c>
      <c r="CX35" s="691">
        <v>12</v>
      </c>
      <c r="CY35" s="692">
        <v>12</v>
      </c>
      <c r="CZ35" s="693">
        <v>0</v>
      </c>
      <c r="DA35" s="694">
        <v>0</v>
      </c>
      <c r="DB35" s="694">
        <v>0</v>
      </c>
      <c r="DC35" s="694">
        <v>0</v>
      </c>
      <c r="DD35" s="694">
        <v>0</v>
      </c>
      <c r="DE35" s="694">
        <v>0</v>
      </c>
      <c r="DF35" s="694">
        <v>0</v>
      </c>
      <c r="DG35" s="694">
        <v>0</v>
      </c>
      <c r="DH35" s="694">
        <v>0</v>
      </c>
      <c r="DI35" s="694">
        <v>0</v>
      </c>
      <c r="DJ35" s="694">
        <v>0</v>
      </c>
      <c r="DK35" s="694">
        <v>0</v>
      </c>
      <c r="DL35" s="694">
        <v>0</v>
      </c>
      <c r="DM35" s="694">
        <v>0</v>
      </c>
      <c r="DN35" s="694">
        <v>0</v>
      </c>
      <c r="DO35" s="694">
        <v>0</v>
      </c>
      <c r="DP35" s="694">
        <v>0</v>
      </c>
      <c r="DQ35" s="694">
        <v>0</v>
      </c>
      <c r="DR35" s="694">
        <v>0</v>
      </c>
      <c r="DS35" s="694">
        <v>0</v>
      </c>
      <c r="DT35" s="694">
        <v>0</v>
      </c>
      <c r="DU35" s="694">
        <v>0</v>
      </c>
      <c r="DV35" s="694">
        <v>0</v>
      </c>
      <c r="DW35" s="695">
        <v>0</v>
      </c>
      <c r="DX35" s="37"/>
    </row>
    <row r="36" spans="2:128" x14ac:dyDescent="0.2">
      <c r="B36" s="696"/>
      <c r="C36" s="697"/>
      <c r="D36" s="698"/>
      <c r="E36" s="699"/>
      <c r="F36" s="699"/>
      <c r="G36" s="698"/>
      <c r="H36" s="699"/>
      <c r="I36" s="699"/>
      <c r="J36" s="699"/>
      <c r="K36" s="699"/>
      <c r="L36" s="699"/>
      <c r="M36" s="699"/>
      <c r="N36" s="699"/>
      <c r="O36" s="699"/>
      <c r="P36" s="699"/>
      <c r="Q36" s="699"/>
      <c r="R36" s="700"/>
      <c r="S36" s="699"/>
      <c r="T36" s="700"/>
      <c r="U36" s="701" t="s">
        <v>499</v>
      </c>
      <c r="V36" s="688" t="s">
        <v>127</v>
      </c>
      <c r="W36" s="689" t="s">
        <v>500</v>
      </c>
      <c r="X36" s="690">
        <v>0</v>
      </c>
      <c r="Y36" s="690">
        <v>0</v>
      </c>
      <c r="Z36" s="690">
        <v>0</v>
      </c>
      <c r="AA36" s="690">
        <v>0</v>
      </c>
      <c r="AB36" s="690">
        <v>0</v>
      </c>
      <c r="AC36" s="690">
        <v>0</v>
      </c>
      <c r="AD36" s="690">
        <v>0</v>
      </c>
      <c r="AE36" s="690">
        <v>0</v>
      </c>
      <c r="AF36" s="690">
        <v>0</v>
      </c>
      <c r="AG36" s="690">
        <v>0</v>
      </c>
      <c r="AH36" s="690">
        <v>0</v>
      </c>
      <c r="AI36" s="690">
        <v>0</v>
      </c>
      <c r="AJ36" s="690">
        <v>0</v>
      </c>
      <c r="AK36" s="690">
        <v>0</v>
      </c>
      <c r="AL36" s="690">
        <v>0</v>
      </c>
      <c r="AM36" s="690">
        <v>0</v>
      </c>
      <c r="AN36" s="690">
        <v>0</v>
      </c>
      <c r="AO36" s="690">
        <v>0</v>
      </c>
      <c r="AP36" s="690">
        <v>0</v>
      </c>
      <c r="AQ36" s="690">
        <v>0</v>
      </c>
      <c r="AR36" s="690">
        <v>0</v>
      </c>
      <c r="AS36" s="690">
        <v>0</v>
      </c>
      <c r="AT36" s="690">
        <v>0</v>
      </c>
      <c r="AU36" s="690">
        <v>0</v>
      </c>
      <c r="AV36" s="690">
        <v>0</v>
      </c>
      <c r="AW36" s="690">
        <v>0</v>
      </c>
      <c r="AX36" s="690">
        <v>0</v>
      </c>
      <c r="AY36" s="690">
        <v>0</v>
      </c>
      <c r="AZ36" s="690">
        <v>0</v>
      </c>
      <c r="BA36" s="690">
        <v>0</v>
      </c>
      <c r="BB36" s="690">
        <v>0</v>
      </c>
      <c r="BC36" s="690">
        <v>0</v>
      </c>
      <c r="BD36" s="690">
        <v>0</v>
      </c>
      <c r="BE36" s="690">
        <v>0</v>
      </c>
      <c r="BF36" s="690">
        <v>0</v>
      </c>
      <c r="BG36" s="690">
        <v>0</v>
      </c>
      <c r="BH36" s="690">
        <v>0</v>
      </c>
      <c r="BI36" s="690">
        <v>0</v>
      </c>
      <c r="BJ36" s="690">
        <v>0</v>
      </c>
      <c r="BK36" s="690">
        <v>0</v>
      </c>
      <c r="BL36" s="690">
        <v>0</v>
      </c>
      <c r="BM36" s="690">
        <v>0</v>
      </c>
      <c r="BN36" s="690">
        <v>0</v>
      </c>
      <c r="BO36" s="690">
        <v>0</v>
      </c>
      <c r="BP36" s="690">
        <v>0</v>
      </c>
      <c r="BQ36" s="690">
        <v>0</v>
      </c>
      <c r="BR36" s="690">
        <v>0</v>
      </c>
      <c r="BS36" s="690">
        <v>0</v>
      </c>
      <c r="BT36" s="690">
        <v>0</v>
      </c>
      <c r="BU36" s="690">
        <v>0</v>
      </c>
      <c r="BV36" s="690">
        <v>0</v>
      </c>
      <c r="BW36" s="690">
        <v>0</v>
      </c>
      <c r="BX36" s="690">
        <v>0</v>
      </c>
      <c r="BY36" s="690">
        <v>0</v>
      </c>
      <c r="BZ36" s="690">
        <v>0</v>
      </c>
      <c r="CA36" s="690">
        <v>0</v>
      </c>
      <c r="CB36" s="690">
        <v>0</v>
      </c>
      <c r="CC36" s="690">
        <v>0</v>
      </c>
      <c r="CD36" s="690">
        <v>0</v>
      </c>
      <c r="CE36" s="691">
        <v>0</v>
      </c>
      <c r="CF36" s="691">
        <v>0</v>
      </c>
      <c r="CG36" s="691">
        <v>0</v>
      </c>
      <c r="CH36" s="691">
        <v>0</v>
      </c>
      <c r="CI36" s="691">
        <v>0</v>
      </c>
      <c r="CJ36" s="691">
        <v>0</v>
      </c>
      <c r="CK36" s="691">
        <v>0</v>
      </c>
      <c r="CL36" s="691">
        <v>0</v>
      </c>
      <c r="CM36" s="691">
        <v>0</v>
      </c>
      <c r="CN36" s="691">
        <v>0</v>
      </c>
      <c r="CO36" s="691">
        <v>0</v>
      </c>
      <c r="CP36" s="691">
        <v>0</v>
      </c>
      <c r="CQ36" s="691">
        <v>0</v>
      </c>
      <c r="CR36" s="691">
        <v>0</v>
      </c>
      <c r="CS36" s="691">
        <v>0</v>
      </c>
      <c r="CT36" s="691">
        <v>0</v>
      </c>
      <c r="CU36" s="691">
        <v>0</v>
      </c>
      <c r="CV36" s="691">
        <v>0</v>
      </c>
      <c r="CW36" s="691">
        <v>0</v>
      </c>
      <c r="CX36" s="691">
        <v>0</v>
      </c>
      <c r="CY36" s="692">
        <v>0</v>
      </c>
      <c r="CZ36" s="693">
        <v>0</v>
      </c>
      <c r="DA36" s="694">
        <v>0</v>
      </c>
      <c r="DB36" s="694">
        <v>0</v>
      </c>
      <c r="DC36" s="694">
        <v>0</v>
      </c>
      <c r="DD36" s="694">
        <v>0</v>
      </c>
      <c r="DE36" s="694">
        <v>0</v>
      </c>
      <c r="DF36" s="694">
        <v>0</v>
      </c>
      <c r="DG36" s="694">
        <v>0</v>
      </c>
      <c r="DH36" s="694">
        <v>0</v>
      </c>
      <c r="DI36" s="694">
        <v>0</v>
      </c>
      <c r="DJ36" s="694">
        <v>0</v>
      </c>
      <c r="DK36" s="694">
        <v>0</v>
      </c>
      <c r="DL36" s="694">
        <v>0</v>
      </c>
      <c r="DM36" s="694">
        <v>0</v>
      </c>
      <c r="DN36" s="694">
        <v>0</v>
      </c>
      <c r="DO36" s="694">
        <v>0</v>
      </c>
      <c r="DP36" s="694">
        <v>0</v>
      </c>
      <c r="DQ36" s="694">
        <v>0</v>
      </c>
      <c r="DR36" s="694">
        <v>0</v>
      </c>
      <c r="DS36" s="694">
        <v>0</v>
      </c>
      <c r="DT36" s="694">
        <v>0</v>
      </c>
      <c r="DU36" s="694">
        <v>0</v>
      </c>
      <c r="DV36" s="694">
        <v>0</v>
      </c>
      <c r="DW36" s="695">
        <v>0</v>
      </c>
      <c r="DX36" s="37"/>
    </row>
    <row r="37" spans="2:128" x14ac:dyDescent="0.2">
      <c r="B37" s="702"/>
      <c r="C37" s="703"/>
      <c r="D37" s="502"/>
      <c r="E37" s="502"/>
      <c r="F37" s="502"/>
      <c r="G37" s="502"/>
      <c r="H37" s="502"/>
      <c r="I37" s="529"/>
      <c r="J37" s="529"/>
      <c r="K37" s="529"/>
      <c r="L37" s="529"/>
      <c r="M37" s="529"/>
      <c r="N37" s="529"/>
      <c r="O37" s="529"/>
      <c r="P37" s="529"/>
      <c r="Q37" s="529"/>
      <c r="R37" s="704"/>
      <c r="S37" s="529"/>
      <c r="T37" s="704"/>
      <c r="U37" s="701" t="s">
        <v>501</v>
      </c>
      <c r="V37" s="688" t="s">
        <v>127</v>
      </c>
      <c r="W37" s="689" t="s">
        <v>500</v>
      </c>
      <c r="X37" s="690">
        <v>0</v>
      </c>
      <c r="Y37" s="690">
        <v>0</v>
      </c>
      <c r="Z37" s="690">
        <v>0</v>
      </c>
      <c r="AA37" s="690">
        <v>0</v>
      </c>
      <c r="AB37" s="690">
        <v>0</v>
      </c>
      <c r="AC37" s="690">
        <v>0</v>
      </c>
      <c r="AD37" s="690">
        <v>0</v>
      </c>
      <c r="AE37" s="690">
        <v>0</v>
      </c>
      <c r="AF37" s="690">
        <v>0</v>
      </c>
      <c r="AG37" s="690">
        <v>0</v>
      </c>
      <c r="AH37" s="690">
        <v>0</v>
      </c>
      <c r="AI37" s="690">
        <v>0</v>
      </c>
      <c r="AJ37" s="690">
        <v>0</v>
      </c>
      <c r="AK37" s="690">
        <v>0</v>
      </c>
      <c r="AL37" s="690">
        <v>0</v>
      </c>
      <c r="AM37" s="690">
        <v>0</v>
      </c>
      <c r="AN37" s="690">
        <v>0</v>
      </c>
      <c r="AO37" s="690">
        <v>0</v>
      </c>
      <c r="AP37" s="690">
        <v>0</v>
      </c>
      <c r="AQ37" s="690">
        <v>0</v>
      </c>
      <c r="AR37" s="690">
        <v>0</v>
      </c>
      <c r="AS37" s="690">
        <v>0</v>
      </c>
      <c r="AT37" s="690">
        <v>0</v>
      </c>
      <c r="AU37" s="690">
        <v>0</v>
      </c>
      <c r="AV37" s="690">
        <v>0</v>
      </c>
      <c r="AW37" s="690">
        <v>0</v>
      </c>
      <c r="AX37" s="690">
        <v>0</v>
      </c>
      <c r="AY37" s="690">
        <v>0</v>
      </c>
      <c r="AZ37" s="690">
        <v>0</v>
      </c>
      <c r="BA37" s="690">
        <v>0</v>
      </c>
      <c r="BB37" s="690">
        <v>0</v>
      </c>
      <c r="BC37" s="690">
        <v>0</v>
      </c>
      <c r="BD37" s="690">
        <v>0</v>
      </c>
      <c r="BE37" s="690">
        <v>0</v>
      </c>
      <c r="BF37" s="690">
        <v>0</v>
      </c>
      <c r="BG37" s="690">
        <v>0</v>
      </c>
      <c r="BH37" s="690">
        <v>0</v>
      </c>
      <c r="BI37" s="690">
        <v>0</v>
      </c>
      <c r="BJ37" s="690">
        <v>0</v>
      </c>
      <c r="BK37" s="690">
        <v>0</v>
      </c>
      <c r="BL37" s="690">
        <v>0</v>
      </c>
      <c r="BM37" s="690">
        <v>0</v>
      </c>
      <c r="BN37" s="690">
        <v>0</v>
      </c>
      <c r="BO37" s="690">
        <v>0</v>
      </c>
      <c r="BP37" s="690">
        <v>0</v>
      </c>
      <c r="BQ37" s="690">
        <v>0</v>
      </c>
      <c r="BR37" s="690">
        <v>0</v>
      </c>
      <c r="BS37" s="690">
        <v>0</v>
      </c>
      <c r="BT37" s="690">
        <v>0</v>
      </c>
      <c r="BU37" s="690">
        <v>0</v>
      </c>
      <c r="BV37" s="690">
        <v>0</v>
      </c>
      <c r="BW37" s="690">
        <v>0</v>
      </c>
      <c r="BX37" s="690">
        <v>0</v>
      </c>
      <c r="BY37" s="690">
        <v>0</v>
      </c>
      <c r="BZ37" s="690">
        <v>0</v>
      </c>
      <c r="CA37" s="690">
        <v>0</v>
      </c>
      <c r="CB37" s="690">
        <v>0</v>
      </c>
      <c r="CC37" s="690">
        <v>0</v>
      </c>
      <c r="CD37" s="690">
        <v>0</v>
      </c>
      <c r="CE37" s="691">
        <v>0</v>
      </c>
      <c r="CF37" s="691">
        <v>0</v>
      </c>
      <c r="CG37" s="691">
        <v>0</v>
      </c>
      <c r="CH37" s="691">
        <v>0</v>
      </c>
      <c r="CI37" s="691">
        <v>0</v>
      </c>
      <c r="CJ37" s="691">
        <v>0</v>
      </c>
      <c r="CK37" s="691">
        <v>0</v>
      </c>
      <c r="CL37" s="691">
        <v>0</v>
      </c>
      <c r="CM37" s="691">
        <v>0</v>
      </c>
      <c r="CN37" s="691">
        <v>0</v>
      </c>
      <c r="CO37" s="691">
        <v>0</v>
      </c>
      <c r="CP37" s="691">
        <v>0</v>
      </c>
      <c r="CQ37" s="691">
        <v>0</v>
      </c>
      <c r="CR37" s="691">
        <v>0</v>
      </c>
      <c r="CS37" s="691">
        <v>0</v>
      </c>
      <c r="CT37" s="691">
        <v>0</v>
      </c>
      <c r="CU37" s="691">
        <v>0</v>
      </c>
      <c r="CV37" s="691">
        <v>0</v>
      </c>
      <c r="CW37" s="691">
        <v>0</v>
      </c>
      <c r="CX37" s="691">
        <v>0</v>
      </c>
      <c r="CY37" s="692">
        <v>0</v>
      </c>
      <c r="CZ37" s="693">
        <v>0</v>
      </c>
      <c r="DA37" s="694">
        <v>0</v>
      </c>
      <c r="DB37" s="694">
        <v>0</v>
      </c>
      <c r="DC37" s="694">
        <v>0</v>
      </c>
      <c r="DD37" s="694">
        <v>0</v>
      </c>
      <c r="DE37" s="694">
        <v>0</v>
      </c>
      <c r="DF37" s="694">
        <v>0</v>
      </c>
      <c r="DG37" s="694">
        <v>0</v>
      </c>
      <c r="DH37" s="694">
        <v>0</v>
      </c>
      <c r="DI37" s="694">
        <v>0</v>
      </c>
      <c r="DJ37" s="694">
        <v>0</v>
      </c>
      <c r="DK37" s="694">
        <v>0</v>
      </c>
      <c r="DL37" s="694">
        <v>0</v>
      </c>
      <c r="DM37" s="694">
        <v>0</v>
      </c>
      <c r="DN37" s="694">
        <v>0</v>
      </c>
      <c r="DO37" s="694">
        <v>0</v>
      </c>
      <c r="DP37" s="694">
        <v>0</v>
      </c>
      <c r="DQ37" s="694">
        <v>0</v>
      </c>
      <c r="DR37" s="694">
        <v>0</v>
      </c>
      <c r="DS37" s="694">
        <v>0</v>
      </c>
      <c r="DT37" s="694">
        <v>0</v>
      </c>
      <c r="DU37" s="694">
        <v>0</v>
      </c>
      <c r="DV37" s="694">
        <v>0</v>
      </c>
      <c r="DW37" s="695">
        <v>0</v>
      </c>
      <c r="DX37" s="37"/>
    </row>
    <row r="38" spans="2:128" x14ac:dyDescent="0.2">
      <c r="B38" s="702"/>
      <c r="C38" s="703"/>
      <c r="D38" s="502"/>
      <c r="E38" s="502"/>
      <c r="F38" s="502"/>
      <c r="G38" s="502"/>
      <c r="H38" s="502"/>
      <c r="I38" s="529"/>
      <c r="J38" s="529"/>
      <c r="K38" s="529"/>
      <c r="L38" s="529"/>
      <c r="M38" s="529"/>
      <c r="N38" s="529"/>
      <c r="O38" s="529"/>
      <c r="P38" s="529"/>
      <c r="Q38" s="529"/>
      <c r="R38" s="704"/>
      <c r="S38" s="529"/>
      <c r="T38" s="704"/>
      <c r="U38" s="705" t="s">
        <v>855</v>
      </c>
      <c r="V38" s="706" t="s">
        <v>127</v>
      </c>
      <c r="W38" s="707" t="s">
        <v>500</v>
      </c>
      <c r="X38" s="690">
        <v>0</v>
      </c>
      <c r="Y38" s="690">
        <v>0</v>
      </c>
      <c r="Z38" s="690">
        <v>0</v>
      </c>
      <c r="AA38" s="690">
        <v>0</v>
      </c>
      <c r="AB38" s="690">
        <v>0</v>
      </c>
      <c r="AC38" s="690">
        <v>0</v>
      </c>
      <c r="AD38" s="690">
        <v>0</v>
      </c>
      <c r="AE38" s="690">
        <v>0</v>
      </c>
      <c r="AF38" s="690">
        <v>0</v>
      </c>
      <c r="AG38" s="690">
        <v>0</v>
      </c>
      <c r="AH38" s="690">
        <v>0</v>
      </c>
      <c r="AI38" s="690">
        <v>0</v>
      </c>
      <c r="AJ38" s="690">
        <v>0</v>
      </c>
      <c r="AK38" s="690">
        <v>0</v>
      </c>
      <c r="AL38" s="690">
        <v>0</v>
      </c>
      <c r="AM38" s="690">
        <v>0</v>
      </c>
      <c r="AN38" s="690">
        <v>0</v>
      </c>
      <c r="AO38" s="690">
        <v>0</v>
      </c>
      <c r="AP38" s="690">
        <v>0</v>
      </c>
      <c r="AQ38" s="690">
        <v>0</v>
      </c>
      <c r="AR38" s="690">
        <v>0</v>
      </c>
      <c r="AS38" s="690">
        <v>0</v>
      </c>
      <c r="AT38" s="690">
        <v>0</v>
      </c>
      <c r="AU38" s="690">
        <v>0</v>
      </c>
      <c r="AV38" s="690">
        <v>0</v>
      </c>
      <c r="AW38" s="690">
        <v>0</v>
      </c>
      <c r="AX38" s="690">
        <v>0</v>
      </c>
      <c r="AY38" s="690">
        <v>0</v>
      </c>
      <c r="AZ38" s="690">
        <v>0</v>
      </c>
      <c r="BA38" s="690">
        <v>0</v>
      </c>
      <c r="BB38" s="690">
        <v>0</v>
      </c>
      <c r="BC38" s="690">
        <v>0</v>
      </c>
      <c r="BD38" s="690">
        <v>0</v>
      </c>
      <c r="BE38" s="690">
        <v>0</v>
      </c>
      <c r="BF38" s="690">
        <v>0</v>
      </c>
      <c r="BG38" s="690">
        <v>0</v>
      </c>
      <c r="BH38" s="690">
        <v>0</v>
      </c>
      <c r="BI38" s="690">
        <v>0</v>
      </c>
      <c r="BJ38" s="690">
        <v>0</v>
      </c>
      <c r="BK38" s="690">
        <v>0</v>
      </c>
      <c r="BL38" s="690">
        <v>0</v>
      </c>
      <c r="BM38" s="690">
        <v>0</v>
      </c>
      <c r="BN38" s="690">
        <v>0</v>
      </c>
      <c r="BO38" s="690">
        <v>0</v>
      </c>
      <c r="BP38" s="690">
        <v>0</v>
      </c>
      <c r="BQ38" s="690">
        <v>0</v>
      </c>
      <c r="BR38" s="690">
        <v>0</v>
      </c>
      <c r="BS38" s="690">
        <v>0</v>
      </c>
      <c r="BT38" s="690">
        <v>0</v>
      </c>
      <c r="BU38" s="690">
        <v>0</v>
      </c>
      <c r="BV38" s="690">
        <v>0</v>
      </c>
      <c r="BW38" s="690">
        <v>0</v>
      </c>
      <c r="BX38" s="690">
        <v>0</v>
      </c>
      <c r="BY38" s="690">
        <v>0</v>
      </c>
      <c r="BZ38" s="690">
        <v>0</v>
      </c>
      <c r="CA38" s="690">
        <v>0</v>
      </c>
      <c r="CB38" s="690">
        <v>0</v>
      </c>
      <c r="CC38" s="690">
        <v>0</v>
      </c>
      <c r="CD38" s="690">
        <v>0</v>
      </c>
      <c r="CE38" s="690">
        <v>0</v>
      </c>
      <c r="CF38" s="690">
        <v>0</v>
      </c>
      <c r="CG38" s="690">
        <v>0</v>
      </c>
      <c r="CH38" s="690">
        <v>0</v>
      </c>
      <c r="CI38" s="690">
        <v>0</v>
      </c>
      <c r="CJ38" s="690">
        <v>0</v>
      </c>
      <c r="CK38" s="690">
        <v>0</v>
      </c>
      <c r="CL38" s="690">
        <v>0</v>
      </c>
      <c r="CM38" s="690">
        <v>0</v>
      </c>
      <c r="CN38" s="690">
        <v>0</v>
      </c>
      <c r="CO38" s="690">
        <v>0</v>
      </c>
      <c r="CP38" s="690">
        <v>0</v>
      </c>
      <c r="CQ38" s="690">
        <v>0</v>
      </c>
      <c r="CR38" s="690">
        <v>0</v>
      </c>
      <c r="CS38" s="690">
        <v>0</v>
      </c>
      <c r="CT38" s="690">
        <v>0</v>
      </c>
      <c r="CU38" s="690">
        <v>0</v>
      </c>
      <c r="CV38" s="690">
        <v>0</v>
      </c>
      <c r="CW38" s="690">
        <v>0</v>
      </c>
      <c r="CX38" s="690">
        <v>0</v>
      </c>
      <c r="CY38" s="690">
        <v>0</v>
      </c>
      <c r="CZ38" s="693"/>
      <c r="DA38" s="694"/>
      <c r="DB38" s="694"/>
      <c r="DC38" s="694"/>
      <c r="DD38" s="694"/>
      <c r="DE38" s="694"/>
      <c r="DF38" s="694"/>
      <c r="DG38" s="694"/>
      <c r="DH38" s="694"/>
      <c r="DI38" s="694"/>
      <c r="DJ38" s="694"/>
      <c r="DK38" s="694"/>
      <c r="DL38" s="694"/>
      <c r="DM38" s="694"/>
      <c r="DN38" s="694"/>
      <c r="DO38" s="694"/>
      <c r="DP38" s="694"/>
      <c r="DQ38" s="694"/>
      <c r="DR38" s="694"/>
      <c r="DS38" s="694"/>
      <c r="DT38" s="694"/>
      <c r="DU38" s="694"/>
      <c r="DV38" s="694"/>
      <c r="DW38" s="695"/>
      <c r="DX38" s="37"/>
    </row>
    <row r="39" spans="2:128" x14ac:dyDescent="0.2">
      <c r="B39" s="708"/>
      <c r="C39" s="709"/>
      <c r="D39" s="96"/>
      <c r="E39" s="96"/>
      <c r="F39" s="96"/>
      <c r="G39" s="96"/>
      <c r="H39" s="96"/>
      <c r="I39" s="710"/>
      <c r="J39" s="710"/>
      <c r="K39" s="710"/>
      <c r="L39" s="710"/>
      <c r="M39" s="710"/>
      <c r="N39" s="710"/>
      <c r="O39" s="710"/>
      <c r="P39" s="710"/>
      <c r="Q39" s="710"/>
      <c r="R39" s="711"/>
      <c r="S39" s="710"/>
      <c r="T39" s="711"/>
      <c r="U39" s="701" t="s">
        <v>502</v>
      </c>
      <c r="V39" s="688" t="s">
        <v>127</v>
      </c>
      <c r="W39" s="712" t="s">
        <v>500</v>
      </c>
      <c r="X39" s="690">
        <v>0</v>
      </c>
      <c r="Y39" s="690">
        <v>0</v>
      </c>
      <c r="Z39" s="690">
        <v>0</v>
      </c>
      <c r="AA39" s="690">
        <v>0</v>
      </c>
      <c r="AB39" s="690">
        <v>0</v>
      </c>
      <c r="AC39" s="690">
        <v>129</v>
      </c>
      <c r="AD39" s="690">
        <v>129</v>
      </c>
      <c r="AE39" s="690">
        <v>129</v>
      </c>
      <c r="AF39" s="690">
        <v>129</v>
      </c>
      <c r="AG39" s="690">
        <v>129</v>
      </c>
      <c r="AH39" s="690">
        <v>129</v>
      </c>
      <c r="AI39" s="690">
        <v>129</v>
      </c>
      <c r="AJ39" s="690">
        <v>129</v>
      </c>
      <c r="AK39" s="690">
        <v>129</v>
      </c>
      <c r="AL39" s="690">
        <v>129</v>
      </c>
      <c r="AM39" s="690">
        <v>129</v>
      </c>
      <c r="AN39" s="690">
        <v>129</v>
      </c>
      <c r="AO39" s="690">
        <v>129</v>
      </c>
      <c r="AP39" s="690">
        <v>129</v>
      </c>
      <c r="AQ39" s="690">
        <v>129</v>
      </c>
      <c r="AR39" s="690">
        <v>129</v>
      </c>
      <c r="AS39" s="690">
        <v>129</v>
      </c>
      <c r="AT39" s="690">
        <v>129</v>
      </c>
      <c r="AU39" s="690">
        <v>129</v>
      </c>
      <c r="AV39" s="690">
        <v>129</v>
      </c>
      <c r="AW39" s="690">
        <v>129</v>
      </c>
      <c r="AX39" s="690">
        <v>129</v>
      </c>
      <c r="AY39" s="690">
        <v>129</v>
      </c>
      <c r="AZ39" s="690">
        <v>129</v>
      </c>
      <c r="BA39" s="690">
        <v>129</v>
      </c>
      <c r="BB39" s="690">
        <v>129</v>
      </c>
      <c r="BC39" s="690">
        <v>129</v>
      </c>
      <c r="BD39" s="690">
        <v>129</v>
      </c>
      <c r="BE39" s="690">
        <v>129</v>
      </c>
      <c r="BF39" s="690">
        <v>129</v>
      </c>
      <c r="BG39" s="690">
        <v>129</v>
      </c>
      <c r="BH39" s="690">
        <v>129</v>
      </c>
      <c r="BI39" s="690">
        <v>129</v>
      </c>
      <c r="BJ39" s="690">
        <v>129</v>
      </c>
      <c r="BK39" s="690">
        <v>129</v>
      </c>
      <c r="BL39" s="690">
        <v>129</v>
      </c>
      <c r="BM39" s="690">
        <v>129</v>
      </c>
      <c r="BN39" s="690">
        <v>129</v>
      </c>
      <c r="BO39" s="690">
        <v>129</v>
      </c>
      <c r="BP39" s="690">
        <v>129</v>
      </c>
      <c r="BQ39" s="690">
        <v>129</v>
      </c>
      <c r="BR39" s="690">
        <v>129</v>
      </c>
      <c r="BS39" s="690">
        <v>129</v>
      </c>
      <c r="BT39" s="690">
        <v>129</v>
      </c>
      <c r="BU39" s="690">
        <v>129</v>
      </c>
      <c r="BV39" s="690">
        <v>129</v>
      </c>
      <c r="BW39" s="690">
        <v>129</v>
      </c>
      <c r="BX39" s="690">
        <v>129</v>
      </c>
      <c r="BY39" s="690">
        <v>129</v>
      </c>
      <c r="BZ39" s="690">
        <v>129</v>
      </c>
      <c r="CA39" s="690">
        <v>129</v>
      </c>
      <c r="CB39" s="690">
        <v>129</v>
      </c>
      <c r="CC39" s="690">
        <v>129</v>
      </c>
      <c r="CD39" s="690">
        <v>129</v>
      </c>
      <c r="CE39" s="691">
        <v>129</v>
      </c>
      <c r="CF39" s="691">
        <v>129</v>
      </c>
      <c r="CG39" s="691">
        <v>129</v>
      </c>
      <c r="CH39" s="691">
        <v>129</v>
      </c>
      <c r="CI39" s="691">
        <v>129</v>
      </c>
      <c r="CJ39" s="691">
        <v>129</v>
      </c>
      <c r="CK39" s="691">
        <v>129</v>
      </c>
      <c r="CL39" s="691">
        <v>129</v>
      </c>
      <c r="CM39" s="691">
        <v>129</v>
      </c>
      <c r="CN39" s="691">
        <v>129</v>
      </c>
      <c r="CO39" s="691">
        <v>129</v>
      </c>
      <c r="CP39" s="691">
        <v>129</v>
      </c>
      <c r="CQ39" s="691">
        <v>129</v>
      </c>
      <c r="CR39" s="691">
        <v>129</v>
      </c>
      <c r="CS39" s="691">
        <v>129</v>
      </c>
      <c r="CT39" s="691">
        <v>129</v>
      </c>
      <c r="CU39" s="691">
        <v>129</v>
      </c>
      <c r="CV39" s="691">
        <v>129</v>
      </c>
      <c r="CW39" s="691">
        <v>129</v>
      </c>
      <c r="CX39" s="691">
        <v>129</v>
      </c>
      <c r="CY39" s="692">
        <v>129</v>
      </c>
      <c r="CZ39" s="693">
        <v>0</v>
      </c>
      <c r="DA39" s="694">
        <v>0</v>
      </c>
      <c r="DB39" s="694">
        <v>0</v>
      </c>
      <c r="DC39" s="694">
        <v>0</v>
      </c>
      <c r="DD39" s="694">
        <v>0</v>
      </c>
      <c r="DE39" s="694">
        <v>0</v>
      </c>
      <c r="DF39" s="694">
        <v>0</v>
      </c>
      <c r="DG39" s="694">
        <v>0</v>
      </c>
      <c r="DH39" s="694">
        <v>0</v>
      </c>
      <c r="DI39" s="694">
        <v>0</v>
      </c>
      <c r="DJ39" s="694">
        <v>0</v>
      </c>
      <c r="DK39" s="694">
        <v>0</v>
      </c>
      <c r="DL39" s="694">
        <v>0</v>
      </c>
      <c r="DM39" s="694">
        <v>0</v>
      </c>
      <c r="DN39" s="694">
        <v>0</v>
      </c>
      <c r="DO39" s="694">
        <v>0</v>
      </c>
      <c r="DP39" s="694">
        <v>0</v>
      </c>
      <c r="DQ39" s="694">
        <v>0</v>
      </c>
      <c r="DR39" s="694">
        <v>0</v>
      </c>
      <c r="DS39" s="694">
        <v>0</v>
      </c>
      <c r="DT39" s="694">
        <v>0</v>
      </c>
      <c r="DU39" s="694">
        <v>0</v>
      </c>
      <c r="DV39" s="694">
        <v>0</v>
      </c>
      <c r="DW39" s="695">
        <v>0</v>
      </c>
      <c r="DX39" s="37"/>
    </row>
    <row r="40" spans="2:128" x14ac:dyDescent="0.2">
      <c r="B40" s="713"/>
      <c r="C40" s="714"/>
      <c r="D40" s="215"/>
      <c r="E40" s="215"/>
      <c r="F40" s="215"/>
      <c r="G40" s="215"/>
      <c r="H40" s="215"/>
      <c r="I40" s="715"/>
      <c r="J40" s="715"/>
      <c r="K40" s="715"/>
      <c r="L40" s="715"/>
      <c r="M40" s="715"/>
      <c r="N40" s="715"/>
      <c r="O40" s="715"/>
      <c r="P40" s="715"/>
      <c r="Q40" s="715"/>
      <c r="R40" s="716"/>
      <c r="S40" s="715"/>
      <c r="T40" s="716"/>
      <c r="U40" s="701" t="s">
        <v>503</v>
      </c>
      <c r="V40" s="688" t="s">
        <v>127</v>
      </c>
      <c r="W40" s="712" t="s">
        <v>500</v>
      </c>
      <c r="X40" s="690">
        <v>0</v>
      </c>
      <c r="Y40" s="690">
        <v>0</v>
      </c>
      <c r="Z40" s="690">
        <v>0</v>
      </c>
      <c r="AA40" s="690">
        <v>0</v>
      </c>
      <c r="AB40" s="690">
        <v>0</v>
      </c>
      <c r="AC40" s="690">
        <v>1736</v>
      </c>
      <c r="AD40" s="690">
        <v>1736</v>
      </c>
      <c r="AE40" s="690">
        <v>1736</v>
      </c>
      <c r="AF40" s="690">
        <v>1736</v>
      </c>
      <c r="AG40" s="690">
        <v>1736</v>
      </c>
      <c r="AH40" s="690">
        <v>1736</v>
      </c>
      <c r="AI40" s="690">
        <v>1736</v>
      </c>
      <c r="AJ40" s="690">
        <v>1736</v>
      </c>
      <c r="AK40" s="690">
        <v>1736</v>
      </c>
      <c r="AL40" s="690">
        <v>1736</v>
      </c>
      <c r="AM40" s="690">
        <v>1736</v>
      </c>
      <c r="AN40" s="690">
        <v>1736</v>
      </c>
      <c r="AO40" s="690">
        <v>1736</v>
      </c>
      <c r="AP40" s="690">
        <v>1736</v>
      </c>
      <c r="AQ40" s="690">
        <v>1736</v>
      </c>
      <c r="AR40" s="690">
        <v>1736</v>
      </c>
      <c r="AS40" s="690">
        <v>1736</v>
      </c>
      <c r="AT40" s="690">
        <v>1736</v>
      </c>
      <c r="AU40" s="690">
        <v>1736</v>
      </c>
      <c r="AV40" s="690">
        <v>1736</v>
      </c>
      <c r="AW40" s="690">
        <v>1736</v>
      </c>
      <c r="AX40" s="690">
        <v>1736</v>
      </c>
      <c r="AY40" s="690">
        <v>1736</v>
      </c>
      <c r="AZ40" s="690">
        <v>1736</v>
      </c>
      <c r="BA40" s="690">
        <v>1736</v>
      </c>
      <c r="BB40" s="690">
        <v>1736</v>
      </c>
      <c r="BC40" s="690">
        <v>1736</v>
      </c>
      <c r="BD40" s="690">
        <v>1736</v>
      </c>
      <c r="BE40" s="690">
        <v>1736</v>
      </c>
      <c r="BF40" s="690">
        <v>1736</v>
      </c>
      <c r="BG40" s="690">
        <v>1736</v>
      </c>
      <c r="BH40" s="690">
        <v>1736</v>
      </c>
      <c r="BI40" s="690">
        <v>1736</v>
      </c>
      <c r="BJ40" s="690">
        <v>1736</v>
      </c>
      <c r="BK40" s="690">
        <v>1736</v>
      </c>
      <c r="BL40" s="690">
        <v>1736</v>
      </c>
      <c r="BM40" s="690">
        <v>1736</v>
      </c>
      <c r="BN40" s="690">
        <v>1736</v>
      </c>
      <c r="BO40" s="690">
        <v>1736</v>
      </c>
      <c r="BP40" s="690">
        <v>1736</v>
      </c>
      <c r="BQ40" s="690">
        <v>1736</v>
      </c>
      <c r="BR40" s="690">
        <v>1736</v>
      </c>
      <c r="BS40" s="690">
        <v>1736</v>
      </c>
      <c r="BT40" s="690">
        <v>1736</v>
      </c>
      <c r="BU40" s="690">
        <v>1736</v>
      </c>
      <c r="BV40" s="690">
        <v>1736</v>
      </c>
      <c r="BW40" s="690">
        <v>1736</v>
      </c>
      <c r="BX40" s="690">
        <v>1736</v>
      </c>
      <c r="BY40" s="690">
        <v>1736</v>
      </c>
      <c r="BZ40" s="690">
        <v>1736</v>
      </c>
      <c r="CA40" s="690">
        <v>1736</v>
      </c>
      <c r="CB40" s="690">
        <v>1736</v>
      </c>
      <c r="CC40" s="690">
        <v>1736</v>
      </c>
      <c r="CD40" s="690">
        <v>1736</v>
      </c>
      <c r="CE40" s="691">
        <v>1736</v>
      </c>
      <c r="CF40" s="691">
        <v>1736</v>
      </c>
      <c r="CG40" s="691">
        <v>1736</v>
      </c>
      <c r="CH40" s="691">
        <v>1736</v>
      </c>
      <c r="CI40" s="691">
        <v>1736</v>
      </c>
      <c r="CJ40" s="691">
        <v>1736</v>
      </c>
      <c r="CK40" s="691">
        <v>1736</v>
      </c>
      <c r="CL40" s="691">
        <v>1736</v>
      </c>
      <c r="CM40" s="691">
        <v>1736</v>
      </c>
      <c r="CN40" s="691">
        <v>1736</v>
      </c>
      <c r="CO40" s="691">
        <v>1736</v>
      </c>
      <c r="CP40" s="691">
        <v>1736</v>
      </c>
      <c r="CQ40" s="691">
        <v>1736</v>
      </c>
      <c r="CR40" s="691">
        <v>1736</v>
      </c>
      <c r="CS40" s="691">
        <v>1736</v>
      </c>
      <c r="CT40" s="691">
        <v>1736</v>
      </c>
      <c r="CU40" s="691">
        <v>1736</v>
      </c>
      <c r="CV40" s="691">
        <v>1736</v>
      </c>
      <c r="CW40" s="691">
        <v>1736</v>
      </c>
      <c r="CX40" s="691">
        <v>1736</v>
      </c>
      <c r="CY40" s="692">
        <v>1736</v>
      </c>
      <c r="CZ40" s="693">
        <v>0</v>
      </c>
      <c r="DA40" s="694">
        <v>0</v>
      </c>
      <c r="DB40" s="694">
        <v>0</v>
      </c>
      <c r="DC40" s="694">
        <v>0</v>
      </c>
      <c r="DD40" s="694">
        <v>0</v>
      </c>
      <c r="DE40" s="694">
        <v>0</v>
      </c>
      <c r="DF40" s="694">
        <v>0</v>
      </c>
      <c r="DG40" s="694">
        <v>0</v>
      </c>
      <c r="DH40" s="694">
        <v>0</v>
      </c>
      <c r="DI40" s="694">
        <v>0</v>
      </c>
      <c r="DJ40" s="694">
        <v>0</v>
      </c>
      <c r="DK40" s="694">
        <v>0</v>
      </c>
      <c r="DL40" s="694">
        <v>0</v>
      </c>
      <c r="DM40" s="694">
        <v>0</v>
      </c>
      <c r="DN40" s="694">
        <v>0</v>
      </c>
      <c r="DO40" s="694">
        <v>0</v>
      </c>
      <c r="DP40" s="694">
        <v>0</v>
      </c>
      <c r="DQ40" s="694">
        <v>0</v>
      </c>
      <c r="DR40" s="694">
        <v>0</v>
      </c>
      <c r="DS40" s="694">
        <v>0</v>
      </c>
      <c r="DT40" s="694">
        <v>0</v>
      </c>
      <c r="DU40" s="694">
        <v>0</v>
      </c>
      <c r="DV40" s="694">
        <v>0</v>
      </c>
      <c r="DW40" s="695">
        <v>0</v>
      </c>
      <c r="DX40" s="37"/>
    </row>
    <row r="41" spans="2:128" x14ac:dyDescent="0.2">
      <c r="B41" s="713"/>
      <c r="C41" s="714"/>
      <c r="D41" s="215"/>
      <c r="E41" s="215"/>
      <c r="F41" s="215"/>
      <c r="G41" s="215"/>
      <c r="H41" s="215"/>
      <c r="I41" s="715"/>
      <c r="J41" s="715"/>
      <c r="K41" s="715"/>
      <c r="L41" s="715"/>
      <c r="M41" s="715"/>
      <c r="N41" s="715"/>
      <c r="O41" s="715"/>
      <c r="P41" s="715"/>
      <c r="Q41" s="715"/>
      <c r="R41" s="716"/>
      <c r="S41" s="715"/>
      <c r="T41" s="716"/>
      <c r="U41" s="717" t="s">
        <v>504</v>
      </c>
      <c r="V41" s="718" t="s">
        <v>127</v>
      </c>
      <c r="W41" s="712" t="s">
        <v>500</v>
      </c>
      <c r="X41" s="690">
        <v>0</v>
      </c>
      <c r="Y41" s="690">
        <v>0</v>
      </c>
      <c r="Z41" s="690">
        <v>0</v>
      </c>
      <c r="AA41" s="690">
        <v>0</v>
      </c>
      <c r="AB41" s="690">
        <v>0</v>
      </c>
      <c r="AC41" s="690">
        <v>0</v>
      </c>
      <c r="AD41" s="690">
        <v>0</v>
      </c>
      <c r="AE41" s="690">
        <v>0</v>
      </c>
      <c r="AF41" s="690">
        <v>0</v>
      </c>
      <c r="AG41" s="690">
        <v>0</v>
      </c>
      <c r="AH41" s="690">
        <v>0</v>
      </c>
      <c r="AI41" s="690">
        <v>0</v>
      </c>
      <c r="AJ41" s="690">
        <v>0</v>
      </c>
      <c r="AK41" s="690">
        <v>0</v>
      </c>
      <c r="AL41" s="690">
        <v>0</v>
      </c>
      <c r="AM41" s="690">
        <v>0</v>
      </c>
      <c r="AN41" s="690">
        <v>0</v>
      </c>
      <c r="AO41" s="690">
        <v>0</v>
      </c>
      <c r="AP41" s="690">
        <v>0</v>
      </c>
      <c r="AQ41" s="690">
        <v>0</v>
      </c>
      <c r="AR41" s="690">
        <v>0</v>
      </c>
      <c r="AS41" s="690">
        <v>0</v>
      </c>
      <c r="AT41" s="690">
        <v>0</v>
      </c>
      <c r="AU41" s="690">
        <v>0</v>
      </c>
      <c r="AV41" s="690">
        <v>0</v>
      </c>
      <c r="AW41" s="690">
        <v>0</v>
      </c>
      <c r="AX41" s="690">
        <v>0</v>
      </c>
      <c r="AY41" s="690">
        <v>0</v>
      </c>
      <c r="AZ41" s="690">
        <v>0</v>
      </c>
      <c r="BA41" s="690">
        <v>0</v>
      </c>
      <c r="BB41" s="690">
        <v>0</v>
      </c>
      <c r="BC41" s="690">
        <v>0</v>
      </c>
      <c r="BD41" s="690">
        <v>0</v>
      </c>
      <c r="BE41" s="690">
        <v>0</v>
      </c>
      <c r="BF41" s="690">
        <v>0</v>
      </c>
      <c r="BG41" s="690">
        <v>0</v>
      </c>
      <c r="BH41" s="690">
        <v>0</v>
      </c>
      <c r="BI41" s="690">
        <v>0</v>
      </c>
      <c r="BJ41" s="690">
        <v>0</v>
      </c>
      <c r="BK41" s="690">
        <v>0</v>
      </c>
      <c r="BL41" s="690">
        <v>0</v>
      </c>
      <c r="BM41" s="690">
        <v>0</v>
      </c>
      <c r="BN41" s="690">
        <v>0</v>
      </c>
      <c r="BO41" s="690">
        <v>0</v>
      </c>
      <c r="BP41" s="690">
        <v>0</v>
      </c>
      <c r="BQ41" s="690">
        <v>0</v>
      </c>
      <c r="BR41" s="690">
        <v>0</v>
      </c>
      <c r="BS41" s="690">
        <v>0</v>
      </c>
      <c r="BT41" s="690">
        <v>0</v>
      </c>
      <c r="BU41" s="690">
        <v>0</v>
      </c>
      <c r="BV41" s="690">
        <v>0</v>
      </c>
      <c r="BW41" s="690">
        <v>0</v>
      </c>
      <c r="BX41" s="690">
        <v>0</v>
      </c>
      <c r="BY41" s="690">
        <v>0</v>
      </c>
      <c r="BZ41" s="690">
        <v>0</v>
      </c>
      <c r="CA41" s="690">
        <v>0</v>
      </c>
      <c r="CB41" s="690">
        <v>0</v>
      </c>
      <c r="CC41" s="690">
        <v>0</v>
      </c>
      <c r="CD41" s="690">
        <v>0</v>
      </c>
      <c r="CE41" s="691">
        <v>0</v>
      </c>
      <c r="CF41" s="691">
        <v>0</v>
      </c>
      <c r="CG41" s="691">
        <v>0</v>
      </c>
      <c r="CH41" s="691">
        <v>0</v>
      </c>
      <c r="CI41" s="691">
        <v>0</v>
      </c>
      <c r="CJ41" s="691">
        <v>0</v>
      </c>
      <c r="CK41" s="691">
        <v>0</v>
      </c>
      <c r="CL41" s="691">
        <v>0</v>
      </c>
      <c r="CM41" s="691">
        <v>0</v>
      </c>
      <c r="CN41" s="691">
        <v>0</v>
      </c>
      <c r="CO41" s="691">
        <v>0</v>
      </c>
      <c r="CP41" s="691">
        <v>0</v>
      </c>
      <c r="CQ41" s="691">
        <v>0</v>
      </c>
      <c r="CR41" s="691">
        <v>0</v>
      </c>
      <c r="CS41" s="691">
        <v>0</v>
      </c>
      <c r="CT41" s="691">
        <v>0</v>
      </c>
      <c r="CU41" s="691">
        <v>0</v>
      </c>
      <c r="CV41" s="691">
        <v>0</v>
      </c>
      <c r="CW41" s="691">
        <v>0</v>
      </c>
      <c r="CX41" s="691">
        <v>0</v>
      </c>
      <c r="CY41" s="692">
        <v>0</v>
      </c>
      <c r="CZ41" s="693">
        <v>0</v>
      </c>
      <c r="DA41" s="694">
        <v>0</v>
      </c>
      <c r="DB41" s="694">
        <v>0</v>
      </c>
      <c r="DC41" s="694">
        <v>0</v>
      </c>
      <c r="DD41" s="694">
        <v>0</v>
      </c>
      <c r="DE41" s="694">
        <v>0</v>
      </c>
      <c r="DF41" s="694">
        <v>0</v>
      </c>
      <c r="DG41" s="694">
        <v>0</v>
      </c>
      <c r="DH41" s="694">
        <v>0</v>
      </c>
      <c r="DI41" s="694">
        <v>0</v>
      </c>
      <c r="DJ41" s="694">
        <v>0</v>
      </c>
      <c r="DK41" s="694">
        <v>0</v>
      </c>
      <c r="DL41" s="694">
        <v>0</v>
      </c>
      <c r="DM41" s="694">
        <v>0</v>
      </c>
      <c r="DN41" s="694">
        <v>0</v>
      </c>
      <c r="DO41" s="694">
        <v>0</v>
      </c>
      <c r="DP41" s="694">
        <v>0</v>
      </c>
      <c r="DQ41" s="694">
        <v>0</v>
      </c>
      <c r="DR41" s="694">
        <v>0</v>
      </c>
      <c r="DS41" s="694">
        <v>0</v>
      </c>
      <c r="DT41" s="694">
        <v>0</v>
      </c>
      <c r="DU41" s="694">
        <v>0</v>
      </c>
      <c r="DV41" s="694">
        <v>0</v>
      </c>
      <c r="DW41" s="695">
        <v>0</v>
      </c>
      <c r="DX41" s="37"/>
    </row>
    <row r="42" spans="2:128" x14ac:dyDescent="0.2">
      <c r="B42" s="713"/>
      <c r="C42" s="714"/>
      <c r="D42" s="215"/>
      <c r="E42" s="215"/>
      <c r="F42" s="215"/>
      <c r="G42" s="215"/>
      <c r="H42" s="215"/>
      <c r="I42" s="715"/>
      <c r="J42" s="715"/>
      <c r="K42" s="715"/>
      <c r="L42" s="715"/>
      <c r="M42" s="715"/>
      <c r="N42" s="715"/>
      <c r="O42" s="715"/>
      <c r="P42" s="715"/>
      <c r="Q42" s="715"/>
      <c r="R42" s="716"/>
      <c r="S42" s="715"/>
      <c r="T42" s="716"/>
      <c r="U42" s="701" t="s">
        <v>505</v>
      </c>
      <c r="V42" s="688" t="s">
        <v>127</v>
      </c>
      <c r="W42" s="712" t="s">
        <v>500</v>
      </c>
      <c r="X42" s="690">
        <v>0</v>
      </c>
      <c r="Y42" s="690">
        <v>0</v>
      </c>
      <c r="Z42" s="690">
        <v>0</v>
      </c>
      <c r="AA42" s="690">
        <v>0</v>
      </c>
      <c r="AB42" s="690">
        <v>0</v>
      </c>
      <c r="AC42" s="690">
        <v>0</v>
      </c>
      <c r="AD42" s="690">
        <v>0</v>
      </c>
      <c r="AE42" s="690">
        <v>0</v>
      </c>
      <c r="AF42" s="690">
        <v>0</v>
      </c>
      <c r="AG42" s="690">
        <v>0</v>
      </c>
      <c r="AH42" s="690">
        <v>0</v>
      </c>
      <c r="AI42" s="690">
        <v>0</v>
      </c>
      <c r="AJ42" s="690">
        <v>0</v>
      </c>
      <c r="AK42" s="690">
        <v>0</v>
      </c>
      <c r="AL42" s="690">
        <v>0</v>
      </c>
      <c r="AM42" s="690">
        <v>0</v>
      </c>
      <c r="AN42" s="690">
        <v>0</v>
      </c>
      <c r="AO42" s="690">
        <v>0</v>
      </c>
      <c r="AP42" s="690">
        <v>0</v>
      </c>
      <c r="AQ42" s="690">
        <v>0</v>
      </c>
      <c r="AR42" s="690">
        <v>0</v>
      </c>
      <c r="AS42" s="690">
        <v>0</v>
      </c>
      <c r="AT42" s="690">
        <v>0</v>
      </c>
      <c r="AU42" s="690">
        <v>0</v>
      </c>
      <c r="AV42" s="690">
        <v>0</v>
      </c>
      <c r="AW42" s="690">
        <v>0</v>
      </c>
      <c r="AX42" s="690">
        <v>0</v>
      </c>
      <c r="AY42" s="690">
        <v>0</v>
      </c>
      <c r="AZ42" s="690">
        <v>0</v>
      </c>
      <c r="BA42" s="690">
        <v>0</v>
      </c>
      <c r="BB42" s="690">
        <v>0</v>
      </c>
      <c r="BC42" s="690">
        <v>0</v>
      </c>
      <c r="BD42" s="690">
        <v>0</v>
      </c>
      <c r="BE42" s="690">
        <v>0</v>
      </c>
      <c r="BF42" s="690">
        <v>0</v>
      </c>
      <c r="BG42" s="690">
        <v>0</v>
      </c>
      <c r="BH42" s="690">
        <v>0</v>
      </c>
      <c r="BI42" s="690">
        <v>0</v>
      </c>
      <c r="BJ42" s="690">
        <v>0</v>
      </c>
      <c r="BK42" s="690">
        <v>0</v>
      </c>
      <c r="BL42" s="690">
        <v>0</v>
      </c>
      <c r="BM42" s="690">
        <v>0</v>
      </c>
      <c r="BN42" s="690">
        <v>0</v>
      </c>
      <c r="BO42" s="690">
        <v>0</v>
      </c>
      <c r="BP42" s="690">
        <v>0</v>
      </c>
      <c r="BQ42" s="690">
        <v>0</v>
      </c>
      <c r="BR42" s="690">
        <v>0</v>
      </c>
      <c r="BS42" s="690">
        <v>0</v>
      </c>
      <c r="BT42" s="690">
        <v>0</v>
      </c>
      <c r="BU42" s="690">
        <v>0</v>
      </c>
      <c r="BV42" s="690">
        <v>0</v>
      </c>
      <c r="BW42" s="690">
        <v>0</v>
      </c>
      <c r="BX42" s="690">
        <v>0</v>
      </c>
      <c r="BY42" s="690">
        <v>0</v>
      </c>
      <c r="BZ42" s="690">
        <v>0</v>
      </c>
      <c r="CA42" s="690">
        <v>0</v>
      </c>
      <c r="CB42" s="690">
        <v>0</v>
      </c>
      <c r="CC42" s="690">
        <v>0</v>
      </c>
      <c r="CD42" s="690">
        <v>0</v>
      </c>
      <c r="CE42" s="691">
        <v>0</v>
      </c>
      <c r="CF42" s="691">
        <v>0</v>
      </c>
      <c r="CG42" s="691">
        <v>0</v>
      </c>
      <c r="CH42" s="691">
        <v>0</v>
      </c>
      <c r="CI42" s="691">
        <v>0</v>
      </c>
      <c r="CJ42" s="691">
        <v>0</v>
      </c>
      <c r="CK42" s="691">
        <v>0</v>
      </c>
      <c r="CL42" s="691">
        <v>0</v>
      </c>
      <c r="CM42" s="691">
        <v>0</v>
      </c>
      <c r="CN42" s="691">
        <v>0</v>
      </c>
      <c r="CO42" s="691">
        <v>0</v>
      </c>
      <c r="CP42" s="691">
        <v>0</v>
      </c>
      <c r="CQ42" s="691">
        <v>0</v>
      </c>
      <c r="CR42" s="691">
        <v>0</v>
      </c>
      <c r="CS42" s="691">
        <v>0</v>
      </c>
      <c r="CT42" s="691">
        <v>0</v>
      </c>
      <c r="CU42" s="691">
        <v>0</v>
      </c>
      <c r="CV42" s="691">
        <v>0</v>
      </c>
      <c r="CW42" s="691">
        <v>0</v>
      </c>
      <c r="CX42" s="691">
        <v>0</v>
      </c>
      <c r="CY42" s="692">
        <v>0</v>
      </c>
      <c r="CZ42" s="693">
        <v>0</v>
      </c>
      <c r="DA42" s="694">
        <v>0</v>
      </c>
      <c r="DB42" s="694">
        <v>0</v>
      </c>
      <c r="DC42" s="694">
        <v>0</v>
      </c>
      <c r="DD42" s="694">
        <v>0</v>
      </c>
      <c r="DE42" s="694">
        <v>0</v>
      </c>
      <c r="DF42" s="694">
        <v>0</v>
      </c>
      <c r="DG42" s="694">
        <v>0</v>
      </c>
      <c r="DH42" s="694">
        <v>0</v>
      </c>
      <c r="DI42" s="694">
        <v>0</v>
      </c>
      <c r="DJ42" s="694">
        <v>0</v>
      </c>
      <c r="DK42" s="694">
        <v>0</v>
      </c>
      <c r="DL42" s="694">
        <v>0</v>
      </c>
      <c r="DM42" s="694">
        <v>0</v>
      </c>
      <c r="DN42" s="694">
        <v>0</v>
      </c>
      <c r="DO42" s="694">
        <v>0</v>
      </c>
      <c r="DP42" s="694">
        <v>0</v>
      </c>
      <c r="DQ42" s="694">
        <v>0</v>
      </c>
      <c r="DR42" s="694">
        <v>0</v>
      </c>
      <c r="DS42" s="694">
        <v>0</v>
      </c>
      <c r="DT42" s="694">
        <v>0</v>
      </c>
      <c r="DU42" s="694">
        <v>0</v>
      </c>
      <c r="DV42" s="694">
        <v>0</v>
      </c>
      <c r="DW42" s="695">
        <v>0</v>
      </c>
      <c r="DX42" s="37"/>
    </row>
    <row r="43" spans="2:128" x14ac:dyDescent="0.2">
      <c r="B43" s="192"/>
      <c r="C43" s="714"/>
      <c r="D43" s="215"/>
      <c r="E43" s="215"/>
      <c r="F43" s="215"/>
      <c r="G43" s="215"/>
      <c r="H43" s="215"/>
      <c r="I43" s="715"/>
      <c r="J43" s="715"/>
      <c r="K43" s="715"/>
      <c r="L43" s="715"/>
      <c r="M43" s="715"/>
      <c r="N43" s="715"/>
      <c r="O43" s="715"/>
      <c r="P43" s="715"/>
      <c r="Q43" s="715"/>
      <c r="R43" s="716"/>
      <c r="S43" s="715"/>
      <c r="T43" s="716"/>
      <c r="U43" s="701" t="s">
        <v>506</v>
      </c>
      <c r="V43" s="688" t="s">
        <v>127</v>
      </c>
      <c r="W43" s="712" t="s">
        <v>500</v>
      </c>
      <c r="X43" s="690">
        <v>0</v>
      </c>
      <c r="Y43" s="690">
        <v>0</v>
      </c>
      <c r="Z43" s="690">
        <v>0</v>
      </c>
      <c r="AA43" s="690">
        <v>0</v>
      </c>
      <c r="AB43" s="690">
        <v>0</v>
      </c>
      <c r="AC43" s="690">
        <v>0</v>
      </c>
      <c r="AD43" s="690">
        <v>0</v>
      </c>
      <c r="AE43" s="690">
        <v>0</v>
      </c>
      <c r="AF43" s="690">
        <v>0</v>
      </c>
      <c r="AG43" s="690">
        <v>0</v>
      </c>
      <c r="AH43" s="690">
        <v>0</v>
      </c>
      <c r="AI43" s="690">
        <v>0</v>
      </c>
      <c r="AJ43" s="690">
        <v>0</v>
      </c>
      <c r="AK43" s="690">
        <v>0</v>
      </c>
      <c r="AL43" s="690">
        <v>0</v>
      </c>
      <c r="AM43" s="690">
        <v>0</v>
      </c>
      <c r="AN43" s="690">
        <v>0</v>
      </c>
      <c r="AO43" s="690">
        <v>0</v>
      </c>
      <c r="AP43" s="690">
        <v>0</v>
      </c>
      <c r="AQ43" s="690">
        <v>0</v>
      </c>
      <c r="AR43" s="690">
        <v>0</v>
      </c>
      <c r="AS43" s="690">
        <v>0</v>
      </c>
      <c r="AT43" s="690">
        <v>0</v>
      </c>
      <c r="AU43" s="690">
        <v>0</v>
      </c>
      <c r="AV43" s="690">
        <v>0</v>
      </c>
      <c r="AW43" s="690">
        <v>0</v>
      </c>
      <c r="AX43" s="690">
        <v>0</v>
      </c>
      <c r="AY43" s="690">
        <v>0</v>
      </c>
      <c r="AZ43" s="690">
        <v>0</v>
      </c>
      <c r="BA43" s="690">
        <v>0</v>
      </c>
      <c r="BB43" s="690">
        <v>0</v>
      </c>
      <c r="BC43" s="690">
        <v>0</v>
      </c>
      <c r="BD43" s="690">
        <v>0</v>
      </c>
      <c r="BE43" s="690">
        <v>0</v>
      </c>
      <c r="BF43" s="690">
        <v>0</v>
      </c>
      <c r="BG43" s="690">
        <v>0</v>
      </c>
      <c r="BH43" s="690">
        <v>0</v>
      </c>
      <c r="BI43" s="690">
        <v>0</v>
      </c>
      <c r="BJ43" s="690">
        <v>0</v>
      </c>
      <c r="BK43" s="690">
        <v>0</v>
      </c>
      <c r="BL43" s="690">
        <v>0</v>
      </c>
      <c r="BM43" s="690">
        <v>0</v>
      </c>
      <c r="BN43" s="690">
        <v>0</v>
      </c>
      <c r="BO43" s="690">
        <v>0</v>
      </c>
      <c r="BP43" s="690">
        <v>0</v>
      </c>
      <c r="BQ43" s="690">
        <v>0</v>
      </c>
      <c r="BR43" s="690">
        <v>0</v>
      </c>
      <c r="BS43" s="690">
        <v>0</v>
      </c>
      <c r="BT43" s="690">
        <v>0</v>
      </c>
      <c r="BU43" s="690">
        <v>0</v>
      </c>
      <c r="BV43" s="690">
        <v>0</v>
      </c>
      <c r="BW43" s="690">
        <v>0</v>
      </c>
      <c r="BX43" s="690">
        <v>0</v>
      </c>
      <c r="BY43" s="690">
        <v>0</v>
      </c>
      <c r="BZ43" s="690">
        <v>0</v>
      </c>
      <c r="CA43" s="690">
        <v>0</v>
      </c>
      <c r="CB43" s="690">
        <v>0</v>
      </c>
      <c r="CC43" s="690">
        <v>0</v>
      </c>
      <c r="CD43" s="690">
        <v>0</v>
      </c>
      <c r="CE43" s="691">
        <v>0</v>
      </c>
      <c r="CF43" s="691">
        <v>0</v>
      </c>
      <c r="CG43" s="691">
        <v>0</v>
      </c>
      <c r="CH43" s="691">
        <v>0</v>
      </c>
      <c r="CI43" s="691">
        <v>0</v>
      </c>
      <c r="CJ43" s="691">
        <v>0</v>
      </c>
      <c r="CK43" s="691">
        <v>0</v>
      </c>
      <c r="CL43" s="691">
        <v>0</v>
      </c>
      <c r="CM43" s="691">
        <v>0</v>
      </c>
      <c r="CN43" s="691">
        <v>0</v>
      </c>
      <c r="CO43" s="691">
        <v>0</v>
      </c>
      <c r="CP43" s="691">
        <v>0</v>
      </c>
      <c r="CQ43" s="691">
        <v>0</v>
      </c>
      <c r="CR43" s="691">
        <v>0</v>
      </c>
      <c r="CS43" s="691">
        <v>0</v>
      </c>
      <c r="CT43" s="691">
        <v>0</v>
      </c>
      <c r="CU43" s="691">
        <v>0</v>
      </c>
      <c r="CV43" s="691">
        <v>0</v>
      </c>
      <c r="CW43" s="691">
        <v>0</v>
      </c>
      <c r="CX43" s="691">
        <v>0</v>
      </c>
      <c r="CY43" s="692">
        <v>0</v>
      </c>
      <c r="CZ43" s="693">
        <v>0</v>
      </c>
      <c r="DA43" s="694">
        <v>0</v>
      </c>
      <c r="DB43" s="694">
        <v>0</v>
      </c>
      <c r="DC43" s="694">
        <v>0</v>
      </c>
      <c r="DD43" s="694">
        <v>0</v>
      </c>
      <c r="DE43" s="694">
        <v>0</v>
      </c>
      <c r="DF43" s="694">
        <v>0</v>
      </c>
      <c r="DG43" s="694">
        <v>0</v>
      </c>
      <c r="DH43" s="694">
        <v>0</v>
      </c>
      <c r="DI43" s="694">
        <v>0</v>
      </c>
      <c r="DJ43" s="694">
        <v>0</v>
      </c>
      <c r="DK43" s="694">
        <v>0</v>
      </c>
      <c r="DL43" s="694">
        <v>0</v>
      </c>
      <c r="DM43" s="694">
        <v>0</v>
      </c>
      <c r="DN43" s="694">
        <v>0</v>
      </c>
      <c r="DO43" s="694">
        <v>0</v>
      </c>
      <c r="DP43" s="694">
        <v>0</v>
      </c>
      <c r="DQ43" s="694">
        <v>0</v>
      </c>
      <c r="DR43" s="694">
        <v>0</v>
      </c>
      <c r="DS43" s="694">
        <v>0</v>
      </c>
      <c r="DT43" s="694">
        <v>0</v>
      </c>
      <c r="DU43" s="694">
        <v>0</v>
      </c>
      <c r="DV43" s="694">
        <v>0</v>
      </c>
      <c r="DW43" s="695">
        <v>0</v>
      </c>
      <c r="DX43" s="37"/>
    </row>
    <row r="44" spans="2:128" x14ac:dyDescent="0.2">
      <c r="B44" s="192"/>
      <c r="C44" s="714"/>
      <c r="D44" s="215"/>
      <c r="E44" s="215"/>
      <c r="F44" s="215"/>
      <c r="G44" s="215"/>
      <c r="H44" s="215"/>
      <c r="I44" s="715"/>
      <c r="J44" s="715"/>
      <c r="K44" s="715"/>
      <c r="L44" s="715"/>
      <c r="M44" s="715"/>
      <c r="N44" s="715"/>
      <c r="O44" s="715"/>
      <c r="P44" s="715"/>
      <c r="Q44" s="715"/>
      <c r="R44" s="716"/>
      <c r="S44" s="715"/>
      <c r="T44" s="716"/>
      <c r="U44" s="701" t="s">
        <v>507</v>
      </c>
      <c r="V44" s="688" t="s">
        <v>127</v>
      </c>
      <c r="W44" s="712" t="s">
        <v>500</v>
      </c>
      <c r="X44" s="690">
        <v>0</v>
      </c>
      <c r="Y44" s="690">
        <v>0</v>
      </c>
      <c r="Z44" s="690">
        <v>0</v>
      </c>
      <c r="AA44" s="690">
        <v>0</v>
      </c>
      <c r="AB44" s="690">
        <v>0</v>
      </c>
      <c r="AC44" s="690">
        <v>0</v>
      </c>
      <c r="AD44" s="690">
        <v>0</v>
      </c>
      <c r="AE44" s="690">
        <v>0</v>
      </c>
      <c r="AF44" s="690">
        <v>0</v>
      </c>
      <c r="AG44" s="690">
        <v>0</v>
      </c>
      <c r="AH44" s="690">
        <v>0</v>
      </c>
      <c r="AI44" s="690">
        <v>0</v>
      </c>
      <c r="AJ44" s="690">
        <v>0</v>
      </c>
      <c r="AK44" s="690">
        <v>0</v>
      </c>
      <c r="AL44" s="690">
        <v>0</v>
      </c>
      <c r="AM44" s="690">
        <v>0</v>
      </c>
      <c r="AN44" s="690">
        <v>0</v>
      </c>
      <c r="AO44" s="690">
        <v>0</v>
      </c>
      <c r="AP44" s="690">
        <v>0</v>
      </c>
      <c r="AQ44" s="690">
        <v>0</v>
      </c>
      <c r="AR44" s="690">
        <v>0</v>
      </c>
      <c r="AS44" s="690">
        <v>0</v>
      </c>
      <c r="AT44" s="690">
        <v>0</v>
      </c>
      <c r="AU44" s="690">
        <v>0</v>
      </c>
      <c r="AV44" s="690">
        <v>0</v>
      </c>
      <c r="AW44" s="690">
        <v>0</v>
      </c>
      <c r="AX44" s="690">
        <v>0</v>
      </c>
      <c r="AY44" s="690">
        <v>0</v>
      </c>
      <c r="AZ44" s="690">
        <v>0</v>
      </c>
      <c r="BA44" s="690">
        <v>0</v>
      </c>
      <c r="BB44" s="690">
        <v>0</v>
      </c>
      <c r="BC44" s="690">
        <v>0</v>
      </c>
      <c r="BD44" s="690">
        <v>0</v>
      </c>
      <c r="BE44" s="690">
        <v>0</v>
      </c>
      <c r="BF44" s="690">
        <v>0</v>
      </c>
      <c r="BG44" s="690">
        <v>0</v>
      </c>
      <c r="BH44" s="690">
        <v>0</v>
      </c>
      <c r="BI44" s="690">
        <v>0</v>
      </c>
      <c r="BJ44" s="690">
        <v>0</v>
      </c>
      <c r="BK44" s="690">
        <v>0</v>
      </c>
      <c r="BL44" s="690">
        <v>0</v>
      </c>
      <c r="BM44" s="690">
        <v>0</v>
      </c>
      <c r="BN44" s="690">
        <v>0</v>
      </c>
      <c r="BO44" s="690">
        <v>0</v>
      </c>
      <c r="BP44" s="690">
        <v>0</v>
      </c>
      <c r="BQ44" s="690">
        <v>0</v>
      </c>
      <c r="BR44" s="690">
        <v>0</v>
      </c>
      <c r="BS44" s="690">
        <v>0</v>
      </c>
      <c r="BT44" s="690">
        <v>0</v>
      </c>
      <c r="BU44" s="690">
        <v>0</v>
      </c>
      <c r="BV44" s="690">
        <v>0</v>
      </c>
      <c r="BW44" s="690">
        <v>0</v>
      </c>
      <c r="BX44" s="690">
        <v>0</v>
      </c>
      <c r="BY44" s="690">
        <v>0</v>
      </c>
      <c r="BZ44" s="690">
        <v>0</v>
      </c>
      <c r="CA44" s="690">
        <v>0</v>
      </c>
      <c r="CB44" s="690">
        <v>0</v>
      </c>
      <c r="CC44" s="690">
        <v>0</v>
      </c>
      <c r="CD44" s="690">
        <v>0</v>
      </c>
      <c r="CE44" s="691">
        <v>0</v>
      </c>
      <c r="CF44" s="691">
        <v>0</v>
      </c>
      <c r="CG44" s="691">
        <v>0</v>
      </c>
      <c r="CH44" s="691">
        <v>0</v>
      </c>
      <c r="CI44" s="691">
        <v>0</v>
      </c>
      <c r="CJ44" s="691">
        <v>0</v>
      </c>
      <c r="CK44" s="691">
        <v>0</v>
      </c>
      <c r="CL44" s="691">
        <v>0</v>
      </c>
      <c r="CM44" s="691">
        <v>0</v>
      </c>
      <c r="CN44" s="691">
        <v>0</v>
      </c>
      <c r="CO44" s="691">
        <v>0</v>
      </c>
      <c r="CP44" s="691">
        <v>0</v>
      </c>
      <c r="CQ44" s="691">
        <v>0</v>
      </c>
      <c r="CR44" s="691">
        <v>0</v>
      </c>
      <c r="CS44" s="691">
        <v>0</v>
      </c>
      <c r="CT44" s="691">
        <v>0</v>
      </c>
      <c r="CU44" s="691">
        <v>0</v>
      </c>
      <c r="CV44" s="691">
        <v>0</v>
      </c>
      <c r="CW44" s="691">
        <v>0</v>
      </c>
      <c r="CX44" s="691">
        <v>0</v>
      </c>
      <c r="CY44" s="692">
        <v>0</v>
      </c>
      <c r="CZ44" s="693">
        <v>0</v>
      </c>
      <c r="DA44" s="694">
        <v>0</v>
      </c>
      <c r="DB44" s="694">
        <v>0</v>
      </c>
      <c r="DC44" s="694">
        <v>0</v>
      </c>
      <c r="DD44" s="694">
        <v>0</v>
      </c>
      <c r="DE44" s="694">
        <v>0</v>
      </c>
      <c r="DF44" s="694">
        <v>0</v>
      </c>
      <c r="DG44" s="694">
        <v>0</v>
      </c>
      <c r="DH44" s="694">
        <v>0</v>
      </c>
      <c r="DI44" s="694">
        <v>0</v>
      </c>
      <c r="DJ44" s="694">
        <v>0</v>
      </c>
      <c r="DK44" s="694">
        <v>0</v>
      </c>
      <c r="DL44" s="694">
        <v>0</v>
      </c>
      <c r="DM44" s="694">
        <v>0</v>
      </c>
      <c r="DN44" s="694">
        <v>0</v>
      </c>
      <c r="DO44" s="694">
        <v>0</v>
      </c>
      <c r="DP44" s="694">
        <v>0</v>
      </c>
      <c r="DQ44" s="694">
        <v>0</v>
      </c>
      <c r="DR44" s="694">
        <v>0</v>
      </c>
      <c r="DS44" s="694">
        <v>0</v>
      </c>
      <c r="DT44" s="694">
        <v>0</v>
      </c>
      <c r="DU44" s="694">
        <v>0</v>
      </c>
      <c r="DV44" s="694">
        <v>0</v>
      </c>
      <c r="DW44" s="695">
        <v>0</v>
      </c>
      <c r="DX44" s="37"/>
    </row>
    <row r="45" spans="2:128" x14ac:dyDescent="0.2">
      <c r="B45" s="192"/>
      <c r="C45" s="714"/>
      <c r="D45" s="215"/>
      <c r="E45" s="215"/>
      <c r="F45" s="215"/>
      <c r="G45" s="215"/>
      <c r="H45" s="215"/>
      <c r="I45" s="715"/>
      <c r="J45" s="715"/>
      <c r="K45" s="715"/>
      <c r="L45" s="715"/>
      <c r="M45" s="715"/>
      <c r="N45" s="715"/>
      <c r="O45" s="715"/>
      <c r="P45" s="715"/>
      <c r="Q45" s="715"/>
      <c r="R45" s="716"/>
      <c r="S45" s="715"/>
      <c r="T45" s="716"/>
      <c r="U45" s="701" t="s">
        <v>508</v>
      </c>
      <c r="V45" s="688" t="s">
        <v>127</v>
      </c>
      <c r="W45" s="712" t="s">
        <v>500</v>
      </c>
      <c r="X45" s="690">
        <v>0</v>
      </c>
      <c r="Y45" s="690">
        <v>0</v>
      </c>
      <c r="Z45" s="690">
        <v>0</v>
      </c>
      <c r="AA45" s="690">
        <v>0</v>
      </c>
      <c r="AB45" s="690">
        <v>0</v>
      </c>
      <c r="AC45" s="690">
        <v>9.27815961858634</v>
      </c>
      <c r="AD45" s="690">
        <v>8.5949863864994374</v>
      </c>
      <c r="AE45" s="690">
        <v>8.1691875622763739</v>
      </c>
      <c r="AF45" s="690">
        <v>8.0241041123934576</v>
      </c>
      <c r="AG45" s="690">
        <v>7.4772731874868263</v>
      </c>
      <c r="AH45" s="690">
        <v>7.058491384887704</v>
      </c>
      <c r="AI45" s="690">
        <v>6.6397095822885825</v>
      </c>
      <c r="AJ45" s="690">
        <v>6.2209277796894593</v>
      </c>
      <c r="AK45" s="690">
        <v>5.8021459770903387</v>
      </c>
      <c r="AL45" s="690">
        <v>5.3833641744912164</v>
      </c>
      <c r="AM45" s="690">
        <v>4.9645823718920949</v>
      </c>
      <c r="AN45" s="690">
        <v>4.5458005692929717</v>
      </c>
      <c r="AO45" s="690">
        <v>4.1270187666938494</v>
      </c>
      <c r="AP45" s="690">
        <v>3.7082369640947288</v>
      </c>
      <c r="AQ45" s="690">
        <v>3.2894551614956069</v>
      </c>
      <c r="AR45" s="690">
        <v>2.870673358896485</v>
      </c>
      <c r="AS45" s="690">
        <v>2.4518915562973631</v>
      </c>
      <c r="AT45" s="690">
        <v>2.0331097536982417</v>
      </c>
      <c r="AU45" s="690">
        <v>1.61432795109912</v>
      </c>
      <c r="AV45" s="690">
        <v>1.1955461484999981</v>
      </c>
      <c r="AW45" s="690">
        <v>1.1955461484999981</v>
      </c>
      <c r="AX45" s="690">
        <v>1.1955461484999981</v>
      </c>
      <c r="AY45" s="690">
        <v>1.1955461484999981</v>
      </c>
      <c r="AZ45" s="690">
        <v>1.1955461484999981</v>
      </c>
      <c r="BA45" s="690">
        <v>1.1955461484999981</v>
      </c>
      <c r="BB45" s="690">
        <v>1.1955461484999981</v>
      </c>
      <c r="BC45" s="690">
        <v>1.1955461484999981</v>
      </c>
      <c r="BD45" s="690">
        <v>1.1955461484999981</v>
      </c>
      <c r="BE45" s="690">
        <v>1.1955461484999981</v>
      </c>
      <c r="BF45" s="690">
        <v>1.1955461484999981</v>
      </c>
      <c r="BG45" s="690">
        <v>1.1955461484999981</v>
      </c>
      <c r="BH45" s="690">
        <v>1.1955461484999981</v>
      </c>
      <c r="BI45" s="690">
        <v>1.1955461484999981</v>
      </c>
      <c r="BJ45" s="690">
        <v>1.1955461484999981</v>
      </c>
      <c r="BK45" s="690">
        <v>1.1955461484999981</v>
      </c>
      <c r="BL45" s="690">
        <v>1.1955461484999981</v>
      </c>
      <c r="BM45" s="690">
        <v>1.1955461484999981</v>
      </c>
      <c r="BN45" s="690">
        <v>1.1955461484999981</v>
      </c>
      <c r="BO45" s="690">
        <v>1.1955461484999981</v>
      </c>
      <c r="BP45" s="690">
        <v>1.1955461484999981</v>
      </c>
      <c r="BQ45" s="690">
        <v>1.1955461484999981</v>
      </c>
      <c r="BR45" s="690">
        <v>1.1955461484999981</v>
      </c>
      <c r="BS45" s="690">
        <v>1.1955461484999981</v>
      </c>
      <c r="BT45" s="690">
        <v>1.1955461484999981</v>
      </c>
      <c r="BU45" s="690">
        <v>1.1955461484999981</v>
      </c>
      <c r="BV45" s="690">
        <v>1.1955461484999981</v>
      </c>
      <c r="BW45" s="690">
        <v>1.1955461484999981</v>
      </c>
      <c r="BX45" s="690">
        <v>1.1955461484999981</v>
      </c>
      <c r="BY45" s="690">
        <v>1.1955461484999981</v>
      </c>
      <c r="BZ45" s="690">
        <v>1.1955461484999981</v>
      </c>
      <c r="CA45" s="690">
        <v>1.1955461484999981</v>
      </c>
      <c r="CB45" s="690">
        <v>1.1955461484999981</v>
      </c>
      <c r="CC45" s="690">
        <v>1.1955461484999981</v>
      </c>
      <c r="CD45" s="690">
        <v>1.1955461484999981</v>
      </c>
      <c r="CE45" s="691">
        <v>1.1955461484999981</v>
      </c>
      <c r="CF45" s="691">
        <v>1.1955461484999981</v>
      </c>
      <c r="CG45" s="691">
        <v>1.1955461484999981</v>
      </c>
      <c r="CH45" s="691">
        <v>1.1955461484999981</v>
      </c>
      <c r="CI45" s="691">
        <v>1.1955461484999981</v>
      </c>
      <c r="CJ45" s="691">
        <v>1.1955461484999981</v>
      </c>
      <c r="CK45" s="691">
        <v>1.1955461484999981</v>
      </c>
      <c r="CL45" s="691">
        <v>1.1955461484999981</v>
      </c>
      <c r="CM45" s="691">
        <v>1.1955461484999981</v>
      </c>
      <c r="CN45" s="691">
        <v>1.1955461484999981</v>
      </c>
      <c r="CO45" s="691">
        <v>1.1955461484999981</v>
      </c>
      <c r="CP45" s="691">
        <v>1.1955461484999981</v>
      </c>
      <c r="CQ45" s="691">
        <v>1.1955461484999981</v>
      </c>
      <c r="CR45" s="691">
        <v>1.1955461484999981</v>
      </c>
      <c r="CS45" s="691">
        <v>1.1955461484999981</v>
      </c>
      <c r="CT45" s="691">
        <v>1.1955461484999981</v>
      </c>
      <c r="CU45" s="691">
        <v>1.1955461484999981</v>
      </c>
      <c r="CV45" s="691">
        <v>1.1955461484999981</v>
      </c>
      <c r="CW45" s="691">
        <v>1.1955461484999981</v>
      </c>
      <c r="CX45" s="691">
        <v>1.1955461484999981</v>
      </c>
      <c r="CY45" s="692">
        <v>1.1955461484999981</v>
      </c>
      <c r="CZ45" s="693">
        <v>0</v>
      </c>
      <c r="DA45" s="694">
        <v>0</v>
      </c>
      <c r="DB45" s="694">
        <v>0</v>
      </c>
      <c r="DC45" s="694">
        <v>0</v>
      </c>
      <c r="DD45" s="694">
        <v>0</v>
      </c>
      <c r="DE45" s="694">
        <v>0</v>
      </c>
      <c r="DF45" s="694">
        <v>0</v>
      </c>
      <c r="DG45" s="694">
        <v>0</v>
      </c>
      <c r="DH45" s="694">
        <v>0</v>
      </c>
      <c r="DI45" s="694">
        <v>0</v>
      </c>
      <c r="DJ45" s="694">
        <v>0</v>
      </c>
      <c r="DK45" s="694">
        <v>0</v>
      </c>
      <c r="DL45" s="694">
        <v>0</v>
      </c>
      <c r="DM45" s="694">
        <v>0</v>
      </c>
      <c r="DN45" s="694">
        <v>0</v>
      </c>
      <c r="DO45" s="694">
        <v>0</v>
      </c>
      <c r="DP45" s="694">
        <v>0</v>
      </c>
      <c r="DQ45" s="694">
        <v>0</v>
      </c>
      <c r="DR45" s="694">
        <v>0</v>
      </c>
      <c r="DS45" s="694">
        <v>0</v>
      </c>
      <c r="DT45" s="694">
        <v>0</v>
      </c>
      <c r="DU45" s="694">
        <v>0</v>
      </c>
      <c r="DV45" s="694">
        <v>0</v>
      </c>
      <c r="DW45" s="695">
        <v>0</v>
      </c>
      <c r="DX45" s="37"/>
    </row>
    <row r="46" spans="2:128" x14ac:dyDescent="0.2">
      <c r="B46" s="192"/>
      <c r="C46" s="714"/>
      <c r="D46" s="215"/>
      <c r="E46" s="215"/>
      <c r="F46" s="215"/>
      <c r="G46" s="215"/>
      <c r="H46" s="215"/>
      <c r="I46" s="715"/>
      <c r="J46" s="715"/>
      <c r="K46" s="715"/>
      <c r="L46" s="715"/>
      <c r="M46" s="715"/>
      <c r="N46" s="715"/>
      <c r="O46" s="715"/>
      <c r="P46" s="715"/>
      <c r="Q46" s="715"/>
      <c r="R46" s="716"/>
      <c r="S46" s="715"/>
      <c r="T46" s="716"/>
      <c r="U46" s="719" t="s">
        <v>509</v>
      </c>
      <c r="V46" s="688" t="s">
        <v>127</v>
      </c>
      <c r="W46" s="712" t="s">
        <v>500</v>
      </c>
      <c r="X46" s="690">
        <v>0</v>
      </c>
      <c r="Y46" s="690">
        <v>0</v>
      </c>
      <c r="Z46" s="690">
        <v>0</v>
      </c>
      <c r="AA46" s="690">
        <v>0</v>
      </c>
      <c r="AB46" s="690">
        <v>0</v>
      </c>
      <c r="AC46" s="690">
        <v>0</v>
      </c>
      <c r="AD46" s="690">
        <v>0</v>
      </c>
      <c r="AE46" s="690">
        <v>0</v>
      </c>
      <c r="AF46" s="690">
        <v>0</v>
      </c>
      <c r="AG46" s="690">
        <v>0</v>
      </c>
      <c r="AH46" s="690">
        <v>0</v>
      </c>
      <c r="AI46" s="690">
        <v>0</v>
      </c>
      <c r="AJ46" s="690">
        <v>0</v>
      </c>
      <c r="AK46" s="690">
        <v>0</v>
      </c>
      <c r="AL46" s="690">
        <v>0</v>
      </c>
      <c r="AM46" s="690">
        <v>0</v>
      </c>
      <c r="AN46" s="690">
        <v>0</v>
      </c>
      <c r="AO46" s="690">
        <v>0</v>
      </c>
      <c r="AP46" s="690">
        <v>0</v>
      </c>
      <c r="AQ46" s="690">
        <v>0</v>
      </c>
      <c r="AR46" s="690">
        <v>0</v>
      </c>
      <c r="AS46" s="690">
        <v>0</v>
      </c>
      <c r="AT46" s="690">
        <v>0</v>
      </c>
      <c r="AU46" s="690">
        <v>0</v>
      </c>
      <c r="AV46" s="690">
        <v>0</v>
      </c>
      <c r="AW46" s="690">
        <v>0</v>
      </c>
      <c r="AX46" s="690">
        <v>0</v>
      </c>
      <c r="AY46" s="690">
        <v>0</v>
      </c>
      <c r="AZ46" s="690">
        <v>0</v>
      </c>
      <c r="BA46" s="690">
        <v>0</v>
      </c>
      <c r="BB46" s="690">
        <v>0</v>
      </c>
      <c r="BC46" s="690">
        <v>0</v>
      </c>
      <c r="BD46" s="690">
        <v>0</v>
      </c>
      <c r="BE46" s="690">
        <v>0</v>
      </c>
      <c r="BF46" s="690">
        <v>0</v>
      </c>
      <c r="BG46" s="690">
        <v>0</v>
      </c>
      <c r="BH46" s="690">
        <v>0</v>
      </c>
      <c r="BI46" s="690">
        <v>0</v>
      </c>
      <c r="BJ46" s="690">
        <v>0</v>
      </c>
      <c r="BK46" s="690">
        <v>0</v>
      </c>
      <c r="BL46" s="690">
        <v>0</v>
      </c>
      <c r="BM46" s="690">
        <v>0</v>
      </c>
      <c r="BN46" s="690">
        <v>0</v>
      </c>
      <c r="BO46" s="690">
        <v>0</v>
      </c>
      <c r="BP46" s="690">
        <v>0</v>
      </c>
      <c r="BQ46" s="690">
        <v>0</v>
      </c>
      <c r="BR46" s="690">
        <v>0</v>
      </c>
      <c r="BS46" s="690">
        <v>0</v>
      </c>
      <c r="BT46" s="690">
        <v>0</v>
      </c>
      <c r="BU46" s="690">
        <v>0</v>
      </c>
      <c r="BV46" s="690">
        <v>0</v>
      </c>
      <c r="BW46" s="690">
        <v>0</v>
      </c>
      <c r="BX46" s="690">
        <v>0</v>
      </c>
      <c r="BY46" s="690">
        <v>0</v>
      </c>
      <c r="BZ46" s="690">
        <v>0</v>
      </c>
      <c r="CA46" s="690">
        <v>0</v>
      </c>
      <c r="CB46" s="690">
        <v>0</v>
      </c>
      <c r="CC46" s="690">
        <v>0</v>
      </c>
      <c r="CD46" s="690">
        <v>0</v>
      </c>
      <c r="CE46" s="690">
        <v>0</v>
      </c>
      <c r="CF46" s="690">
        <v>0</v>
      </c>
      <c r="CG46" s="690">
        <v>0</v>
      </c>
      <c r="CH46" s="690">
        <v>0</v>
      </c>
      <c r="CI46" s="690">
        <v>0</v>
      </c>
      <c r="CJ46" s="690">
        <v>0</v>
      </c>
      <c r="CK46" s="690">
        <v>0</v>
      </c>
      <c r="CL46" s="690">
        <v>0</v>
      </c>
      <c r="CM46" s="690">
        <v>0</v>
      </c>
      <c r="CN46" s="690">
        <v>0</v>
      </c>
      <c r="CO46" s="690">
        <v>0</v>
      </c>
      <c r="CP46" s="690">
        <v>0</v>
      </c>
      <c r="CQ46" s="690">
        <v>0</v>
      </c>
      <c r="CR46" s="690">
        <v>0</v>
      </c>
      <c r="CS46" s="690">
        <v>0</v>
      </c>
      <c r="CT46" s="690">
        <v>0</v>
      </c>
      <c r="CU46" s="690">
        <v>0</v>
      </c>
      <c r="CV46" s="690">
        <v>0</v>
      </c>
      <c r="CW46" s="690">
        <v>0</v>
      </c>
      <c r="CX46" s="690">
        <v>0</v>
      </c>
      <c r="CY46" s="690">
        <v>0</v>
      </c>
      <c r="CZ46" s="693">
        <v>0</v>
      </c>
      <c r="DA46" s="694">
        <v>0</v>
      </c>
      <c r="DB46" s="694">
        <v>0</v>
      </c>
      <c r="DC46" s="694">
        <v>0</v>
      </c>
      <c r="DD46" s="694">
        <v>0</v>
      </c>
      <c r="DE46" s="694">
        <v>0</v>
      </c>
      <c r="DF46" s="694">
        <v>0</v>
      </c>
      <c r="DG46" s="694">
        <v>0</v>
      </c>
      <c r="DH46" s="694">
        <v>0</v>
      </c>
      <c r="DI46" s="694">
        <v>0</v>
      </c>
      <c r="DJ46" s="694">
        <v>0</v>
      </c>
      <c r="DK46" s="694">
        <v>0</v>
      </c>
      <c r="DL46" s="694">
        <v>0</v>
      </c>
      <c r="DM46" s="694">
        <v>0</v>
      </c>
      <c r="DN46" s="694">
        <v>0</v>
      </c>
      <c r="DO46" s="694">
        <v>0</v>
      </c>
      <c r="DP46" s="694">
        <v>0</v>
      </c>
      <c r="DQ46" s="694">
        <v>0</v>
      </c>
      <c r="DR46" s="694">
        <v>0</v>
      </c>
      <c r="DS46" s="694">
        <v>0</v>
      </c>
      <c r="DT46" s="694">
        <v>0</v>
      </c>
      <c r="DU46" s="694">
        <v>0</v>
      </c>
      <c r="DV46" s="694">
        <v>0</v>
      </c>
      <c r="DW46" s="695">
        <v>0</v>
      </c>
      <c r="DX46" s="37"/>
    </row>
    <row r="47" spans="2:128" ht="15.75" thickBot="1" x14ac:dyDescent="0.25">
      <c r="B47" s="193"/>
      <c r="C47" s="720"/>
      <c r="D47" s="721"/>
      <c r="E47" s="721"/>
      <c r="F47" s="721"/>
      <c r="G47" s="721"/>
      <c r="H47" s="721"/>
      <c r="I47" s="722"/>
      <c r="J47" s="722"/>
      <c r="K47" s="722"/>
      <c r="L47" s="722"/>
      <c r="M47" s="722"/>
      <c r="N47" s="722"/>
      <c r="O47" s="722"/>
      <c r="P47" s="722"/>
      <c r="Q47" s="722"/>
      <c r="R47" s="723"/>
      <c r="S47" s="722"/>
      <c r="T47" s="741"/>
      <c r="U47" s="724" t="s">
        <v>130</v>
      </c>
      <c r="V47" s="725" t="s">
        <v>510</v>
      </c>
      <c r="W47" s="726" t="s">
        <v>500</v>
      </c>
      <c r="X47" s="727">
        <f>SUM(X36:X46)</f>
        <v>0</v>
      </c>
      <c r="Y47" s="727">
        <f t="shared" ref="Y47:CJ47" si="20">SUM(Y36:Y46)</f>
        <v>0</v>
      </c>
      <c r="Z47" s="727">
        <f t="shared" si="20"/>
        <v>0</v>
      </c>
      <c r="AA47" s="727">
        <f t="shared" si="20"/>
        <v>0</v>
      </c>
      <c r="AB47" s="727">
        <f t="shared" si="20"/>
        <v>0</v>
      </c>
      <c r="AC47" s="727">
        <f t="shared" si="20"/>
        <v>1874.2781596185864</v>
      </c>
      <c r="AD47" s="727">
        <f t="shared" si="20"/>
        <v>1873.5949863864994</v>
      </c>
      <c r="AE47" s="727">
        <f t="shared" si="20"/>
        <v>1873.1691875622764</v>
      </c>
      <c r="AF47" s="727">
        <f t="shared" si="20"/>
        <v>1873.0241041123934</v>
      </c>
      <c r="AG47" s="727">
        <f t="shared" si="20"/>
        <v>1872.4772731874868</v>
      </c>
      <c r="AH47" s="727">
        <f t="shared" si="20"/>
        <v>1872.0584913848877</v>
      </c>
      <c r="AI47" s="727">
        <f t="shared" si="20"/>
        <v>1871.6397095822886</v>
      </c>
      <c r="AJ47" s="727">
        <f t="shared" si="20"/>
        <v>1871.2209277796894</v>
      </c>
      <c r="AK47" s="727">
        <f t="shared" si="20"/>
        <v>1870.8021459770903</v>
      </c>
      <c r="AL47" s="727">
        <f t="shared" si="20"/>
        <v>1870.3833641744911</v>
      </c>
      <c r="AM47" s="727">
        <f t="shared" si="20"/>
        <v>1869.964582371892</v>
      </c>
      <c r="AN47" s="727">
        <f t="shared" si="20"/>
        <v>1869.5458005692931</v>
      </c>
      <c r="AO47" s="727">
        <f t="shared" si="20"/>
        <v>1869.1270187666939</v>
      </c>
      <c r="AP47" s="727">
        <f t="shared" si="20"/>
        <v>1868.7082369640948</v>
      </c>
      <c r="AQ47" s="727">
        <f t="shared" si="20"/>
        <v>1868.2894551614957</v>
      </c>
      <c r="AR47" s="727">
        <f t="shared" si="20"/>
        <v>1867.8706733588965</v>
      </c>
      <c r="AS47" s="727">
        <f t="shared" si="20"/>
        <v>1867.4518915562974</v>
      </c>
      <c r="AT47" s="727">
        <f t="shared" si="20"/>
        <v>1867.0331097536982</v>
      </c>
      <c r="AU47" s="727">
        <f t="shared" si="20"/>
        <v>1866.6143279510991</v>
      </c>
      <c r="AV47" s="727">
        <f t="shared" si="20"/>
        <v>1866.1955461484999</v>
      </c>
      <c r="AW47" s="727">
        <f t="shared" si="20"/>
        <v>1866.1955461484999</v>
      </c>
      <c r="AX47" s="727">
        <f t="shared" si="20"/>
        <v>1866.1955461484999</v>
      </c>
      <c r="AY47" s="727">
        <f t="shared" si="20"/>
        <v>1866.1955461484999</v>
      </c>
      <c r="AZ47" s="727">
        <f t="shared" si="20"/>
        <v>1866.1955461484999</v>
      </c>
      <c r="BA47" s="727">
        <f t="shared" si="20"/>
        <v>1866.1955461484999</v>
      </c>
      <c r="BB47" s="727">
        <f t="shared" si="20"/>
        <v>1866.1955461484999</v>
      </c>
      <c r="BC47" s="727">
        <f t="shared" si="20"/>
        <v>1866.1955461484999</v>
      </c>
      <c r="BD47" s="727">
        <f t="shared" si="20"/>
        <v>1866.1955461484999</v>
      </c>
      <c r="BE47" s="727">
        <f t="shared" si="20"/>
        <v>1866.1955461484999</v>
      </c>
      <c r="BF47" s="727">
        <f t="shared" si="20"/>
        <v>1866.1955461484999</v>
      </c>
      <c r="BG47" s="727">
        <f t="shared" si="20"/>
        <v>1866.1955461484999</v>
      </c>
      <c r="BH47" s="727">
        <f t="shared" si="20"/>
        <v>1866.1955461484999</v>
      </c>
      <c r="BI47" s="727">
        <f t="shared" si="20"/>
        <v>1866.1955461484999</v>
      </c>
      <c r="BJ47" s="727">
        <f t="shared" si="20"/>
        <v>1866.1955461484999</v>
      </c>
      <c r="BK47" s="727">
        <f t="shared" si="20"/>
        <v>1866.1955461484999</v>
      </c>
      <c r="BL47" s="727">
        <f t="shared" si="20"/>
        <v>1866.1955461484999</v>
      </c>
      <c r="BM47" s="727">
        <f t="shared" si="20"/>
        <v>1866.1955461484999</v>
      </c>
      <c r="BN47" s="727">
        <f t="shared" si="20"/>
        <v>1866.1955461484999</v>
      </c>
      <c r="BO47" s="727">
        <f t="shared" si="20"/>
        <v>1866.1955461484999</v>
      </c>
      <c r="BP47" s="727">
        <f t="shared" si="20"/>
        <v>1866.1955461484999</v>
      </c>
      <c r="BQ47" s="727">
        <f t="shared" si="20"/>
        <v>1866.1955461484999</v>
      </c>
      <c r="BR47" s="727">
        <f t="shared" si="20"/>
        <v>1866.1955461484999</v>
      </c>
      <c r="BS47" s="727">
        <f t="shared" si="20"/>
        <v>1866.1955461484999</v>
      </c>
      <c r="BT47" s="727">
        <f t="shared" si="20"/>
        <v>1866.1955461484999</v>
      </c>
      <c r="BU47" s="727">
        <f t="shared" si="20"/>
        <v>1866.1955461484999</v>
      </c>
      <c r="BV47" s="727">
        <f t="shared" si="20"/>
        <v>1866.1955461484999</v>
      </c>
      <c r="BW47" s="727">
        <f t="shared" si="20"/>
        <v>1866.1955461484999</v>
      </c>
      <c r="BX47" s="727">
        <f t="shared" si="20"/>
        <v>1866.1955461484999</v>
      </c>
      <c r="BY47" s="727">
        <f t="shared" si="20"/>
        <v>1866.1955461484999</v>
      </c>
      <c r="BZ47" s="727">
        <f t="shared" si="20"/>
        <v>1866.1955461484999</v>
      </c>
      <c r="CA47" s="727">
        <f t="shared" si="20"/>
        <v>1866.1955461484999</v>
      </c>
      <c r="CB47" s="727">
        <f t="shared" si="20"/>
        <v>1866.1955461484999</v>
      </c>
      <c r="CC47" s="727">
        <f t="shared" si="20"/>
        <v>1866.1955461484999</v>
      </c>
      <c r="CD47" s="727">
        <f t="shared" si="20"/>
        <v>1866.1955461484999</v>
      </c>
      <c r="CE47" s="727">
        <f t="shared" si="20"/>
        <v>1866.1955461484999</v>
      </c>
      <c r="CF47" s="727">
        <f t="shared" si="20"/>
        <v>1866.1955461484999</v>
      </c>
      <c r="CG47" s="727">
        <f t="shared" si="20"/>
        <v>1866.1955461484999</v>
      </c>
      <c r="CH47" s="727">
        <f t="shared" si="20"/>
        <v>1866.1955461484999</v>
      </c>
      <c r="CI47" s="727">
        <f t="shared" si="20"/>
        <v>1866.1955461484999</v>
      </c>
      <c r="CJ47" s="727">
        <f t="shared" si="20"/>
        <v>1866.1955461484999</v>
      </c>
      <c r="CK47" s="727">
        <f t="shared" ref="CK47:DW47" si="21">SUM(CK36:CK46)</f>
        <v>1866.1955461484999</v>
      </c>
      <c r="CL47" s="727">
        <f t="shared" si="21"/>
        <v>1866.1955461484999</v>
      </c>
      <c r="CM47" s="727">
        <f t="shared" si="21"/>
        <v>1866.1955461484999</v>
      </c>
      <c r="CN47" s="727">
        <f t="shared" si="21"/>
        <v>1866.1955461484999</v>
      </c>
      <c r="CO47" s="727">
        <f t="shared" si="21"/>
        <v>1866.1955461484999</v>
      </c>
      <c r="CP47" s="727">
        <f t="shared" si="21"/>
        <v>1866.1955461484999</v>
      </c>
      <c r="CQ47" s="727">
        <f t="shared" si="21"/>
        <v>1866.1955461484999</v>
      </c>
      <c r="CR47" s="727">
        <f t="shared" si="21"/>
        <v>1866.1955461484999</v>
      </c>
      <c r="CS47" s="727">
        <f t="shared" si="21"/>
        <v>1866.1955461484999</v>
      </c>
      <c r="CT47" s="727">
        <f t="shared" si="21"/>
        <v>1866.1955461484999</v>
      </c>
      <c r="CU47" s="727">
        <f t="shared" si="21"/>
        <v>1866.1955461484999</v>
      </c>
      <c r="CV47" s="727">
        <f t="shared" si="21"/>
        <v>1866.1955461484999</v>
      </c>
      <c r="CW47" s="727">
        <f t="shared" si="21"/>
        <v>1866.1955461484999</v>
      </c>
      <c r="CX47" s="727">
        <f t="shared" si="21"/>
        <v>1866.1955461484999</v>
      </c>
      <c r="CY47" s="728">
        <f t="shared" si="21"/>
        <v>1866.1955461484999</v>
      </c>
      <c r="CZ47" s="729">
        <f t="shared" si="21"/>
        <v>0</v>
      </c>
      <c r="DA47" s="730">
        <f t="shared" si="21"/>
        <v>0</v>
      </c>
      <c r="DB47" s="730">
        <f t="shared" si="21"/>
        <v>0</v>
      </c>
      <c r="DC47" s="730">
        <f t="shared" si="21"/>
        <v>0</v>
      </c>
      <c r="DD47" s="730">
        <f t="shared" si="21"/>
        <v>0</v>
      </c>
      <c r="DE47" s="730">
        <f t="shared" si="21"/>
        <v>0</v>
      </c>
      <c r="DF47" s="730">
        <f t="shared" si="21"/>
        <v>0</v>
      </c>
      <c r="DG47" s="730">
        <f t="shared" si="21"/>
        <v>0</v>
      </c>
      <c r="DH47" s="730">
        <f t="shared" si="21"/>
        <v>0</v>
      </c>
      <c r="DI47" s="730">
        <f t="shared" si="21"/>
        <v>0</v>
      </c>
      <c r="DJ47" s="730">
        <f t="shared" si="21"/>
        <v>0</v>
      </c>
      <c r="DK47" s="730">
        <f t="shared" si="21"/>
        <v>0</v>
      </c>
      <c r="DL47" s="730">
        <f t="shared" si="21"/>
        <v>0</v>
      </c>
      <c r="DM47" s="730">
        <f t="shared" si="21"/>
        <v>0</v>
      </c>
      <c r="DN47" s="730">
        <f t="shared" si="21"/>
        <v>0</v>
      </c>
      <c r="DO47" s="730">
        <f t="shared" si="21"/>
        <v>0</v>
      </c>
      <c r="DP47" s="730">
        <f t="shared" si="21"/>
        <v>0</v>
      </c>
      <c r="DQ47" s="730">
        <f t="shared" si="21"/>
        <v>0</v>
      </c>
      <c r="DR47" s="730">
        <f t="shared" si="21"/>
        <v>0</v>
      </c>
      <c r="DS47" s="730">
        <f t="shared" si="21"/>
        <v>0</v>
      </c>
      <c r="DT47" s="730">
        <f t="shared" si="21"/>
        <v>0</v>
      </c>
      <c r="DU47" s="730">
        <f t="shared" si="21"/>
        <v>0</v>
      </c>
      <c r="DV47" s="730">
        <f t="shared" si="21"/>
        <v>0</v>
      </c>
      <c r="DW47" s="731">
        <f t="shared" si="21"/>
        <v>0</v>
      </c>
      <c r="DX47" s="37"/>
    </row>
    <row r="48" spans="2:128" ht="25.5" x14ac:dyDescent="0.2">
      <c r="B48" s="678" t="s">
        <v>495</v>
      </c>
      <c r="C48" s="679" t="s">
        <v>845</v>
      </c>
      <c r="D48" s="680" t="s">
        <v>846</v>
      </c>
      <c r="E48" s="681" t="s">
        <v>561</v>
      </c>
      <c r="F48" s="464" t="s">
        <v>840</v>
      </c>
      <c r="G48" s="682" t="s">
        <v>59</v>
      </c>
      <c r="H48" s="683" t="s">
        <v>497</v>
      </c>
      <c r="I48" s="683">
        <f>MAX(X48:AV48)</f>
        <v>18</v>
      </c>
      <c r="J48" s="683">
        <f>SUMPRODUCT($X$2:$CY$2,$X48:$CY48)*365</f>
        <v>156740.08508679076</v>
      </c>
      <c r="K48" s="683">
        <f>SUMPRODUCT($X$2:$CY$2,$X49:$CY49)+SUMPRODUCT($X$2:$CY$2,$X50:$CY50)+SUMPRODUCT($X$2:$CY$2,$X51:$CY51)</f>
        <v>47588.946179338585</v>
      </c>
      <c r="L48" s="683">
        <f>SUMPRODUCT($X$2:$CY$2,$X52:$CY52) +SUMPRODUCT($X$2:$CY$2,$X53:$CY53)</f>
        <v>72286.523259204871</v>
      </c>
      <c r="M48" s="683">
        <f>SUMPRODUCT($X$2:$CY$2,$X54:$CY54)</f>
        <v>0</v>
      </c>
      <c r="N48" s="683">
        <f>SUMPRODUCT($X$2:$CY$2,$X57:$CY57) +SUMPRODUCT($X$2:$CY$2,$X58:$CY58)</f>
        <v>158.26546114872764</v>
      </c>
      <c r="O48" s="683">
        <f>SUMPRODUCT($X$2:$CY$2,$X55:$CY55) +SUMPRODUCT($X$2:$CY$2,$X56:$CY56) +SUMPRODUCT($X$2:$CY$2,$X59:$CY59)</f>
        <v>0</v>
      </c>
      <c r="P48" s="683">
        <f>SUM(K48:O48)</f>
        <v>120033.73489969218</v>
      </c>
      <c r="Q48" s="683">
        <f>(SUM(K48:M48)*100000)/(J48*1000)</f>
        <v>76.480416207612436</v>
      </c>
      <c r="R48" s="684">
        <f>(P48*100000)/(J48*1000)</f>
        <v>76.581389395843829</v>
      </c>
      <c r="S48" s="685">
        <v>3</v>
      </c>
      <c r="T48" s="686">
        <v>3</v>
      </c>
      <c r="U48" s="687" t="s">
        <v>498</v>
      </c>
      <c r="V48" s="688" t="s">
        <v>127</v>
      </c>
      <c r="W48" s="689" t="s">
        <v>78</v>
      </c>
      <c r="X48" s="690">
        <v>0</v>
      </c>
      <c r="Y48" s="690">
        <v>0</v>
      </c>
      <c r="Z48" s="690">
        <v>0</v>
      </c>
      <c r="AA48" s="690">
        <v>0</v>
      </c>
      <c r="AB48" s="690">
        <v>0</v>
      </c>
      <c r="AC48" s="690">
        <v>18</v>
      </c>
      <c r="AD48" s="690">
        <v>18</v>
      </c>
      <c r="AE48" s="690">
        <v>18</v>
      </c>
      <c r="AF48" s="690">
        <v>18</v>
      </c>
      <c r="AG48" s="690">
        <v>18</v>
      </c>
      <c r="AH48" s="690">
        <v>18</v>
      </c>
      <c r="AI48" s="690">
        <v>18</v>
      </c>
      <c r="AJ48" s="690">
        <v>18</v>
      </c>
      <c r="AK48" s="690">
        <v>18</v>
      </c>
      <c r="AL48" s="690">
        <v>18</v>
      </c>
      <c r="AM48" s="690">
        <v>18</v>
      </c>
      <c r="AN48" s="690">
        <v>18</v>
      </c>
      <c r="AO48" s="690">
        <v>18</v>
      </c>
      <c r="AP48" s="690">
        <v>18</v>
      </c>
      <c r="AQ48" s="690">
        <v>18</v>
      </c>
      <c r="AR48" s="690">
        <v>18</v>
      </c>
      <c r="AS48" s="690">
        <v>18</v>
      </c>
      <c r="AT48" s="690">
        <v>18</v>
      </c>
      <c r="AU48" s="690">
        <v>18</v>
      </c>
      <c r="AV48" s="690">
        <v>18</v>
      </c>
      <c r="AW48" s="690">
        <v>18</v>
      </c>
      <c r="AX48" s="690">
        <v>18</v>
      </c>
      <c r="AY48" s="690">
        <v>18</v>
      </c>
      <c r="AZ48" s="690">
        <v>18</v>
      </c>
      <c r="BA48" s="690">
        <v>18</v>
      </c>
      <c r="BB48" s="690">
        <v>18</v>
      </c>
      <c r="BC48" s="690">
        <v>18</v>
      </c>
      <c r="BD48" s="690">
        <v>18</v>
      </c>
      <c r="BE48" s="690">
        <v>18</v>
      </c>
      <c r="BF48" s="690">
        <v>18</v>
      </c>
      <c r="BG48" s="690">
        <v>18</v>
      </c>
      <c r="BH48" s="690">
        <v>18</v>
      </c>
      <c r="BI48" s="690">
        <v>18</v>
      </c>
      <c r="BJ48" s="690">
        <v>18</v>
      </c>
      <c r="BK48" s="690">
        <v>18</v>
      </c>
      <c r="BL48" s="690">
        <v>18</v>
      </c>
      <c r="BM48" s="690">
        <v>18</v>
      </c>
      <c r="BN48" s="690">
        <v>18</v>
      </c>
      <c r="BO48" s="690">
        <v>18</v>
      </c>
      <c r="BP48" s="690">
        <v>18</v>
      </c>
      <c r="BQ48" s="690">
        <v>18</v>
      </c>
      <c r="BR48" s="690">
        <v>18</v>
      </c>
      <c r="BS48" s="690">
        <v>18</v>
      </c>
      <c r="BT48" s="690">
        <v>18</v>
      </c>
      <c r="BU48" s="690">
        <v>18</v>
      </c>
      <c r="BV48" s="690">
        <v>18</v>
      </c>
      <c r="BW48" s="690">
        <v>18</v>
      </c>
      <c r="BX48" s="690">
        <v>18</v>
      </c>
      <c r="BY48" s="690">
        <v>18</v>
      </c>
      <c r="BZ48" s="690">
        <v>18</v>
      </c>
      <c r="CA48" s="690">
        <v>18</v>
      </c>
      <c r="CB48" s="690">
        <v>18</v>
      </c>
      <c r="CC48" s="690">
        <v>18</v>
      </c>
      <c r="CD48" s="690">
        <v>18</v>
      </c>
      <c r="CE48" s="691">
        <v>18</v>
      </c>
      <c r="CF48" s="691">
        <v>18</v>
      </c>
      <c r="CG48" s="691">
        <v>18</v>
      </c>
      <c r="CH48" s="691">
        <v>18</v>
      </c>
      <c r="CI48" s="691">
        <v>18</v>
      </c>
      <c r="CJ48" s="691">
        <v>18</v>
      </c>
      <c r="CK48" s="691">
        <v>18</v>
      </c>
      <c r="CL48" s="691">
        <v>18</v>
      </c>
      <c r="CM48" s="691">
        <v>18</v>
      </c>
      <c r="CN48" s="691">
        <v>18</v>
      </c>
      <c r="CO48" s="691">
        <v>18</v>
      </c>
      <c r="CP48" s="691">
        <v>18</v>
      </c>
      <c r="CQ48" s="691">
        <v>18</v>
      </c>
      <c r="CR48" s="691">
        <v>18</v>
      </c>
      <c r="CS48" s="691">
        <v>18</v>
      </c>
      <c r="CT48" s="691">
        <v>18</v>
      </c>
      <c r="CU48" s="691">
        <v>18</v>
      </c>
      <c r="CV48" s="691">
        <v>18</v>
      </c>
      <c r="CW48" s="691">
        <v>18</v>
      </c>
      <c r="CX48" s="691">
        <v>18</v>
      </c>
      <c r="CY48" s="692">
        <v>18</v>
      </c>
      <c r="CZ48" s="693">
        <v>0</v>
      </c>
      <c r="DA48" s="694">
        <v>0</v>
      </c>
      <c r="DB48" s="694">
        <v>0</v>
      </c>
      <c r="DC48" s="694">
        <v>0</v>
      </c>
      <c r="DD48" s="694">
        <v>0</v>
      </c>
      <c r="DE48" s="694">
        <v>0</v>
      </c>
      <c r="DF48" s="694">
        <v>0</v>
      </c>
      <c r="DG48" s="694">
        <v>0</v>
      </c>
      <c r="DH48" s="694">
        <v>0</v>
      </c>
      <c r="DI48" s="694">
        <v>0</v>
      </c>
      <c r="DJ48" s="694">
        <v>0</v>
      </c>
      <c r="DK48" s="694">
        <v>0</v>
      </c>
      <c r="DL48" s="694">
        <v>0</v>
      </c>
      <c r="DM48" s="694">
        <v>0</v>
      </c>
      <c r="DN48" s="694">
        <v>0</v>
      </c>
      <c r="DO48" s="694">
        <v>0</v>
      </c>
      <c r="DP48" s="694">
        <v>0</v>
      </c>
      <c r="DQ48" s="694">
        <v>0</v>
      </c>
      <c r="DR48" s="694">
        <v>0</v>
      </c>
      <c r="DS48" s="694">
        <v>0</v>
      </c>
      <c r="DT48" s="694">
        <v>0</v>
      </c>
      <c r="DU48" s="694">
        <v>0</v>
      </c>
      <c r="DV48" s="694">
        <v>0</v>
      </c>
      <c r="DW48" s="695">
        <v>0</v>
      </c>
      <c r="DX48" s="37"/>
    </row>
    <row r="49" spans="2:128" x14ac:dyDescent="0.2">
      <c r="B49" s="696"/>
      <c r="C49" s="697"/>
      <c r="D49" s="698"/>
      <c r="E49" s="699"/>
      <c r="F49" s="699"/>
      <c r="G49" s="698"/>
      <c r="H49" s="699"/>
      <c r="I49" s="699"/>
      <c r="J49" s="699"/>
      <c r="K49" s="699"/>
      <c r="L49" s="699"/>
      <c r="M49" s="699"/>
      <c r="N49" s="699"/>
      <c r="O49" s="699"/>
      <c r="P49" s="699"/>
      <c r="Q49" s="699"/>
      <c r="R49" s="700"/>
      <c r="S49" s="699"/>
      <c r="T49" s="700"/>
      <c r="U49" s="701" t="s">
        <v>499</v>
      </c>
      <c r="V49" s="688" t="s">
        <v>127</v>
      </c>
      <c r="W49" s="689" t="s">
        <v>500</v>
      </c>
      <c r="X49" s="690">
        <v>3427.9</v>
      </c>
      <c r="Y49" s="690">
        <v>3917.5999999999995</v>
      </c>
      <c r="Z49" s="690">
        <v>4896.9999999999991</v>
      </c>
      <c r="AA49" s="690">
        <v>19587.999999999996</v>
      </c>
      <c r="AB49" s="690">
        <v>17139.499999999996</v>
      </c>
      <c r="AC49" s="690">
        <v>0</v>
      </c>
      <c r="AD49" s="690">
        <v>0</v>
      </c>
      <c r="AE49" s="690">
        <v>0</v>
      </c>
      <c r="AF49" s="690">
        <v>0</v>
      </c>
      <c r="AG49" s="690">
        <v>0</v>
      </c>
      <c r="AH49" s="690">
        <v>0</v>
      </c>
      <c r="AI49" s="690">
        <v>0</v>
      </c>
      <c r="AJ49" s="690">
        <v>0</v>
      </c>
      <c r="AK49" s="690">
        <v>0</v>
      </c>
      <c r="AL49" s="690">
        <v>0</v>
      </c>
      <c r="AM49" s="690">
        <v>0</v>
      </c>
      <c r="AN49" s="690">
        <v>0</v>
      </c>
      <c r="AO49" s="690">
        <v>0</v>
      </c>
      <c r="AP49" s="690">
        <v>0</v>
      </c>
      <c r="AQ49" s="690">
        <v>0</v>
      </c>
      <c r="AR49" s="690">
        <v>238</v>
      </c>
      <c r="AS49" s="690">
        <v>272</v>
      </c>
      <c r="AT49" s="690">
        <v>340</v>
      </c>
      <c r="AU49" s="690">
        <v>1360</v>
      </c>
      <c r="AV49" s="690">
        <v>1190</v>
      </c>
      <c r="AW49" s="690">
        <v>0</v>
      </c>
      <c r="AX49" s="690">
        <v>0</v>
      </c>
      <c r="AY49" s="690">
        <v>0</v>
      </c>
      <c r="AZ49" s="690">
        <v>0</v>
      </c>
      <c r="BA49" s="690">
        <v>0</v>
      </c>
      <c r="BB49" s="690">
        <v>0</v>
      </c>
      <c r="BC49" s="690">
        <v>0</v>
      </c>
      <c r="BD49" s="690">
        <v>0</v>
      </c>
      <c r="BE49" s="690">
        <v>0</v>
      </c>
      <c r="BF49" s="690">
        <v>0</v>
      </c>
      <c r="BG49" s="690">
        <v>0</v>
      </c>
      <c r="BH49" s="690">
        <v>0</v>
      </c>
      <c r="BI49" s="690">
        <v>0</v>
      </c>
      <c r="BJ49" s="690">
        <v>0</v>
      </c>
      <c r="BK49" s="690">
        <v>0</v>
      </c>
      <c r="BL49" s="690">
        <v>238</v>
      </c>
      <c r="BM49" s="690">
        <v>272</v>
      </c>
      <c r="BN49" s="690">
        <v>340</v>
      </c>
      <c r="BO49" s="690">
        <v>1360</v>
      </c>
      <c r="BP49" s="690">
        <v>1190</v>
      </c>
      <c r="BQ49" s="690">
        <v>0</v>
      </c>
      <c r="BR49" s="690">
        <v>0</v>
      </c>
      <c r="BS49" s="690">
        <v>0</v>
      </c>
      <c r="BT49" s="690">
        <v>0</v>
      </c>
      <c r="BU49" s="690">
        <v>0</v>
      </c>
      <c r="BV49" s="690">
        <v>0</v>
      </c>
      <c r="BW49" s="690">
        <v>0</v>
      </c>
      <c r="BX49" s="690">
        <v>0</v>
      </c>
      <c r="BY49" s="690">
        <v>0</v>
      </c>
      <c r="BZ49" s="690">
        <v>0</v>
      </c>
      <c r="CA49" s="690">
        <v>0</v>
      </c>
      <c r="CB49" s="690">
        <v>0</v>
      </c>
      <c r="CC49" s="690">
        <v>0</v>
      </c>
      <c r="CD49" s="690">
        <v>0</v>
      </c>
      <c r="CE49" s="691">
        <v>0</v>
      </c>
      <c r="CF49" s="691">
        <v>423.5</v>
      </c>
      <c r="CG49" s="691">
        <v>484</v>
      </c>
      <c r="CH49" s="691">
        <v>605</v>
      </c>
      <c r="CI49" s="691">
        <v>2420</v>
      </c>
      <c r="CJ49" s="691">
        <v>2117.5</v>
      </c>
      <c r="CK49" s="691">
        <v>0</v>
      </c>
      <c r="CL49" s="691">
        <v>0</v>
      </c>
      <c r="CM49" s="691">
        <v>0</v>
      </c>
      <c r="CN49" s="691">
        <v>0</v>
      </c>
      <c r="CO49" s="691">
        <v>0</v>
      </c>
      <c r="CP49" s="691">
        <v>0</v>
      </c>
      <c r="CQ49" s="691">
        <v>0</v>
      </c>
      <c r="CR49" s="691">
        <v>0</v>
      </c>
      <c r="CS49" s="691">
        <v>0</v>
      </c>
      <c r="CT49" s="691">
        <v>0</v>
      </c>
      <c r="CU49" s="691">
        <v>0</v>
      </c>
      <c r="CV49" s="691">
        <v>0</v>
      </c>
      <c r="CW49" s="691">
        <v>0</v>
      </c>
      <c r="CX49" s="691">
        <v>0</v>
      </c>
      <c r="CY49" s="692">
        <v>0</v>
      </c>
      <c r="CZ49" s="693">
        <v>0</v>
      </c>
      <c r="DA49" s="694">
        <v>0</v>
      </c>
      <c r="DB49" s="694">
        <v>0</v>
      </c>
      <c r="DC49" s="694">
        <v>0</v>
      </c>
      <c r="DD49" s="694">
        <v>0</v>
      </c>
      <c r="DE49" s="694">
        <v>0</v>
      </c>
      <c r="DF49" s="694">
        <v>0</v>
      </c>
      <c r="DG49" s="694">
        <v>0</v>
      </c>
      <c r="DH49" s="694">
        <v>0</v>
      </c>
      <c r="DI49" s="694">
        <v>0</v>
      </c>
      <c r="DJ49" s="694">
        <v>0</v>
      </c>
      <c r="DK49" s="694">
        <v>0</v>
      </c>
      <c r="DL49" s="694">
        <v>0</v>
      </c>
      <c r="DM49" s="694">
        <v>0</v>
      </c>
      <c r="DN49" s="694">
        <v>0</v>
      </c>
      <c r="DO49" s="694">
        <v>0</v>
      </c>
      <c r="DP49" s="694">
        <v>0</v>
      </c>
      <c r="DQ49" s="694">
        <v>0</v>
      </c>
      <c r="DR49" s="694">
        <v>0</v>
      </c>
      <c r="DS49" s="694">
        <v>0</v>
      </c>
      <c r="DT49" s="694">
        <v>0</v>
      </c>
      <c r="DU49" s="694">
        <v>0</v>
      </c>
      <c r="DV49" s="694">
        <v>0</v>
      </c>
      <c r="DW49" s="695">
        <v>0</v>
      </c>
      <c r="DX49" s="37"/>
    </row>
    <row r="50" spans="2:128" x14ac:dyDescent="0.2">
      <c r="B50" s="702"/>
      <c r="C50" s="703"/>
      <c r="D50" s="502"/>
      <c r="E50" s="502"/>
      <c r="F50" s="502"/>
      <c r="G50" s="502"/>
      <c r="H50" s="502"/>
      <c r="I50" s="529"/>
      <c r="J50" s="529"/>
      <c r="K50" s="529"/>
      <c r="L50" s="529"/>
      <c r="M50" s="529"/>
      <c r="N50" s="529"/>
      <c r="O50" s="529"/>
      <c r="P50" s="529"/>
      <c r="Q50" s="529"/>
      <c r="R50" s="704"/>
      <c r="S50" s="529"/>
      <c r="T50" s="704"/>
      <c r="U50" s="701" t="s">
        <v>501</v>
      </c>
      <c r="V50" s="688" t="s">
        <v>127</v>
      </c>
      <c r="W50" s="689" t="s">
        <v>500</v>
      </c>
      <c r="X50" s="690">
        <v>0</v>
      </c>
      <c r="Y50" s="690">
        <v>0</v>
      </c>
      <c r="Z50" s="690">
        <v>0</v>
      </c>
      <c r="AA50" s="690">
        <v>0</v>
      </c>
      <c r="AB50" s="690">
        <v>0</v>
      </c>
      <c r="AC50" s="690">
        <v>0</v>
      </c>
      <c r="AD50" s="690">
        <v>0</v>
      </c>
      <c r="AE50" s="690">
        <v>0</v>
      </c>
      <c r="AF50" s="690">
        <v>0</v>
      </c>
      <c r="AG50" s="690">
        <v>0</v>
      </c>
      <c r="AH50" s="690">
        <v>0</v>
      </c>
      <c r="AI50" s="690">
        <v>0</v>
      </c>
      <c r="AJ50" s="690">
        <v>0</v>
      </c>
      <c r="AK50" s="690">
        <v>0</v>
      </c>
      <c r="AL50" s="690">
        <v>0</v>
      </c>
      <c r="AM50" s="690">
        <v>0</v>
      </c>
      <c r="AN50" s="690">
        <v>0</v>
      </c>
      <c r="AO50" s="690">
        <v>0</v>
      </c>
      <c r="AP50" s="690">
        <v>0</v>
      </c>
      <c r="AQ50" s="690">
        <v>0</v>
      </c>
      <c r="AR50" s="690">
        <v>0</v>
      </c>
      <c r="AS50" s="690">
        <v>0</v>
      </c>
      <c r="AT50" s="690">
        <v>0</v>
      </c>
      <c r="AU50" s="690">
        <v>0</v>
      </c>
      <c r="AV50" s="690">
        <v>0</v>
      </c>
      <c r="AW50" s="690">
        <v>0</v>
      </c>
      <c r="AX50" s="690">
        <v>0</v>
      </c>
      <c r="AY50" s="690">
        <v>0</v>
      </c>
      <c r="AZ50" s="690">
        <v>0</v>
      </c>
      <c r="BA50" s="690">
        <v>0</v>
      </c>
      <c r="BB50" s="690">
        <v>0</v>
      </c>
      <c r="BC50" s="690">
        <v>0</v>
      </c>
      <c r="BD50" s="690">
        <v>0</v>
      </c>
      <c r="BE50" s="690">
        <v>0</v>
      </c>
      <c r="BF50" s="690">
        <v>0</v>
      </c>
      <c r="BG50" s="690">
        <v>0</v>
      </c>
      <c r="BH50" s="690">
        <v>0</v>
      </c>
      <c r="BI50" s="690">
        <v>0</v>
      </c>
      <c r="BJ50" s="690">
        <v>0</v>
      </c>
      <c r="BK50" s="690">
        <v>0</v>
      </c>
      <c r="BL50" s="690">
        <v>0</v>
      </c>
      <c r="BM50" s="690">
        <v>0</v>
      </c>
      <c r="BN50" s="690">
        <v>0</v>
      </c>
      <c r="BO50" s="690">
        <v>0</v>
      </c>
      <c r="BP50" s="690">
        <v>0</v>
      </c>
      <c r="BQ50" s="690">
        <v>0</v>
      </c>
      <c r="BR50" s="690">
        <v>0</v>
      </c>
      <c r="BS50" s="690">
        <v>0</v>
      </c>
      <c r="BT50" s="690">
        <v>0</v>
      </c>
      <c r="BU50" s="690">
        <v>0</v>
      </c>
      <c r="BV50" s="690">
        <v>0</v>
      </c>
      <c r="BW50" s="690">
        <v>0</v>
      </c>
      <c r="BX50" s="690">
        <v>0</v>
      </c>
      <c r="BY50" s="690">
        <v>0</v>
      </c>
      <c r="BZ50" s="690">
        <v>0</v>
      </c>
      <c r="CA50" s="690">
        <v>0</v>
      </c>
      <c r="CB50" s="690">
        <v>0</v>
      </c>
      <c r="CC50" s="690">
        <v>0</v>
      </c>
      <c r="CD50" s="690">
        <v>0</v>
      </c>
      <c r="CE50" s="691">
        <v>0</v>
      </c>
      <c r="CF50" s="691">
        <v>0</v>
      </c>
      <c r="CG50" s="691">
        <v>0</v>
      </c>
      <c r="CH50" s="691">
        <v>0</v>
      </c>
      <c r="CI50" s="691">
        <v>0</v>
      </c>
      <c r="CJ50" s="691">
        <v>0</v>
      </c>
      <c r="CK50" s="691">
        <v>0</v>
      </c>
      <c r="CL50" s="691">
        <v>0</v>
      </c>
      <c r="CM50" s="691">
        <v>0</v>
      </c>
      <c r="CN50" s="691">
        <v>0</v>
      </c>
      <c r="CO50" s="691">
        <v>0</v>
      </c>
      <c r="CP50" s="691">
        <v>0</v>
      </c>
      <c r="CQ50" s="691">
        <v>0</v>
      </c>
      <c r="CR50" s="691">
        <v>0</v>
      </c>
      <c r="CS50" s="691">
        <v>0</v>
      </c>
      <c r="CT50" s="691">
        <v>0</v>
      </c>
      <c r="CU50" s="691">
        <v>0</v>
      </c>
      <c r="CV50" s="691">
        <v>0</v>
      </c>
      <c r="CW50" s="691">
        <v>0</v>
      </c>
      <c r="CX50" s="691">
        <v>0</v>
      </c>
      <c r="CY50" s="692">
        <v>0</v>
      </c>
      <c r="CZ50" s="693">
        <v>0</v>
      </c>
      <c r="DA50" s="694">
        <v>0</v>
      </c>
      <c r="DB50" s="694">
        <v>0</v>
      </c>
      <c r="DC50" s="694">
        <v>0</v>
      </c>
      <c r="DD50" s="694">
        <v>0</v>
      </c>
      <c r="DE50" s="694">
        <v>0</v>
      </c>
      <c r="DF50" s="694">
        <v>0</v>
      </c>
      <c r="DG50" s="694">
        <v>0</v>
      </c>
      <c r="DH50" s="694">
        <v>0</v>
      </c>
      <c r="DI50" s="694">
        <v>0</v>
      </c>
      <c r="DJ50" s="694">
        <v>0</v>
      </c>
      <c r="DK50" s="694">
        <v>0</v>
      </c>
      <c r="DL50" s="694">
        <v>0</v>
      </c>
      <c r="DM50" s="694">
        <v>0</v>
      </c>
      <c r="DN50" s="694">
        <v>0</v>
      </c>
      <c r="DO50" s="694">
        <v>0</v>
      </c>
      <c r="DP50" s="694">
        <v>0</v>
      </c>
      <c r="DQ50" s="694">
        <v>0</v>
      </c>
      <c r="DR50" s="694">
        <v>0</v>
      </c>
      <c r="DS50" s="694">
        <v>0</v>
      </c>
      <c r="DT50" s="694">
        <v>0</v>
      </c>
      <c r="DU50" s="694">
        <v>0</v>
      </c>
      <c r="DV50" s="694">
        <v>0</v>
      </c>
      <c r="DW50" s="695">
        <v>0</v>
      </c>
      <c r="DX50" s="37"/>
    </row>
    <row r="51" spans="2:128" x14ac:dyDescent="0.2">
      <c r="B51" s="702"/>
      <c r="C51" s="703"/>
      <c r="D51" s="502"/>
      <c r="E51" s="502"/>
      <c r="F51" s="502"/>
      <c r="G51" s="502"/>
      <c r="H51" s="502"/>
      <c r="I51" s="529"/>
      <c r="J51" s="529"/>
      <c r="K51" s="529"/>
      <c r="L51" s="529"/>
      <c r="M51" s="529"/>
      <c r="N51" s="529"/>
      <c r="O51" s="529"/>
      <c r="P51" s="529"/>
      <c r="Q51" s="529"/>
      <c r="R51" s="704"/>
      <c r="S51" s="529"/>
      <c r="T51" s="704"/>
      <c r="U51" s="705" t="s">
        <v>855</v>
      </c>
      <c r="V51" s="706" t="s">
        <v>127</v>
      </c>
      <c r="W51" s="707" t="s">
        <v>500</v>
      </c>
      <c r="X51" s="692">
        <v>0</v>
      </c>
      <c r="Y51" s="692">
        <v>0</v>
      </c>
      <c r="Z51" s="692">
        <v>0</v>
      </c>
      <c r="AA51" s="692">
        <v>0</v>
      </c>
      <c r="AB51" s="692">
        <v>0</v>
      </c>
      <c r="AC51" s="692">
        <v>0</v>
      </c>
      <c r="AD51" s="692">
        <v>0</v>
      </c>
      <c r="AE51" s="692">
        <v>0</v>
      </c>
      <c r="AF51" s="692">
        <v>0</v>
      </c>
      <c r="AG51" s="692">
        <v>0</v>
      </c>
      <c r="AH51" s="692">
        <v>0</v>
      </c>
      <c r="AI51" s="692">
        <v>0</v>
      </c>
      <c r="AJ51" s="692">
        <v>0</v>
      </c>
      <c r="AK51" s="692">
        <v>0</v>
      </c>
      <c r="AL51" s="692">
        <v>0</v>
      </c>
      <c r="AM51" s="692">
        <v>0</v>
      </c>
      <c r="AN51" s="692">
        <v>0</v>
      </c>
      <c r="AO51" s="692">
        <v>0</v>
      </c>
      <c r="AP51" s="692">
        <v>0</v>
      </c>
      <c r="AQ51" s="692">
        <v>0</v>
      </c>
      <c r="AR51" s="692">
        <v>0</v>
      </c>
      <c r="AS51" s="692">
        <v>0</v>
      </c>
      <c r="AT51" s="692">
        <v>0</v>
      </c>
      <c r="AU51" s="692">
        <v>0</v>
      </c>
      <c r="AV51" s="692">
        <v>0</v>
      </c>
      <c r="AW51" s="692">
        <v>0</v>
      </c>
      <c r="AX51" s="692">
        <v>0</v>
      </c>
      <c r="AY51" s="692">
        <v>0</v>
      </c>
      <c r="AZ51" s="692">
        <v>0</v>
      </c>
      <c r="BA51" s="692">
        <v>0</v>
      </c>
      <c r="BB51" s="692">
        <v>0</v>
      </c>
      <c r="BC51" s="692">
        <v>0</v>
      </c>
      <c r="BD51" s="692">
        <v>0</v>
      </c>
      <c r="BE51" s="692">
        <v>0</v>
      </c>
      <c r="BF51" s="692">
        <v>0</v>
      </c>
      <c r="BG51" s="692">
        <v>0</v>
      </c>
      <c r="BH51" s="692">
        <v>0</v>
      </c>
      <c r="BI51" s="692">
        <v>0</v>
      </c>
      <c r="BJ51" s="692">
        <v>0</v>
      </c>
      <c r="BK51" s="692">
        <v>0</v>
      </c>
      <c r="BL51" s="692">
        <v>0</v>
      </c>
      <c r="BM51" s="692">
        <v>0</v>
      </c>
      <c r="BN51" s="692">
        <v>0</v>
      </c>
      <c r="BO51" s="692">
        <v>0</v>
      </c>
      <c r="BP51" s="692">
        <v>0</v>
      </c>
      <c r="BQ51" s="692">
        <v>0</v>
      </c>
      <c r="BR51" s="692">
        <v>0</v>
      </c>
      <c r="BS51" s="692">
        <v>0</v>
      </c>
      <c r="BT51" s="692">
        <v>0</v>
      </c>
      <c r="BU51" s="692">
        <v>0</v>
      </c>
      <c r="BV51" s="692">
        <v>0</v>
      </c>
      <c r="BW51" s="692">
        <v>0</v>
      </c>
      <c r="BX51" s="692">
        <v>0</v>
      </c>
      <c r="BY51" s="692">
        <v>0</v>
      </c>
      <c r="BZ51" s="692">
        <v>0</v>
      </c>
      <c r="CA51" s="692">
        <v>0</v>
      </c>
      <c r="CB51" s="692">
        <v>0</v>
      </c>
      <c r="CC51" s="692">
        <v>0</v>
      </c>
      <c r="CD51" s="692">
        <v>0</v>
      </c>
      <c r="CE51" s="692">
        <v>0</v>
      </c>
      <c r="CF51" s="692">
        <v>0</v>
      </c>
      <c r="CG51" s="692">
        <v>0</v>
      </c>
      <c r="CH51" s="692">
        <v>0</v>
      </c>
      <c r="CI51" s="692">
        <v>0</v>
      </c>
      <c r="CJ51" s="692">
        <v>0</v>
      </c>
      <c r="CK51" s="692">
        <v>0</v>
      </c>
      <c r="CL51" s="692">
        <v>0</v>
      </c>
      <c r="CM51" s="692">
        <v>0</v>
      </c>
      <c r="CN51" s="692">
        <v>0</v>
      </c>
      <c r="CO51" s="692">
        <v>0</v>
      </c>
      <c r="CP51" s="692">
        <v>0</v>
      </c>
      <c r="CQ51" s="692">
        <v>0</v>
      </c>
      <c r="CR51" s="692">
        <v>0</v>
      </c>
      <c r="CS51" s="692">
        <v>0</v>
      </c>
      <c r="CT51" s="692">
        <v>0</v>
      </c>
      <c r="CU51" s="692">
        <v>0</v>
      </c>
      <c r="CV51" s="692">
        <v>0</v>
      </c>
      <c r="CW51" s="692">
        <v>0</v>
      </c>
      <c r="CX51" s="692">
        <v>0</v>
      </c>
      <c r="CY51" s="692">
        <v>0</v>
      </c>
      <c r="CZ51" s="693"/>
      <c r="DA51" s="694"/>
      <c r="DB51" s="694"/>
      <c r="DC51" s="694"/>
      <c r="DD51" s="694"/>
      <c r="DE51" s="694"/>
      <c r="DF51" s="694"/>
      <c r="DG51" s="694"/>
      <c r="DH51" s="694"/>
      <c r="DI51" s="694"/>
      <c r="DJ51" s="694"/>
      <c r="DK51" s="694"/>
      <c r="DL51" s="694"/>
      <c r="DM51" s="694"/>
      <c r="DN51" s="694"/>
      <c r="DO51" s="694"/>
      <c r="DP51" s="694"/>
      <c r="DQ51" s="694"/>
      <c r="DR51" s="694"/>
      <c r="DS51" s="694"/>
      <c r="DT51" s="694"/>
      <c r="DU51" s="694"/>
      <c r="DV51" s="694"/>
      <c r="DW51" s="695"/>
      <c r="DX51" s="37"/>
    </row>
    <row r="52" spans="2:128" x14ac:dyDescent="0.2">
      <c r="B52" s="708"/>
      <c r="C52" s="709"/>
      <c r="D52" s="96"/>
      <c r="E52" s="96"/>
      <c r="F52" s="96"/>
      <c r="G52" s="96"/>
      <c r="H52" s="96"/>
      <c r="I52" s="710"/>
      <c r="J52" s="710"/>
      <c r="K52" s="710"/>
      <c r="L52" s="710"/>
      <c r="M52" s="710"/>
      <c r="N52" s="710"/>
      <c r="O52" s="710"/>
      <c r="P52" s="710"/>
      <c r="Q52" s="710"/>
      <c r="R52" s="711"/>
      <c r="S52" s="710"/>
      <c r="T52" s="711"/>
      <c r="U52" s="701" t="s">
        <v>502</v>
      </c>
      <c r="V52" s="688" t="s">
        <v>127</v>
      </c>
      <c r="W52" s="712" t="s">
        <v>500</v>
      </c>
      <c r="X52" s="690">
        <v>0</v>
      </c>
      <c r="Y52" s="690">
        <v>0</v>
      </c>
      <c r="Z52" s="690">
        <v>0</v>
      </c>
      <c r="AA52" s="690">
        <v>0</v>
      </c>
      <c r="AB52" s="690">
        <v>0</v>
      </c>
      <c r="AC52" s="690">
        <v>124</v>
      </c>
      <c r="AD52" s="690">
        <v>124</v>
      </c>
      <c r="AE52" s="690">
        <v>124</v>
      </c>
      <c r="AF52" s="690">
        <v>124</v>
      </c>
      <c r="AG52" s="690">
        <v>124</v>
      </c>
      <c r="AH52" s="690">
        <v>124</v>
      </c>
      <c r="AI52" s="690">
        <v>124</v>
      </c>
      <c r="AJ52" s="690">
        <v>124</v>
      </c>
      <c r="AK52" s="690">
        <v>124</v>
      </c>
      <c r="AL52" s="690">
        <v>124</v>
      </c>
      <c r="AM52" s="690">
        <v>124</v>
      </c>
      <c r="AN52" s="690">
        <v>124</v>
      </c>
      <c r="AO52" s="690">
        <v>124</v>
      </c>
      <c r="AP52" s="690">
        <v>124</v>
      </c>
      <c r="AQ52" s="690">
        <v>124</v>
      </c>
      <c r="AR52" s="690">
        <v>124</v>
      </c>
      <c r="AS52" s="690">
        <v>124</v>
      </c>
      <c r="AT52" s="690">
        <v>124</v>
      </c>
      <c r="AU52" s="690">
        <v>124</v>
      </c>
      <c r="AV52" s="690">
        <v>124</v>
      </c>
      <c r="AW52" s="690">
        <v>124</v>
      </c>
      <c r="AX52" s="690">
        <v>124</v>
      </c>
      <c r="AY52" s="690">
        <v>124</v>
      </c>
      <c r="AZ52" s="690">
        <v>124</v>
      </c>
      <c r="BA52" s="690">
        <v>124</v>
      </c>
      <c r="BB52" s="690">
        <v>124</v>
      </c>
      <c r="BC52" s="690">
        <v>124</v>
      </c>
      <c r="BD52" s="690">
        <v>124</v>
      </c>
      <c r="BE52" s="690">
        <v>124</v>
      </c>
      <c r="BF52" s="690">
        <v>124</v>
      </c>
      <c r="BG52" s="690">
        <v>124</v>
      </c>
      <c r="BH52" s="690">
        <v>124</v>
      </c>
      <c r="BI52" s="690">
        <v>124</v>
      </c>
      <c r="BJ52" s="690">
        <v>124</v>
      </c>
      <c r="BK52" s="690">
        <v>124</v>
      </c>
      <c r="BL52" s="690">
        <v>124</v>
      </c>
      <c r="BM52" s="690">
        <v>124</v>
      </c>
      <c r="BN52" s="690">
        <v>124</v>
      </c>
      <c r="BO52" s="690">
        <v>124</v>
      </c>
      <c r="BP52" s="690">
        <v>124</v>
      </c>
      <c r="BQ52" s="690">
        <v>124</v>
      </c>
      <c r="BR52" s="690">
        <v>124</v>
      </c>
      <c r="BS52" s="690">
        <v>124</v>
      </c>
      <c r="BT52" s="690">
        <v>124</v>
      </c>
      <c r="BU52" s="690">
        <v>124</v>
      </c>
      <c r="BV52" s="690">
        <v>124</v>
      </c>
      <c r="BW52" s="690">
        <v>124</v>
      </c>
      <c r="BX52" s="690">
        <v>124</v>
      </c>
      <c r="BY52" s="690">
        <v>124</v>
      </c>
      <c r="BZ52" s="690">
        <v>124</v>
      </c>
      <c r="CA52" s="690">
        <v>124</v>
      </c>
      <c r="CB52" s="690">
        <v>124</v>
      </c>
      <c r="CC52" s="690">
        <v>124</v>
      </c>
      <c r="CD52" s="690">
        <v>124</v>
      </c>
      <c r="CE52" s="691">
        <v>124</v>
      </c>
      <c r="CF52" s="691">
        <v>124</v>
      </c>
      <c r="CG52" s="691">
        <v>124</v>
      </c>
      <c r="CH52" s="691">
        <v>124</v>
      </c>
      <c r="CI52" s="691">
        <v>124</v>
      </c>
      <c r="CJ52" s="691">
        <v>124</v>
      </c>
      <c r="CK52" s="691">
        <v>124</v>
      </c>
      <c r="CL52" s="691">
        <v>124</v>
      </c>
      <c r="CM52" s="691">
        <v>124</v>
      </c>
      <c r="CN52" s="691">
        <v>124</v>
      </c>
      <c r="CO52" s="691">
        <v>124</v>
      </c>
      <c r="CP52" s="691">
        <v>124</v>
      </c>
      <c r="CQ52" s="691">
        <v>124</v>
      </c>
      <c r="CR52" s="691">
        <v>124</v>
      </c>
      <c r="CS52" s="691">
        <v>124</v>
      </c>
      <c r="CT52" s="691">
        <v>124</v>
      </c>
      <c r="CU52" s="691">
        <v>124</v>
      </c>
      <c r="CV52" s="691">
        <v>124</v>
      </c>
      <c r="CW52" s="691">
        <v>124</v>
      </c>
      <c r="CX52" s="691">
        <v>124</v>
      </c>
      <c r="CY52" s="692">
        <v>124</v>
      </c>
      <c r="CZ52" s="693">
        <v>0</v>
      </c>
      <c r="DA52" s="694">
        <v>0</v>
      </c>
      <c r="DB52" s="694">
        <v>0</v>
      </c>
      <c r="DC52" s="694">
        <v>0</v>
      </c>
      <c r="DD52" s="694">
        <v>0</v>
      </c>
      <c r="DE52" s="694">
        <v>0</v>
      </c>
      <c r="DF52" s="694">
        <v>0</v>
      </c>
      <c r="DG52" s="694">
        <v>0</v>
      </c>
      <c r="DH52" s="694">
        <v>0</v>
      </c>
      <c r="DI52" s="694">
        <v>0</v>
      </c>
      <c r="DJ52" s="694">
        <v>0</v>
      </c>
      <c r="DK52" s="694">
        <v>0</v>
      </c>
      <c r="DL52" s="694">
        <v>0</v>
      </c>
      <c r="DM52" s="694">
        <v>0</v>
      </c>
      <c r="DN52" s="694">
        <v>0</v>
      </c>
      <c r="DO52" s="694">
        <v>0</v>
      </c>
      <c r="DP52" s="694">
        <v>0</v>
      </c>
      <c r="DQ52" s="694">
        <v>0</v>
      </c>
      <c r="DR52" s="694">
        <v>0</v>
      </c>
      <c r="DS52" s="694">
        <v>0</v>
      </c>
      <c r="DT52" s="694">
        <v>0</v>
      </c>
      <c r="DU52" s="694">
        <v>0</v>
      </c>
      <c r="DV52" s="694">
        <v>0</v>
      </c>
      <c r="DW52" s="695">
        <v>0</v>
      </c>
      <c r="DX52" s="37"/>
    </row>
    <row r="53" spans="2:128" x14ac:dyDescent="0.2">
      <c r="B53" s="713"/>
      <c r="C53" s="714"/>
      <c r="D53" s="215"/>
      <c r="E53" s="215"/>
      <c r="F53" s="215"/>
      <c r="G53" s="215"/>
      <c r="H53" s="215"/>
      <c r="I53" s="715"/>
      <c r="J53" s="715"/>
      <c r="K53" s="715"/>
      <c r="L53" s="715"/>
      <c r="M53" s="715"/>
      <c r="N53" s="715"/>
      <c r="O53" s="715"/>
      <c r="P53" s="715"/>
      <c r="Q53" s="715"/>
      <c r="R53" s="716"/>
      <c r="S53" s="715"/>
      <c r="T53" s="716"/>
      <c r="U53" s="701" t="s">
        <v>503</v>
      </c>
      <c r="V53" s="688" t="s">
        <v>127</v>
      </c>
      <c r="W53" s="712" t="s">
        <v>500</v>
      </c>
      <c r="X53" s="690">
        <v>0</v>
      </c>
      <c r="Y53" s="690">
        <v>0</v>
      </c>
      <c r="Z53" s="690">
        <v>0</v>
      </c>
      <c r="AA53" s="690">
        <v>0</v>
      </c>
      <c r="AB53" s="690">
        <v>0</v>
      </c>
      <c r="AC53" s="690">
        <v>2905.9999999999995</v>
      </c>
      <c r="AD53" s="690">
        <v>2905.9999999999995</v>
      </c>
      <c r="AE53" s="690">
        <v>2905.9999999999995</v>
      </c>
      <c r="AF53" s="690">
        <v>2905.9999999999995</v>
      </c>
      <c r="AG53" s="690">
        <v>2905.9999999999995</v>
      </c>
      <c r="AH53" s="690">
        <v>2905.9999999999995</v>
      </c>
      <c r="AI53" s="690">
        <v>2905.9999999999995</v>
      </c>
      <c r="AJ53" s="690">
        <v>2905.9999999999995</v>
      </c>
      <c r="AK53" s="690">
        <v>2905.9999999999995</v>
      </c>
      <c r="AL53" s="690">
        <v>2905.9999999999995</v>
      </c>
      <c r="AM53" s="690">
        <v>2905.9999999999995</v>
      </c>
      <c r="AN53" s="690">
        <v>2905.9999999999995</v>
      </c>
      <c r="AO53" s="690">
        <v>2905.9999999999995</v>
      </c>
      <c r="AP53" s="690">
        <v>2905.9999999999995</v>
      </c>
      <c r="AQ53" s="690">
        <v>2905.9999999999995</v>
      </c>
      <c r="AR53" s="690">
        <v>2905.9999999999995</v>
      </c>
      <c r="AS53" s="690">
        <v>2905.9999999999995</v>
      </c>
      <c r="AT53" s="690">
        <v>2905.9999999999995</v>
      </c>
      <c r="AU53" s="690">
        <v>2905.9999999999995</v>
      </c>
      <c r="AV53" s="690">
        <v>2905.9999999999995</v>
      </c>
      <c r="AW53" s="690">
        <v>2905.9999999999995</v>
      </c>
      <c r="AX53" s="690">
        <v>2905.9999999999995</v>
      </c>
      <c r="AY53" s="690">
        <v>2905.9999999999995</v>
      </c>
      <c r="AZ53" s="690">
        <v>2905.9999999999995</v>
      </c>
      <c r="BA53" s="690">
        <v>2905.9999999999995</v>
      </c>
      <c r="BB53" s="690">
        <v>2905.9999999999995</v>
      </c>
      <c r="BC53" s="690">
        <v>2905.9999999999995</v>
      </c>
      <c r="BD53" s="690">
        <v>2905.9999999999995</v>
      </c>
      <c r="BE53" s="690">
        <v>2905.9999999999995</v>
      </c>
      <c r="BF53" s="690">
        <v>2905.9999999999995</v>
      </c>
      <c r="BG53" s="690">
        <v>2905.9999999999995</v>
      </c>
      <c r="BH53" s="690">
        <v>2905.9999999999995</v>
      </c>
      <c r="BI53" s="690">
        <v>2905.9999999999995</v>
      </c>
      <c r="BJ53" s="690">
        <v>2905.9999999999995</v>
      </c>
      <c r="BK53" s="690">
        <v>2905.9999999999995</v>
      </c>
      <c r="BL53" s="690">
        <v>2905.9999999999995</v>
      </c>
      <c r="BM53" s="690">
        <v>2905.9999999999995</v>
      </c>
      <c r="BN53" s="690">
        <v>2905.9999999999995</v>
      </c>
      <c r="BO53" s="690">
        <v>2905.9999999999995</v>
      </c>
      <c r="BP53" s="690">
        <v>2905.9999999999995</v>
      </c>
      <c r="BQ53" s="690">
        <v>2905.9999999999995</v>
      </c>
      <c r="BR53" s="690">
        <v>2905.9999999999995</v>
      </c>
      <c r="BS53" s="690">
        <v>2905.9999999999995</v>
      </c>
      <c r="BT53" s="690">
        <v>2905.9999999999995</v>
      </c>
      <c r="BU53" s="690">
        <v>2905.9999999999995</v>
      </c>
      <c r="BV53" s="690">
        <v>2905.9999999999995</v>
      </c>
      <c r="BW53" s="690">
        <v>2905.9999999999995</v>
      </c>
      <c r="BX53" s="690">
        <v>2905.9999999999995</v>
      </c>
      <c r="BY53" s="690">
        <v>2905.9999999999995</v>
      </c>
      <c r="BZ53" s="690">
        <v>2905.9999999999995</v>
      </c>
      <c r="CA53" s="690">
        <v>2905.9999999999995</v>
      </c>
      <c r="CB53" s="690">
        <v>2905.9999999999995</v>
      </c>
      <c r="CC53" s="690">
        <v>2905.9999999999995</v>
      </c>
      <c r="CD53" s="690">
        <v>2905.9999999999995</v>
      </c>
      <c r="CE53" s="691">
        <v>2905.9999999999995</v>
      </c>
      <c r="CF53" s="691">
        <v>2905.9999999999995</v>
      </c>
      <c r="CG53" s="691">
        <v>2905.9999999999995</v>
      </c>
      <c r="CH53" s="691">
        <v>2905.9999999999995</v>
      </c>
      <c r="CI53" s="691">
        <v>2905.9999999999995</v>
      </c>
      <c r="CJ53" s="691">
        <v>2905.9999999999995</v>
      </c>
      <c r="CK53" s="691">
        <v>2905.9999999999995</v>
      </c>
      <c r="CL53" s="691">
        <v>2905.9999999999995</v>
      </c>
      <c r="CM53" s="691">
        <v>2905.9999999999995</v>
      </c>
      <c r="CN53" s="691">
        <v>2905.9999999999995</v>
      </c>
      <c r="CO53" s="691">
        <v>2905.9999999999995</v>
      </c>
      <c r="CP53" s="691">
        <v>2905.9999999999995</v>
      </c>
      <c r="CQ53" s="691">
        <v>2905.9999999999995</v>
      </c>
      <c r="CR53" s="691">
        <v>2905.9999999999995</v>
      </c>
      <c r="CS53" s="691">
        <v>2905.9999999999995</v>
      </c>
      <c r="CT53" s="691">
        <v>2905.9999999999995</v>
      </c>
      <c r="CU53" s="691">
        <v>2905.9999999999995</v>
      </c>
      <c r="CV53" s="691">
        <v>2905.9999999999995</v>
      </c>
      <c r="CW53" s="691">
        <v>2905.9999999999995</v>
      </c>
      <c r="CX53" s="691">
        <v>2905.9999999999995</v>
      </c>
      <c r="CY53" s="692">
        <v>2905.9999999999995</v>
      </c>
      <c r="CZ53" s="693">
        <v>0</v>
      </c>
      <c r="DA53" s="694">
        <v>0</v>
      </c>
      <c r="DB53" s="694">
        <v>0</v>
      </c>
      <c r="DC53" s="694">
        <v>0</v>
      </c>
      <c r="DD53" s="694">
        <v>0</v>
      </c>
      <c r="DE53" s="694">
        <v>0</v>
      </c>
      <c r="DF53" s="694">
        <v>0</v>
      </c>
      <c r="DG53" s="694">
        <v>0</v>
      </c>
      <c r="DH53" s="694">
        <v>0</v>
      </c>
      <c r="DI53" s="694">
        <v>0</v>
      </c>
      <c r="DJ53" s="694">
        <v>0</v>
      </c>
      <c r="DK53" s="694">
        <v>0</v>
      </c>
      <c r="DL53" s="694">
        <v>0</v>
      </c>
      <c r="DM53" s="694">
        <v>0</v>
      </c>
      <c r="DN53" s="694">
        <v>0</v>
      </c>
      <c r="DO53" s="694">
        <v>0</v>
      </c>
      <c r="DP53" s="694">
        <v>0</v>
      </c>
      <c r="DQ53" s="694">
        <v>0</v>
      </c>
      <c r="DR53" s="694">
        <v>0</v>
      </c>
      <c r="DS53" s="694">
        <v>0</v>
      </c>
      <c r="DT53" s="694">
        <v>0</v>
      </c>
      <c r="DU53" s="694">
        <v>0</v>
      </c>
      <c r="DV53" s="694">
        <v>0</v>
      </c>
      <c r="DW53" s="695">
        <v>0</v>
      </c>
      <c r="DX53" s="37"/>
    </row>
    <row r="54" spans="2:128" x14ac:dyDescent="0.2">
      <c r="B54" s="713"/>
      <c r="C54" s="714"/>
      <c r="D54" s="215"/>
      <c r="E54" s="215"/>
      <c r="F54" s="215"/>
      <c r="G54" s="215"/>
      <c r="H54" s="215"/>
      <c r="I54" s="715"/>
      <c r="J54" s="715"/>
      <c r="K54" s="715"/>
      <c r="L54" s="715"/>
      <c r="M54" s="715"/>
      <c r="N54" s="715"/>
      <c r="O54" s="715"/>
      <c r="P54" s="715"/>
      <c r="Q54" s="715"/>
      <c r="R54" s="716"/>
      <c r="S54" s="715"/>
      <c r="T54" s="716"/>
      <c r="U54" s="717" t="s">
        <v>504</v>
      </c>
      <c r="V54" s="718" t="s">
        <v>127</v>
      </c>
      <c r="W54" s="712" t="s">
        <v>500</v>
      </c>
      <c r="X54" s="690">
        <v>0</v>
      </c>
      <c r="Y54" s="690">
        <v>0</v>
      </c>
      <c r="Z54" s="690">
        <v>0</v>
      </c>
      <c r="AA54" s="690">
        <v>0</v>
      </c>
      <c r="AB54" s="690">
        <v>0</v>
      </c>
      <c r="AC54" s="690">
        <v>0</v>
      </c>
      <c r="AD54" s="690">
        <v>0</v>
      </c>
      <c r="AE54" s="690">
        <v>0</v>
      </c>
      <c r="AF54" s="690">
        <v>0</v>
      </c>
      <c r="AG54" s="690">
        <v>0</v>
      </c>
      <c r="AH54" s="690">
        <v>0</v>
      </c>
      <c r="AI54" s="690">
        <v>0</v>
      </c>
      <c r="AJ54" s="690">
        <v>0</v>
      </c>
      <c r="AK54" s="690">
        <v>0</v>
      </c>
      <c r="AL54" s="690">
        <v>0</v>
      </c>
      <c r="AM54" s="690">
        <v>0</v>
      </c>
      <c r="AN54" s="690">
        <v>0</v>
      </c>
      <c r="AO54" s="690">
        <v>0</v>
      </c>
      <c r="AP54" s="690">
        <v>0</v>
      </c>
      <c r="AQ54" s="690">
        <v>0</v>
      </c>
      <c r="AR54" s="690">
        <v>0</v>
      </c>
      <c r="AS54" s="690">
        <v>0</v>
      </c>
      <c r="AT54" s="690">
        <v>0</v>
      </c>
      <c r="AU54" s="690">
        <v>0</v>
      </c>
      <c r="AV54" s="690">
        <v>0</v>
      </c>
      <c r="AW54" s="690">
        <v>0</v>
      </c>
      <c r="AX54" s="690">
        <v>0</v>
      </c>
      <c r="AY54" s="690">
        <v>0</v>
      </c>
      <c r="AZ54" s="690">
        <v>0</v>
      </c>
      <c r="BA54" s="690">
        <v>0</v>
      </c>
      <c r="BB54" s="690">
        <v>0</v>
      </c>
      <c r="BC54" s="690">
        <v>0</v>
      </c>
      <c r="BD54" s="690">
        <v>0</v>
      </c>
      <c r="BE54" s="690">
        <v>0</v>
      </c>
      <c r="BF54" s="690">
        <v>0</v>
      </c>
      <c r="BG54" s="690">
        <v>0</v>
      </c>
      <c r="BH54" s="690">
        <v>0</v>
      </c>
      <c r="BI54" s="690">
        <v>0</v>
      </c>
      <c r="BJ54" s="690">
        <v>0</v>
      </c>
      <c r="BK54" s="690">
        <v>0</v>
      </c>
      <c r="BL54" s="690">
        <v>0</v>
      </c>
      <c r="BM54" s="690">
        <v>0</v>
      </c>
      <c r="BN54" s="690">
        <v>0</v>
      </c>
      <c r="BO54" s="690">
        <v>0</v>
      </c>
      <c r="BP54" s="690">
        <v>0</v>
      </c>
      <c r="BQ54" s="690">
        <v>0</v>
      </c>
      <c r="BR54" s="690">
        <v>0</v>
      </c>
      <c r="BS54" s="690">
        <v>0</v>
      </c>
      <c r="BT54" s="690">
        <v>0</v>
      </c>
      <c r="BU54" s="690">
        <v>0</v>
      </c>
      <c r="BV54" s="690">
        <v>0</v>
      </c>
      <c r="BW54" s="690">
        <v>0</v>
      </c>
      <c r="BX54" s="690">
        <v>0</v>
      </c>
      <c r="BY54" s="690">
        <v>0</v>
      </c>
      <c r="BZ54" s="690">
        <v>0</v>
      </c>
      <c r="CA54" s="690">
        <v>0</v>
      </c>
      <c r="CB54" s="690">
        <v>0</v>
      </c>
      <c r="CC54" s="690">
        <v>0</v>
      </c>
      <c r="CD54" s="690">
        <v>0</v>
      </c>
      <c r="CE54" s="691">
        <v>0</v>
      </c>
      <c r="CF54" s="691">
        <v>0</v>
      </c>
      <c r="CG54" s="691">
        <v>0</v>
      </c>
      <c r="CH54" s="691">
        <v>0</v>
      </c>
      <c r="CI54" s="691">
        <v>0</v>
      </c>
      <c r="CJ54" s="691">
        <v>0</v>
      </c>
      <c r="CK54" s="691">
        <v>0</v>
      </c>
      <c r="CL54" s="691">
        <v>0</v>
      </c>
      <c r="CM54" s="691">
        <v>0</v>
      </c>
      <c r="CN54" s="691">
        <v>0</v>
      </c>
      <c r="CO54" s="691">
        <v>0</v>
      </c>
      <c r="CP54" s="691">
        <v>0</v>
      </c>
      <c r="CQ54" s="691">
        <v>0</v>
      </c>
      <c r="CR54" s="691">
        <v>0</v>
      </c>
      <c r="CS54" s="691">
        <v>0</v>
      </c>
      <c r="CT54" s="691">
        <v>0</v>
      </c>
      <c r="CU54" s="691">
        <v>0</v>
      </c>
      <c r="CV54" s="691">
        <v>0</v>
      </c>
      <c r="CW54" s="691">
        <v>0</v>
      </c>
      <c r="CX54" s="691">
        <v>0</v>
      </c>
      <c r="CY54" s="692">
        <v>0</v>
      </c>
      <c r="CZ54" s="693">
        <v>0</v>
      </c>
      <c r="DA54" s="694">
        <v>0</v>
      </c>
      <c r="DB54" s="694">
        <v>0</v>
      </c>
      <c r="DC54" s="694">
        <v>0</v>
      </c>
      <c r="DD54" s="694">
        <v>0</v>
      </c>
      <c r="DE54" s="694">
        <v>0</v>
      </c>
      <c r="DF54" s="694">
        <v>0</v>
      </c>
      <c r="DG54" s="694">
        <v>0</v>
      </c>
      <c r="DH54" s="694">
        <v>0</v>
      </c>
      <c r="DI54" s="694">
        <v>0</v>
      </c>
      <c r="DJ54" s="694">
        <v>0</v>
      </c>
      <c r="DK54" s="694">
        <v>0</v>
      </c>
      <c r="DL54" s="694">
        <v>0</v>
      </c>
      <c r="DM54" s="694">
        <v>0</v>
      </c>
      <c r="DN54" s="694">
        <v>0</v>
      </c>
      <c r="DO54" s="694">
        <v>0</v>
      </c>
      <c r="DP54" s="694">
        <v>0</v>
      </c>
      <c r="DQ54" s="694">
        <v>0</v>
      </c>
      <c r="DR54" s="694">
        <v>0</v>
      </c>
      <c r="DS54" s="694">
        <v>0</v>
      </c>
      <c r="DT54" s="694">
        <v>0</v>
      </c>
      <c r="DU54" s="694">
        <v>0</v>
      </c>
      <c r="DV54" s="694">
        <v>0</v>
      </c>
      <c r="DW54" s="695">
        <v>0</v>
      </c>
      <c r="DX54" s="37"/>
    </row>
    <row r="55" spans="2:128" x14ac:dyDescent="0.2">
      <c r="B55" s="713"/>
      <c r="C55" s="714"/>
      <c r="D55" s="215"/>
      <c r="E55" s="215"/>
      <c r="F55" s="215"/>
      <c r="G55" s="215"/>
      <c r="H55" s="215"/>
      <c r="I55" s="715"/>
      <c r="J55" s="715"/>
      <c r="K55" s="715"/>
      <c r="L55" s="715"/>
      <c r="M55" s="715"/>
      <c r="N55" s="715"/>
      <c r="O55" s="715"/>
      <c r="P55" s="715"/>
      <c r="Q55" s="715"/>
      <c r="R55" s="716"/>
      <c r="S55" s="715"/>
      <c r="T55" s="716"/>
      <c r="U55" s="701" t="s">
        <v>505</v>
      </c>
      <c r="V55" s="688" t="s">
        <v>127</v>
      </c>
      <c r="W55" s="712" t="s">
        <v>500</v>
      </c>
      <c r="X55" s="690">
        <v>0</v>
      </c>
      <c r="Y55" s="690">
        <v>0</v>
      </c>
      <c r="Z55" s="690">
        <v>0</v>
      </c>
      <c r="AA55" s="690">
        <v>0</v>
      </c>
      <c r="AB55" s="690">
        <v>0</v>
      </c>
      <c r="AC55" s="690">
        <v>0</v>
      </c>
      <c r="AD55" s="690">
        <v>0</v>
      </c>
      <c r="AE55" s="690">
        <v>0</v>
      </c>
      <c r="AF55" s="690">
        <v>0</v>
      </c>
      <c r="AG55" s="690">
        <v>0</v>
      </c>
      <c r="AH55" s="690">
        <v>0</v>
      </c>
      <c r="AI55" s="690">
        <v>0</v>
      </c>
      <c r="AJ55" s="690">
        <v>0</v>
      </c>
      <c r="AK55" s="690">
        <v>0</v>
      </c>
      <c r="AL55" s="690">
        <v>0</v>
      </c>
      <c r="AM55" s="690">
        <v>0</v>
      </c>
      <c r="AN55" s="690">
        <v>0</v>
      </c>
      <c r="AO55" s="690">
        <v>0</v>
      </c>
      <c r="AP55" s="690">
        <v>0</v>
      </c>
      <c r="AQ55" s="690">
        <v>0</v>
      </c>
      <c r="AR55" s="690">
        <v>0</v>
      </c>
      <c r="AS55" s="690">
        <v>0</v>
      </c>
      <c r="AT55" s="690">
        <v>0</v>
      </c>
      <c r="AU55" s="690">
        <v>0</v>
      </c>
      <c r="AV55" s="690">
        <v>0</v>
      </c>
      <c r="AW55" s="690">
        <v>0</v>
      </c>
      <c r="AX55" s="690">
        <v>0</v>
      </c>
      <c r="AY55" s="690">
        <v>0</v>
      </c>
      <c r="AZ55" s="690">
        <v>0</v>
      </c>
      <c r="BA55" s="690">
        <v>0</v>
      </c>
      <c r="BB55" s="690">
        <v>0</v>
      </c>
      <c r="BC55" s="690">
        <v>0</v>
      </c>
      <c r="BD55" s="690">
        <v>0</v>
      </c>
      <c r="BE55" s="690">
        <v>0</v>
      </c>
      <c r="BF55" s="690">
        <v>0</v>
      </c>
      <c r="BG55" s="690">
        <v>0</v>
      </c>
      <c r="BH55" s="690">
        <v>0</v>
      </c>
      <c r="BI55" s="690">
        <v>0</v>
      </c>
      <c r="BJ55" s="690">
        <v>0</v>
      </c>
      <c r="BK55" s="690">
        <v>0</v>
      </c>
      <c r="BL55" s="690">
        <v>0</v>
      </c>
      <c r="BM55" s="690">
        <v>0</v>
      </c>
      <c r="BN55" s="690">
        <v>0</v>
      </c>
      <c r="BO55" s="690">
        <v>0</v>
      </c>
      <c r="BP55" s="690">
        <v>0</v>
      </c>
      <c r="BQ55" s="690">
        <v>0</v>
      </c>
      <c r="BR55" s="690">
        <v>0</v>
      </c>
      <c r="BS55" s="690">
        <v>0</v>
      </c>
      <c r="BT55" s="690">
        <v>0</v>
      </c>
      <c r="BU55" s="690">
        <v>0</v>
      </c>
      <c r="BV55" s="690">
        <v>0</v>
      </c>
      <c r="BW55" s="690">
        <v>0</v>
      </c>
      <c r="BX55" s="690">
        <v>0</v>
      </c>
      <c r="BY55" s="690">
        <v>0</v>
      </c>
      <c r="BZ55" s="690">
        <v>0</v>
      </c>
      <c r="CA55" s="690">
        <v>0</v>
      </c>
      <c r="CB55" s="690">
        <v>0</v>
      </c>
      <c r="CC55" s="690">
        <v>0</v>
      </c>
      <c r="CD55" s="690">
        <v>0</v>
      </c>
      <c r="CE55" s="691">
        <v>0</v>
      </c>
      <c r="CF55" s="691">
        <v>0</v>
      </c>
      <c r="CG55" s="691">
        <v>0</v>
      </c>
      <c r="CH55" s="691">
        <v>0</v>
      </c>
      <c r="CI55" s="691">
        <v>0</v>
      </c>
      <c r="CJ55" s="691">
        <v>0</v>
      </c>
      <c r="CK55" s="691">
        <v>0</v>
      </c>
      <c r="CL55" s="691">
        <v>0</v>
      </c>
      <c r="CM55" s="691">
        <v>0</v>
      </c>
      <c r="CN55" s="691">
        <v>0</v>
      </c>
      <c r="CO55" s="691">
        <v>0</v>
      </c>
      <c r="CP55" s="691">
        <v>0</v>
      </c>
      <c r="CQ55" s="691">
        <v>0</v>
      </c>
      <c r="CR55" s="691">
        <v>0</v>
      </c>
      <c r="CS55" s="691">
        <v>0</v>
      </c>
      <c r="CT55" s="691">
        <v>0</v>
      </c>
      <c r="CU55" s="691">
        <v>0</v>
      </c>
      <c r="CV55" s="691">
        <v>0</v>
      </c>
      <c r="CW55" s="691">
        <v>0</v>
      </c>
      <c r="CX55" s="691">
        <v>0</v>
      </c>
      <c r="CY55" s="692">
        <v>0</v>
      </c>
      <c r="CZ55" s="693">
        <v>0</v>
      </c>
      <c r="DA55" s="694">
        <v>0</v>
      </c>
      <c r="DB55" s="694">
        <v>0</v>
      </c>
      <c r="DC55" s="694">
        <v>0</v>
      </c>
      <c r="DD55" s="694">
        <v>0</v>
      </c>
      <c r="DE55" s="694">
        <v>0</v>
      </c>
      <c r="DF55" s="694">
        <v>0</v>
      </c>
      <c r="DG55" s="694">
        <v>0</v>
      </c>
      <c r="DH55" s="694">
        <v>0</v>
      </c>
      <c r="DI55" s="694">
        <v>0</v>
      </c>
      <c r="DJ55" s="694">
        <v>0</v>
      </c>
      <c r="DK55" s="694">
        <v>0</v>
      </c>
      <c r="DL55" s="694">
        <v>0</v>
      </c>
      <c r="DM55" s="694">
        <v>0</v>
      </c>
      <c r="DN55" s="694">
        <v>0</v>
      </c>
      <c r="DO55" s="694">
        <v>0</v>
      </c>
      <c r="DP55" s="694">
        <v>0</v>
      </c>
      <c r="DQ55" s="694">
        <v>0</v>
      </c>
      <c r="DR55" s="694">
        <v>0</v>
      </c>
      <c r="DS55" s="694">
        <v>0</v>
      </c>
      <c r="DT55" s="694">
        <v>0</v>
      </c>
      <c r="DU55" s="694">
        <v>0</v>
      </c>
      <c r="DV55" s="694">
        <v>0</v>
      </c>
      <c r="DW55" s="695">
        <v>0</v>
      </c>
      <c r="DX55" s="37"/>
    </row>
    <row r="56" spans="2:128" x14ac:dyDescent="0.2">
      <c r="B56" s="192"/>
      <c r="C56" s="714"/>
      <c r="D56" s="215"/>
      <c r="E56" s="215"/>
      <c r="F56" s="215"/>
      <c r="G56" s="215"/>
      <c r="H56" s="215"/>
      <c r="I56" s="715"/>
      <c r="J56" s="715"/>
      <c r="K56" s="715"/>
      <c r="L56" s="715"/>
      <c r="M56" s="715"/>
      <c r="N56" s="715"/>
      <c r="O56" s="715"/>
      <c r="P56" s="715"/>
      <c r="Q56" s="715"/>
      <c r="R56" s="716"/>
      <c r="S56" s="715"/>
      <c r="T56" s="716"/>
      <c r="U56" s="701" t="s">
        <v>506</v>
      </c>
      <c r="V56" s="688" t="s">
        <v>127</v>
      </c>
      <c r="W56" s="712" t="s">
        <v>500</v>
      </c>
      <c r="X56" s="690">
        <v>0</v>
      </c>
      <c r="Y56" s="690">
        <v>0</v>
      </c>
      <c r="Z56" s="690">
        <v>0</v>
      </c>
      <c r="AA56" s="690">
        <v>0</v>
      </c>
      <c r="AB56" s="690">
        <v>0</v>
      </c>
      <c r="AC56" s="690">
        <v>0</v>
      </c>
      <c r="AD56" s="690">
        <v>0</v>
      </c>
      <c r="AE56" s="690">
        <v>0</v>
      </c>
      <c r="AF56" s="690">
        <v>0</v>
      </c>
      <c r="AG56" s="690">
        <v>0</v>
      </c>
      <c r="AH56" s="690">
        <v>0</v>
      </c>
      <c r="AI56" s="690">
        <v>0</v>
      </c>
      <c r="AJ56" s="690">
        <v>0</v>
      </c>
      <c r="AK56" s="690">
        <v>0</v>
      </c>
      <c r="AL56" s="690">
        <v>0</v>
      </c>
      <c r="AM56" s="690">
        <v>0</v>
      </c>
      <c r="AN56" s="690">
        <v>0</v>
      </c>
      <c r="AO56" s="690">
        <v>0</v>
      </c>
      <c r="AP56" s="690">
        <v>0</v>
      </c>
      <c r="AQ56" s="690">
        <v>0</v>
      </c>
      <c r="AR56" s="690">
        <v>0</v>
      </c>
      <c r="AS56" s="690">
        <v>0</v>
      </c>
      <c r="AT56" s="690">
        <v>0</v>
      </c>
      <c r="AU56" s="690">
        <v>0</v>
      </c>
      <c r="AV56" s="690">
        <v>0</v>
      </c>
      <c r="AW56" s="690">
        <v>0</v>
      </c>
      <c r="AX56" s="690">
        <v>0</v>
      </c>
      <c r="AY56" s="690">
        <v>0</v>
      </c>
      <c r="AZ56" s="690">
        <v>0</v>
      </c>
      <c r="BA56" s="690">
        <v>0</v>
      </c>
      <c r="BB56" s="690">
        <v>0</v>
      </c>
      <c r="BC56" s="690">
        <v>0</v>
      </c>
      <c r="BD56" s="690">
        <v>0</v>
      </c>
      <c r="BE56" s="690">
        <v>0</v>
      </c>
      <c r="BF56" s="690">
        <v>0</v>
      </c>
      <c r="BG56" s="690">
        <v>0</v>
      </c>
      <c r="BH56" s="690">
        <v>0</v>
      </c>
      <c r="BI56" s="690">
        <v>0</v>
      </c>
      <c r="BJ56" s="690">
        <v>0</v>
      </c>
      <c r="BK56" s="690">
        <v>0</v>
      </c>
      <c r="BL56" s="690">
        <v>0</v>
      </c>
      <c r="BM56" s="690">
        <v>0</v>
      </c>
      <c r="BN56" s="690">
        <v>0</v>
      </c>
      <c r="BO56" s="690">
        <v>0</v>
      </c>
      <c r="BP56" s="690">
        <v>0</v>
      </c>
      <c r="BQ56" s="690">
        <v>0</v>
      </c>
      <c r="BR56" s="690">
        <v>0</v>
      </c>
      <c r="BS56" s="690">
        <v>0</v>
      </c>
      <c r="BT56" s="690">
        <v>0</v>
      </c>
      <c r="BU56" s="690">
        <v>0</v>
      </c>
      <c r="BV56" s="690">
        <v>0</v>
      </c>
      <c r="BW56" s="690">
        <v>0</v>
      </c>
      <c r="BX56" s="690">
        <v>0</v>
      </c>
      <c r="BY56" s="690">
        <v>0</v>
      </c>
      <c r="BZ56" s="690">
        <v>0</v>
      </c>
      <c r="CA56" s="690">
        <v>0</v>
      </c>
      <c r="CB56" s="690">
        <v>0</v>
      </c>
      <c r="CC56" s="690">
        <v>0</v>
      </c>
      <c r="CD56" s="690">
        <v>0</v>
      </c>
      <c r="CE56" s="691">
        <v>0</v>
      </c>
      <c r="CF56" s="691">
        <v>0</v>
      </c>
      <c r="CG56" s="691">
        <v>0</v>
      </c>
      <c r="CH56" s="691">
        <v>0</v>
      </c>
      <c r="CI56" s="691">
        <v>0</v>
      </c>
      <c r="CJ56" s="691">
        <v>0</v>
      </c>
      <c r="CK56" s="691">
        <v>0</v>
      </c>
      <c r="CL56" s="691">
        <v>0</v>
      </c>
      <c r="CM56" s="691">
        <v>0</v>
      </c>
      <c r="CN56" s="691">
        <v>0</v>
      </c>
      <c r="CO56" s="691">
        <v>0</v>
      </c>
      <c r="CP56" s="691">
        <v>0</v>
      </c>
      <c r="CQ56" s="691">
        <v>0</v>
      </c>
      <c r="CR56" s="691">
        <v>0</v>
      </c>
      <c r="CS56" s="691">
        <v>0</v>
      </c>
      <c r="CT56" s="691">
        <v>0</v>
      </c>
      <c r="CU56" s="691">
        <v>0</v>
      </c>
      <c r="CV56" s="691">
        <v>0</v>
      </c>
      <c r="CW56" s="691">
        <v>0</v>
      </c>
      <c r="CX56" s="691">
        <v>0</v>
      </c>
      <c r="CY56" s="692">
        <v>0</v>
      </c>
      <c r="CZ56" s="693">
        <v>0</v>
      </c>
      <c r="DA56" s="694">
        <v>0</v>
      </c>
      <c r="DB56" s="694">
        <v>0</v>
      </c>
      <c r="DC56" s="694">
        <v>0</v>
      </c>
      <c r="DD56" s="694">
        <v>0</v>
      </c>
      <c r="DE56" s="694">
        <v>0</v>
      </c>
      <c r="DF56" s="694">
        <v>0</v>
      </c>
      <c r="DG56" s="694">
        <v>0</v>
      </c>
      <c r="DH56" s="694">
        <v>0</v>
      </c>
      <c r="DI56" s="694">
        <v>0</v>
      </c>
      <c r="DJ56" s="694">
        <v>0</v>
      </c>
      <c r="DK56" s="694">
        <v>0</v>
      </c>
      <c r="DL56" s="694">
        <v>0</v>
      </c>
      <c r="DM56" s="694">
        <v>0</v>
      </c>
      <c r="DN56" s="694">
        <v>0</v>
      </c>
      <c r="DO56" s="694">
        <v>0</v>
      </c>
      <c r="DP56" s="694">
        <v>0</v>
      </c>
      <c r="DQ56" s="694">
        <v>0</v>
      </c>
      <c r="DR56" s="694">
        <v>0</v>
      </c>
      <c r="DS56" s="694">
        <v>0</v>
      </c>
      <c r="DT56" s="694">
        <v>0</v>
      </c>
      <c r="DU56" s="694">
        <v>0</v>
      </c>
      <c r="DV56" s="694">
        <v>0</v>
      </c>
      <c r="DW56" s="695">
        <v>0</v>
      </c>
      <c r="DX56" s="37"/>
    </row>
    <row r="57" spans="2:128" x14ac:dyDescent="0.2">
      <c r="B57" s="192"/>
      <c r="C57" s="714"/>
      <c r="D57" s="215"/>
      <c r="E57" s="215"/>
      <c r="F57" s="215"/>
      <c r="G57" s="215"/>
      <c r="H57" s="215"/>
      <c r="I57" s="715"/>
      <c r="J57" s="715"/>
      <c r="K57" s="715"/>
      <c r="L57" s="715"/>
      <c r="M57" s="715"/>
      <c r="N57" s="715"/>
      <c r="O57" s="715"/>
      <c r="P57" s="715"/>
      <c r="Q57" s="715"/>
      <c r="R57" s="716"/>
      <c r="S57" s="715"/>
      <c r="T57" s="716"/>
      <c r="U57" s="701" t="s">
        <v>507</v>
      </c>
      <c r="V57" s="688" t="s">
        <v>127</v>
      </c>
      <c r="W57" s="712" t="s">
        <v>500</v>
      </c>
      <c r="X57" s="690">
        <v>11.400088000000002</v>
      </c>
      <c r="Y57" s="690">
        <v>13.028672</v>
      </c>
      <c r="Z57" s="690">
        <v>16.28584</v>
      </c>
      <c r="AA57" s="690">
        <v>65.143360000000001</v>
      </c>
      <c r="AB57" s="690">
        <v>57.000439999999998</v>
      </c>
      <c r="AC57" s="690">
        <v>0</v>
      </c>
      <c r="AD57" s="690">
        <v>0</v>
      </c>
      <c r="AE57" s="690">
        <v>0</v>
      </c>
      <c r="AF57" s="690">
        <v>0</v>
      </c>
      <c r="AG57" s="690">
        <v>0</v>
      </c>
      <c r="AH57" s="690">
        <v>0</v>
      </c>
      <c r="AI57" s="690">
        <v>0</v>
      </c>
      <c r="AJ57" s="690">
        <v>0</v>
      </c>
      <c r="AK57" s="690">
        <v>0</v>
      </c>
      <c r="AL57" s="690">
        <v>0</v>
      </c>
      <c r="AM57" s="690">
        <v>0</v>
      </c>
      <c r="AN57" s="690">
        <v>0</v>
      </c>
      <c r="AO57" s="690">
        <v>0</v>
      </c>
      <c r="AP57" s="690">
        <v>0</v>
      </c>
      <c r="AQ57" s="690">
        <v>0</v>
      </c>
      <c r="AR57" s="690">
        <v>0.79151111292628162</v>
      </c>
      <c r="AS57" s="690">
        <v>0.90458412905860741</v>
      </c>
      <c r="AT57" s="690">
        <v>1.1307301613232594</v>
      </c>
      <c r="AU57" s="690">
        <v>4.5229206452930377</v>
      </c>
      <c r="AV57" s="690">
        <v>3.9575555646314076</v>
      </c>
      <c r="AW57" s="690">
        <v>0</v>
      </c>
      <c r="AX57" s="690">
        <v>0</v>
      </c>
      <c r="AY57" s="690">
        <v>0</v>
      </c>
      <c r="AZ57" s="690">
        <v>0</v>
      </c>
      <c r="BA57" s="690">
        <v>0</v>
      </c>
      <c r="BB57" s="690">
        <v>0</v>
      </c>
      <c r="BC57" s="690">
        <v>0</v>
      </c>
      <c r="BD57" s="690">
        <v>0</v>
      </c>
      <c r="BE57" s="690">
        <v>0</v>
      </c>
      <c r="BF57" s="690">
        <v>0</v>
      </c>
      <c r="BG57" s="690">
        <v>0</v>
      </c>
      <c r="BH57" s="690">
        <v>0</v>
      </c>
      <c r="BI57" s="690">
        <v>0</v>
      </c>
      <c r="BJ57" s="690">
        <v>0</v>
      </c>
      <c r="BK57" s="690">
        <v>0</v>
      </c>
      <c r="BL57" s="690">
        <v>0.79151111292628162</v>
      </c>
      <c r="BM57" s="690">
        <v>0.90458412905860741</v>
      </c>
      <c r="BN57" s="690">
        <v>1.1307301613232594</v>
      </c>
      <c r="BO57" s="690">
        <v>4.5229206452930377</v>
      </c>
      <c r="BP57" s="690">
        <v>3.9575555646314076</v>
      </c>
      <c r="BQ57" s="690">
        <v>0</v>
      </c>
      <c r="BR57" s="690">
        <v>0</v>
      </c>
      <c r="BS57" s="690">
        <v>0</v>
      </c>
      <c r="BT57" s="690">
        <v>0</v>
      </c>
      <c r="BU57" s="690">
        <v>0</v>
      </c>
      <c r="BV57" s="690">
        <v>0</v>
      </c>
      <c r="BW57" s="690">
        <v>0</v>
      </c>
      <c r="BX57" s="690">
        <v>0</v>
      </c>
      <c r="BY57" s="690">
        <v>0</v>
      </c>
      <c r="BZ57" s="690">
        <v>0</v>
      </c>
      <c r="CA57" s="690">
        <v>0</v>
      </c>
      <c r="CB57" s="690">
        <v>0</v>
      </c>
      <c r="CC57" s="690">
        <v>0</v>
      </c>
      <c r="CD57" s="690">
        <v>0</v>
      </c>
      <c r="CE57" s="691">
        <v>0</v>
      </c>
      <c r="CF57" s="691">
        <v>1.4084241862364715</v>
      </c>
      <c r="CG57" s="691">
        <v>1.6096276414131103</v>
      </c>
      <c r="CH57" s="691">
        <v>2.012034551766388</v>
      </c>
      <c r="CI57" s="691">
        <v>8.0481382070655521</v>
      </c>
      <c r="CJ57" s="691">
        <v>7.0421209311823576</v>
      </c>
      <c r="CK57" s="691">
        <v>0</v>
      </c>
      <c r="CL57" s="691">
        <v>0</v>
      </c>
      <c r="CM57" s="691">
        <v>0</v>
      </c>
      <c r="CN57" s="691">
        <v>0</v>
      </c>
      <c r="CO57" s="691">
        <v>0</v>
      </c>
      <c r="CP57" s="691">
        <v>0</v>
      </c>
      <c r="CQ57" s="691">
        <v>0</v>
      </c>
      <c r="CR57" s="691">
        <v>0</v>
      </c>
      <c r="CS57" s="691">
        <v>0</v>
      </c>
      <c r="CT57" s="691">
        <v>0</v>
      </c>
      <c r="CU57" s="691">
        <v>0</v>
      </c>
      <c r="CV57" s="691">
        <v>0</v>
      </c>
      <c r="CW57" s="691">
        <v>0</v>
      </c>
      <c r="CX57" s="691">
        <v>0</v>
      </c>
      <c r="CY57" s="692">
        <v>0</v>
      </c>
      <c r="CZ57" s="693">
        <v>0</v>
      </c>
      <c r="DA57" s="694">
        <v>0</v>
      </c>
      <c r="DB57" s="694">
        <v>0</v>
      </c>
      <c r="DC57" s="694">
        <v>0</v>
      </c>
      <c r="DD57" s="694">
        <v>0</v>
      </c>
      <c r="DE57" s="694">
        <v>0</v>
      </c>
      <c r="DF57" s="694">
        <v>0</v>
      </c>
      <c r="DG57" s="694">
        <v>0</v>
      </c>
      <c r="DH57" s="694">
        <v>0</v>
      </c>
      <c r="DI57" s="694">
        <v>0</v>
      </c>
      <c r="DJ57" s="694">
        <v>0</v>
      </c>
      <c r="DK57" s="694">
        <v>0</v>
      </c>
      <c r="DL57" s="694">
        <v>0</v>
      </c>
      <c r="DM57" s="694">
        <v>0</v>
      </c>
      <c r="DN57" s="694">
        <v>0</v>
      </c>
      <c r="DO57" s="694">
        <v>0</v>
      </c>
      <c r="DP57" s="694">
        <v>0</v>
      </c>
      <c r="DQ57" s="694">
        <v>0</v>
      </c>
      <c r="DR57" s="694">
        <v>0</v>
      </c>
      <c r="DS57" s="694">
        <v>0</v>
      </c>
      <c r="DT57" s="694">
        <v>0</v>
      </c>
      <c r="DU57" s="694">
        <v>0</v>
      </c>
      <c r="DV57" s="694">
        <v>0</v>
      </c>
      <c r="DW57" s="695">
        <v>0</v>
      </c>
      <c r="DX57" s="37"/>
    </row>
    <row r="58" spans="2:128" x14ac:dyDescent="0.2">
      <c r="B58" s="192"/>
      <c r="C58" s="714"/>
      <c r="D58" s="215"/>
      <c r="E58" s="215"/>
      <c r="F58" s="215"/>
      <c r="G58" s="215"/>
      <c r="H58" s="215"/>
      <c r="I58" s="715"/>
      <c r="J58" s="715"/>
      <c r="K58" s="715"/>
      <c r="L58" s="715"/>
      <c r="M58" s="715"/>
      <c r="N58" s="715"/>
      <c r="O58" s="715"/>
      <c r="P58" s="715"/>
      <c r="Q58" s="715"/>
      <c r="R58" s="716"/>
      <c r="S58" s="715"/>
      <c r="T58" s="716"/>
      <c r="U58" s="701" t="s">
        <v>508</v>
      </c>
      <c r="V58" s="688" t="s">
        <v>127</v>
      </c>
      <c r="W58" s="712" t="s">
        <v>500</v>
      </c>
      <c r="X58" s="690">
        <v>0</v>
      </c>
      <c r="Y58" s="690">
        <v>0</v>
      </c>
      <c r="Z58" s="690">
        <v>0</v>
      </c>
      <c r="AA58" s="690">
        <v>0</v>
      </c>
      <c r="AB58" s="690">
        <v>0</v>
      </c>
      <c r="AC58" s="690">
        <v>0</v>
      </c>
      <c r="AD58" s="690">
        <v>0</v>
      </c>
      <c r="AE58" s="690">
        <v>0</v>
      </c>
      <c r="AF58" s="690">
        <v>0</v>
      </c>
      <c r="AG58" s="690">
        <v>0</v>
      </c>
      <c r="AH58" s="690">
        <v>0</v>
      </c>
      <c r="AI58" s="690">
        <v>0</v>
      </c>
      <c r="AJ58" s="690">
        <v>0</v>
      </c>
      <c r="AK58" s="690">
        <v>0</v>
      </c>
      <c r="AL58" s="690">
        <v>0</v>
      </c>
      <c r="AM58" s="690">
        <v>0</v>
      </c>
      <c r="AN58" s="690">
        <v>0</v>
      </c>
      <c r="AO58" s="690">
        <v>0</v>
      </c>
      <c r="AP58" s="690">
        <v>0</v>
      </c>
      <c r="AQ58" s="690">
        <v>0</v>
      </c>
      <c r="AR58" s="690">
        <v>0</v>
      </c>
      <c r="AS58" s="690">
        <v>0</v>
      </c>
      <c r="AT58" s="690">
        <v>0</v>
      </c>
      <c r="AU58" s="690">
        <v>0</v>
      </c>
      <c r="AV58" s="690">
        <v>0</v>
      </c>
      <c r="AW58" s="690">
        <v>0</v>
      </c>
      <c r="AX58" s="690">
        <v>0</v>
      </c>
      <c r="AY58" s="690">
        <v>0</v>
      </c>
      <c r="AZ58" s="690">
        <v>0</v>
      </c>
      <c r="BA58" s="690">
        <v>0</v>
      </c>
      <c r="BB58" s="690">
        <v>0</v>
      </c>
      <c r="BC58" s="690">
        <v>0</v>
      </c>
      <c r="BD58" s="690">
        <v>0</v>
      </c>
      <c r="BE58" s="690">
        <v>0</v>
      </c>
      <c r="BF58" s="690">
        <v>0</v>
      </c>
      <c r="BG58" s="690">
        <v>0</v>
      </c>
      <c r="BH58" s="690">
        <v>0</v>
      </c>
      <c r="BI58" s="690">
        <v>0</v>
      </c>
      <c r="BJ58" s="690">
        <v>0</v>
      </c>
      <c r="BK58" s="690">
        <v>0</v>
      </c>
      <c r="BL58" s="690">
        <v>0</v>
      </c>
      <c r="BM58" s="690">
        <v>0</v>
      </c>
      <c r="BN58" s="690">
        <v>0</v>
      </c>
      <c r="BO58" s="690">
        <v>0</v>
      </c>
      <c r="BP58" s="690">
        <v>0</v>
      </c>
      <c r="BQ58" s="690">
        <v>0</v>
      </c>
      <c r="BR58" s="690">
        <v>0</v>
      </c>
      <c r="BS58" s="690">
        <v>0</v>
      </c>
      <c r="BT58" s="690">
        <v>0</v>
      </c>
      <c r="BU58" s="690">
        <v>0</v>
      </c>
      <c r="BV58" s="690">
        <v>0</v>
      </c>
      <c r="BW58" s="690">
        <v>0</v>
      </c>
      <c r="BX58" s="690">
        <v>0</v>
      </c>
      <c r="BY58" s="690">
        <v>0</v>
      </c>
      <c r="BZ58" s="690">
        <v>0</v>
      </c>
      <c r="CA58" s="690">
        <v>0</v>
      </c>
      <c r="CB58" s="690">
        <v>0</v>
      </c>
      <c r="CC58" s="690">
        <v>0</v>
      </c>
      <c r="CD58" s="690">
        <v>0</v>
      </c>
      <c r="CE58" s="691">
        <v>0</v>
      </c>
      <c r="CF58" s="691">
        <v>0</v>
      </c>
      <c r="CG58" s="691">
        <v>0</v>
      </c>
      <c r="CH58" s="691">
        <v>0</v>
      </c>
      <c r="CI58" s="691">
        <v>0</v>
      </c>
      <c r="CJ58" s="691">
        <v>0</v>
      </c>
      <c r="CK58" s="691">
        <v>0</v>
      </c>
      <c r="CL58" s="691">
        <v>0</v>
      </c>
      <c r="CM58" s="691">
        <v>0</v>
      </c>
      <c r="CN58" s="691">
        <v>0</v>
      </c>
      <c r="CO58" s="691">
        <v>0</v>
      </c>
      <c r="CP58" s="691">
        <v>0</v>
      </c>
      <c r="CQ58" s="691">
        <v>0</v>
      </c>
      <c r="CR58" s="691">
        <v>0</v>
      </c>
      <c r="CS58" s="691">
        <v>0</v>
      </c>
      <c r="CT58" s="691">
        <v>0</v>
      </c>
      <c r="CU58" s="691">
        <v>0</v>
      </c>
      <c r="CV58" s="691">
        <v>0</v>
      </c>
      <c r="CW58" s="691">
        <v>0</v>
      </c>
      <c r="CX58" s="691">
        <v>0</v>
      </c>
      <c r="CY58" s="692">
        <v>0</v>
      </c>
      <c r="CZ58" s="693">
        <v>0</v>
      </c>
      <c r="DA58" s="694">
        <v>0</v>
      </c>
      <c r="DB58" s="694">
        <v>0</v>
      </c>
      <c r="DC58" s="694">
        <v>0</v>
      </c>
      <c r="DD58" s="694">
        <v>0</v>
      </c>
      <c r="DE58" s="694">
        <v>0</v>
      </c>
      <c r="DF58" s="694">
        <v>0</v>
      </c>
      <c r="DG58" s="694">
        <v>0</v>
      </c>
      <c r="DH58" s="694">
        <v>0</v>
      </c>
      <c r="DI58" s="694">
        <v>0</v>
      </c>
      <c r="DJ58" s="694">
        <v>0</v>
      </c>
      <c r="DK58" s="694">
        <v>0</v>
      </c>
      <c r="DL58" s="694">
        <v>0</v>
      </c>
      <c r="DM58" s="694">
        <v>0</v>
      </c>
      <c r="DN58" s="694">
        <v>0</v>
      </c>
      <c r="DO58" s="694">
        <v>0</v>
      </c>
      <c r="DP58" s="694">
        <v>0</v>
      </c>
      <c r="DQ58" s="694">
        <v>0</v>
      </c>
      <c r="DR58" s="694">
        <v>0</v>
      </c>
      <c r="DS58" s="694">
        <v>0</v>
      </c>
      <c r="DT58" s="694">
        <v>0</v>
      </c>
      <c r="DU58" s="694">
        <v>0</v>
      </c>
      <c r="DV58" s="694">
        <v>0</v>
      </c>
      <c r="DW58" s="695">
        <v>0</v>
      </c>
      <c r="DX58" s="37"/>
    </row>
    <row r="59" spans="2:128" x14ac:dyDescent="0.2">
      <c r="B59" s="192"/>
      <c r="C59" s="714"/>
      <c r="D59" s="215"/>
      <c r="E59" s="215"/>
      <c r="F59" s="215"/>
      <c r="G59" s="215"/>
      <c r="H59" s="215"/>
      <c r="I59" s="715"/>
      <c r="J59" s="715"/>
      <c r="K59" s="715"/>
      <c r="L59" s="715"/>
      <c r="M59" s="715"/>
      <c r="N59" s="715"/>
      <c r="O59" s="715"/>
      <c r="P59" s="715"/>
      <c r="Q59" s="715"/>
      <c r="R59" s="716"/>
      <c r="S59" s="715"/>
      <c r="T59" s="716"/>
      <c r="U59" s="719" t="s">
        <v>509</v>
      </c>
      <c r="V59" s="688" t="s">
        <v>127</v>
      </c>
      <c r="W59" s="712" t="s">
        <v>500</v>
      </c>
      <c r="X59" s="690">
        <v>0</v>
      </c>
      <c r="Y59" s="690">
        <v>0</v>
      </c>
      <c r="Z59" s="690">
        <v>0</v>
      </c>
      <c r="AA59" s="690">
        <v>0</v>
      </c>
      <c r="AB59" s="690">
        <v>0</v>
      </c>
      <c r="AC59" s="690">
        <v>0</v>
      </c>
      <c r="AD59" s="690">
        <v>0</v>
      </c>
      <c r="AE59" s="690">
        <v>0</v>
      </c>
      <c r="AF59" s="690">
        <v>0</v>
      </c>
      <c r="AG59" s="690">
        <v>0</v>
      </c>
      <c r="AH59" s="690">
        <v>0</v>
      </c>
      <c r="AI59" s="690">
        <v>0</v>
      </c>
      <c r="AJ59" s="690">
        <v>0</v>
      </c>
      <c r="AK59" s="690">
        <v>0</v>
      </c>
      <c r="AL59" s="690">
        <v>0</v>
      </c>
      <c r="AM59" s="690">
        <v>0</v>
      </c>
      <c r="AN59" s="690">
        <v>0</v>
      </c>
      <c r="AO59" s="690">
        <v>0</v>
      </c>
      <c r="AP59" s="690">
        <v>0</v>
      </c>
      <c r="AQ59" s="690">
        <v>0</v>
      </c>
      <c r="AR59" s="690">
        <v>0</v>
      </c>
      <c r="AS59" s="690">
        <v>0</v>
      </c>
      <c r="AT59" s="690">
        <v>0</v>
      </c>
      <c r="AU59" s="690">
        <v>0</v>
      </c>
      <c r="AV59" s="690">
        <v>0</v>
      </c>
      <c r="AW59" s="690">
        <v>0</v>
      </c>
      <c r="AX59" s="690">
        <v>0</v>
      </c>
      <c r="AY59" s="690">
        <v>0</v>
      </c>
      <c r="AZ59" s="690">
        <v>0</v>
      </c>
      <c r="BA59" s="690">
        <v>0</v>
      </c>
      <c r="BB59" s="690">
        <v>0</v>
      </c>
      <c r="BC59" s="690">
        <v>0</v>
      </c>
      <c r="BD59" s="690">
        <v>0</v>
      </c>
      <c r="BE59" s="690">
        <v>0</v>
      </c>
      <c r="BF59" s="690">
        <v>0</v>
      </c>
      <c r="BG59" s="690">
        <v>0</v>
      </c>
      <c r="BH59" s="690">
        <v>0</v>
      </c>
      <c r="BI59" s="690">
        <v>0</v>
      </c>
      <c r="BJ59" s="690">
        <v>0</v>
      </c>
      <c r="BK59" s="690">
        <v>0</v>
      </c>
      <c r="BL59" s="690">
        <v>0</v>
      </c>
      <c r="BM59" s="690">
        <v>0</v>
      </c>
      <c r="BN59" s="690">
        <v>0</v>
      </c>
      <c r="BO59" s="690">
        <v>0</v>
      </c>
      <c r="BP59" s="690">
        <v>0</v>
      </c>
      <c r="BQ59" s="690">
        <v>0</v>
      </c>
      <c r="BR59" s="690">
        <v>0</v>
      </c>
      <c r="BS59" s="690">
        <v>0</v>
      </c>
      <c r="BT59" s="690">
        <v>0</v>
      </c>
      <c r="BU59" s="690">
        <v>0</v>
      </c>
      <c r="BV59" s="690">
        <v>0</v>
      </c>
      <c r="BW59" s="690">
        <v>0</v>
      </c>
      <c r="BX59" s="690">
        <v>0</v>
      </c>
      <c r="BY59" s="690">
        <v>0</v>
      </c>
      <c r="BZ59" s="690">
        <v>0</v>
      </c>
      <c r="CA59" s="690">
        <v>0</v>
      </c>
      <c r="CB59" s="690">
        <v>0</v>
      </c>
      <c r="CC59" s="690">
        <v>0</v>
      </c>
      <c r="CD59" s="690">
        <v>0</v>
      </c>
      <c r="CE59" s="690">
        <v>0</v>
      </c>
      <c r="CF59" s="690">
        <v>0</v>
      </c>
      <c r="CG59" s="690">
        <v>0</v>
      </c>
      <c r="CH59" s="690">
        <v>0</v>
      </c>
      <c r="CI59" s="690">
        <v>0</v>
      </c>
      <c r="CJ59" s="690">
        <v>0</v>
      </c>
      <c r="CK59" s="690">
        <v>0</v>
      </c>
      <c r="CL59" s="690">
        <v>0</v>
      </c>
      <c r="CM59" s="690">
        <v>0</v>
      </c>
      <c r="CN59" s="690">
        <v>0</v>
      </c>
      <c r="CO59" s="690">
        <v>0</v>
      </c>
      <c r="CP59" s="690">
        <v>0</v>
      </c>
      <c r="CQ59" s="690">
        <v>0</v>
      </c>
      <c r="CR59" s="690">
        <v>0</v>
      </c>
      <c r="CS59" s="690">
        <v>0</v>
      </c>
      <c r="CT59" s="690">
        <v>0</v>
      </c>
      <c r="CU59" s="690">
        <v>0</v>
      </c>
      <c r="CV59" s="690">
        <v>0</v>
      </c>
      <c r="CW59" s="690">
        <v>0</v>
      </c>
      <c r="CX59" s="690">
        <v>0</v>
      </c>
      <c r="CY59" s="690">
        <v>0</v>
      </c>
      <c r="CZ59" s="693">
        <v>0</v>
      </c>
      <c r="DA59" s="694">
        <v>0</v>
      </c>
      <c r="DB59" s="694">
        <v>0</v>
      </c>
      <c r="DC59" s="694">
        <v>0</v>
      </c>
      <c r="DD59" s="694">
        <v>0</v>
      </c>
      <c r="DE59" s="694">
        <v>0</v>
      </c>
      <c r="DF59" s="694">
        <v>0</v>
      </c>
      <c r="DG59" s="694">
        <v>0</v>
      </c>
      <c r="DH59" s="694">
        <v>0</v>
      </c>
      <c r="DI59" s="694">
        <v>0</v>
      </c>
      <c r="DJ59" s="694">
        <v>0</v>
      </c>
      <c r="DK59" s="694">
        <v>0</v>
      </c>
      <c r="DL59" s="694">
        <v>0</v>
      </c>
      <c r="DM59" s="694">
        <v>0</v>
      </c>
      <c r="DN59" s="694">
        <v>0</v>
      </c>
      <c r="DO59" s="694">
        <v>0</v>
      </c>
      <c r="DP59" s="694">
        <v>0</v>
      </c>
      <c r="DQ59" s="694">
        <v>0</v>
      </c>
      <c r="DR59" s="694">
        <v>0</v>
      </c>
      <c r="DS59" s="694">
        <v>0</v>
      </c>
      <c r="DT59" s="694">
        <v>0</v>
      </c>
      <c r="DU59" s="694">
        <v>0</v>
      </c>
      <c r="DV59" s="694">
        <v>0</v>
      </c>
      <c r="DW59" s="695">
        <v>0</v>
      </c>
      <c r="DX59" s="37"/>
    </row>
    <row r="60" spans="2:128" ht="15.75" thickBot="1" x14ac:dyDescent="0.25">
      <c r="B60" s="193"/>
      <c r="C60" s="720"/>
      <c r="D60" s="721"/>
      <c r="E60" s="721"/>
      <c r="F60" s="721"/>
      <c r="G60" s="721"/>
      <c r="H60" s="721"/>
      <c r="I60" s="722"/>
      <c r="J60" s="722"/>
      <c r="K60" s="722"/>
      <c r="L60" s="722"/>
      <c r="M60" s="722"/>
      <c r="N60" s="722"/>
      <c r="O60" s="722"/>
      <c r="P60" s="722"/>
      <c r="Q60" s="722"/>
      <c r="R60" s="723"/>
      <c r="S60" s="722"/>
      <c r="T60" s="723"/>
      <c r="U60" s="724" t="s">
        <v>130</v>
      </c>
      <c r="V60" s="725" t="s">
        <v>510</v>
      </c>
      <c r="W60" s="726" t="s">
        <v>500</v>
      </c>
      <c r="X60" s="727">
        <f>SUM(X49:X59)</f>
        <v>3439.300088</v>
      </c>
      <c r="Y60" s="727">
        <f t="shared" ref="Y60:CJ60" si="22">SUM(Y49:Y59)</f>
        <v>3930.6286719999994</v>
      </c>
      <c r="Z60" s="727">
        <f t="shared" si="22"/>
        <v>4913.2858399999986</v>
      </c>
      <c r="AA60" s="727">
        <f t="shared" si="22"/>
        <v>19653.143359999995</v>
      </c>
      <c r="AB60" s="727">
        <f t="shared" si="22"/>
        <v>17196.500439999996</v>
      </c>
      <c r="AC60" s="727">
        <f t="shared" si="22"/>
        <v>3029.9999999999995</v>
      </c>
      <c r="AD60" s="727">
        <f t="shared" si="22"/>
        <v>3029.9999999999995</v>
      </c>
      <c r="AE60" s="727">
        <f t="shared" si="22"/>
        <v>3029.9999999999995</v>
      </c>
      <c r="AF60" s="727">
        <f t="shared" si="22"/>
        <v>3029.9999999999995</v>
      </c>
      <c r="AG60" s="727">
        <f t="shared" si="22"/>
        <v>3029.9999999999995</v>
      </c>
      <c r="AH60" s="727">
        <f t="shared" si="22"/>
        <v>3029.9999999999995</v>
      </c>
      <c r="AI60" s="727">
        <f t="shared" si="22"/>
        <v>3029.9999999999995</v>
      </c>
      <c r="AJ60" s="727">
        <f t="shared" si="22"/>
        <v>3029.9999999999995</v>
      </c>
      <c r="AK60" s="727">
        <f t="shared" si="22"/>
        <v>3029.9999999999995</v>
      </c>
      <c r="AL60" s="727">
        <f t="shared" si="22"/>
        <v>3029.9999999999995</v>
      </c>
      <c r="AM60" s="727">
        <f t="shared" si="22"/>
        <v>3029.9999999999995</v>
      </c>
      <c r="AN60" s="727">
        <f t="shared" si="22"/>
        <v>3029.9999999999995</v>
      </c>
      <c r="AO60" s="727">
        <f t="shared" si="22"/>
        <v>3029.9999999999995</v>
      </c>
      <c r="AP60" s="727">
        <f t="shared" si="22"/>
        <v>3029.9999999999995</v>
      </c>
      <c r="AQ60" s="727">
        <f t="shared" si="22"/>
        <v>3029.9999999999995</v>
      </c>
      <c r="AR60" s="727">
        <f t="shared" si="22"/>
        <v>3268.7915111129259</v>
      </c>
      <c r="AS60" s="727">
        <f t="shared" si="22"/>
        <v>3302.9045841290581</v>
      </c>
      <c r="AT60" s="727">
        <f t="shared" si="22"/>
        <v>3371.1307301613228</v>
      </c>
      <c r="AU60" s="727">
        <f t="shared" si="22"/>
        <v>4394.5229206452932</v>
      </c>
      <c r="AV60" s="727">
        <f t="shared" si="22"/>
        <v>4223.9575555646315</v>
      </c>
      <c r="AW60" s="727">
        <f t="shared" si="22"/>
        <v>3029.9999999999995</v>
      </c>
      <c r="AX60" s="727">
        <f t="shared" si="22"/>
        <v>3029.9999999999995</v>
      </c>
      <c r="AY60" s="727">
        <f t="shared" si="22"/>
        <v>3029.9999999999995</v>
      </c>
      <c r="AZ60" s="727">
        <f t="shared" si="22"/>
        <v>3029.9999999999995</v>
      </c>
      <c r="BA60" s="727">
        <f t="shared" si="22"/>
        <v>3029.9999999999995</v>
      </c>
      <c r="BB60" s="727">
        <f t="shared" si="22"/>
        <v>3029.9999999999995</v>
      </c>
      <c r="BC60" s="727">
        <f t="shared" si="22"/>
        <v>3029.9999999999995</v>
      </c>
      <c r="BD60" s="727">
        <f t="shared" si="22"/>
        <v>3029.9999999999995</v>
      </c>
      <c r="BE60" s="727">
        <f t="shared" si="22"/>
        <v>3029.9999999999995</v>
      </c>
      <c r="BF60" s="727">
        <f t="shared" si="22"/>
        <v>3029.9999999999995</v>
      </c>
      <c r="BG60" s="727">
        <f t="shared" si="22"/>
        <v>3029.9999999999995</v>
      </c>
      <c r="BH60" s="727">
        <f t="shared" si="22"/>
        <v>3029.9999999999995</v>
      </c>
      <c r="BI60" s="727">
        <f t="shared" si="22"/>
        <v>3029.9999999999995</v>
      </c>
      <c r="BJ60" s="727">
        <f t="shared" si="22"/>
        <v>3029.9999999999995</v>
      </c>
      <c r="BK60" s="727">
        <f t="shared" si="22"/>
        <v>3029.9999999999995</v>
      </c>
      <c r="BL60" s="727">
        <f t="shared" si="22"/>
        <v>3268.7915111129259</v>
      </c>
      <c r="BM60" s="727">
        <f t="shared" si="22"/>
        <v>3302.9045841290581</v>
      </c>
      <c r="BN60" s="727">
        <f t="shared" si="22"/>
        <v>3371.1307301613228</v>
      </c>
      <c r="BO60" s="727">
        <f t="shared" si="22"/>
        <v>4394.5229206452932</v>
      </c>
      <c r="BP60" s="727">
        <f t="shared" si="22"/>
        <v>4223.9575555646315</v>
      </c>
      <c r="BQ60" s="727">
        <f t="shared" si="22"/>
        <v>3029.9999999999995</v>
      </c>
      <c r="BR60" s="727">
        <f t="shared" si="22"/>
        <v>3029.9999999999995</v>
      </c>
      <c r="BS60" s="727">
        <f t="shared" si="22"/>
        <v>3029.9999999999995</v>
      </c>
      <c r="BT60" s="727">
        <f t="shared" si="22"/>
        <v>3029.9999999999995</v>
      </c>
      <c r="BU60" s="727">
        <f t="shared" si="22"/>
        <v>3029.9999999999995</v>
      </c>
      <c r="BV60" s="727">
        <f t="shared" si="22"/>
        <v>3029.9999999999995</v>
      </c>
      <c r="BW60" s="727">
        <f t="shared" si="22"/>
        <v>3029.9999999999995</v>
      </c>
      <c r="BX60" s="727">
        <f t="shared" si="22"/>
        <v>3029.9999999999995</v>
      </c>
      <c r="BY60" s="727">
        <f t="shared" si="22"/>
        <v>3029.9999999999995</v>
      </c>
      <c r="BZ60" s="727">
        <f t="shared" si="22"/>
        <v>3029.9999999999995</v>
      </c>
      <c r="CA60" s="727">
        <f t="shared" si="22"/>
        <v>3029.9999999999995</v>
      </c>
      <c r="CB60" s="727">
        <f t="shared" si="22"/>
        <v>3029.9999999999995</v>
      </c>
      <c r="CC60" s="727">
        <f t="shared" si="22"/>
        <v>3029.9999999999995</v>
      </c>
      <c r="CD60" s="727">
        <f t="shared" si="22"/>
        <v>3029.9999999999995</v>
      </c>
      <c r="CE60" s="727">
        <f t="shared" si="22"/>
        <v>3029.9999999999995</v>
      </c>
      <c r="CF60" s="727">
        <f t="shared" si="22"/>
        <v>3454.9084241862361</v>
      </c>
      <c r="CG60" s="727">
        <f t="shared" si="22"/>
        <v>3515.6096276414128</v>
      </c>
      <c r="CH60" s="727">
        <f t="shared" si="22"/>
        <v>3637.0120345517657</v>
      </c>
      <c r="CI60" s="727">
        <f t="shared" si="22"/>
        <v>5458.0481382070657</v>
      </c>
      <c r="CJ60" s="727">
        <f t="shared" si="22"/>
        <v>5154.5421209311826</v>
      </c>
      <c r="CK60" s="727">
        <f t="shared" ref="CK60:DW60" si="23">SUM(CK49:CK59)</f>
        <v>3029.9999999999995</v>
      </c>
      <c r="CL60" s="727">
        <f t="shared" si="23"/>
        <v>3029.9999999999995</v>
      </c>
      <c r="CM60" s="727">
        <f t="shared" si="23"/>
        <v>3029.9999999999995</v>
      </c>
      <c r="CN60" s="727">
        <f t="shared" si="23"/>
        <v>3029.9999999999995</v>
      </c>
      <c r="CO60" s="727">
        <f t="shared" si="23"/>
        <v>3029.9999999999995</v>
      </c>
      <c r="CP60" s="727">
        <f t="shared" si="23"/>
        <v>3029.9999999999995</v>
      </c>
      <c r="CQ60" s="727">
        <f t="shared" si="23"/>
        <v>3029.9999999999995</v>
      </c>
      <c r="CR60" s="727">
        <f t="shared" si="23"/>
        <v>3029.9999999999995</v>
      </c>
      <c r="CS60" s="727">
        <f t="shared" si="23"/>
        <v>3029.9999999999995</v>
      </c>
      <c r="CT60" s="727">
        <f t="shared" si="23"/>
        <v>3029.9999999999995</v>
      </c>
      <c r="CU60" s="727">
        <f t="shared" si="23"/>
        <v>3029.9999999999995</v>
      </c>
      <c r="CV60" s="727">
        <f t="shared" si="23"/>
        <v>3029.9999999999995</v>
      </c>
      <c r="CW60" s="727">
        <f t="shared" si="23"/>
        <v>3029.9999999999995</v>
      </c>
      <c r="CX60" s="727">
        <f t="shared" si="23"/>
        <v>3029.9999999999995</v>
      </c>
      <c r="CY60" s="728">
        <f t="shared" si="23"/>
        <v>3029.9999999999995</v>
      </c>
      <c r="CZ60" s="729">
        <f t="shared" si="23"/>
        <v>0</v>
      </c>
      <c r="DA60" s="730">
        <f t="shared" si="23"/>
        <v>0</v>
      </c>
      <c r="DB60" s="730">
        <f t="shared" si="23"/>
        <v>0</v>
      </c>
      <c r="DC60" s="730">
        <f t="shared" si="23"/>
        <v>0</v>
      </c>
      <c r="DD60" s="730">
        <f t="shared" si="23"/>
        <v>0</v>
      </c>
      <c r="DE60" s="730">
        <f t="shared" si="23"/>
        <v>0</v>
      </c>
      <c r="DF60" s="730">
        <f t="shared" si="23"/>
        <v>0</v>
      </c>
      <c r="DG60" s="730">
        <f t="shared" si="23"/>
        <v>0</v>
      </c>
      <c r="DH60" s="730">
        <f t="shared" si="23"/>
        <v>0</v>
      </c>
      <c r="DI60" s="730">
        <f t="shared" si="23"/>
        <v>0</v>
      </c>
      <c r="DJ60" s="730">
        <f t="shared" si="23"/>
        <v>0</v>
      </c>
      <c r="DK60" s="730">
        <f t="shared" si="23"/>
        <v>0</v>
      </c>
      <c r="DL60" s="730">
        <f t="shared" si="23"/>
        <v>0</v>
      </c>
      <c r="DM60" s="730">
        <f t="shared" si="23"/>
        <v>0</v>
      </c>
      <c r="DN60" s="730">
        <f t="shared" si="23"/>
        <v>0</v>
      </c>
      <c r="DO60" s="730">
        <f t="shared" si="23"/>
        <v>0</v>
      </c>
      <c r="DP60" s="730">
        <f t="shared" si="23"/>
        <v>0</v>
      </c>
      <c r="DQ60" s="730">
        <f t="shared" si="23"/>
        <v>0</v>
      </c>
      <c r="DR60" s="730">
        <f t="shared" si="23"/>
        <v>0</v>
      </c>
      <c r="DS60" s="730">
        <f t="shared" si="23"/>
        <v>0</v>
      </c>
      <c r="DT60" s="730">
        <f t="shared" si="23"/>
        <v>0</v>
      </c>
      <c r="DU60" s="730">
        <f t="shared" si="23"/>
        <v>0</v>
      </c>
      <c r="DV60" s="730">
        <f t="shared" si="23"/>
        <v>0</v>
      </c>
      <c r="DW60" s="731">
        <f t="shared" si="23"/>
        <v>0</v>
      </c>
      <c r="DX60" s="37"/>
    </row>
    <row r="61" spans="2:128" ht="25.5" x14ac:dyDescent="0.2">
      <c r="B61" s="678" t="s">
        <v>495</v>
      </c>
      <c r="C61" s="742" t="s">
        <v>913</v>
      </c>
      <c r="D61" s="680" t="s">
        <v>847</v>
      </c>
      <c r="E61" s="681" t="s">
        <v>561</v>
      </c>
      <c r="F61" s="464" t="s">
        <v>840</v>
      </c>
      <c r="G61" s="682" t="s">
        <v>59</v>
      </c>
      <c r="H61" s="683" t="s">
        <v>497</v>
      </c>
      <c r="I61" s="683">
        <f>MAX(X61:AV61)</f>
        <v>18</v>
      </c>
      <c r="J61" s="683">
        <f>SUMPRODUCT($X$2:$CY$2,$X61:$CY61)*365</f>
        <v>156740.08508679076</v>
      </c>
      <c r="K61" s="683">
        <f>SUMPRODUCT($X$2:$CY$2,$X62:$CY62)+SUMPRODUCT($X$2:$CY$2,$X63:$CY63)+SUMPRODUCT($X$2:$CY$2,$X64:$CY64)</f>
        <v>12077.742018283956</v>
      </c>
      <c r="L61" s="683">
        <f>SUMPRODUCT($X$2:$CY$2,$X65:$CY65) +SUMPRODUCT($X$2:$CY$2,$X66:$CY66)</f>
        <v>19801.258846580866</v>
      </c>
      <c r="M61" s="683">
        <f>SUMPRODUCT($X$2:$CY$2,$X67:$CY67)</f>
        <v>0</v>
      </c>
      <c r="N61" s="683">
        <f>SUMPRODUCT($X$2:$CY$2,$X70:$CY70) +SUMPRODUCT($X$2:$CY$2,$X71:$CY71)</f>
        <v>707.52827908641893</v>
      </c>
      <c r="O61" s="683">
        <f>SUMPRODUCT($X$2:$CY$2,$X68:$CY68) +SUMPRODUCT($X$2:$CY$2,$X69:$CY69) +SUMPRODUCT($X$2:$CY$2,$X72:$CY72)</f>
        <v>0</v>
      </c>
      <c r="P61" s="683">
        <f>SUM(K61:O61)</f>
        <v>32586.52914395124</v>
      </c>
      <c r="Q61" s="683">
        <f>(SUM(K61:M61)*100000)/(J61*1000)</f>
        <v>20.338767104287744</v>
      </c>
      <c r="R61" s="684">
        <f>(P61*100000)/(J61*1000)</f>
        <v>20.790169359616776</v>
      </c>
      <c r="S61" s="685">
        <v>3</v>
      </c>
      <c r="T61" s="686">
        <v>3</v>
      </c>
      <c r="U61" s="687" t="s">
        <v>498</v>
      </c>
      <c r="V61" s="688" t="s">
        <v>127</v>
      </c>
      <c r="W61" s="689" t="s">
        <v>78</v>
      </c>
      <c r="X61" s="690">
        <v>0</v>
      </c>
      <c r="Y61" s="690">
        <v>0</v>
      </c>
      <c r="Z61" s="690">
        <v>0</v>
      </c>
      <c r="AA61" s="690">
        <v>0</v>
      </c>
      <c r="AB61" s="690">
        <v>0</v>
      </c>
      <c r="AC61" s="690">
        <v>18</v>
      </c>
      <c r="AD61" s="690">
        <v>18</v>
      </c>
      <c r="AE61" s="690">
        <v>18</v>
      </c>
      <c r="AF61" s="690">
        <v>18</v>
      </c>
      <c r="AG61" s="690">
        <v>18</v>
      </c>
      <c r="AH61" s="690">
        <v>18</v>
      </c>
      <c r="AI61" s="690">
        <v>18</v>
      </c>
      <c r="AJ61" s="690">
        <v>18</v>
      </c>
      <c r="AK61" s="690">
        <v>18</v>
      </c>
      <c r="AL61" s="690">
        <v>18</v>
      </c>
      <c r="AM61" s="690">
        <v>18</v>
      </c>
      <c r="AN61" s="690">
        <v>18</v>
      </c>
      <c r="AO61" s="690">
        <v>18</v>
      </c>
      <c r="AP61" s="690">
        <v>18</v>
      </c>
      <c r="AQ61" s="690">
        <v>18</v>
      </c>
      <c r="AR61" s="690">
        <v>18</v>
      </c>
      <c r="AS61" s="690">
        <v>18</v>
      </c>
      <c r="AT61" s="690">
        <v>18</v>
      </c>
      <c r="AU61" s="690">
        <v>18</v>
      </c>
      <c r="AV61" s="690">
        <v>18</v>
      </c>
      <c r="AW61" s="690">
        <v>18</v>
      </c>
      <c r="AX61" s="690">
        <v>18</v>
      </c>
      <c r="AY61" s="690">
        <v>18</v>
      </c>
      <c r="AZ61" s="690">
        <v>18</v>
      </c>
      <c r="BA61" s="690">
        <v>18</v>
      </c>
      <c r="BB61" s="690">
        <v>18</v>
      </c>
      <c r="BC61" s="690">
        <v>18</v>
      </c>
      <c r="BD61" s="690">
        <v>18</v>
      </c>
      <c r="BE61" s="690">
        <v>18</v>
      </c>
      <c r="BF61" s="690">
        <v>18</v>
      </c>
      <c r="BG61" s="690">
        <v>18</v>
      </c>
      <c r="BH61" s="690">
        <v>18</v>
      </c>
      <c r="BI61" s="690">
        <v>18</v>
      </c>
      <c r="BJ61" s="690">
        <v>18</v>
      </c>
      <c r="BK61" s="690">
        <v>18</v>
      </c>
      <c r="BL61" s="690">
        <v>18</v>
      </c>
      <c r="BM61" s="690">
        <v>18</v>
      </c>
      <c r="BN61" s="690">
        <v>18</v>
      </c>
      <c r="BO61" s="690">
        <v>18</v>
      </c>
      <c r="BP61" s="690">
        <v>18</v>
      </c>
      <c r="BQ61" s="690">
        <v>18</v>
      </c>
      <c r="BR61" s="690">
        <v>18</v>
      </c>
      <c r="BS61" s="690">
        <v>18</v>
      </c>
      <c r="BT61" s="690">
        <v>18</v>
      </c>
      <c r="BU61" s="690">
        <v>18</v>
      </c>
      <c r="BV61" s="690">
        <v>18</v>
      </c>
      <c r="BW61" s="690">
        <v>18</v>
      </c>
      <c r="BX61" s="690">
        <v>18</v>
      </c>
      <c r="BY61" s="690">
        <v>18</v>
      </c>
      <c r="BZ61" s="690">
        <v>18</v>
      </c>
      <c r="CA61" s="690">
        <v>18</v>
      </c>
      <c r="CB61" s="690">
        <v>18</v>
      </c>
      <c r="CC61" s="690">
        <v>18</v>
      </c>
      <c r="CD61" s="690">
        <v>18</v>
      </c>
      <c r="CE61" s="691">
        <v>18</v>
      </c>
      <c r="CF61" s="691">
        <v>18</v>
      </c>
      <c r="CG61" s="691">
        <v>18</v>
      </c>
      <c r="CH61" s="691">
        <v>18</v>
      </c>
      <c r="CI61" s="691">
        <v>18</v>
      </c>
      <c r="CJ61" s="691">
        <v>18</v>
      </c>
      <c r="CK61" s="691">
        <v>18</v>
      </c>
      <c r="CL61" s="691">
        <v>18</v>
      </c>
      <c r="CM61" s="691">
        <v>18</v>
      </c>
      <c r="CN61" s="691">
        <v>18</v>
      </c>
      <c r="CO61" s="691">
        <v>18</v>
      </c>
      <c r="CP61" s="691">
        <v>18</v>
      </c>
      <c r="CQ61" s="691">
        <v>18</v>
      </c>
      <c r="CR61" s="691">
        <v>18</v>
      </c>
      <c r="CS61" s="691">
        <v>18</v>
      </c>
      <c r="CT61" s="691">
        <v>18</v>
      </c>
      <c r="CU61" s="691">
        <v>18</v>
      </c>
      <c r="CV61" s="691">
        <v>18</v>
      </c>
      <c r="CW61" s="691">
        <v>18</v>
      </c>
      <c r="CX61" s="691">
        <v>18</v>
      </c>
      <c r="CY61" s="692">
        <v>18</v>
      </c>
      <c r="CZ61" s="693">
        <v>0</v>
      </c>
      <c r="DA61" s="694">
        <v>0</v>
      </c>
      <c r="DB61" s="694">
        <v>0</v>
      </c>
      <c r="DC61" s="694">
        <v>0</v>
      </c>
      <c r="DD61" s="694">
        <v>0</v>
      </c>
      <c r="DE61" s="694">
        <v>0</v>
      </c>
      <c r="DF61" s="694">
        <v>0</v>
      </c>
      <c r="DG61" s="694">
        <v>0</v>
      </c>
      <c r="DH61" s="694">
        <v>0</v>
      </c>
      <c r="DI61" s="694">
        <v>0</v>
      </c>
      <c r="DJ61" s="694">
        <v>0</v>
      </c>
      <c r="DK61" s="694">
        <v>0</v>
      </c>
      <c r="DL61" s="694">
        <v>0</v>
      </c>
      <c r="DM61" s="694">
        <v>0</v>
      </c>
      <c r="DN61" s="694">
        <v>0</v>
      </c>
      <c r="DO61" s="694">
        <v>0</v>
      </c>
      <c r="DP61" s="694">
        <v>0</v>
      </c>
      <c r="DQ61" s="694">
        <v>0</v>
      </c>
      <c r="DR61" s="694">
        <v>0</v>
      </c>
      <c r="DS61" s="694">
        <v>0</v>
      </c>
      <c r="DT61" s="694">
        <v>0</v>
      </c>
      <c r="DU61" s="694">
        <v>0</v>
      </c>
      <c r="DV61" s="694">
        <v>0</v>
      </c>
      <c r="DW61" s="695">
        <v>0</v>
      </c>
      <c r="DX61" s="37"/>
    </row>
    <row r="62" spans="2:128" x14ac:dyDescent="0.2">
      <c r="B62" s="696"/>
      <c r="C62" s="697"/>
      <c r="D62" s="698"/>
      <c r="E62" s="699"/>
      <c r="F62" s="699"/>
      <c r="G62" s="698"/>
      <c r="H62" s="699"/>
      <c r="I62" s="699"/>
      <c r="J62" s="699"/>
      <c r="K62" s="699"/>
      <c r="L62" s="699"/>
      <c r="M62" s="699"/>
      <c r="N62" s="699"/>
      <c r="O62" s="699"/>
      <c r="P62" s="699"/>
      <c r="Q62" s="699"/>
      <c r="R62" s="700"/>
      <c r="S62" s="699"/>
      <c r="T62" s="700"/>
      <c r="U62" s="701" t="s">
        <v>499</v>
      </c>
      <c r="V62" s="688" t="s">
        <v>127</v>
      </c>
      <c r="W62" s="689" t="s">
        <v>500</v>
      </c>
      <c r="X62" s="690">
        <v>928.20000000000016</v>
      </c>
      <c r="Y62" s="690">
        <v>1060.8</v>
      </c>
      <c r="Z62" s="690">
        <v>1326</v>
      </c>
      <c r="AA62" s="690">
        <v>5304</v>
      </c>
      <c r="AB62" s="690">
        <v>4641</v>
      </c>
      <c r="AC62" s="690">
        <v>0</v>
      </c>
      <c r="AD62" s="690">
        <v>0</v>
      </c>
      <c r="AE62" s="690">
        <v>0</v>
      </c>
      <c r="AF62" s="690">
        <v>0</v>
      </c>
      <c r="AG62" s="690">
        <v>0</v>
      </c>
      <c r="AH62" s="690">
        <v>0</v>
      </c>
      <c r="AI62" s="690">
        <v>0</v>
      </c>
      <c r="AJ62" s="690">
        <v>0</v>
      </c>
      <c r="AK62" s="690">
        <v>0</v>
      </c>
      <c r="AL62" s="690">
        <v>0</v>
      </c>
      <c r="AM62" s="690">
        <v>0</v>
      </c>
      <c r="AN62" s="690">
        <v>0</v>
      </c>
      <c r="AO62" s="690">
        <v>0</v>
      </c>
      <c r="AP62" s="690">
        <v>0</v>
      </c>
      <c r="AQ62" s="690">
        <v>0</v>
      </c>
      <c r="AR62" s="690">
        <v>4.9000000000000004</v>
      </c>
      <c r="AS62" s="690">
        <v>5.6</v>
      </c>
      <c r="AT62" s="690">
        <v>7</v>
      </c>
      <c r="AU62" s="690">
        <v>28</v>
      </c>
      <c r="AV62" s="690">
        <v>24.5</v>
      </c>
      <c r="AW62" s="690">
        <v>0</v>
      </c>
      <c r="AX62" s="690">
        <v>0</v>
      </c>
      <c r="AY62" s="690">
        <v>0</v>
      </c>
      <c r="AZ62" s="690">
        <v>0</v>
      </c>
      <c r="BA62" s="690">
        <v>0</v>
      </c>
      <c r="BB62" s="690">
        <v>0</v>
      </c>
      <c r="BC62" s="690">
        <v>0</v>
      </c>
      <c r="BD62" s="690">
        <v>0</v>
      </c>
      <c r="BE62" s="690">
        <v>0</v>
      </c>
      <c r="BF62" s="690">
        <v>0</v>
      </c>
      <c r="BG62" s="690">
        <v>0</v>
      </c>
      <c r="BH62" s="690">
        <v>0</v>
      </c>
      <c r="BI62" s="690">
        <v>0</v>
      </c>
      <c r="BJ62" s="690">
        <v>0</v>
      </c>
      <c r="BK62" s="690">
        <v>0</v>
      </c>
      <c r="BL62" s="690">
        <v>4.9000000000000004</v>
      </c>
      <c r="BM62" s="690">
        <v>5.6</v>
      </c>
      <c r="BN62" s="690">
        <v>7</v>
      </c>
      <c r="BO62" s="690">
        <v>28</v>
      </c>
      <c r="BP62" s="690">
        <v>24.5</v>
      </c>
      <c r="BQ62" s="690">
        <v>0</v>
      </c>
      <c r="BR62" s="690">
        <v>0</v>
      </c>
      <c r="BS62" s="690">
        <v>0</v>
      </c>
      <c r="BT62" s="690">
        <v>0</v>
      </c>
      <c r="BU62" s="690">
        <v>0</v>
      </c>
      <c r="BV62" s="690">
        <v>0</v>
      </c>
      <c r="BW62" s="690">
        <v>0</v>
      </c>
      <c r="BX62" s="690">
        <v>0</v>
      </c>
      <c r="BY62" s="690">
        <v>0</v>
      </c>
      <c r="BZ62" s="690">
        <v>0</v>
      </c>
      <c r="CA62" s="690">
        <v>0</v>
      </c>
      <c r="CB62" s="690">
        <v>0</v>
      </c>
      <c r="CC62" s="690">
        <v>0</v>
      </c>
      <c r="CD62" s="690">
        <v>0</v>
      </c>
      <c r="CE62" s="691">
        <v>0</v>
      </c>
      <c r="CF62" s="691">
        <v>4.9000000000000004</v>
      </c>
      <c r="CG62" s="691">
        <v>5.6</v>
      </c>
      <c r="CH62" s="691">
        <v>7</v>
      </c>
      <c r="CI62" s="691">
        <v>28</v>
      </c>
      <c r="CJ62" s="691">
        <v>24.5</v>
      </c>
      <c r="CK62" s="691">
        <v>0</v>
      </c>
      <c r="CL62" s="691">
        <v>0</v>
      </c>
      <c r="CM62" s="691">
        <v>0</v>
      </c>
      <c r="CN62" s="691">
        <v>0</v>
      </c>
      <c r="CO62" s="691">
        <v>0</v>
      </c>
      <c r="CP62" s="691">
        <v>0</v>
      </c>
      <c r="CQ62" s="691">
        <v>0</v>
      </c>
      <c r="CR62" s="691">
        <v>0</v>
      </c>
      <c r="CS62" s="691">
        <v>0</v>
      </c>
      <c r="CT62" s="691">
        <v>0</v>
      </c>
      <c r="CU62" s="691">
        <v>0</v>
      </c>
      <c r="CV62" s="691">
        <v>0</v>
      </c>
      <c r="CW62" s="691">
        <v>0</v>
      </c>
      <c r="CX62" s="691">
        <v>0</v>
      </c>
      <c r="CY62" s="692">
        <v>0</v>
      </c>
      <c r="CZ62" s="693">
        <v>0</v>
      </c>
      <c r="DA62" s="694">
        <v>0</v>
      </c>
      <c r="DB62" s="694">
        <v>0</v>
      </c>
      <c r="DC62" s="694">
        <v>0</v>
      </c>
      <c r="DD62" s="694">
        <v>0</v>
      </c>
      <c r="DE62" s="694">
        <v>0</v>
      </c>
      <c r="DF62" s="694">
        <v>0</v>
      </c>
      <c r="DG62" s="694">
        <v>0</v>
      </c>
      <c r="DH62" s="694">
        <v>0</v>
      </c>
      <c r="DI62" s="694">
        <v>0</v>
      </c>
      <c r="DJ62" s="694">
        <v>0</v>
      </c>
      <c r="DK62" s="694">
        <v>0</v>
      </c>
      <c r="DL62" s="694">
        <v>0</v>
      </c>
      <c r="DM62" s="694">
        <v>0</v>
      </c>
      <c r="DN62" s="694">
        <v>0</v>
      </c>
      <c r="DO62" s="694">
        <v>0</v>
      </c>
      <c r="DP62" s="694">
        <v>0</v>
      </c>
      <c r="DQ62" s="694">
        <v>0</v>
      </c>
      <c r="DR62" s="694">
        <v>0</v>
      </c>
      <c r="DS62" s="694">
        <v>0</v>
      </c>
      <c r="DT62" s="694">
        <v>0</v>
      </c>
      <c r="DU62" s="694">
        <v>0</v>
      </c>
      <c r="DV62" s="694">
        <v>0</v>
      </c>
      <c r="DW62" s="695">
        <v>0</v>
      </c>
      <c r="DX62" s="37"/>
    </row>
    <row r="63" spans="2:128" x14ac:dyDescent="0.2">
      <c r="B63" s="702"/>
      <c r="C63" s="703"/>
      <c r="D63" s="502"/>
      <c r="E63" s="502"/>
      <c r="F63" s="502"/>
      <c r="G63" s="502"/>
      <c r="H63" s="502"/>
      <c r="I63" s="529"/>
      <c r="J63" s="529"/>
      <c r="K63" s="529"/>
      <c r="L63" s="529"/>
      <c r="M63" s="529"/>
      <c r="N63" s="529"/>
      <c r="O63" s="529"/>
      <c r="P63" s="529"/>
      <c r="Q63" s="529"/>
      <c r="R63" s="704"/>
      <c r="S63" s="529"/>
      <c r="T63" s="704"/>
      <c r="U63" s="701" t="s">
        <v>501</v>
      </c>
      <c r="V63" s="688" t="s">
        <v>127</v>
      </c>
      <c r="W63" s="689" t="s">
        <v>500</v>
      </c>
      <c r="X63" s="690">
        <v>0</v>
      </c>
      <c r="Y63" s="690">
        <v>0</v>
      </c>
      <c r="Z63" s="690">
        <v>0</v>
      </c>
      <c r="AA63" s="690">
        <v>0</v>
      </c>
      <c r="AB63" s="690">
        <v>0</v>
      </c>
      <c r="AC63" s="690">
        <v>0</v>
      </c>
      <c r="AD63" s="690">
        <v>0</v>
      </c>
      <c r="AE63" s="690">
        <v>0</v>
      </c>
      <c r="AF63" s="690">
        <v>0</v>
      </c>
      <c r="AG63" s="690">
        <v>0</v>
      </c>
      <c r="AH63" s="690">
        <v>0</v>
      </c>
      <c r="AI63" s="690">
        <v>0</v>
      </c>
      <c r="AJ63" s="690">
        <v>0</v>
      </c>
      <c r="AK63" s="690">
        <v>0</v>
      </c>
      <c r="AL63" s="690">
        <v>0</v>
      </c>
      <c r="AM63" s="690">
        <v>0</v>
      </c>
      <c r="AN63" s="690">
        <v>0</v>
      </c>
      <c r="AO63" s="690">
        <v>0</v>
      </c>
      <c r="AP63" s="690">
        <v>0</v>
      </c>
      <c r="AQ63" s="690">
        <v>0</v>
      </c>
      <c r="AR63" s="690">
        <v>0</v>
      </c>
      <c r="AS63" s="690">
        <v>0</v>
      </c>
      <c r="AT63" s="690">
        <v>0</v>
      </c>
      <c r="AU63" s="690">
        <v>0</v>
      </c>
      <c r="AV63" s="690">
        <v>0</v>
      </c>
      <c r="AW63" s="690">
        <v>0</v>
      </c>
      <c r="AX63" s="690">
        <v>0</v>
      </c>
      <c r="AY63" s="690">
        <v>0</v>
      </c>
      <c r="AZ63" s="690">
        <v>0</v>
      </c>
      <c r="BA63" s="690">
        <v>0</v>
      </c>
      <c r="BB63" s="690">
        <v>0</v>
      </c>
      <c r="BC63" s="690">
        <v>0</v>
      </c>
      <c r="BD63" s="690">
        <v>0</v>
      </c>
      <c r="BE63" s="690">
        <v>0</v>
      </c>
      <c r="BF63" s="690">
        <v>0</v>
      </c>
      <c r="BG63" s="690">
        <v>0</v>
      </c>
      <c r="BH63" s="690">
        <v>0</v>
      </c>
      <c r="BI63" s="690">
        <v>0</v>
      </c>
      <c r="BJ63" s="690">
        <v>0</v>
      </c>
      <c r="BK63" s="690">
        <v>0</v>
      </c>
      <c r="BL63" s="690">
        <v>0</v>
      </c>
      <c r="BM63" s="690">
        <v>0</v>
      </c>
      <c r="BN63" s="690">
        <v>0</v>
      </c>
      <c r="BO63" s="690">
        <v>0</v>
      </c>
      <c r="BP63" s="690">
        <v>0</v>
      </c>
      <c r="BQ63" s="690">
        <v>0</v>
      </c>
      <c r="BR63" s="690">
        <v>0</v>
      </c>
      <c r="BS63" s="690">
        <v>0</v>
      </c>
      <c r="BT63" s="690">
        <v>0</v>
      </c>
      <c r="BU63" s="690">
        <v>0</v>
      </c>
      <c r="BV63" s="690">
        <v>0</v>
      </c>
      <c r="BW63" s="690">
        <v>0</v>
      </c>
      <c r="BX63" s="690">
        <v>0</v>
      </c>
      <c r="BY63" s="690">
        <v>0</v>
      </c>
      <c r="BZ63" s="690">
        <v>0</v>
      </c>
      <c r="CA63" s="690">
        <v>0</v>
      </c>
      <c r="CB63" s="690">
        <v>0</v>
      </c>
      <c r="CC63" s="690">
        <v>0</v>
      </c>
      <c r="CD63" s="690">
        <v>0</v>
      </c>
      <c r="CE63" s="691">
        <v>0</v>
      </c>
      <c r="CF63" s="691">
        <v>0</v>
      </c>
      <c r="CG63" s="691">
        <v>0</v>
      </c>
      <c r="CH63" s="691">
        <v>0</v>
      </c>
      <c r="CI63" s="691">
        <v>0</v>
      </c>
      <c r="CJ63" s="691">
        <v>0</v>
      </c>
      <c r="CK63" s="691">
        <v>0</v>
      </c>
      <c r="CL63" s="691">
        <v>0</v>
      </c>
      <c r="CM63" s="691">
        <v>0</v>
      </c>
      <c r="CN63" s="691">
        <v>0</v>
      </c>
      <c r="CO63" s="691">
        <v>0</v>
      </c>
      <c r="CP63" s="691">
        <v>0</v>
      </c>
      <c r="CQ63" s="691">
        <v>0</v>
      </c>
      <c r="CR63" s="691">
        <v>0</v>
      </c>
      <c r="CS63" s="691">
        <v>0</v>
      </c>
      <c r="CT63" s="691">
        <v>0</v>
      </c>
      <c r="CU63" s="691">
        <v>0</v>
      </c>
      <c r="CV63" s="691">
        <v>0</v>
      </c>
      <c r="CW63" s="691">
        <v>0</v>
      </c>
      <c r="CX63" s="691">
        <v>0</v>
      </c>
      <c r="CY63" s="692">
        <v>0</v>
      </c>
      <c r="CZ63" s="693">
        <v>0</v>
      </c>
      <c r="DA63" s="694">
        <v>0</v>
      </c>
      <c r="DB63" s="694">
        <v>0</v>
      </c>
      <c r="DC63" s="694">
        <v>0</v>
      </c>
      <c r="DD63" s="694">
        <v>0</v>
      </c>
      <c r="DE63" s="694">
        <v>0</v>
      </c>
      <c r="DF63" s="694">
        <v>0</v>
      </c>
      <c r="DG63" s="694">
        <v>0</v>
      </c>
      <c r="DH63" s="694">
        <v>0</v>
      </c>
      <c r="DI63" s="694">
        <v>0</v>
      </c>
      <c r="DJ63" s="694">
        <v>0</v>
      </c>
      <c r="DK63" s="694">
        <v>0</v>
      </c>
      <c r="DL63" s="694">
        <v>0</v>
      </c>
      <c r="DM63" s="694">
        <v>0</v>
      </c>
      <c r="DN63" s="694">
        <v>0</v>
      </c>
      <c r="DO63" s="694">
        <v>0</v>
      </c>
      <c r="DP63" s="694">
        <v>0</v>
      </c>
      <c r="DQ63" s="694">
        <v>0</v>
      </c>
      <c r="DR63" s="694">
        <v>0</v>
      </c>
      <c r="DS63" s="694">
        <v>0</v>
      </c>
      <c r="DT63" s="694">
        <v>0</v>
      </c>
      <c r="DU63" s="694">
        <v>0</v>
      </c>
      <c r="DV63" s="694">
        <v>0</v>
      </c>
      <c r="DW63" s="695">
        <v>0</v>
      </c>
      <c r="DX63" s="37"/>
    </row>
    <row r="64" spans="2:128" x14ac:dyDescent="0.2">
      <c r="B64" s="702"/>
      <c r="C64" s="703"/>
      <c r="D64" s="502"/>
      <c r="E64" s="502"/>
      <c r="F64" s="502"/>
      <c r="G64" s="502"/>
      <c r="H64" s="502"/>
      <c r="I64" s="529"/>
      <c r="J64" s="529"/>
      <c r="K64" s="529"/>
      <c r="L64" s="529"/>
      <c r="M64" s="529"/>
      <c r="N64" s="529"/>
      <c r="O64" s="529"/>
      <c r="P64" s="529"/>
      <c r="Q64" s="529"/>
      <c r="R64" s="704"/>
      <c r="S64" s="529"/>
      <c r="T64" s="704"/>
      <c r="U64" s="705" t="s">
        <v>855</v>
      </c>
      <c r="V64" s="706" t="s">
        <v>127</v>
      </c>
      <c r="W64" s="707" t="s">
        <v>500</v>
      </c>
      <c r="X64" s="690">
        <v>0</v>
      </c>
      <c r="Y64" s="690">
        <v>0</v>
      </c>
      <c r="Z64" s="690">
        <v>0</v>
      </c>
      <c r="AA64" s="690">
        <v>0</v>
      </c>
      <c r="AB64" s="690">
        <v>0</v>
      </c>
      <c r="AC64" s="690">
        <v>0</v>
      </c>
      <c r="AD64" s="690">
        <v>0</v>
      </c>
      <c r="AE64" s="690">
        <v>0</v>
      </c>
      <c r="AF64" s="690">
        <v>0</v>
      </c>
      <c r="AG64" s="690">
        <v>0</v>
      </c>
      <c r="AH64" s="690">
        <v>0</v>
      </c>
      <c r="AI64" s="690">
        <v>0</v>
      </c>
      <c r="AJ64" s="690">
        <v>0</v>
      </c>
      <c r="AK64" s="690">
        <v>0</v>
      </c>
      <c r="AL64" s="690">
        <v>0</v>
      </c>
      <c r="AM64" s="690">
        <v>0</v>
      </c>
      <c r="AN64" s="690">
        <v>0</v>
      </c>
      <c r="AO64" s="690">
        <v>0</v>
      </c>
      <c r="AP64" s="690">
        <v>0</v>
      </c>
      <c r="AQ64" s="690">
        <v>0</v>
      </c>
      <c r="AR64" s="690">
        <v>0</v>
      </c>
      <c r="AS64" s="690">
        <v>0</v>
      </c>
      <c r="AT64" s="690">
        <v>0</v>
      </c>
      <c r="AU64" s="690">
        <v>0</v>
      </c>
      <c r="AV64" s="690">
        <v>0</v>
      </c>
      <c r="AW64" s="690">
        <v>0</v>
      </c>
      <c r="AX64" s="690">
        <v>0</v>
      </c>
      <c r="AY64" s="690">
        <v>0</v>
      </c>
      <c r="AZ64" s="690">
        <v>0</v>
      </c>
      <c r="BA64" s="690">
        <v>0</v>
      </c>
      <c r="BB64" s="690">
        <v>0</v>
      </c>
      <c r="BC64" s="690">
        <v>0</v>
      </c>
      <c r="BD64" s="690">
        <v>0</v>
      </c>
      <c r="BE64" s="690">
        <v>0</v>
      </c>
      <c r="BF64" s="690">
        <v>0</v>
      </c>
      <c r="BG64" s="690">
        <v>0</v>
      </c>
      <c r="BH64" s="690">
        <v>0</v>
      </c>
      <c r="BI64" s="690">
        <v>0</v>
      </c>
      <c r="BJ64" s="690">
        <v>0</v>
      </c>
      <c r="BK64" s="690">
        <v>0</v>
      </c>
      <c r="BL64" s="690">
        <v>0</v>
      </c>
      <c r="BM64" s="690">
        <v>0</v>
      </c>
      <c r="BN64" s="690">
        <v>0</v>
      </c>
      <c r="BO64" s="690">
        <v>0</v>
      </c>
      <c r="BP64" s="690">
        <v>0</v>
      </c>
      <c r="BQ64" s="690">
        <v>0</v>
      </c>
      <c r="BR64" s="690">
        <v>0</v>
      </c>
      <c r="BS64" s="690">
        <v>0</v>
      </c>
      <c r="BT64" s="690">
        <v>0</v>
      </c>
      <c r="BU64" s="690">
        <v>0</v>
      </c>
      <c r="BV64" s="690">
        <v>0</v>
      </c>
      <c r="BW64" s="690">
        <v>0</v>
      </c>
      <c r="BX64" s="690">
        <v>0</v>
      </c>
      <c r="BY64" s="690">
        <v>0</v>
      </c>
      <c r="BZ64" s="690">
        <v>0</v>
      </c>
      <c r="CA64" s="690">
        <v>0</v>
      </c>
      <c r="CB64" s="690">
        <v>0</v>
      </c>
      <c r="CC64" s="690">
        <v>0</v>
      </c>
      <c r="CD64" s="690">
        <v>0</v>
      </c>
      <c r="CE64" s="690">
        <v>0</v>
      </c>
      <c r="CF64" s="690">
        <v>0</v>
      </c>
      <c r="CG64" s="690">
        <v>0</v>
      </c>
      <c r="CH64" s="690">
        <v>0</v>
      </c>
      <c r="CI64" s="690">
        <v>0</v>
      </c>
      <c r="CJ64" s="690">
        <v>0</v>
      </c>
      <c r="CK64" s="690">
        <v>0</v>
      </c>
      <c r="CL64" s="690">
        <v>0</v>
      </c>
      <c r="CM64" s="690">
        <v>0</v>
      </c>
      <c r="CN64" s="690">
        <v>0</v>
      </c>
      <c r="CO64" s="690">
        <v>0</v>
      </c>
      <c r="CP64" s="690">
        <v>0</v>
      </c>
      <c r="CQ64" s="690">
        <v>0</v>
      </c>
      <c r="CR64" s="690">
        <v>0</v>
      </c>
      <c r="CS64" s="690">
        <v>0</v>
      </c>
      <c r="CT64" s="690">
        <v>0</v>
      </c>
      <c r="CU64" s="690">
        <v>0</v>
      </c>
      <c r="CV64" s="690">
        <v>0</v>
      </c>
      <c r="CW64" s="690">
        <v>0</v>
      </c>
      <c r="CX64" s="690">
        <v>0</v>
      </c>
      <c r="CY64" s="690">
        <v>0</v>
      </c>
      <c r="CZ64" s="693"/>
      <c r="DA64" s="694"/>
      <c r="DB64" s="694"/>
      <c r="DC64" s="694"/>
      <c r="DD64" s="694"/>
      <c r="DE64" s="694"/>
      <c r="DF64" s="694"/>
      <c r="DG64" s="694"/>
      <c r="DH64" s="694"/>
      <c r="DI64" s="694"/>
      <c r="DJ64" s="694"/>
      <c r="DK64" s="694"/>
      <c r="DL64" s="694"/>
      <c r="DM64" s="694"/>
      <c r="DN64" s="694"/>
      <c r="DO64" s="694"/>
      <c r="DP64" s="694"/>
      <c r="DQ64" s="694"/>
      <c r="DR64" s="694"/>
      <c r="DS64" s="694"/>
      <c r="DT64" s="694"/>
      <c r="DU64" s="694"/>
      <c r="DV64" s="694"/>
      <c r="DW64" s="695"/>
      <c r="DX64" s="37"/>
    </row>
    <row r="65" spans="2:128" x14ac:dyDescent="0.2">
      <c r="B65" s="708"/>
      <c r="C65" s="709"/>
      <c r="D65" s="96"/>
      <c r="E65" s="96"/>
      <c r="F65" s="96"/>
      <c r="G65" s="96"/>
      <c r="H65" s="96"/>
      <c r="I65" s="710"/>
      <c r="J65" s="710"/>
      <c r="K65" s="710"/>
      <c r="L65" s="710"/>
      <c r="M65" s="710"/>
      <c r="N65" s="710"/>
      <c r="O65" s="710"/>
      <c r="P65" s="710"/>
      <c r="Q65" s="710"/>
      <c r="R65" s="711"/>
      <c r="S65" s="710"/>
      <c r="T65" s="711"/>
      <c r="U65" s="701" t="s">
        <v>502</v>
      </c>
      <c r="V65" s="688" t="s">
        <v>127</v>
      </c>
      <c r="W65" s="712" t="s">
        <v>500</v>
      </c>
      <c r="X65" s="690">
        <v>0</v>
      </c>
      <c r="Y65" s="690">
        <v>0</v>
      </c>
      <c r="Z65" s="690">
        <v>0</v>
      </c>
      <c r="AA65" s="690">
        <v>0</v>
      </c>
      <c r="AB65" s="690">
        <v>0</v>
      </c>
      <c r="AC65" s="690">
        <v>261</v>
      </c>
      <c r="AD65" s="690">
        <v>261</v>
      </c>
      <c r="AE65" s="690">
        <v>261</v>
      </c>
      <c r="AF65" s="690">
        <v>261</v>
      </c>
      <c r="AG65" s="690">
        <v>261</v>
      </c>
      <c r="AH65" s="690">
        <v>261</v>
      </c>
      <c r="AI65" s="690">
        <v>261</v>
      </c>
      <c r="AJ65" s="690">
        <v>261</v>
      </c>
      <c r="AK65" s="690">
        <v>261</v>
      </c>
      <c r="AL65" s="690">
        <v>261</v>
      </c>
      <c r="AM65" s="690">
        <v>261</v>
      </c>
      <c r="AN65" s="690">
        <v>261</v>
      </c>
      <c r="AO65" s="690">
        <v>261</v>
      </c>
      <c r="AP65" s="690">
        <v>261</v>
      </c>
      <c r="AQ65" s="690">
        <v>261</v>
      </c>
      <c r="AR65" s="690">
        <v>261</v>
      </c>
      <c r="AS65" s="690">
        <v>261</v>
      </c>
      <c r="AT65" s="690">
        <v>261</v>
      </c>
      <c r="AU65" s="690">
        <v>261</v>
      </c>
      <c r="AV65" s="690">
        <v>261</v>
      </c>
      <c r="AW65" s="690">
        <v>261</v>
      </c>
      <c r="AX65" s="690">
        <v>261</v>
      </c>
      <c r="AY65" s="690">
        <v>261</v>
      </c>
      <c r="AZ65" s="690">
        <v>261</v>
      </c>
      <c r="BA65" s="690">
        <v>261</v>
      </c>
      <c r="BB65" s="690">
        <v>261</v>
      </c>
      <c r="BC65" s="690">
        <v>261</v>
      </c>
      <c r="BD65" s="690">
        <v>261</v>
      </c>
      <c r="BE65" s="690">
        <v>261</v>
      </c>
      <c r="BF65" s="690">
        <v>261</v>
      </c>
      <c r="BG65" s="690">
        <v>261</v>
      </c>
      <c r="BH65" s="690">
        <v>261</v>
      </c>
      <c r="BI65" s="690">
        <v>261</v>
      </c>
      <c r="BJ65" s="690">
        <v>261</v>
      </c>
      <c r="BK65" s="690">
        <v>261</v>
      </c>
      <c r="BL65" s="690">
        <v>261</v>
      </c>
      <c r="BM65" s="690">
        <v>261</v>
      </c>
      <c r="BN65" s="690">
        <v>261</v>
      </c>
      <c r="BO65" s="690">
        <v>261</v>
      </c>
      <c r="BP65" s="690">
        <v>261</v>
      </c>
      <c r="BQ65" s="690">
        <v>261</v>
      </c>
      <c r="BR65" s="690">
        <v>261</v>
      </c>
      <c r="BS65" s="690">
        <v>261</v>
      </c>
      <c r="BT65" s="690">
        <v>261</v>
      </c>
      <c r="BU65" s="690">
        <v>261</v>
      </c>
      <c r="BV65" s="690">
        <v>261</v>
      </c>
      <c r="BW65" s="690">
        <v>261</v>
      </c>
      <c r="BX65" s="690">
        <v>261</v>
      </c>
      <c r="BY65" s="690">
        <v>261</v>
      </c>
      <c r="BZ65" s="690">
        <v>261</v>
      </c>
      <c r="CA65" s="690">
        <v>261</v>
      </c>
      <c r="CB65" s="690">
        <v>261</v>
      </c>
      <c r="CC65" s="690">
        <v>261</v>
      </c>
      <c r="CD65" s="690">
        <v>261</v>
      </c>
      <c r="CE65" s="691">
        <v>261</v>
      </c>
      <c r="CF65" s="691">
        <v>261</v>
      </c>
      <c r="CG65" s="691">
        <v>261</v>
      </c>
      <c r="CH65" s="691">
        <v>261</v>
      </c>
      <c r="CI65" s="691">
        <v>261</v>
      </c>
      <c r="CJ65" s="691">
        <v>261</v>
      </c>
      <c r="CK65" s="691">
        <v>261</v>
      </c>
      <c r="CL65" s="691">
        <v>261</v>
      </c>
      <c r="CM65" s="691">
        <v>261</v>
      </c>
      <c r="CN65" s="691">
        <v>261</v>
      </c>
      <c r="CO65" s="691">
        <v>261</v>
      </c>
      <c r="CP65" s="691">
        <v>261</v>
      </c>
      <c r="CQ65" s="691">
        <v>261</v>
      </c>
      <c r="CR65" s="691">
        <v>261</v>
      </c>
      <c r="CS65" s="691">
        <v>261</v>
      </c>
      <c r="CT65" s="691">
        <v>261</v>
      </c>
      <c r="CU65" s="691">
        <v>261</v>
      </c>
      <c r="CV65" s="691">
        <v>261</v>
      </c>
      <c r="CW65" s="691">
        <v>261</v>
      </c>
      <c r="CX65" s="691">
        <v>261</v>
      </c>
      <c r="CY65" s="692">
        <v>261</v>
      </c>
      <c r="CZ65" s="693">
        <v>0</v>
      </c>
      <c r="DA65" s="694">
        <v>0</v>
      </c>
      <c r="DB65" s="694">
        <v>0</v>
      </c>
      <c r="DC65" s="694">
        <v>0</v>
      </c>
      <c r="DD65" s="694">
        <v>0</v>
      </c>
      <c r="DE65" s="694">
        <v>0</v>
      </c>
      <c r="DF65" s="694">
        <v>0</v>
      </c>
      <c r="DG65" s="694">
        <v>0</v>
      </c>
      <c r="DH65" s="694">
        <v>0</v>
      </c>
      <c r="DI65" s="694">
        <v>0</v>
      </c>
      <c r="DJ65" s="694">
        <v>0</v>
      </c>
      <c r="DK65" s="694">
        <v>0</v>
      </c>
      <c r="DL65" s="694">
        <v>0</v>
      </c>
      <c r="DM65" s="694">
        <v>0</v>
      </c>
      <c r="DN65" s="694">
        <v>0</v>
      </c>
      <c r="DO65" s="694">
        <v>0</v>
      </c>
      <c r="DP65" s="694">
        <v>0</v>
      </c>
      <c r="DQ65" s="694">
        <v>0</v>
      </c>
      <c r="DR65" s="694">
        <v>0</v>
      </c>
      <c r="DS65" s="694">
        <v>0</v>
      </c>
      <c r="DT65" s="694">
        <v>0</v>
      </c>
      <c r="DU65" s="694">
        <v>0</v>
      </c>
      <c r="DV65" s="694">
        <v>0</v>
      </c>
      <c r="DW65" s="695">
        <v>0</v>
      </c>
      <c r="DX65" s="37"/>
    </row>
    <row r="66" spans="2:128" x14ac:dyDescent="0.2">
      <c r="B66" s="713"/>
      <c r="C66" s="714"/>
      <c r="D66" s="215"/>
      <c r="E66" s="215"/>
      <c r="F66" s="215"/>
      <c r="G66" s="215"/>
      <c r="H66" s="215"/>
      <c r="I66" s="715"/>
      <c r="J66" s="715"/>
      <c r="K66" s="715"/>
      <c r="L66" s="715"/>
      <c r="M66" s="715"/>
      <c r="N66" s="715"/>
      <c r="O66" s="715"/>
      <c r="P66" s="715"/>
      <c r="Q66" s="715"/>
      <c r="R66" s="716"/>
      <c r="S66" s="715"/>
      <c r="T66" s="716"/>
      <c r="U66" s="701" t="s">
        <v>503</v>
      </c>
      <c r="V66" s="688" t="s">
        <v>127</v>
      </c>
      <c r="W66" s="712" t="s">
        <v>500</v>
      </c>
      <c r="X66" s="690">
        <v>0</v>
      </c>
      <c r="Y66" s="690">
        <v>0</v>
      </c>
      <c r="Z66" s="690">
        <v>0</v>
      </c>
      <c r="AA66" s="690">
        <v>0</v>
      </c>
      <c r="AB66" s="690">
        <v>0</v>
      </c>
      <c r="AC66" s="690">
        <v>569</v>
      </c>
      <c r="AD66" s="690">
        <v>569</v>
      </c>
      <c r="AE66" s="690">
        <v>569</v>
      </c>
      <c r="AF66" s="690">
        <v>569</v>
      </c>
      <c r="AG66" s="690">
        <v>569</v>
      </c>
      <c r="AH66" s="690">
        <v>569</v>
      </c>
      <c r="AI66" s="690">
        <v>569</v>
      </c>
      <c r="AJ66" s="690">
        <v>569</v>
      </c>
      <c r="AK66" s="690">
        <v>569</v>
      </c>
      <c r="AL66" s="690">
        <v>569</v>
      </c>
      <c r="AM66" s="690">
        <v>569</v>
      </c>
      <c r="AN66" s="690">
        <v>569</v>
      </c>
      <c r="AO66" s="690">
        <v>569</v>
      </c>
      <c r="AP66" s="690">
        <v>569</v>
      </c>
      <c r="AQ66" s="690">
        <v>569</v>
      </c>
      <c r="AR66" s="690">
        <v>569</v>
      </c>
      <c r="AS66" s="690">
        <v>569</v>
      </c>
      <c r="AT66" s="690">
        <v>569</v>
      </c>
      <c r="AU66" s="690">
        <v>569</v>
      </c>
      <c r="AV66" s="690">
        <v>569</v>
      </c>
      <c r="AW66" s="690">
        <v>569</v>
      </c>
      <c r="AX66" s="690">
        <v>569</v>
      </c>
      <c r="AY66" s="690">
        <v>569</v>
      </c>
      <c r="AZ66" s="690">
        <v>569</v>
      </c>
      <c r="BA66" s="690">
        <v>569</v>
      </c>
      <c r="BB66" s="690">
        <v>569</v>
      </c>
      <c r="BC66" s="690">
        <v>569</v>
      </c>
      <c r="BD66" s="690">
        <v>569</v>
      </c>
      <c r="BE66" s="690">
        <v>569</v>
      </c>
      <c r="BF66" s="690">
        <v>569</v>
      </c>
      <c r="BG66" s="690">
        <v>569</v>
      </c>
      <c r="BH66" s="690">
        <v>569</v>
      </c>
      <c r="BI66" s="690">
        <v>569</v>
      </c>
      <c r="BJ66" s="690">
        <v>569</v>
      </c>
      <c r="BK66" s="690">
        <v>569</v>
      </c>
      <c r="BL66" s="690">
        <v>569</v>
      </c>
      <c r="BM66" s="690">
        <v>569</v>
      </c>
      <c r="BN66" s="690">
        <v>569</v>
      </c>
      <c r="BO66" s="690">
        <v>569</v>
      </c>
      <c r="BP66" s="690">
        <v>569</v>
      </c>
      <c r="BQ66" s="690">
        <v>569</v>
      </c>
      <c r="BR66" s="690">
        <v>569</v>
      </c>
      <c r="BS66" s="690">
        <v>569</v>
      </c>
      <c r="BT66" s="690">
        <v>569</v>
      </c>
      <c r="BU66" s="690">
        <v>569</v>
      </c>
      <c r="BV66" s="690">
        <v>569</v>
      </c>
      <c r="BW66" s="690">
        <v>569</v>
      </c>
      <c r="BX66" s="690">
        <v>569</v>
      </c>
      <c r="BY66" s="690">
        <v>569</v>
      </c>
      <c r="BZ66" s="690">
        <v>569</v>
      </c>
      <c r="CA66" s="690">
        <v>569</v>
      </c>
      <c r="CB66" s="690">
        <v>569</v>
      </c>
      <c r="CC66" s="690">
        <v>569</v>
      </c>
      <c r="CD66" s="690">
        <v>569</v>
      </c>
      <c r="CE66" s="691">
        <v>569</v>
      </c>
      <c r="CF66" s="691">
        <v>569</v>
      </c>
      <c r="CG66" s="691">
        <v>569</v>
      </c>
      <c r="CH66" s="691">
        <v>569</v>
      </c>
      <c r="CI66" s="691">
        <v>569</v>
      </c>
      <c r="CJ66" s="691">
        <v>569</v>
      </c>
      <c r="CK66" s="691">
        <v>569</v>
      </c>
      <c r="CL66" s="691">
        <v>569</v>
      </c>
      <c r="CM66" s="691">
        <v>569</v>
      </c>
      <c r="CN66" s="691">
        <v>569</v>
      </c>
      <c r="CO66" s="691">
        <v>569</v>
      </c>
      <c r="CP66" s="691">
        <v>569</v>
      </c>
      <c r="CQ66" s="691">
        <v>569</v>
      </c>
      <c r="CR66" s="691">
        <v>569</v>
      </c>
      <c r="CS66" s="691">
        <v>569</v>
      </c>
      <c r="CT66" s="691">
        <v>569</v>
      </c>
      <c r="CU66" s="691">
        <v>569</v>
      </c>
      <c r="CV66" s="691">
        <v>569</v>
      </c>
      <c r="CW66" s="691">
        <v>569</v>
      </c>
      <c r="CX66" s="691">
        <v>569</v>
      </c>
      <c r="CY66" s="692">
        <v>569</v>
      </c>
      <c r="CZ66" s="693">
        <v>0</v>
      </c>
      <c r="DA66" s="694">
        <v>0</v>
      </c>
      <c r="DB66" s="694">
        <v>0</v>
      </c>
      <c r="DC66" s="694">
        <v>0</v>
      </c>
      <c r="DD66" s="694">
        <v>0</v>
      </c>
      <c r="DE66" s="694">
        <v>0</v>
      </c>
      <c r="DF66" s="694">
        <v>0</v>
      </c>
      <c r="DG66" s="694">
        <v>0</v>
      </c>
      <c r="DH66" s="694">
        <v>0</v>
      </c>
      <c r="DI66" s="694">
        <v>0</v>
      </c>
      <c r="DJ66" s="694">
        <v>0</v>
      </c>
      <c r="DK66" s="694">
        <v>0</v>
      </c>
      <c r="DL66" s="694">
        <v>0</v>
      </c>
      <c r="DM66" s="694">
        <v>0</v>
      </c>
      <c r="DN66" s="694">
        <v>0</v>
      </c>
      <c r="DO66" s="694">
        <v>0</v>
      </c>
      <c r="DP66" s="694">
        <v>0</v>
      </c>
      <c r="DQ66" s="694">
        <v>0</v>
      </c>
      <c r="DR66" s="694">
        <v>0</v>
      </c>
      <c r="DS66" s="694">
        <v>0</v>
      </c>
      <c r="DT66" s="694">
        <v>0</v>
      </c>
      <c r="DU66" s="694">
        <v>0</v>
      </c>
      <c r="DV66" s="694">
        <v>0</v>
      </c>
      <c r="DW66" s="695">
        <v>0</v>
      </c>
      <c r="DX66" s="37"/>
    </row>
    <row r="67" spans="2:128" x14ac:dyDescent="0.2">
      <c r="B67" s="713"/>
      <c r="C67" s="714"/>
      <c r="D67" s="215"/>
      <c r="E67" s="215"/>
      <c r="F67" s="215"/>
      <c r="G67" s="215"/>
      <c r="H67" s="215"/>
      <c r="I67" s="715"/>
      <c r="J67" s="715"/>
      <c r="K67" s="715"/>
      <c r="L67" s="715"/>
      <c r="M67" s="715"/>
      <c r="N67" s="715"/>
      <c r="O67" s="715"/>
      <c r="P67" s="715"/>
      <c r="Q67" s="715"/>
      <c r="R67" s="716"/>
      <c r="S67" s="715"/>
      <c r="T67" s="716"/>
      <c r="U67" s="717" t="s">
        <v>504</v>
      </c>
      <c r="V67" s="718" t="s">
        <v>127</v>
      </c>
      <c r="W67" s="712" t="s">
        <v>500</v>
      </c>
      <c r="X67" s="690">
        <v>0</v>
      </c>
      <c r="Y67" s="690">
        <v>0</v>
      </c>
      <c r="Z67" s="690">
        <v>0</v>
      </c>
      <c r="AA67" s="690">
        <v>0</v>
      </c>
      <c r="AB67" s="690">
        <v>0</v>
      </c>
      <c r="AC67" s="690">
        <v>0</v>
      </c>
      <c r="AD67" s="690">
        <v>0</v>
      </c>
      <c r="AE67" s="690">
        <v>0</v>
      </c>
      <c r="AF67" s="690">
        <v>0</v>
      </c>
      <c r="AG67" s="690">
        <v>0</v>
      </c>
      <c r="AH67" s="690">
        <v>0</v>
      </c>
      <c r="AI67" s="690">
        <v>0</v>
      </c>
      <c r="AJ67" s="690">
        <v>0</v>
      </c>
      <c r="AK67" s="690">
        <v>0</v>
      </c>
      <c r="AL67" s="690">
        <v>0</v>
      </c>
      <c r="AM67" s="690">
        <v>0</v>
      </c>
      <c r="AN67" s="690">
        <v>0</v>
      </c>
      <c r="AO67" s="690">
        <v>0</v>
      </c>
      <c r="AP67" s="690">
        <v>0</v>
      </c>
      <c r="AQ67" s="690">
        <v>0</v>
      </c>
      <c r="AR67" s="690">
        <v>0</v>
      </c>
      <c r="AS67" s="690">
        <v>0</v>
      </c>
      <c r="AT67" s="690">
        <v>0</v>
      </c>
      <c r="AU67" s="690">
        <v>0</v>
      </c>
      <c r="AV67" s="690">
        <v>0</v>
      </c>
      <c r="AW67" s="690">
        <v>0</v>
      </c>
      <c r="AX67" s="690">
        <v>0</v>
      </c>
      <c r="AY67" s="690">
        <v>0</v>
      </c>
      <c r="AZ67" s="690">
        <v>0</v>
      </c>
      <c r="BA67" s="690">
        <v>0</v>
      </c>
      <c r="BB67" s="690">
        <v>0</v>
      </c>
      <c r="BC67" s="690">
        <v>0</v>
      </c>
      <c r="BD67" s="690">
        <v>0</v>
      </c>
      <c r="BE67" s="690">
        <v>0</v>
      </c>
      <c r="BF67" s="690">
        <v>0</v>
      </c>
      <c r="BG67" s="690">
        <v>0</v>
      </c>
      <c r="BH67" s="690">
        <v>0</v>
      </c>
      <c r="BI67" s="690">
        <v>0</v>
      </c>
      <c r="BJ67" s="690">
        <v>0</v>
      </c>
      <c r="BK67" s="690">
        <v>0</v>
      </c>
      <c r="BL67" s="690">
        <v>0</v>
      </c>
      <c r="BM67" s="690">
        <v>0</v>
      </c>
      <c r="BN67" s="690">
        <v>0</v>
      </c>
      <c r="BO67" s="690">
        <v>0</v>
      </c>
      <c r="BP67" s="690">
        <v>0</v>
      </c>
      <c r="BQ67" s="690">
        <v>0</v>
      </c>
      <c r="BR67" s="690">
        <v>0</v>
      </c>
      <c r="BS67" s="690">
        <v>0</v>
      </c>
      <c r="BT67" s="690">
        <v>0</v>
      </c>
      <c r="BU67" s="690">
        <v>0</v>
      </c>
      <c r="BV67" s="690">
        <v>0</v>
      </c>
      <c r="BW67" s="690">
        <v>0</v>
      </c>
      <c r="BX67" s="690">
        <v>0</v>
      </c>
      <c r="BY67" s="690">
        <v>0</v>
      </c>
      <c r="BZ67" s="690">
        <v>0</v>
      </c>
      <c r="CA67" s="690">
        <v>0</v>
      </c>
      <c r="CB67" s="690">
        <v>0</v>
      </c>
      <c r="CC67" s="690">
        <v>0</v>
      </c>
      <c r="CD67" s="690">
        <v>0</v>
      </c>
      <c r="CE67" s="691">
        <v>0</v>
      </c>
      <c r="CF67" s="691">
        <v>0</v>
      </c>
      <c r="CG67" s="691">
        <v>0</v>
      </c>
      <c r="CH67" s="691">
        <v>0</v>
      </c>
      <c r="CI67" s="691">
        <v>0</v>
      </c>
      <c r="CJ67" s="691">
        <v>0</v>
      </c>
      <c r="CK67" s="691">
        <v>0</v>
      </c>
      <c r="CL67" s="691">
        <v>0</v>
      </c>
      <c r="CM67" s="691">
        <v>0</v>
      </c>
      <c r="CN67" s="691">
        <v>0</v>
      </c>
      <c r="CO67" s="691">
        <v>0</v>
      </c>
      <c r="CP67" s="691">
        <v>0</v>
      </c>
      <c r="CQ67" s="691">
        <v>0</v>
      </c>
      <c r="CR67" s="691">
        <v>0</v>
      </c>
      <c r="CS67" s="691">
        <v>0</v>
      </c>
      <c r="CT67" s="691">
        <v>0</v>
      </c>
      <c r="CU67" s="691">
        <v>0</v>
      </c>
      <c r="CV67" s="691">
        <v>0</v>
      </c>
      <c r="CW67" s="691">
        <v>0</v>
      </c>
      <c r="CX67" s="691">
        <v>0</v>
      </c>
      <c r="CY67" s="692">
        <v>0</v>
      </c>
      <c r="CZ67" s="693">
        <v>0</v>
      </c>
      <c r="DA67" s="694">
        <v>0</v>
      </c>
      <c r="DB67" s="694">
        <v>0</v>
      </c>
      <c r="DC67" s="694">
        <v>0</v>
      </c>
      <c r="DD67" s="694">
        <v>0</v>
      </c>
      <c r="DE67" s="694">
        <v>0</v>
      </c>
      <c r="DF67" s="694">
        <v>0</v>
      </c>
      <c r="DG67" s="694">
        <v>0</v>
      </c>
      <c r="DH67" s="694">
        <v>0</v>
      </c>
      <c r="DI67" s="694">
        <v>0</v>
      </c>
      <c r="DJ67" s="694">
        <v>0</v>
      </c>
      <c r="DK67" s="694">
        <v>0</v>
      </c>
      <c r="DL67" s="694">
        <v>0</v>
      </c>
      <c r="DM67" s="694">
        <v>0</v>
      </c>
      <c r="DN67" s="694">
        <v>0</v>
      </c>
      <c r="DO67" s="694">
        <v>0</v>
      </c>
      <c r="DP67" s="694">
        <v>0</v>
      </c>
      <c r="DQ67" s="694">
        <v>0</v>
      </c>
      <c r="DR67" s="694">
        <v>0</v>
      </c>
      <c r="DS67" s="694">
        <v>0</v>
      </c>
      <c r="DT67" s="694">
        <v>0</v>
      </c>
      <c r="DU67" s="694">
        <v>0</v>
      </c>
      <c r="DV67" s="694">
        <v>0</v>
      </c>
      <c r="DW67" s="695">
        <v>0</v>
      </c>
      <c r="DX67" s="37"/>
    </row>
    <row r="68" spans="2:128" x14ac:dyDescent="0.2">
      <c r="B68" s="713"/>
      <c r="C68" s="714"/>
      <c r="D68" s="215"/>
      <c r="E68" s="215"/>
      <c r="F68" s="215"/>
      <c r="G68" s="215"/>
      <c r="H68" s="215"/>
      <c r="I68" s="715"/>
      <c r="J68" s="715"/>
      <c r="K68" s="715"/>
      <c r="L68" s="715"/>
      <c r="M68" s="715"/>
      <c r="N68" s="715"/>
      <c r="O68" s="715"/>
      <c r="P68" s="715"/>
      <c r="Q68" s="715"/>
      <c r="R68" s="716"/>
      <c r="S68" s="715"/>
      <c r="T68" s="716"/>
      <c r="U68" s="701" t="s">
        <v>505</v>
      </c>
      <c r="V68" s="688" t="s">
        <v>127</v>
      </c>
      <c r="W68" s="712" t="s">
        <v>500</v>
      </c>
      <c r="X68" s="690">
        <v>0</v>
      </c>
      <c r="Y68" s="690">
        <v>0</v>
      </c>
      <c r="Z68" s="690">
        <v>0</v>
      </c>
      <c r="AA68" s="690">
        <v>0</v>
      </c>
      <c r="AB68" s="690">
        <v>0</v>
      </c>
      <c r="AC68" s="690">
        <v>0</v>
      </c>
      <c r="AD68" s="690">
        <v>0</v>
      </c>
      <c r="AE68" s="690">
        <v>0</v>
      </c>
      <c r="AF68" s="690">
        <v>0</v>
      </c>
      <c r="AG68" s="690">
        <v>0</v>
      </c>
      <c r="AH68" s="690">
        <v>0</v>
      </c>
      <c r="AI68" s="690">
        <v>0</v>
      </c>
      <c r="AJ68" s="690">
        <v>0</v>
      </c>
      <c r="AK68" s="690">
        <v>0</v>
      </c>
      <c r="AL68" s="690">
        <v>0</v>
      </c>
      <c r="AM68" s="690">
        <v>0</v>
      </c>
      <c r="AN68" s="690">
        <v>0</v>
      </c>
      <c r="AO68" s="690">
        <v>0</v>
      </c>
      <c r="AP68" s="690">
        <v>0</v>
      </c>
      <c r="AQ68" s="690">
        <v>0</v>
      </c>
      <c r="AR68" s="690">
        <v>0</v>
      </c>
      <c r="AS68" s="690">
        <v>0</v>
      </c>
      <c r="AT68" s="690">
        <v>0</v>
      </c>
      <c r="AU68" s="690">
        <v>0</v>
      </c>
      <c r="AV68" s="690">
        <v>0</v>
      </c>
      <c r="AW68" s="690">
        <v>0</v>
      </c>
      <c r="AX68" s="690">
        <v>0</v>
      </c>
      <c r="AY68" s="690">
        <v>0</v>
      </c>
      <c r="AZ68" s="690">
        <v>0</v>
      </c>
      <c r="BA68" s="690">
        <v>0</v>
      </c>
      <c r="BB68" s="690">
        <v>0</v>
      </c>
      <c r="BC68" s="690">
        <v>0</v>
      </c>
      <c r="BD68" s="690">
        <v>0</v>
      </c>
      <c r="BE68" s="690">
        <v>0</v>
      </c>
      <c r="BF68" s="690">
        <v>0</v>
      </c>
      <c r="BG68" s="690">
        <v>0</v>
      </c>
      <c r="BH68" s="690">
        <v>0</v>
      </c>
      <c r="BI68" s="690">
        <v>0</v>
      </c>
      <c r="BJ68" s="690">
        <v>0</v>
      </c>
      <c r="BK68" s="690">
        <v>0</v>
      </c>
      <c r="BL68" s="690">
        <v>0</v>
      </c>
      <c r="BM68" s="690">
        <v>0</v>
      </c>
      <c r="BN68" s="690">
        <v>0</v>
      </c>
      <c r="BO68" s="690">
        <v>0</v>
      </c>
      <c r="BP68" s="690">
        <v>0</v>
      </c>
      <c r="BQ68" s="690">
        <v>0</v>
      </c>
      <c r="BR68" s="690">
        <v>0</v>
      </c>
      <c r="BS68" s="690">
        <v>0</v>
      </c>
      <c r="BT68" s="690">
        <v>0</v>
      </c>
      <c r="BU68" s="690">
        <v>0</v>
      </c>
      <c r="BV68" s="690">
        <v>0</v>
      </c>
      <c r="BW68" s="690">
        <v>0</v>
      </c>
      <c r="BX68" s="690">
        <v>0</v>
      </c>
      <c r="BY68" s="690">
        <v>0</v>
      </c>
      <c r="BZ68" s="690">
        <v>0</v>
      </c>
      <c r="CA68" s="690">
        <v>0</v>
      </c>
      <c r="CB68" s="690">
        <v>0</v>
      </c>
      <c r="CC68" s="690">
        <v>0</v>
      </c>
      <c r="CD68" s="690">
        <v>0</v>
      </c>
      <c r="CE68" s="691">
        <v>0</v>
      </c>
      <c r="CF68" s="691">
        <v>0</v>
      </c>
      <c r="CG68" s="691">
        <v>0</v>
      </c>
      <c r="CH68" s="691">
        <v>0</v>
      </c>
      <c r="CI68" s="691">
        <v>0</v>
      </c>
      <c r="CJ68" s="691">
        <v>0</v>
      </c>
      <c r="CK68" s="691">
        <v>0</v>
      </c>
      <c r="CL68" s="691">
        <v>0</v>
      </c>
      <c r="CM68" s="691">
        <v>0</v>
      </c>
      <c r="CN68" s="691">
        <v>0</v>
      </c>
      <c r="CO68" s="691">
        <v>0</v>
      </c>
      <c r="CP68" s="691">
        <v>0</v>
      </c>
      <c r="CQ68" s="691">
        <v>0</v>
      </c>
      <c r="CR68" s="691">
        <v>0</v>
      </c>
      <c r="CS68" s="691">
        <v>0</v>
      </c>
      <c r="CT68" s="691">
        <v>0</v>
      </c>
      <c r="CU68" s="691">
        <v>0</v>
      </c>
      <c r="CV68" s="691">
        <v>0</v>
      </c>
      <c r="CW68" s="691">
        <v>0</v>
      </c>
      <c r="CX68" s="691">
        <v>0</v>
      </c>
      <c r="CY68" s="692">
        <v>0</v>
      </c>
      <c r="CZ68" s="693">
        <v>0</v>
      </c>
      <c r="DA68" s="694">
        <v>0</v>
      </c>
      <c r="DB68" s="694">
        <v>0</v>
      </c>
      <c r="DC68" s="694">
        <v>0</v>
      </c>
      <c r="DD68" s="694">
        <v>0</v>
      </c>
      <c r="DE68" s="694">
        <v>0</v>
      </c>
      <c r="DF68" s="694">
        <v>0</v>
      </c>
      <c r="DG68" s="694">
        <v>0</v>
      </c>
      <c r="DH68" s="694">
        <v>0</v>
      </c>
      <c r="DI68" s="694">
        <v>0</v>
      </c>
      <c r="DJ68" s="694">
        <v>0</v>
      </c>
      <c r="DK68" s="694">
        <v>0</v>
      </c>
      <c r="DL68" s="694">
        <v>0</v>
      </c>
      <c r="DM68" s="694">
        <v>0</v>
      </c>
      <c r="DN68" s="694">
        <v>0</v>
      </c>
      <c r="DO68" s="694">
        <v>0</v>
      </c>
      <c r="DP68" s="694">
        <v>0</v>
      </c>
      <c r="DQ68" s="694">
        <v>0</v>
      </c>
      <c r="DR68" s="694">
        <v>0</v>
      </c>
      <c r="DS68" s="694">
        <v>0</v>
      </c>
      <c r="DT68" s="694">
        <v>0</v>
      </c>
      <c r="DU68" s="694">
        <v>0</v>
      </c>
      <c r="DV68" s="694">
        <v>0</v>
      </c>
      <c r="DW68" s="695">
        <v>0</v>
      </c>
      <c r="DX68" s="37"/>
    </row>
    <row r="69" spans="2:128" x14ac:dyDescent="0.2">
      <c r="B69" s="192"/>
      <c r="C69" s="714"/>
      <c r="D69" s="215"/>
      <c r="E69" s="215"/>
      <c r="F69" s="215"/>
      <c r="G69" s="215"/>
      <c r="H69" s="215"/>
      <c r="I69" s="715"/>
      <c r="J69" s="715"/>
      <c r="K69" s="715"/>
      <c r="L69" s="715"/>
      <c r="M69" s="715"/>
      <c r="N69" s="715"/>
      <c r="O69" s="715"/>
      <c r="P69" s="715"/>
      <c r="Q69" s="715"/>
      <c r="R69" s="716"/>
      <c r="S69" s="715"/>
      <c r="T69" s="716"/>
      <c r="U69" s="701" t="s">
        <v>506</v>
      </c>
      <c r="V69" s="688" t="s">
        <v>127</v>
      </c>
      <c r="W69" s="712" t="s">
        <v>500</v>
      </c>
      <c r="X69" s="690">
        <v>0</v>
      </c>
      <c r="Y69" s="690">
        <v>0</v>
      </c>
      <c r="Z69" s="690">
        <v>0</v>
      </c>
      <c r="AA69" s="690">
        <v>0</v>
      </c>
      <c r="AB69" s="690">
        <v>0</v>
      </c>
      <c r="AC69" s="690">
        <v>0</v>
      </c>
      <c r="AD69" s="690">
        <v>0</v>
      </c>
      <c r="AE69" s="690">
        <v>0</v>
      </c>
      <c r="AF69" s="690">
        <v>0</v>
      </c>
      <c r="AG69" s="690">
        <v>0</v>
      </c>
      <c r="AH69" s="690">
        <v>0</v>
      </c>
      <c r="AI69" s="690">
        <v>0</v>
      </c>
      <c r="AJ69" s="690">
        <v>0</v>
      </c>
      <c r="AK69" s="690">
        <v>0</v>
      </c>
      <c r="AL69" s="690">
        <v>0</v>
      </c>
      <c r="AM69" s="690">
        <v>0</v>
      </c>
      <c r="AN69" s="690">
        <v>0</v>
      </c>
      <c r="AO69" s="690">
        <v>0</v>
      </c>
      <c r="AP69" s="690">
        <v>0</v>
      </c>
      <c r="AQ69" s="690">
        <v>0</v>
      </c>
      <c r="AR69" s="690">
        <v>0</v>
      </c>
      <c r="AS69" s="690">
        <v>0</v>
      </c>
      <c r="AT69" s="690">
        <v>0</v>
      </c>
      <c r="AU69" s="690">
        <v>0</v>
      </c>
      <c r="AV69" s="690">
        <v>0</v>
      </c>
      <c r="AW69" s="690">
        <v>0</v>
      </c>
      <c r="AX69" s="690">
        <v>0</v>
      </c>
      <c r="AY69" s="690">
        <v>0</v>
      </c>
      <c r="AZ69" s="690">
        <v>0</v>
      </c>
      <c r="BA69" s="690">
        <v>0</v>
      </c>
      <c r="BB69" s="690">
        <v>0</v>
      </c>
      <c r="BC69" s="690">
        <v>0</v>
      </c>
      <c r="BD69" s="690">
        <v>0</v>
      </c>
      <c r="BE69" s="690">
        <v>0</v>
      </c>
      <c r="BF69" s="690">
        <v>0</v>
      </c>
      <c r="BG69" s="690">
        <v>0</v>
      </c>
      <c r="BH69" s="690">
        <v>0</v>
      </c>
      <c r="BI69" s="690">
        <v>0</v>
      </c>
      <c r="BJ69" s="690">
        <v>0</v>
      </c>
      <c r="BK69" s="690">
        <v>0</v>
      </c>
      <c r="BL69" s="690">
        <v>0</v>
      </c>
      <c r="BM69" s="690">
        <v>0</v>
      </c>
      <c r="BN69" s="690">
        <v>0</v>
      </c>
      <c r="BO69" s="690">
        <v>0</v>
      </c>
      <c r="BP69" s="690">
        <v>0</v>
      </c>
      <c r="BQ69" s="690">
        <v>0</v>
      </c>
      <c r="BR69" s="690">
        <v>0</v>
      </c>
      <c r="BS69" s="690">
        <v>0</v>
      </c>
      <c r="BT69" s="690">
        <v>0</v>
      </c>
      <c r="BU69" s="690">
        <v>0</v>
      </c>
      <c r="BV69" s="690">
        <v>0</v>
      </c>
      <c r="BW69" s="690">
        <v>0</v>
      </c>
      <c r="BX69" s="690">
        <v>0</v>
      </c>
      <c r="BY69" s="690">
        <v>0</v>
      </c>
      <c r="BZ69" s="690">
        <v>0</v>
      </c>
      <c r="CA69" s="690">
        <v>0</v>
      </c>
      <c r="CB69" s="690">
        <v>0</v>
      </c>
      <c r="CC69" s="690">
        <v>0</v>
      </c>
      <c r="CD69" s="690">
        <v>0</v>
      </c>
      <c r="CE69" s="691">
        <v>0</v>
      </c>
      <c r="CF69" s="691">
        <v>0</v>
      </c>
      <c r="CG69" s="691">
        <v>0</v>
      </c>
      <c r="CH69" s="691">
        <v>0</v>
      </c>
      <c r="CI69" s="691">
        <v>0</v>
      </c>
      <c r="CJ69" s="691">
        <v>0</v>
      </c>
      <c r="CK69" s="691">
        <v>0</v>
      </c>
      <c r="CL69" s="691">
        <v>0</v>
      </c>
      <c r="CM69" s="691">
        <v>0</v>
      </c>
      <c r="CN69" s="691">
        <v>0</v>
      </c>
      <c r="CO69" s="691">
        <v>0</v>
      </c>
      <c r="CP69" s="691">
        <v>0</v>
      </c>
      <c r="CQ69" s="691">
        <v>0</v>
      </c>
      <c r="CR69" s="691">
        <v>0</v>
      </c>
      <c r="CS69" s="691">
        <v>0</v>
      </c>
      <c r="CT69" s="691">
        <v>0</v>
      </c>
      <c r="CU69" s="691">
        <v>0</v>
      </c>
      <c r="CV69" s="691">
        <v>0</v>
      </c>
      <c r="CW69" s="691">
        <v>0</v>
      </c>
      <c r="CX69" s="691">
        <v>0</v>
      </c>
      <c r="CY69" s="692">
        <v>0</v>
      </c>
      <c r="CZ69" s="693">
        <v>0</v>
      </c>
      <c r="DA69" s="694">
        <v>0</v>
      </c>
      <c r="DB69" s="694">
        <v>0</v>
      </c>
      <c r="DC69" s="694">
        <v>0</v>
      </c>
      <c r="DD69" s="694">
        <v>0</v>
      </c>
      <c r="DE69" s="694">
        <v>0</v>
      </c>
      <c r="DF69" s="694">
        <v>0</v>
      </c>
      <c r="DG69" s="694">
        <v>0</v>
      </c>
      <c r="DH69" s="694">
        <v>0</v>
      </c>
      <c r="DI69" s="694">
        <v>0</v>
      </c>
      <c r="DJ69" s="694">
        <v>0</v>
      </c>
      <c r="DK69" s="694">
        <v>0</v>
      </c>
      <c r="DL69" s="694">
        <v>0</v>
      </c>
      <c r="DM69" s="694">
        <v>0</v>
      </c>
      <c r="DN69" s="694">
        <v>0</v>
      </c>
      <c r="DO69" s="694">
        <v>0</v>
      </c>
      <c r="DP69" s="694">
        <v>0</v>
      </c>
      <c r="DQ69" s="694">
        <v>0</v>
      </c>
      <c r="DR69" s="694">
        <v>0</v>
      </c>
      <c r="DS69" s="694">
        <v>0</v>
      </c>
      <c r="DT69" s="694">
        <v>0</v>
      </c>
      <c r="DU69" s="694">
        <v>0</v>
      </c>
      <c r="DV69" s="694">
        <v>0</v>
      </c>
      <c r="DW69" s="695">
        <v>0</v>
      </c>
      <c r="DX69" s="37"/>
    </row>
    <row r="70" spans="2:128" x14ac:dyDescent="0.2">
      <c r="B70" s="192"/>
      <c r="C70" s="714"/>
      <c r="D70" s="215"/>
      <c r="E70" s="215"/>
      <c r="F70" s="215"/>
      <c r="G70" s="215"/>
      <c r="H70" s="215"/>
      <c r="I70" s="715"/>
      <c r="J70" s="715"/>
      <c r="K70" s="715"/>
      <c r="L70" s="715"/>
      <c r="M70" s="715"/>
      <c r="N70" s="715"/>
      <c r="O70" s="715"/>
      <c r="P70" s="715"/>
      <c r="Q70" s="715"/>
      <c r="R70" s="716"/>
      <c r="S70" s="715"/>
      <c r="T70" s="716"/>
      <c r="U70" s="701" t="s">
        <v>507</v>
      </c>
      <c r="V70" s="688" t="s">
        <v>127</v>
      </c>
      <c r="W70" s="712" t="s">
        <v>500</v>
      </c>
      <c r="X70" s="690">
        <v>3.1742759999999999</v>
      </c>
      <c r="Y70" s="690">
        <v>3.6277439999999999</v>
      </c>
      <c r="Z70" s="690">
        <v>4.5346799999999998</v>
      </c>
      <c r="AA70" s="690">
        <v>18.138719999999999</v>
      </c>
      <c r="AB70" s="690">
        <v>15.871379999999997</v>
      </c>
      <c r="AC70" s="690">
        <v>0</v>
      </c>
      <c r="AD70" s="690">
        <v>0</v>
      </c>
      <c r="AE70" s="690">
        <v>0</v>
      </c>
      <c r="AF70" s="690">
        <v>0</v>
      </c>
      <c r="AG70" s="690">
        <v>0</v>
      </c>
      <c r="AH70" s="690">
        <v>0</v>
      </c>
      <c r="AI70" s="690">
        <v>0</v>
      </c>
      <c r="AJ70" s="690">
        <v>0</v>
      </c>
      <c r="AK70" s="690">
        <v>0</v>
      </c>
      <c r="AL70" s="690">
        <v>0</v>
      </c>
      <c r="AM70" s="690">
        <v>0</v>
      </c>
      <c r="AN70" s="690">
        <v>0</v>
      </c>
      <c r="AO70" s="690">
        <v>0</v>
      </c>
      <c r="AP70" s="690">
        <v>0</v>
      </c>
      <c r="AQ70" s="690">
        <v>0</v>
      </c>
      <c r="AR70" s="690">
        <v>1.6757113122171943E-2</v>
      </c>
      <c r="AS70" s="690">
        <v>1.9150986425339366E-2</v>
      </c>
      <c r="AT70" s="690">
        <v>2.3938733031674205E-2</v>
      </c>
      <c r="AU70" s="690">
        <v>9.5754932126696821E-2</v>
      </c>
      <c r="AV70" s="690">
        <v>8.3785565610859716E-2</v>
      </c>
      <c r="AW70" s="690">
        <v>0</v>
      </c>
      <c r="AX70" s="690">
        <v>0</v>
      </c>
      <c r="AY70" s="690">
        <v>0</v>
      </c>
      <c r="AZ70" s="690">
        <v>0</v>
      </c>
      <c r="BA70" s="690">
        <v>0</v>
      </c>
      <c r="BB70" s="690">
        <v>0</v>
      </c>
      <c r="BC70" s="690">
        <v>0</v>
      </c>
      <c r="BD70" s="690">
        <v>0</v>
      </c>
      <c r="BE70" s="690">
        <v>0</v>
      </c>
      <c r="BF70" s="690">
        <v>0</v>
      </c>
      <c r="BG70" s="690">
        <v>0</v>
      </c>
      <c r="BH70" s="690">
        <v>0</v>
      </c>
      <c r="BI70" s="690">
        <v>0</v>
      </c>
      <c r="BJ70" s="690">
        <v>0</v>
      </c>
      <c r="BK70" s="690">
        <v>0</v>
      </c>
      <c r="BL70" s="690">
        <v>1.6757113122171943E-2</v>
      </c>
      <c r="BM70" s="690">
        <v>1.9150986425339366E-2</v>
      </c>
      <c r="BN70" s="690">
        <v>2.3938733031674205E-2</v>
      </c>
      <c r="BO70" s="690">
        <v>9.5754932126696821E-2</v>
      </c>
      <c r="BP70" s="690">
        <v>8.3785565610859716E-2</v>
      </c>
      <c r="BQ70" s="690">
        <v>0</v>
      </c>
      <c r="BR70" s="690">
        <v>0</v>
      </c>
      <c r="BS70" s="690">
        <v>0</v>
      </c>
      <c r="BT70" s="690">
        <v>0</v>
      </c>
      <c r="BU70" s="690">
        <v>0</v>
      </c>
      <c r="BV70" s="690">
        <v>0</v>
      </c>
      <c r="BW70" s="690">
        <v>0</v>
      </c>
      <c r="BX70" s="690">
        <v>0</v>
      </c>
      <c r="BY70" s="690">
        <v>0</v>
      </c>
      <c r="BZ70" s="690">
        <v>0</v>
      </c>
      <c r="CA70" s="690">
        <v>0</v>
      </c>
      <c r="CB70" s="690">
        <v>0</v>
      </c>
      <c r="CC70" s="690">
        <v>0</v>
      </c>
      <c r="CD70" s="690">
        <v>0</v>
      </c>
      <c r="CE70" s="691">
        <v>0</v>
      </c>
      <c r="CF70" s="691">
        <v>1.6757113122171943E-2</v>
      </c>
      <c r="CG70" s="691">
        <v>1.9150986425339366E-2</v>
      </c>
      <c r="CH70" s="691">
        <v>2.3938733031674205E-2</v>
      </c>
      <c r="CI70" s="691">
        <v>9.5754932126696821E-2</v>
      </c>
      <c r="CJ70" s="691">
        <v>8.3785565610859716E-2</v>
      </c>
      <c r="CK70" s="691">
        <v>0</v>
      </c>
      <c r="CL70" s="691">
        <v>0</v>
      </c>
      <c r="CM70" s="691">
        <v>0</v>
      </c>
      <c r="CN70" s="691">
        <v>0</v>
      </c>
      <c r="CO70" s="691">
        <v>0</v>
      </c>
      <c r="CP70" s="691">
        <v>0</v>
      </c>
      <c r="CQ70" s="691">
        <v>0</v>
      </c>
      <c r="CR70" s="691">
        <v>0</v>
      </c>
      <c r="CS70" s="691">
        <v>0</v>
      </c>
      <c r="CT70" s="691">
        <v>0</v>
      </c>
      <c r="CU70" s="691">
        <v>0</v>
      </c>
      <c r="CV70" s="691">
        <v>0</v>
      </c>
      <c r="CW70" s="691">
        <v>0</v>
      </c>
      <c r="CX70" s="691">
        <v>0</v>
      </c>
      <c r="CY70" s="692">
        <v>0</v>
      </c>
      <c r="CZ70" s="693">
        <v>0</v>
      </c>
      <c r="DA70" s="694">
        <v>0</v>
      </c>
      <c r="DB70" s="694">
        <v>0</v>
      </c>
      <c r="DC70" s="694">
        <v>0</v>
      </c>
      <c r="DD70" s="694">
        <v>0</v>
      </c>
      <c r="DE70" s="694">
        <v>0</v>
      </c>
      <c r="DF70" s="694">
        <v>0</v>
      </c>
      <c r="DG70" s="694">
        <v>0</v>
      </c>
      <c r="DH70" s="694">
        <v>0</v>
      </c>
      <c r="DI70" s="694">
        <v>0</v>
      </c>
      <c r="DJ70" s="694">
        <v>0</v>
      </c>
      <c r="DK70" s="694">
        <v>0</v>
      </c>
      <c r="DL70" s="694">
        <v>0</v>
      </c>
      <c r="DM70" s="694">
        <v>0</v>
      </c>
      <c r="DN70" s="694">
        <v>0</v>
      </c>
      <c r="DO70" s="694">
        <v>0</v>
      </c>
      <c r="DP70" s="694">
        <v>0</v>
      </c>
      <c r="DQ70" s="694">
        <v>0</v>
      </c>
      <c r="DR70" s="694">
        <v>0</v>
      </c>
      <c r="DS70" s="694">
        <v>0</v>
      </c>
      <c r="DT70" s="694">
        <v>0</v>
      </c>
      <c r="DU70" s="694">
        <v>0</v>
      </c>
      <c r="DV70" s="694">
        <v>0</v>
      </c>
      <c r="DW70" s="695">
        <v>0</v>
      </c>
      <c r="DX70" s="37"/>
    </row>
    <row r="71" spans="2:128" x14ac:dyDescent="0.2">
      <c r="B71" s="192"/>
      <c r="C71" s="714"/>
      <c r="D71" s="215"/>
      <c r="E71" s="215"/>
      <c r="F71" s="215"/>
      <c r="G71" s="215"/>
      <c r="H71" s="215"/>
      <c r="I71" s="715"/>
      <c r="J71" s="715"/>
      <c r="K71" s="715"/>
      <c r="L71" s="715"/>
      <c r="M71" s="715"/>
      <c r="N71" s="715"/>
      <c r="O71" s="715"/>
      <c r="P71" s="715"/>
      <c r="Q71" s="715"/>
      <c r="R71" s="716"/>
      <c r="S71" s="715"/>
      <c r="T71" s="716"/>
      <c r="U71" s="701" t="s">
        <v>508</v>
      </c>
      <c r="V71" s="688" t="s">
        <v>127</v>
      </c>
      <c r="W71" s="712" t="s">
        <v>500</v>
      </c>
      <c r="X71" s="690">
        <v>0</v>
      </c>
      <c r="Y71" s="690">
        <v>0</v>
      </c>
      <c r="Z71" s="690">
        <v>0</v>
      </c>
      <c r="AA71" s="690">
        <v>0</v>
      </c>
      <c r="AB71" s="690">
        <v>0</v>
      </c>
      <c r="AC71" s="690">
        <v>73.887889326196657</v>
      </c>
      <c r="AD71" s="690">
        <v>68.447346132486416</v>
      </c>
      <c r="AE71" s="690">
        <v>65.056439132310032</v>
      </c>
      <c r="AF71" s="690">
        <v>63.901047295060643</v>
      </c>
      <c r="AG71" s="690">
        <v>59.546284656713276</v>
      </c>
      <c r="AH71" s="690">
        <v>56.211258665105717</v>
      </c>
      <c r="AI71" s="690">
        <v>52.876232673498158</v>
      </c>
      <c r="AJ71" s="690">
        <v>49.5412066818906</v>
      </c>
      <c r="AK71" s="690">
        <v>46.206180690283055</v>
      </c>
      <c r="AL71" s="690">
        <v>42.871154698675504</v>
      </c>
      <c r="AM71" s="690">
        <v>39.536128707067952</v>
      </c>
      <c r="AN71" s="690">
        <v>36.201102715460394</v>
      </c>
      <c r="AO71" s="690">
        <v>32.866076723852842</v>
      </c>
      <c r="AP71" s="690">
        <v>29.531050732245294</v>
      </c>
      <c r="AQ71" s="690">
        <v>26.196024740637739</v>
      </c>
      <c r="AR71" s="690">
        <v>22.860998749030191</v>
      </c>
      <c r="AS71" s="690">
        <v>19.52597275742264</v>
      </c>
      <c r="AT71" s="690">
        <v>16.190946765815088</v>
      </c>
      <c r="AU71" s="690">
        <v>12.855920774207537</v>
      </c>
      <c r="AV71" s="690">
        <v>9.520894782599985</v>
      </c>
      <c r="AW71" s="690">
        <v>9.520894782599985</v>
      </c>
      <c r="AX71" s="690">
        <v>9.520894782599985</v>
      </c>
      <c r="AY71" s="690">
        <v>9.520894782599985</v>
      </c>
      <c r="AZ71" s="690">
        <v>9.520894782599985</v>
      </c>
      <c r="BA71" s="690">
        <v>9.520894782599985</v>
      </c>
      <c r="BB71" s="690">
        <v>9.520894782599985</v>
      </c>
      <c r="BC71" s="690">
        <v>9.520894782599985</v>
      </c>
      <c r="BD71" s="690">
        <v>9.520894782599985</v>
      </c>
      <c r="BE71" s="690">
        <v>9.520894782599985</v>
      </c>
      <c r="BF71" s="690">
        <v>9.520894782599985</v>
      </c>
      <c r="BG71" s="690">
        <v>9.520894782599985</v>
      </c>
      <c r="BH71" s="690">
        <v>9.520894782599985</v>
      </c>
      <c r="BI71" s="690">
        <v>9.520894782599985</v>
      </c>
      <c r="BJ71" s="690">
        <v>9.520894782599985</v>
      </c>
      <c r="BK71" s="690">
        <v>9.520894782599985</v>
      </c>
      <c r="BL71" s="690">
        <v>9.520894782599985</v>
      </c>
      <c r="BM71" s="690">
        <v>9.520894782599985</v>
      </c>
      <c r="BN71" s="690">
        <v>9.520894782599985</v>
      </c>
      <c r="BO71" s="690">
        <v>9.520894782599985</v>
      </c>
      <c r="BP71" s="690">
        <v>9.520894782599985</v>
      </c>
      <c r="BQ71" s="690">
        <v>9.520894782599985</v>
      </c>
      <c r="BR71" s="690">
        <v>9.520894782599985</v>
      </c>
      <c r="BS71" s="690">
        <v>9.520894782599985</v>
      </c>
      <c r="BT71" s="690">
        <v>9.520894782599985</v>
      </c>
      <c r="BU71" s="690">
        <v>9.520894782599985</v>
      </c>
      <c r="BV71" s="690">
        <v>9.520894782599985</v>
      </c>
      <c r="BW71" s="690">
        <v>9.520894782599985</v>
      </c>
      <c r="BX71" s="690">
        <v>9.520894782599985</v>
      </c>
      <c r="BY71" s="690">
        <v>9.520894782599985</v>
      </c>
      <c r="BZ71" s="690">
        <v>9.520894782599985</v>
      </c>
      <c r="CA71" s="690">
        <v>9.520894782599985</v>
      </c>
      <c r="CB71" s="690">
        <v>9.520894782599985</v>
      </c>
      <c r="CC71" s="690">
        <v>9.520894782599985</v>
      </c>
      <c r="CD71" s="690">
        <v>9.520894782599985</v>
      </c>
      <c r="CE71" s="691">
        <v>9.520894782599985</v>
      </c>
      <c r="CF71" s="691">
        <v>9.520894782599985</v>
      </c>
      <c r="CG71" s="691">
        <v>9.520894782599985</v>
      </c>
      <c r="CH71" s="691">
        <v>9.520894782599985</v>
      </c>
      <c r="CI71" s="691">
        <v>9.520894782599985</v>
      </c>
      <c r="CJ71" s="691">
        <v>9.520894782599985</v>
      </c>
      <c r="CK71" s="691">
        <v>9.520894782599985</v>
      </c>
      <c r="CL71" s="691">
        <v>9.520894782599985</v>
      </c>
      <c r="CM71" s="691">
        <v>9.520894782599985</v>
      </c>
      <c r="CN71" s="691">
        <v>9.520894782599985</v>
      </c>
      <c r="CO71" s="691">
        <v>9.520894782599985</v>
      </c>
      <c r="CP71" s="691">
        <v>9.520894782599985</v>
      </c>
      <c r="CQ71" s="691">
        <v>9.520894782599985</v>
      </c>
      <c r="CR71" s="691">
        <v>9.520894782599985</v>
      </c>
      <c r="CS71" s="691">
        <v>9.520894782599985</v>
      </c>
      <c r="CT71" s="691">
        <v>9.520894782599985</v>
      </c>
      <c r="CU71" s="691">
        <v>9.520894782599985</v>
      </c>
      <c r="CV71" s="691">
        <v>9.520894782599985</v>
      </c>
      <c r="CW71" s="691">
        <v>9.520894782599985</v>
      </c>
      <c r="CX71" s="691">
        <v>9.520894782599985</v>
      </c>
      <c r="CY71" s="692">
        <v>9.520894782599985</v>
      </c>
      <c r="CZ71" s="693">
        <v>0</v>
      </c>
      <c r="DA71" s="694">
        <v>0</v>
      </c>
      <c r="DB71" s="694">
        <v>0</v>
      </c>
      <c r="DC71" s="694">
        <v>0</v>
      </c>
      <c r="DD71" s="694">
        <v>0</v>
      </c>
      <c r="DE71" s="694">
        <v>0</v>
      </c>
      <c r="DF71" s="694">
        <v>0</v>
      </c>
      <c r="DG71" s="694">
        <v>0</v>
      </c>
      <c r="DH71" s="694">
        <v>0</v>
      </c>
      <c r="DI71" s="694">
        <v>0</v>
      </c>
      <c r="DJ71" s="694">
        <v>0</v>
      </c>
      <c r="DK71" s="694">
        <v>0</v>
      </c>
      <c r="DL71" s="694">
        <v>0</v>
      </c>
      <c r="DM71" s="694">
        <v>0</v>
      </c>
      <c r="DN71" s="694">
        <v>0</v>
      </c>
      <c r="DO71" s="694">
        <v>0</v>
      </c>
      <c r="DP71" s="694">
        <v>0</v>
      </c>
      <c r="DQ71" s="694">
        <v>0</v>
      </c>
      <c r="DR71" s="694">
        <v>0</v>
      </c>
      <c r="DS71" s="694">
        <v>0</v>
      </c>
      <c r="DT71" s="694">
        <v>0</v>
      </c>
      <c r="DU71" s="694">
        <v>0</v>
      </c>
      <c r="DV71" s="694">
        <v>0</v>
      </c>
      <c r="DW71" s="695">
        <v>0</v>
      </c>
      <c r="DX71" s="37"/>
    </row>
    <row r="72" spans="2:128" x14ac:dyDescent="0.2">
      <c r="B72" s="192"/>
      <c r="C72" s="714"/>
      <c r="D72" s="215"/>
      <c r="E72" s="215"/>
      <c r="F72" s="215"/>
      <c r="G72" s="215"/>
      <c r="H72" s="215"/>
      <c r="I72" s="715"/>
      <c r="J72" s="715"/>
      <c r="K72" s="715"/>
      <c r="L72" s="715"/>
      <c r="M72" s="715"/>
      <c r="N72" s="715"/>
      <c r="O72" s="715"/>
      <c r="P72" s="715"/>
      <c r="Q72" s="715"/>
      <c r="R72" s="716"/>
      <c r="S72" s="715"/>
      <c r="T72" s="716"/>
      <c r="U72" s="719" t="s">
        <v>509</v>
      </c>
      <c r="V72" s="688" t="s">
        <v>127</v>
      </c>
      <c r="W72" s="712" t="s">
        <v>500</v>
      </c>
      <c r="X72" s="690">
        <v>0</v>
      </c>
      <c r="Y72" s="690">
        <v>0</v>
      </c>
      <c r="Z72" s="690">
        <v>0</v>
      </c>
      <c r="AA72" s="690">
        <v>0</v>
      </c>
      <c r="AB72" s="690">
        <v>0</v>
      </c>
      <c r="AC72" s="690">
        <v>0</v>
      </c>
      <c r="AD72" s="690">
        <v>0</v>
      </c>
      <c r="AE72" s="690">
        <v>0</v>
      </c>
      <c r="AF72" s="690">
        <v>0</v>
      </c>
      <c r="AG72" s="690">
        <v>0</v>
      </c>
      <c r="AH72" s="690">
        <v>0</v>
      </c>
      <c r="AI72" s="690">
        <v>0</v>
      </c>
      <c r="AJ72" s="690">
        <v>0</v>
      </c>
      <c r="AK72" s="690">
        <v>0</v>
      </c>
      <c r="AL72" s="690">
        <v>0</v>
      </c>
      <c r="AM72" s="690">
        <v>0</v>
      </c>
      <c r="AN72" s="690">
        <v>0</v>
      </c>
      <c r="AO72" s="690">
        <v>0</v>
      </c>
      <c r="AP72" s="690">
        <v>0</v>
      </c>
      <c r="AQ72" s="690">
        <v>0</v>
      </c>
      <c r="AR72" s="690">
        <v>0</v>
      </c>
      <c r="AS72" s="690">
        <v>0</v>
      </c>
      <c r="AT72" s="690">
        <v>0</v>
      </c>
      <c r="AU72" s="690">
        <v>0</v>
      </c>
      <c r="AV72" s="690">
        <v>0</v>
      </c>
      <c r="AW72" s="690">
        <v>0</v>
      </c>
      <c r="AX72" s="690">
        <v>0</v>
      </c>
      <c r="AY72" s="690">
        <v>0</v>
      </c>
      <c r="AZ72" s="690">
        <v>0</v>
      </c>
      <c r="BA72" s="690">
        <v>0</v>
      </c>
      <c r="BB72" s="690">
        <v>0</v>
      </c>
      <c r="BC72" s="690">
        <v>0</v>
      </c>
      <c r="BD72" s="690">
        <v>0</v>
      </c>
      <c r="BE72" s="690">
        <v>0</v>
      </c>
      <c r="BF72" s="690">
        <v>0</v>
      </c>
      <c r="BG72" s="690">
        <v>0</v>
      </c>
      <c r="BH72" s="690">
        <v>0</v>
      </c>
      <c r="BI72" s="690">
        <v>0</v>
      </c>
      <c r="BJ72" s="690">
        <v>0</v>
      </c>
      <c r="BK72" s="690">
        <v>0</v>
      </c>
      <c r="BL72" s="690">
        <v>0</v>
      </c>
      <c r="BM72" s="690">
        <v>0</v>
      </c>
      <c r="BN72" s="690">
        <v>0</v>
      </c>
      <c r="BO72" s="690">
        <v>0</v>
      </c>
      <c r="BP72" s="690">
        <v>0</v>
      </c>
      <c r="BQ72" s="690">
        <v>0</v>
      </c>
      <c r="BR72" s="690">
        <v>0</v>
      </c>
      <c r="BS72" s="690">
        <v>0</v>
      </c>
      <c r="BT72" s="690">
        <v>0</v>
      </c>
      <c r="BU72" s="690">
        <v>0</v>
      </c>
      <c r="BV72" s="690">
        <v>0</v>
      </c>
      <c r="BW72" s="690">
        <v>0</v>
      </c>
      <c r="BX72" s="690">
        <v>0</v>
      </c>
      <c r="BY72" s="690">
        <v>0</v>
      </c>
      <c r="BZ72" s="690">
        <v>0</v>
      </c>
      <c r="CA72" s="690">
        <v>0</v>
      </c>
      <c r="CB72" s="690">
        <v>0</v>
      </c>
      <c r="CC72" s="690">
        <v>0</v>
      </c>
      <c r="CD72" s="690">
        <v>0</v>
      </c>
      <c r="CE72" s="690">
        <v>0</v>
      </c>
      <c r="CF72" s="690">
        <v>0</v>
      </c>
      <c r="CG72" s="690">
        <v>0</v>
      </c>
      <c r="CH72" s="690">
        <v>0</v>
      </c>
      <c r="CI72" s="690">
        <v>0</v>
      </c>
      <c r="CJ72" s="690">
        <v>0</v>
      </c>
      <c r="CK72" s="690">
        <v>0</v>
      </c>
      <c r="CL72" s="690">
        <v>0</v>
      </c>
      <c r="CM72" s="690">
        <v>0</v>
      </c>
      <c r="CN72" s="690">
        <v>0</v>
      </c>
      <c r="CO72" s="690">
        <v>0</v>
      </c>
      <c r="CP72" s="690">
        <v>0</v>
      </c>
      <c r="CQ72" s="690">
        <v>0</v>
      </c>
      <c r="CR72" s="690">
        <v>0</v>
      </c>
      <c r="CS72" s="690">
        <v>0</v>
      </c>
      <c r="CT72" s="690">
        <v>0</v>
      </c>
      <c r="CU72" s="690">
        <v>0</v>
      </c>
      <c r="CV72" s="690">
        <v>0</v>
      </c>
      <c r="CW72" s="690">
        <v>0</v>
      </c>
      <c r="CX72" s="690">
        <v>0</v>
      </c>
      <c r="CY72" s="690">
        <v>0</v>
      </c>
      <c r="CZ72" s="693">
        <v>0</v>
      </c>
      <c r="DA72" s="694">
        <v>0</v>
      </c>
      <c r="DB72" s="694">
        <v>0</v>
      </c>
      <c r="DC72" s="694">
        <v>0</v>
      </c>
      <c r="DD72" s="694">
        <v>0</v>
      </c>
      <c r="DE72" s="694">
        <v>0</v>
      </c>
      <c r="DF72" s="694">
        <v>0</v>
      </c>
      <c r="DG72" s="694">
        <v>0</v>
      </c>
      <c r="DH72" s="694">
        <v>0</v>
      </c>
      <c r="DI72" s="694">
        <v>0</v>
      </c>
      <c r="DJ72" s="694">
        <v>0</v>
      </c>
      <c r="DK72" s="694">
        <v>0</v>
      </c>
      <c r="DL72" s="694">
        <v>0</v>
      </c>
      <c r="DM72" s="694">
        <v>0</v>
      </c>
      <c r="DN72" s="694">
        <v>0</v>
      </c>
      <c r="DO72" s="694">
        <v>0</v>
      </c>
      <c r="DP72" s="694">
        <v>0</v>
      </c>
      <c r="DQ72" s="694">
        <v>0</v>
      </c>
      <c r="DR72" s="694">
        <v>0</v>
      </c>
      <c r="DS72" s="694">
        <v>0</v>
      </c>
      <c r="DT72" s="694">
        <v>0</v>
      </c>
      <c r="DU72" s="694">
        <v>0</v>
      </c>
      <c r="DV72" s="694">
        <v>0</v>
      </c>
      <c r="DW72" s="695">
        <v>0</v>
      </c>
      <c r="DX72" s="37"/>
    </row>
    <row r="73" spans="2:128" ht="15.75" thickBot="1" x14ac:dyDescent="0.25">
      <c r="B73" s="193"/>
      <c r="C73" s="720"/>
      <c r="D73" s="721"/>
      <c r="E73" s="721"/>
      <c r="F73" s="721"/>
      <c r="G73" s="721"/>
      <c r="H73" s="721"/>
      <c r="I73" s="722"/>
      <c r="J73" s="722"/>
      <c r="K73" s="722"/>
      <c r="L73" s="722"/>
      <c r="M73" s="722"/>
      <c r="N73" s="722"/>
      <c r="O73" s="722"/>
      <c r="P73" s="722"/>
      <c r="Q73" s="722"/>
      <c r="R73" s="723"/>
      <c r="S73" s="722"/>
      <c r="T73" s="723"/>
      <c r="U73" s="724" t="s">
        <v>130</v>
      </c>
      <c r="V73" s="725" t="s">
        <v>510</v>
      </c>
      <c r="W73" s="726" t="s">
        <v>500</v>
      </c>
      <c r="X73" s="727">
        <f>SUM(X62:X72)</f>
        <v>931.37427600000012</v>
      </c>
      <c r="Y73" s="727">
        <f t="shared" ref="Y73:CJ73" si="24">SUM(Y62:Y72)</f>
        <v>1064.4277439999998</v>
      </c>
      <c r="Z73" s="727">
        <f t="shared" si="24"/>
        <v>1330.53468</v>
      </c>
      <c r="AA73" s="727">
        <f t="shared" si="24"/>
        <v>5322.1387199999999</v>
      </c>
      <c r="AB73" s="727">
        <f t="shared" si="24"/>
        <v>4656.8713799999996</v>
      </c>
      <c r="AC73" s="727">
        <f t="shared" si="24"/>
        <v>903.88788932619661</v>
      </c>
      <c r="AD73" s="727">
        <f t="shared" si="24"/>
        <v>898.44734613248647</v>
      </c>
      <c r="AE73" s="727">
        <f t="shared" si="24"/>
        <v>895.05643913231006</v>
      </c>
      <c r="AF73" s="727">
        <f t="shared" si="24"/>
        <v>893.90104729506061</v>
      </c>
      <c r="AG73" s="727">
        <f t="shared" si="24"/>
        <v>889.54628465671328</v>
      </c>
      <c r="AH73" s="727">
        <f t="shared" si="24"/>
        <v>886.21125866510567</v>
      </c>
      <c r="AI73" s="727">
        <f t="shared" si="24"/>
        <v>882.87623267349818</v>
      </c>
      <c r="AJ73" s="727">
        <f t="shared" si="24"/>
        <v>879.54120668189057</v>
      </c>
      <c r="AK73" s="727">
        <f t="shared" si="24"/>
        <v>876.20618069028308</v>
      </c>
      <c r="AL73" s="727">
        <f t="shared" si="24"/>
        <v>872.87115469867547</v>
      </c>
      <c r="AM73" s="727">
        <f t="shared" si="24"/>
        <v>869.53612870706797</v>
      </c>
      <c r="AN73" s="727">
        <f t="shared" si="24"/>
        <v>866.20110271546037</v>
      </c>
      <c r="AO73" s="727">
        <f t="shared" si="24"/>
        <v>862.86607672385287</v>
      </c>
      <c r="AP73" s="727">
        <f t="shared" si="24"/>
        <v>859.53105073224526</v>
      </c>
      <c r="AQ73" s="727">
        <f t="shared" si="24"/>
        <v>856.19602474063777</v>
      </c>
      <c r="AR73" s="727">
        <f t="shared" si="24"/>
        <v>857.77775586215228</v>
      </c>
      <c r="AS73" s="727">
        <f t="shared" si="24"/>
        <v>855.14512374384799</v>
      </c>
      <c r="AT73" s="727">
        <f t="shared" si="24"/>
        <v>853.21488549884668</v>
      </c>
      <c r="AU73" s="727">
        <f t="shared" si="24"/>
        <v>870.9516757063343</v>
      </c>
      <c r="AV73" s="727">
        <f t="shared" si="24"/>
        <v>864.10468034821076</v>
      </c>
      <c r="AW73" s="727">
        <f t="shared" si="24"/>
        <v>839.52089478259995</v>
      </c>
      <c r="AX73" s="727">
        <f t="shared" si="24"/>
        <v>839.52089478259995</v>
      </c>
      <c r="AY73" s="727">
        <f t="shared" si="24"/>
        <v>839.52089478259995</v>
      </c>
      <c r="AZ73" s="727">
        <f t="shared" si="24"/>
        <v>839.52089478259995</v>
      </c>
      <c r="BA73" s="727">
        <f t="shared" si="24"/>
        <v>839.52089478259995</v>
      </c>
      <c r="BB73" s="727">
        <f t="shared" si="24"/>
        <v>839.52089478259995</v>
      </c>
      <c r="BC73" s="727">
        <f t="shared" si="24"/>
        <v>839.52089478259995</v>
      </c>
      <c r="BD73" s="727">
        <f t="shared" si="24"/>
        <v>839.52089478259995</v>
      </c>
      <c r="BE73" s="727">
        <f t="shared" si="24"/>
        <v>839.52089478259995</v>
      </c>
      <c r="BF73" s="727">
        <f t="shared" si="24"/>
        <v>839.52089478259995</v>
      </c>
      <c r="BG73" s="727">
        <f t="shared" si="24"/>
        <v>839.52089478259995</v>
      </c>
      <c r="BH73" s="727">
        <f t="shared" si="24"/>
        <v>839.52089478259995</v>
      </c>
      <c r="BI73" s="727">
        <f t="shared" si="24"/>
        <v>839.52089478259995</v>
      </c>
      <c r="BJ73" s="727">
        <f t="shared" si="24"/>
        <v>839.52089478259995</v>
      </c>
      <c r="BK73" s="727">
        <f t="shared" si="24"/>
        <v>839.52089478259995</v>
      </c>
      <c r="BL73" s="727">
        <f t="shared" si="24"/>
        <v>844.43765189572207</v>
      </c>
      <c r="BM73" s="727">
        <f t="shared" si="24"/>
        <v>845.14004576902528</v>
      </c>
      <c r="BN73" s="727">
        <f t="shared" si="24"/>
        <v>846.54483351563158</v>
      </c>
      <c r="BO73" s="727">
        <f t="shared" si="24"/>
        <v>867.61664971472669</v>
      </c>
      <c r="BP73" s="727">
        <f t="shared" si="24"/>
        <v>864.10468034821076</v>
      </c>
      <c r="BQ73" s="727">
        <f t="shared" si="24"/>
        <v>839.52089478259995</v>
      </c>
      <c r="BR73" s="727">
        <f t="shared" si="24"/>
        <v>839.52089478259995</v>
      </c>
      <c r="BS73" s="727">
        <f t="shared" si="24"/>
        <v>839.52089478259995</v>
      </c>
      <c r="BT73" s="727">
        <f t="shared" si="24"/>
        <v>839.52089478259995</v>
      </c>
      <c r="BU73" s="727">
        <f t="shared" si="24"/>
        <v>839.52089478259995</v>
      </c>
      <c r="BV73" s="727">
        <f t="shared" si="24"/>
        <v>839.52089478259995</v>
      </c>
      <c r="BW73" s="727">
        <f t="shared" si="24"/>
        <v>839.52089478259995</v>
      </c>
      <c r="BX73" s="727">
        <f t="shared" si="24"/>
        <v>839.52089478259995</v>
      </c>
      <c r="BY73" s="727">
        <f t="shared" si="24"/>
        <v>839.52089478259995</v>
      </c>
      <c r="BZ73" s="727">
        <f t="shared" si="24"/>
        <v>839.52089478259995</v>
      </c>
      <c r="CA73" s="727">
        <f t="shared" si="24"/>
        <v>839.52089478259995</v>
      </c>
      <c r="CB73" s="727">
        <f t="shared" si="24"/>
        <v>839.52089478259995</v>
      </c>
      <c r="CC73" s="727">
        <f t="shared" si="24"/>
        <v>839.52089478259995</v>
      </c>
      <c r="CD73" s="727">
        <f t="shared" si="24"/>
        <v>839.52089478259995</v>
      </c>
      <c r="CE73" s="727">
        <f t="shared" si="24"/>
        <v>839.52089478259995</v>
      </c>
      <c r="CF73" s="727">
        <f t="shared" si="24"/>
        <v>844.43765189572207</v>
      </c>
      <c r="CG73" s="727">
        <f t="shared" si="24"/>
        <v>845.14004576902528</v>
      </c>
      <c r="CH73" s="727">
        <f t="shared" si="24"/>
        <v>846.54483351563158</v>
      </c>
      <c r="CI73" s="727">
        <f t="shared" si="24"/>
        <v>867.61664971472669</v>
      </c>
      <c r="CJ73" s="727">
        <f t="shared" si="24"/>
        <v>864.10468034821076</v>
      </c>
      <c r="CK73" s="727">
        <f t="shared" ref="CK73:DW73" si="25">SUM(CK62:CK72)</f>
        <v>839.52089478259995</v>
      </c>
      <c r="CL73" s="727">
        <f t="shared" si="25"/>
        <v>839.52089478259995</v>
      </c>
      <c r="CM73" s="727">
        <f t="shared" si="25"/>
        <v>839.52089478259995</v>
      </c>
      <c r="CN73" s="727">
        <f t="shared" si="25"/>
        <v>839.52089478259995</v>
      </c>
      <c r="CO73" s="727">
        <f t="shared" si="25"/>
        <v>839.52089478259995</v>
      </c>
      <c r="CP73" s="727">
        <f t="shared" si="25"/>
        <v>839.52089478259995</v>
      </c>
      <c r="CQ73" s="727">
        <f t="shared" si="25"/>
        <v>839.52089478259995</v>
      </c>
      <c r="CR73" s="727">
        <f t="shared" si="25"/>
        <v>839.52089478259995</v>
      </c>
      <c r="CS73" s="727">
        <f t="shared" si="25"/>
        <v>839.52089478259995</v>
      </c>
      <c r="CT73" s="727">
        <f t="shared" si="25"/>
        <v>839.52089478259995</v>
      </c>
      <c r="CU73" s="727">
        <f t="shared" si="25"/>
        <v>839.52089478259995</v>
      </c>
      <c r="CV73" s="727">
        <f t="shared" si="25"/>
        <v>839.52089478259995</v>
      </c>
      <c r="CW73" s="727">
        <f t="shared" si="25"/>
        <v>839.52089478259995</v>
      </c>
      <c r="CX73" s="727">
        <f t="shared" si="25"/>
        <v>839.52089478259995</v>
      </c>
      <c r="CY73" s="728">
        <f t="shared" si="25"/>
        <v>839.52089478259995</v>
      </c>
      <c r="CZ73" s="729">
        <f t="shared" si="25"/>
        <v>0</v>
      </c>
      <c r="DA73" s="730">
        <f t="shared" si="25"/>
        <v>0</v>
      </c>
      <c r="DB73" s="730">
        <f t="shared" si="25"/>
        <v>0</v>
      </c>
      <c r="DC73" s="730">
        <f t="shared" si="25"/>
        <v>0</v>
      </c>
      <c r="DD73" s="730">
        <f t="shared" si="25"/>
        <v>0</v>
      </c>
      <c r="DE73" s="730">
        <f t="shared" si="25"/>
        <v>0</v>
      </c>
      <c r="DF73" s="730">
        <f t="shared" si="25"/>
        <v>0</v>
      </c>
      <c r="DG73" s="730">
        <f t="shared" si="25"/>
        <v>0</v>
      </c>
      <c r="DH73" s="730">
        <f t="shared" si="25"/>
        <v>0</v>
      </c>
      <c r="DI73" s="730">
        <f t="shared" si="25"/>
        <v>0</v>
      </c>
      <c r="DJ73" s="730">
        <f t="shared" si="25"/>
        <v>0</v>
      </c>
      <c r="DK73" s="730">
        <f t="shared" si="25"/>
        <v>0</v>
      </c>
      <c r="DL73" s="730">
        <f t="shared" si="25"/>
        <v>0</v>
      </c>
      <c r="DM73" s="730">
        <f t="shared" si="25"/>
        <v>0</v>
      </c>
      <c r="DN73" s="730">
        <f t="shared" si="25"/>
        <v>0</v>
      </c>
      <c r="DO73" s="730">
        <f t="shared" si="25"/>
        <v>0</v>
      </c>
      <c r="DP73" s="730">
        <f t="shared" si="25"/>
        <v>0</v>
      </c>
      <c r="DQ73" s="730">
        <f t="shared" si="25"/>
        <v>0</v>
      </c>
      <c r="DR73" s="730">
        <f t="shared" si="25"/>
        <v>0</v>
      </c>
      <c r="DS73" s="730">
        <f t="shared" si="25"/>
        <v>0</v>
      </c>
      <c r="DT73" s="730">
        <f t="shared" si="25"/>
        <v>0</v>
      </c>
      <c r="DU73" s="730">
        <f t="shared" si="25"/>
        <v>0</v>
      </c>
      <c r="DV73" s="730">
        <f t="shared" si="25"/>
        <v>0</v>
      </c>
      <c r="DW73" s="731">
        <f t="shared" si="25"/>
        <v>0</v>
      </c>
      <c r="DX73" s="37"/>
    </row>
    <row r="74" spans="2:128" ht="25.5" x14ac:dyDescent="0.2">
      <c r="B74" s="678" t="s">
        <v>495</v>
      </c>
      <c r="C74" s="679" t="s">
        <v>848</v>
      </c>
      <c r="D74" s="680" t="s">
        <v>849</v>
      </c>
      <c r="E74" s="681" t="s">
        <v>561</v>
      </c>
      <c r="F74" s="464" t="s">
        <v>840</v>
      </c>
      <c r="G74" s="682" t="s">
        <v>59</v>
      </c>
      <c r="H74" s="683" t="s">
        <v>497</v>
      </c>
      <c r="I74" s="683">
        <f>MAX(X74:AV74)</f>
        <v>10</v>
      </c>
      <c r="J74" s="683">
        <f>SUMPRODUCT($X$2:$CY$2,$X74:$CY74)*365</f>
        <v>87077.825048217113</v>
      </c>
      <c r="K74" s="683">
        <f>SUMPRODUCT($X$2:$CY$2,$X75:$CY75)+SUMPRODUCT($X$2:$CY$2,$X76:$CY76)+SUMPRODUCT($X$2:$CY$2,$X77:$CY77)</f>
        <v>10111.921112151756</v>
      </c>
      <c r="L74" s="683">
        <f>SUMPRODUCT($X$2:$CY$2,$X78:$CY78) +SUMPRODUCT($X$2:$CY$2,$X79:$CY79)</f>
        <v>2361.8368985680804</v>
      </c>
      <c r="M74" s="683">
        <f>SUMPRODUCT($X$2:$CY$2,$X80:$CY80)</f>
        <v>0</v>
      </c>
      <c r="N74" s="683">
        <f>SUMPRODUCT($X$2:$CY$2,$X83:$CY83) +SUMPRODUCT($X$2:$CY$2,$X84:$CY84)</f>
        <v>248.78923947099162</v>
      </c>
      <c r="O74" s="683">
        <f>SUMPRODUCT($X$2:$CY$2,$X81:$CY81) +SUMPRODUCT($X$2:$CY$2,$X82:$CY82) +SUMPRODUCT($X$2:$CY$2,$X85:$CY85)</f>
        <v>0</v>
      </c>
      <c r="P74" s="683">
        <f>SUM(K74:O74)</f>
        <v>12722.54725019083</v>
      </c>
      <c r="Q74" s="683">
        <f>(SUM(K74:M74)*100000)/(J74*1000)</f>
        <v>14.324838733412109</v>
      </c>
      <c r="R74" s="684">
        <f>(P74*100000)/(J74*1000)</f>
        <v>14.61054779807149</v>
      </c>
      <c r="S74" s="685">
        <v>1</v>
      </c>
      <c r="T74" s="686">
        <v>3</v>
      </c>
      <c r="U74" s="687" t="s">
        <v>498</v>
      </c>
      <c r="V74" s="688" t="s">
        <v>127</v>
      </c>
      <c r="W74" s="689" t="s">
        <v>78</v>
      </c>
      <c r="X74" s="690">
        <v>0</v>
      </c>
      <c r="Y74" s="690">
        <v>0</v>
      </c>
      <c r="Z74" s="690">
        <v>0</v>
      </c>
      <c r="AA74" s="690">
        <v>0</v>
      </c>
      <c r="AB74" s="690">
        <v>0</v>
      </c>
      <c r="AC74" s="690">
        <v>10</v>
      </c>
      <c r="AD74" s="690">
        <v>10</v>
      </c>
      <c r="AE74" s="690">
        <v>10</v>
      </c>
      <c r="AF74" s="690">
        <v>10</v>
      </c>
      <c r="AG74" s="690">
        <v>10</v>
      </c>
      <c r="AH74" s="690">
        <v>10</v>
      </c>
      <c r="AI74" s="690">
        <v>10</v>
      </c>
      <c r="AJ74" s="690">
        <v>10</v>
      </c>
      <c r="AK74" s="690">
        <v>10</v>
      </c>
      <c r="AL74" s="690">
        <v>10</v>
      </c>
      <c r="AM74" s="690">
        <v>10</v>
      </c>
      <c r="AN74" s="690">
        <v>10</v>
      </c>
      <c r="AO74" s="690">
        <v>10</v>
      </c>
      <c r="AP74" s="690">
        <v>10</v>
      </c>
      <c r="AQ74" s="690">
        <v>10</v>
      </c>
      <c r="AR74" s="690">
        <v>10</v>
      </c>
      <c r="AS74" s="690">
        <v>10</v>
      </c>
      <c r="AT74" s="690">
        <v>10</v>
      </c>
      <c r="AU74" s="690">
        <v>10</v>
      </c>
      <c r="AV74" s="690">
        <v>10</v>
      </c>
      <c r="AW74" s="690">
        <v>10</v>
      </c>
      <c r="AX74" s="690">
        <v>10</v>
      </c>
      <c r="AY74" s="690">
        <v>10</v>
      </c>
      <c r="AZ74" s="690">
        <v>10</v>
      </c>
      <c r="BA74" s="690">
        <v>10</v>
      </c>
      <c r="BB74" s="690">
        <v>10</v>
      </c>
      <c r="BC74" s="690">
        <v>10</v>
      </c>
      <c r="BD74" s="690">
        <v>10</v>
      </c>
      <c r="BE74" s="690">
        <v>10</v>
      </c>
      <c r="BF74" s="690">
        <v>10</v>
      </c>
      <c r="BG74" s="690">
        <v>10</v>
      </c>
      <c r="BH74" s="690">
        <v>10</v>
      </c>
      <c r="BI74" s="690">
        <v>10</v>
      </c>
      <c r="BJ74" s="690">
        <v>10</v>
      </c>
      <c r="BK74" s="690">
        <v>10</v>
      </c>
      <c r="BL74" s="690">
        <v>10</v>
      </c>
      <c r="BM74" s="690">
        <v>10</v>
      </c>
      <c r="BN74" s="690">
        <v>10</v>
      </c>
      <c r="BO74" s="690">
        <v>10</v>
      </c>
      <c r="BP74" s="690">
        <v>10</v>
      </c>
      <c r="BQ74" s="690">
        <v>10</v>
      </c>
      <c r="BR74" s="690">
        <v>10</v>
      </c>
      <c r="BS74" s="690">
        <v>10</v>
      </c>
      <c r="BT74" s="690">
        <v>10</v>
      </c>
      <c r="BU74" s="690">
        <v>10</v>
      </c>
      <c r="BV74" s="690">
        <v>10</v>
      </c>
      <c r="BW74" s="690">
        <v>10</v>
      </c>
      <c r="BX74" s="690">
        <v>10</v>
      </c>
      <c r="BY74" s="690">
        <v>10</v>
      </c>
      <c r="BZ74" s="690">
        <v>10</v>
      </c>
      <c r="CA74" s="690">
        <v>10</v>
      </c>
      <c r="CB74" s="690">
        <v>10</v>
      </c>
      <c r="CC74" s="690">
        <v>10</v>
      </c>
      <c r="CD74" s="690">
        <v>10</v>
      </c>
      <c r="CE74" s="691">
        <v>10</v>
      </c>
      <c r="CF74" s="691">
        <v>10</v>
      </c>
      <c r="CG74" s="691">
        <v>10</v>
      </c>
      <c r="CH74" s="691">
        <v>10</v>
      </c>
      <c r="CI74" s="691">
        <v>10</v>
      </c>
      <c r="CJ74" s="691">
        <v>10</v>
      </c>
      <c r="CK74" s="691">
        <v>10</v>
      </c>
      <c r="CL74" s="691">
        <v>10</v>
      </c>
      <c r="CM74" s="691">
        <v>10</v>
      </c>
      <c r="CN74" s="691">
        <v>10</v>
      </c>
      <c r="CO74" s="691">
        <v>10</v>
      </c>
      <c r="CP74" s="691">
        <v>10</v>
      </c>
      <c r="CQ74" s="691">
        <v>10</v>
      </c>
      <c r="CR74" s="691">
        <v>10</v>
      </c>
      <c r="CS74" s="691">
        <v>10</v>
      </c>
      <c r="CT74" s="691">
        <v>10</v>
      </c>
      <c r="CU74" s="691">
        <v>10</v>
      </c>
      <c r="CV74" s="691">
        <v>10</v>
      </c>
      <c r="CW74" s="691">
        <v>10</v>
      </c>
      <c r="CX74" s="691">
        <v>10</v>
      </c>
      <c r="CY74" s="692">
        <v>10</v>
      </c>
      <c r="CZ74" s="693">
        <v>0</v>
      </c>
      <c r="DA74" s="694">
        <v>0</v>
      </c>
      <c r="DB74" s="694">
        <v>0</v>
      </c>
      <c r="DC74" s="694">
        <v>0</v>
      </c>
      <c r="DD74" s="694">
        <v>0</v>
      </c>
      <c r="DE74" s="694">
        <v>0</v>
      </c>
      <c r="DF74" s="694">
        <v>0</v>
      </c>
      <c r="DG74" s="694">
        <v>0</v>
      </c>
      <c r="DH74" s="694">
        <v>0</v>
      </c>
      <c r="DI74" s="694">
        <v>0</v>
      </c>
      <c r="DJ74" s="694">
        <v>0</v>
      </c>
      <c r="DK74" s="694">
        <v>0</v>
      </c>
      <c r="DL74" s="694">
        <v>0</v>
      </c>
      <c r="DM74" s="694">
        <v>0</v>
      </c>
      <c r="DN74" s="694">
        <v>0</v>
      </c>
      <c r="DO74" s="694">
        <v>0</v>
      </c>
      <c r="DP74" s="694">
        <v>0</v>
      </c>
      <c r="DQ74" s="694">
        <v>0</v>
      </c>
      <c r="DR74" s="694">
        <v>0</v>
      </c>
      <c r="DS74" s="694">
        <v>0</v>
      </c>
      <c r="DT74" s="694">
        <v>0</v>
      </c>
      <c r="DU74" s="694">
        <v>0</v>
      </c>
      <c r="DV74" s="694">
        <v>0</v>
      </c>
      <c r="DW74" s="695">
        <v>0</v>
      </c>
      <c r="DX74" s="37"/>
    </row>
    <row r="75" spans="2:128" x14ac:dyDescent="0.2">
      <c r="B75" s="696"/>
      <c r="C75" s="697"/>
      <c r="D75" s="698"/>
      <c r="E75" s="699"/>
      <c r="F75" s="699"/>
      <c r="G75" s="698"/>
      <c r="H75" s="699"/>
      <c r="I75" s="699"/>
      <c r="J75" s="699"/>
      <c r="K75" s="699"/>
      <c r="L75" s="699"/>
      <c r="M75" s="699"/>
      <c r="N75" s="699"/>
      <c r="O75" s="699"/>
      <c r="P75" s="699"/>
      <c r="Q75" s="699"/>
      <c r="R75" s="700"/>
      <c r="S75" s="699"/>
      <c r="T75" s="700"/>
      <c r="U75" s="701" t="s">
        <v>499</v>
      </c>
      <c r="V75" s="688" t="s">
        <v>127</v>
      </c>
      <c r="W75" s="689" t="s">
        <v>500</v>
      </c>
      <c r="X75" s="690">
        <v>730.80000000000007</v>
      </c>
      <c r="Y75" s="690">
        <v>835.2</v>
      </c>
      <c r="Z75" s="690">
        <v>1044</v>
      </c>
      <c r="AA75" s="690">
        <v>4176</v>
      </c>
      <c r="AB75" s="690">
        <v>3654</v>
      </c>
      <c r="AC75" s="690">
        <v>0</v>
      </c>
      <c r="AD75" s="690">
        <v>0</v>
      </c>
      <c r="AE75" s="690">
        <v>0</v>
      </c>
      <c r="AF75" s="690">
        <v>0</v>
      </c>
      <c r="AG75" s="690">
        <v>0</v>
      </c>
      <c r="AH75" s="690">
        <v>0</v>
      </c>
      <c r="AI75" s="690">
        <v>0</v>
      </c>
      <c r="AJ75" s="690">
        <v>0</v>
      </c>
      <c r="AK75" s="690">
        <v>0</v>
      </c>
      <c r="AL75" s="690">
        <v>0</v>
      </c>
      <c r="AM75" s="690">
        <v>0</v>
      </c>
      <c r="AN75" s="690">
        <v>0</v>
      </c>
      <c r="AO75" s="690">
        <v>0</v>
      </c>
      <c r="AP75" s="690">
        <v>0</v>
      </c>
      <c r="AQ75" s="690">
        <v>0</v>
      </c>
      <c r="AR75" s="690">
        <v>40.6</v>
      </c>
      <c r="AS75" s="690">
        <v>46.4</v>
      </c>
      <c r="AT75" s="690">
        <v>58</v>
      </c>
      <c r="AU75" s="690">
        <v>232</v>
      </c>
      <c r="AV75" s="690">
        <v>203</v>
      </c>
      <c r="AW75" s="690">
        <v>0</v>
      </c>
      <c r="AX75" s="690">
        <v>0</v>
      </c>
      <c r="AY75" s="690">
        <v>0</v>
      </c>
      <c r="AZ75" s="690">
        <v>0</v>
      </c>
      <c r="BA75" s="690">
        <v>0</v>
      </c>
      <c r="BB75" s="690">
        <v>0</v>
      </c>
      <c r="BC75" s="690">
        <v>0</v>
      </c>
      <c r="BD75" s="690">
        <v>0</v>
      </c>
      <c r="BE75" s="690">
        <v>0</v>
      </c>
      <c r="BF75" s="690">
        <v>0</v>
      </c>
      <c r="BG75" s="690">
        <v>0</v>
      </c>
      <c r="BH75" s="690">
        <v>0</v>
      </c>
      <c r="BI75" s="690">
        <v>0</v>
      </c>
      <c r="BJ75" s="690">
        <v>0</v>
      </c>
      <c r="BK75" s="690">
        <v>0</v>
      </c>
      <c r="BL75" s="690">
        <v>40.6</v>
      </c>
      <c r="BM75" s="690">
        <v>46.4</v>
      </c>
      <c r="BN75" s="690">
        <v>58</v>
      </c>
      <c r="BO75" s="690">
        <v>232</v>
      </c>
      <c r="BP75" s="690">
        <v>203</v>
      </c>
      <c r="BQ75" s="690">
        <v>0</v>
      </c>
      <c r="BR75" s="690">
        <v>0</v>
      </c>
      <c r="BS75" s="690">
        <v>0</v>
      </c>
      <c r="BT75" s="690">
        <v>0</v>
      </c>
      <c r="BU75" s="690">
        <v>0</v>
      </c>
      <c r="BV75" s="690">
        <v>0</v>
      </c>
      <c r="BW75" s="690">
        <v>0</v>
      </c>
      <c r="BX75" s="690">
        <v>0</v>
      </c>
      <c r="BY75" s="690">
        <v>0</v>
      </c>
      <c r="BZ75" s="690">
        <v>0</v>
      </c>
      <c r="CA75" s="690">
        <v>0</v>
      </c>
      <c r="CB75" s="690">
        <v>0</v>
      </c>
      <c r="CC75" s="690">
        <v>0</v>
      </c>
      <c r="CD75" s="690">
        <v>0</v>
      </c>
      <c r="CE75" s="691">
        <v>0</v>
      </c>
      <c r="CF75" s="691">
        <v>125.3</v>
      </c>
      <c r="CG75" s="691">
        <v>143.19999999999999</v>
      </c>
      <c r="CH75" s="691">
        <v>179</v>
      </c>
      <c r="CI75" s="691">
        <v>716</v>
      </c>
      <c r="CJ75" s="691">
        <v>626.5</v>
      </c>
      <c r="CK75" s="691">
        <v>0</v>
      </c>
      <c r="CL75" s="691">
        <v>0</v>
      </c>
      <c r="CM75" s="691">
        <v>0</v>
      </c>
      <c r="CN75" s="691">
        <v>0</v>
      </c>
      <c r="CO75" s="691">
        <v>0</v>
      </c>
      <c r="CP75" s="691">
        <v>0</v>
      </c>
      <c r="CQ75" s="691">
        <v>0</v>
      </c>
      <c r="CR75" s="691">
        <v>0</v>
      </c>
      <c r="CS75" s="691">
        <v>0</v>
      </c>
      <c r="CT75" s="691">
        <v>0</v>
      </c>
      <c r="CU75" s="691">
        <v>0</v>
      </c>
      <c r="CV75" s="691">
        <v>0</v>
      </c>
      <c r="CW75" s="691">
        <v>0</v>
      </c>
      <c r="CX75" s="691">
        <v>0</v>
      </c>
      <c r="CY75" s="692">
        <v>0</v>
      </c>
      <c r="CZ75" s="693">
        <v>0</v>
      </c>
      <c r="DA75" s="694">
        <v>0</v>
      </c>
      <c r="DB75" s="694">
        <v>0</v>
      </c>
      <c r="DC75" s="694">
        <v>0</v>
      </c>
      <c r="DD75" s="694">
        <v>0</v>
      </c>
      <c r="DE75" s="694">
        <v>0</v>
      </c>
      <c r="DF75" s="694">
        <v>0</v>
      </c>
      <c r="DG75" s="694">
        <v>0</v>
      </c>
      <c r="DH75" s="694">
        <v>0</v>
      </c>
      <c r="DI75" s="694">
        <v>0</v>
      </c>
      <c r="DJ75" s="694">
        <v>0</v>
      </c>
      <c r="DK75" s="694">
        <v>0</v>
      </c>
      <c r="DL75" s="694">
        <v>0</v>
      </c>
      <c r="DM75" s="694">
        <v>0</v>
      </c>
      <c r="DN75" s="694">
        <v>0</v>
      </c>
      <c r="DO75" s="694">
        <v>0</v>
      </c>
      <c r="DP75" s="694">
        <v>0</v>
      </c>
      <c r="DQ75" s="694">
        <v>0</v>
      </c>
      <c r="DR75" s="694">
        <v>0</v>
      </c>
      <c r="DS75" s="694">
        <v>0</v>
      </c>
      <c r="DT75" s="694">
        <v>0</v>
      </c>
      <c r="DU75" s="694">
        <v>0</v>
      </c>
      <c r="DV75" s="694">
        <v>0</v>
      </c>
      <c r="DW75" s="695">
        <v>0</v>
      </c>
      <c r="DX75" s="37"/>
    </row>
    <row r="76" spans="2:128" x14ac:dyDescent="0.2">
      <c r="B76" s="702"/>
      <c r="C76" s="703"/>
      <c r="D76" s="502"/>
      <c r="E76" s="502"/>
      <c r="F76" s="502"/>
      <c r="G76" s="502"/>
      <c r="H76" s="502"/>
      <c r="I76" s="529"/>
      <c r="J76" s="529"/>
      <c r="K76" s="529"/>
      <c r="L76" s="529"/>
      <c r="M76" s="529"/>
      <c r="N76" s="529"/>
      <c r="O76" s="529"/>
      <c r="P76" s="529"/>
      <c r="Q76" s="529"/>
      <c r="R76" s="704"/>
      <c r="S76" s="529"/>
      <c r="T76" s="704"/>
      <c r="U76" s="701" t="s">
        <v>501</v>
      </c>
      <c r="V76" s="688" t="s">
        <v>127</v>
      </c>
      <c r="W76" s="689" t="s">
        <v>500</v>
      </c>
      <c r="X76" s="690">
        <v>0</v>
      </c>
      <c r="Y76" s="690">
        <v>0</v>
      </c>
      <c r="Z76" s="690">
        <v>0</v>
      </c>
      <c r="AA76" s="690">
        <v>0</v>
      </c>
      <c r="AB76" s="690">
        <v>0</v>
      </c>
      <c r="AC76" s="690">
        <v>0</v>
      </c>
      <c r="AD76" s="690">
        <v>0</v>
      </c>
      <c r="AE76" s="690">
        <v>0</v>
      </c>
      <c r="AF76" s="690">
        <v>0</v>
      </c>
      <c r="AG76" s="690">
        <v>0</v>
      </c>
      <c r="AH76" s="690">
        <v>0</v>
      </c>
      <c r="AI76" s="690">
        <v>0</v>
      </c>
      <c r="AJ76" s="690">
        <v>0</v>
      </c>
      <c r="AK76" s="690">
        <v>0</v>
      </c>
      <c r="AL76" s="690">
        <v>0</v>
      </c>
      <c r="AM76" s="690">
        <v>0</v>
      </c>
      <c r="AN76" s="690">
        <v>0</v>
      </c>
      <c r="AO76" s="690">
        <v>0</v>
      </c>
      <c r="AP76" s="690">
        <v>0</v>
      </c>
      <c r="AQ76" s="690">
        <v>0</v>
      </c>
      <c r="AR76" s="690">
        <v>0</v>
      </c>
      <c r="AS76" s="690">
        <v>0</v>
      </c>
      <c r="AT76" s="690">
        <v>0</v>
      </c>
      <c r="AU76" s="690">
        <v>0</v>
      </c>
      <c r="AV76" s="690">
        <v>0</v>
      </c>
      <c r="AW76" s="690">
        <v>0</v>
      </c>
      <c r="AX76" s="690">
        <v>0</v>
      </c>
      <c r="AY76" s="690">
        <v>0</v>
      </c>
      <c r="AZ76" s="690">
        <v>0</v>
      </c>
      <c r="BA76" s="690">
        <v>0</v>
      </c>
      <c r="BB76" s="690">
        <v>0</v>
      </c>
      <c r="BC76" s="690">
        <v>0</v>
      </c>
      <c r="BD76" s="690">
        <v>0</v>
      </c>
      <c r="BE76" s="690">
        <v>0</v>
      </c>
      <c r="BF76" s="690">
        <v>0</v>
      </c>
      <c r="BG76" s="690">
        <v>0</v>
      </c>
      <c r="BH76" s="690">
        <v>0</v>
      </c>
      <c r="BI76" s="690">
        <v>0</v>
      </c>
      <c r="BJ76" s="690">
        <v>0</v>
      </c>
      <c r="BK76" s="690">
        <v>0</v>
      </c>
      <c r="BL76" s="690">
        <v>0</v>
      </c>
      <c r="BM76" s="690">
        <v>0</v>
      </c>
      <c r="BN76" s="690">
        <v>0</v>
      </c>
      <c r="BO76" s="690">
        <v>0</v>
      </c>
      <c r="BP76" s="690">
        <v>0</v>
      </c>
      <c r="BQ76" s="690">
        <v>0</v>
      </c>
      <c r="BR76" s="690">
        <v>0</v>
      </c>
      <c r="BS76" s="690">
        <v>0</v>
      </c>
      <c r="BT76" s="690">
        <v>0</v>
      </c>
      <c r="BU76" s="690">
        <v>0</v>
      </c>
      <c r="BV76" s="690">
        <v>0</v>
      </c>
      <c r="BW76" s="690">
        <v>0</v>
      </c>
      <c r="BX76" s="690">
        <v>0</v>
      </c>
      <c r="BY76" s="690">
        <v>0</v>
      </c>
      <c r="BZ76" s="690">
        <v>0</v>
      </c>
      <c r="CA76" s="690">
        <v>0</v>
      </c>
      <c r="CB76" s="690">
        <v>0</v>
      </c>
      <c r="CC76" s="690">
        <v>0</v>
      </c>
      <c r="CD76" s="690">
        <v>0</v>
      </c>
      <c r="CE76" s="691">
        <v>0</v>
      </c>
      <c r="CF76" s="691">
        <v>0</v>
      </c>
      <c r="CG76" s="691">
        <v>0</v>
      </c>
      <c r="CH76" s="691">
        <v>0</v>
      </c>
      <c r="CI76" s="691">
        <v>0</v>
      </c>
      <c r="CJ76" s="691">
        <v>0</v>
      </c>
      <c r="CK76" s="691">
        <v>0</v>
      </c>
      <c r="CL76" s="691">
        <v>0</v>
      </c>
      <c r="CM76" s="691">
        <v>0</v>
      </c>
      <c r="CN76" s="691">
        <v>0</v>
      </c>
      <c r="CO76" s="691">
        <v>0</v>
      </c>
      <c r="CP76" s="691">
        <v>0</v>
      </c>
      <c r="CQ76" s="691">
        <v>0</v>
      </c>
      <c r="CR76" s="691">
        <v>0</v>
      </c>
      <c r="CS76" s="691">
        <v>0</v>
      </c>
      <c r="CT76" s="691">
        <v>0</v>
      </c>
      <c r="CU76" s="691">
        <v>0</v>
      </c>
      <c r="CV76" s="691">
        <v>0</v>
      </c>
      <c r="CW76" s="691">
        <v>0</v>
      </c>
      <c r="CX76" s="691">
        <v>0</v>
      </c>
      <c r="CY76" s="692">
        <v>0</v>
      </c>
      <c r="CZ76" s="693">
        <v>0</v>
      </c>
      <c r="DA76" s="694">
        <v>0</v>
      </c>
      <c r="DB76" s="694">
        <v>0</v>
      </c>
      <c r="DC76" s="694">
        <v>0</v>
      </c>
      <c r="DD76" s="694">
        <v>0</v>
      </c>
      <c r="DE76" s="694">
        <v>0</v>
      </c>
      <c r="DF76" s="694">
        <v>0</v>
      </c>
      <c r="DG76" s="694">
        <v>0</v>
      </c>
      <c r="DH76" s="694">
        <v>0</v>
      </c>
      <c r="DI76" s="694">
        <v>0</v>
      </c>
      <c r="DJ76" s="694">
        <v>0</v>
      </c>
      <c r="DK76" s="694">
        <v>0</v>
      </c>
      <c r="DL76" s="694">
        <v>0</v>
      </c>
      <c r="DM76" s="694">
        <v>0</v>
      </c>
      <c r="DN76" s="694">
        <v>0</v>
      </c>
      <c r="DO76" s="694">
        <v>0</v>
      </c>
      <c r="DP76" s="694">
        <v>0</v>
      </c>
      <c r="DQ76" s="694">
        <v>0</v>
      </c>
      <c r="DR76" s="694">
        <v>0</v>
      </c>
      <c r="DS76" s="694">
        <v>0</v>
      </c>
      <c r="DT76" s="694">
        <v>0</v>
      </c>
      <c r="DU76" s="694">
        <v>0</v>
      </c>
      <c r="DV76" s="694">
        <v>0</v>
      </c>
      <c r="DW76" s="695">
        <v>0</v>
      </c>
      <c r="DX76" s="37"/>
    </row>
    <row r="77" spans="2:128" x14ac:dyDescent="0.2">
      <c r="B77" s="702"/>
      <c r="C77" s="703"/>
      <c r="D77" s="502"/>
      <c r="E77" s="502"/>
      <c r="F77" s="502"/>
      <c r="G77" s="502"/>
      <c r="H77" s="502"/>
      <c r="I77" s="529"/>
      <c r="J77" s="529"/>
      <c r="K77" s="529"/>
      <c r="L77" s="529"/>
      <c r="M77" s="529"/>
      <c r="N77" s="529"/>
      <c r="O77" s="529"/>
      <c r="P77" s="529"/>
      <c r="Q77" s="529"/>
      <c r="R77" s="704"/>
      <c r="S77" s="529"/>
      <c r="T77" s="704"/>
      <c r="U77" s="705" t="s">
        <v>855</v>
      </c>
      <c r="V77" s="706" t="s">
        <v>127</v>
      </c>
      <c r="W77" s="707" t="s">
        <v>500</v>
      </c>
      <c r="X77" s="692">
        <v>0</v>
      </c>
      <c r="Y77" s="692">
        <v>0</v>
      </c>
      <c r="Z77" s="692">
        <v>0</v>
      </c>
      <c r="AA77" s="692">
        <v>0</v>
      </c>
      <c r="AB77" s="692">
        <v>0</v>
      </c>
      <c r="AC77" s="692">
        <v>0</v>
      </c>
      <c r="AD77" s="692">
        <v>0</v>
      </c>
      <c r="AE77" s="692">
        <v>0</v>
      </c>
      <c r="AF77" s="692">
        <v>0</v>
      </c>
      <c r="AG77" s="692">
        <v>0</v>
      </c>
      <c r="AH77" s="692">
        <v>0</v>
      </c>
      <c r="AI77" s="692">
        <v>0</v>
      </c>
      <c r="AJ77" s="692">
        <v>0</v>
      </c>
      <c r="AK77" s="692">
        <v>0</v>
      </c>
      <c r="AL77" s="692">
        <v>0</v>
      </c>
      <c r="AM77" s="692">
        <v>0</v>
      </c>
      <c r="AN77" s="692">
        <v>0</v>
      </c>
      <c r="AO77" s="692">
        <v>0</v>
      </c>
      <c r="AP77" s="692">
        <v>0</v>
      </c>
      <c r="AQ77" s="692">
        <v>0</v>
      </c>
      <c r="AR77" s="692">
        <v>0</v>
      </c>
      <c r="AS77" s="692">
        <v>0</v>
      </c>
      <c r="AT77" s="692">
        <v>0</v>
      </c>
      <c r="AU77" s="692">
        <v>0</v>
      </c>
      <c r="AV77" s="692">
        <v>0</v>
      </c>
      <c r="AW77" s="692">
        <v>0</v>
      </c>
      <c r="AX77" s="692">
        <v>0</v>
      </c>
      <c r="AY77" s="692">
        <v>0</v>
      </c>
      <c r="AZ77" s="692">
        <v>0</v>
      </c>
      <c r="BA77" s="692">
        <v>0</v>
      </c>
      <c r="BB77" s="692">
        <v>0</v>
      </c>
      <c r="BC77" s="692">
        <v>0</v>
      </c>
      <c r="BD77" s="692">
        <v>0</v>
      </c>
      <c r="BE77" s="692">
        <v>0</v>
      </c>
      <c r="BF77" s="692">
        <v>0</v>
      </c>
      <c r="BG77" s="692">
        <v>0</v>
      </c>
      <c r="BH77" s="692">
        <v>0</v>
      </c>
      <c r="BI77" s="692">
        <v>0</v>
      </c>
      <c r="BJ77" s="692">
        <v>0</v>
      </c>
      <c r="BK77" s="692">
        <v>0</v>
      </c>
      <c r="BL77" s="692">
        <v>0</v>
      </c>
      <c r="BM77" s="692">
        <v>0</v>
      </c>
      <c r="BN77" s="692">
        <v>0</v>
      </c>
      <c r="BO77" s="692">
        <v>0</v>
      </c>
      <c r="BP77" s="692">
        <v>0</v>
      </c>
      <c r="BQ77" s="692">
        <v>0</v>
      </c>
      <c r="BR77" s="692">
        <v>0</v>
      </c>
      <c r="BS77" s="692">
        <v>0</v>
      </c>
      <c r="BT77" s="692">
        <v>0</v>
      </c>
      <c r="BU77" s="692">
        <v>0</v>
      </c>
      <c r="BV77" s="692">
        <v>0</v>
      </c>
      <c r="BW77" s="692">
        <v>0</v>
      </c>
      <c r="BX77" s="692">
        <v>0</v>
      </c>
      <c r="BY77" s="692">
        <v>0</v>
      </c>
      <c r="BZ77" s="692">
        <v>0</v>
      </c>
      <c r="CA77" s="692">
        <v>0</v>
      </c>
      <c r="CB77" s="692">
        <v>0</v>
      </c>
      <c r="CC77" s="692">
        <v>0</v>
      </c>
      <c r="CD77" s="692">
        <v>0</v>
      </c>
      <c r="CE77" s="692">
        <v>0</v>
      </c>
      <c r="CF77" s="692">
        <v>0</v>
      </c>
      <c r="CG77" s="692">
        <v>0</v>
      </c>
      <c r="CH77" s="692">
        <v>0</v>
      </c>
      <c r="CI77" s="692">
        <v>0</v>
      </c>
      <c r="CJ77" s="692">
        <v>0</v>
      </c>
      <c r="CK77" s="692">
        <v>0</v>
      </c>
      <c r="CL77" s="692">
        <v>0</v>
      </c>
      <c r="CM77" s="692">
        <v>0</v>
      </c>
      <c r="CN77" s="692">
        <v>0</v>
      </c>
      <c r="CO77" s="692">
        <v>0</v>
      </c>
      <c r="CP77" s="692">
        <v>0</v>
      </c>
      <c r="CQ77" s="692">
        <v>0</v>
      </c>
      <c r="CR77" s="692">
        <v>0</v>
      </c>
      <c r="CS77" s="692">
        <v>0</v>
      </c>
      <c r="CT77" s="692">
        <v>0</v>
      </c>
      <c r="CU77" s="692">
        <v>0</v>
      </c>
      <c r="CV77" s="692">
        <v>0</v>
      </c>
      <c r="CW77" s="692">
        <v>0</v>
      </c>
      <c r="CX77" s="692">
        <v>0</v>
      </c>
      <c r="CY77" s="692">
        <v>0</v>
      </c>
      <c r="CZ77" s="693"/>
      <c r="DA77" s="694"/>
      <c r="DB77" s="694"/>
      <c r="DC77" s="694"/>
      <c r="DD77" s="694"/>
      <c r="DE77" s="694"/>
      <c r="DF77" s="694"/>
      <c r="DG77" s="694"/>
      <c r="DH77" s="694"/>
      <c r="DI77" s="694"/>
      <c r="DJ77" s="694"/>
      <c r="DK77" s="694"/>
      <c r="DL77" s="694"/>
      <c r="DM77" s="694"/>
      <c r="DN77" s="694"/>
      <c r="DO77" s="694"/>
      <c r="DP77" s="694"/>
      <c r="DQ77" s="694"/>
      <c r="DR77" s="694"/>
      <c r="DS77" s="694"/>
      <c r="DT77" s="694"/>
      <c r="DU77" s="694"/>
      <c r="DV77" s="694"/>
      <c r="DW77" s="695"/>
      <c r="DX77" s="37"/>
    </row>
    <row r="78" spans="2:128" x14ac:dyDescent="0.2">
      <c r="B78" s="708"/>
      <c r="C78" s="709"/>
      <c r="D78" s="96"/>
      <c r="E78" s="96"/>
      <c r="F78" s="96"/>
      <c r="G78" s="96"/>
      <c r="H78" s="96"/>
      <c r="I78" s="710"/>
      <c r="J78" s="710"/>
      <c r="K78" s="710"/>
      <c r="L78" s="710"/>
      <c r="M78" s="710"/>
      <c r="N78" s="710"/>
      <c r="O78" s="710"/>
      <c r="P78" s="710"/>
      <c r="Q78" s="710"/>
      <c r="R78" s="711"/>
      <c r="S78" s="710"/>
      <c r="T78" s="711"/>
      <c r="U78" s="701" t="s">
        <v>502</v>
      </c>
      <c r="V78" s="688" t="s">
        <v>127</v>
      </c>
      <c r="W78" s="712" t="s">
        <v>500</v>
      </c>
      <c r="X78" s="690">
        <v>0</v>
      </c>
      <c r="Y78" s="690">
        <v>0</v>
      </c>
      <c r="Z78" s="690">
        <v>0</v>
      </c>
      <c r="AA78" s="690">
        <v>0</v>
      </c>
      <c r="AB78" s="690">
        <v>0</v>
      </c>
      <c r="AC78" s="690">
        <v>7</v>
      </c>
      <c r="AD78" s="690">
        <v>7</v>
      </c>
      <c r="AE78" s="690">
        <v>7</v>
      </c>
      <c r="AF78" s="690">
        <v>7</v>
      </c>
      <c r="AG78" s="690">
        <v>7</v>
      </c>
      <c r="AH78" s="690">
        <v>7</v>
      </c>
      <c r="AI78" s="690">
        <v>7</v>
      </c>
      <c r="AJ78" s="690">
        <v>7</v>
      </c>
      <c r="AK78" s="690">
        <v>7</v>
      </c>
      <c r="AL78" s="690">
        <v>7</v>
      </c>
      <c r="AM78" s="690">
        <v>7</v>
      </c>
      <c r="AN78" s="690">
        <v>7</v>
      </c>
      <c r="AO78" s="690">
        <v>7</v>
      </c>
      <c r="AP78" s="690">
        <v>7</v>
      </c>
      <c r="AQ78" s="690">
        <v>7</v>
      </c>
      <c r="AR78" s="690">
        <v>7</v>
      </c>
      <c r="AS78" s="690">
        <v>7</v>
      </c>
      <c r="AT78" s="690">
        <v>7</v>
      </c>
      <c r="AU78" s="690">
        <v>7</v>
      </c>
      <c r="AV78" s="690">
        <v>7</v>
      </c>
      <c r="AW78" s="690">
        <v>7</v>
      </c>
      <c r="AX78" s="690">
        <v>7</v>
      </c>
      <c r="AY78" s="690">
        <v>7</v>
      </c>
      <c r="AZ78" s="690">
        <v>7</v>
      </c>
      <c r="BA78" s="690">
        <v>7</v>
      </c>
      <c r="BB78" s="690">
        <v>7</v>
      </c>
      <c r="BC78" s="690">
        <v>7</v>
      </c>
      <c r="BD78" s="690">
        <v>7</v>
      </c>
      <c r="BE78" s="690">
        <v>7</v>
      </c>
      <c r="BF78" s="690">
        <v>7</v>
      </c>
      <c r="BG78" s="690">
        <v>7</v>
      </c>
      <c r="BH78" s="690">
        <v>7</v>
      </c>
      <c r="BI78" s="690">
        <v>7</v>
      </c>
      <c r="BJ78" s="690">
        <v>7</v>
      </c>
      <c r="BK78" s="690">
        <v>7</v>
      </c>
      <c r="BL78" s="690">
        <v>7</v>
      </c>
      <c r="BM78" s="690">
        <v>7</v>
      </c>
      <c r="BN78" s="690">
        <v>7</v>
      </c>
      <c r="BO78" s="690">
        <v>7</v>
      </c>
      <c r="BP78" s="690">
        <v>7</v>
      </c>
      <c r="BQ78" s="690">
        <v>7</v>
      </c>
      <c r="BR78" s="690">
        <v>7</v>
      </c>
      <c r="BS78" s="690">
        <v>7</v>
      </c>
      <c r="BT78" s="690">
        <v>7</v>
      </c>
      <c r="BU78" s="690">
        <v>7</v>
      </c>
      <c r="BV78" s="690">
        <v>7</v>
      </c>
      <c r="BW78" s="690">
        <v>7</v>
      </c>
      <c r="BX78" s="690">
        <v>7</v>
      </c>
      <c r="BY78" s="690">
        <v>7</v>
      </c>
      <c r="BZ78" s="690">
        <v>7</v>
      </c>
      <c r="CA78" s="690">
        <v>7</v>
      </c>
      <c r="CB78" s="690">
        <v>7</v>
      </c>
      <c r="CC78" s="690">
        <v>7</v>
      </c>
      <c r="CD78" s="690">
        <v>7</v>
      </c>
      <c r="CE78" s="691">
        <v>7</v>
      </c>
      <c r="CF78" s="691">
        <v>7</v>
      </c>
      <c r="CG78" s="691">
        <v>7</v>
      </c>
      <c r="CH78" s="691">
        <v>7</v>
      </c>
      <c r="CI78" s="691">
        <v>7</v>
      </c>
      <c r="CJ78" s="691">
        <v>7</v>
      </c>
      <c r="CK78" s="691">
        <v>7</v>
      </c>
      <c r="CL78" s="691">
        <v>7</v>
      </c>
      <c r="CM78" s="691">
        <v>7</v>
      </c>
      <c r="CN78" s="691">
        <v>7</v>
      </c>
      <c r="CO78" s="691">
        <v>7</v>
      </c>
      <c r="CP78" s="691">
        <v>7</v>
      </c>
      <c r="CQ78" s="691">
        <v>7</v>
      </c>
      <c r="CR78" s="691">
        <v>7</v>
      </c>
      <c r="CS78" s="691">
        <v>7</v>
      </c>
      <c r="CT78" s="691">
        <v>7</v>
      </c>
      <c r="CU78" s="691">
        <v>7</v>
      </c>
      <c r="CV78" s="691">
        <v>7</v>
      </c>
      <c r="CW78" s="691">
        <v>7</v>
      </c>
      <c r="CX78" s="691">
        <v>7</v>
      </c>
      <c r="CY78" s="692">
        <v>7</v>
      </c>
      <c r="CZ78" s="693">
        <v>0</v>
      </c>
      <c r="DA78" s="694">
        <v>0</v>
      </c>
      <c r="DB78" s="694">
        <v>0</v>
      </c>
      <c r="DC78" s="694">
        <v>0</v>
      </c>
      <c r="DD78" s="694">
        <v>0</v>
      </c>
      <c r="DE78" s="694">
        <v>0</v>
      </c>
      <c r="DF78" s="694">
        <v>0</v>
      </c>
      <c r="DG78" s="694">
        <v>0</v>
      </c>
      <c r="DH78" s="694">
        <v>0</v>
      </c>
      <c r="DI78" s="694">
        <v>0</v>
      </c>
      <c r="DJ78" s="694">
        <v>0</v>
      </c>
      <c r="DK78" s="694">
        <v>0</v>
      </c>
      <c r="DL78" s="694">
        <v>0</v>
      </c>
      <c r="DM78" s="694">
        <v>0</v>
      </c>
      <c r="DN78" s="694">
        <v>0</v>
      </c>
      <c r="DO78" s="694">
        <v>0</v>
      </c>
      <c r="DP78" s="694">
        <v>0</v>
      </c>
      <c r="DQ78" s="694">
        <v>0</v>
      </c>
      <c r="DR78" s="694">
        <v>0</v>
      </c>
      <c r="DS78" s="694">
        <v>0</v>
      </c>
      <c r="DT78" s="694">
        <v>0</v>
      </c>
      <c r="DU78" s="694">
        <v>0</v>
      </c>
      <c r="DV78" s="694">
        <v>0</v>
      </c>
      <c r="DW78" s="695">
        <v>0</v>
      </c>
      <c r="DX78" s="37"/>
    </row>
    <row r="79" spans="2:128" x14ac:dyDescent="0.2">
      <c r="B79" s="713"/>
      <c r="C79" s="714"/>
      <c r="D79" s="215"/>
      <c r="E79" s="215"/>
      <c r="F79" s="215"/>
      <c r="G79" s="215"/>
      <c r="H79" s="215"/>
      <c r="I79" s="715"/>
      <c r="J79" s="715"/>
      <c r="K79" s="715"/>
      <c r="L79" s="715"/>
      <c r="M79" s="715"/>
      <c r="N79" s="715"/>
      <c r="O79" s="715"/>
      <c r="P79" s="715"/>
      <c r="Q79" s="715"/>
      <c r="R79" s="716"/>
      <c r="S79" s="715"/>
      <c r="T79" s="716"/>
      <c r="U79" s="701" t="s">
        <v>503</v>
      </c>
      <c r="V79" s="688" t="s">
        <v>127</v>
      </c>
      <c r="W79" s="712" t="s">
        <v>500</v>
      </c>
      <c r="X79" s="690">
        <v>0</v>
      </c>
      <c r="Y79" s="690">
        <v>0</v>
      </c>
      <c r="Z79" s="690">
        <v>0</v>
      </c>
      <c r="AA79" s="690">
        <v>0</v>
      </c>
      <c r="AB79" s="690">
        <v>0</v>
      </c>
      <c r="AC79" s="690">
        <v>92</v>
      </c>
      <c r="AD79" s="690">
        <v>92</v>
      </c>
      <c r="AE79" s="690">
        <v>92</v>
      </c>
      <c r="AF79" s="690">
        <v>92</v>
      </c>
      <c r="AG79" s="690">
        <v>92</v>
      </c>
      <c r="AH79" s="690">
        <v>92</v>
      </c>
      <c r="AI79" s="690">
        <v>92</v>
      </c>
      <c r="AJ79" s="690">
        <v>92</v>
      </c>
      <c r="AK79" s="690">
        <v>92</v>
      </c>
      <c r="AL79" s="690">
        <v>92</v>
      </c>
      <c r="AM79" s="690">
        <v>92</v>
      </c>
      <c r="AN79" s="690">
        <v>92</v>
      </c>
      <c r="AO79" s="690">
        <v>92</v>
      </c>
      <c r="AP79" s="690">
        <v>92</v>
      </c>
      <c r="AQ79" s="690">
        <v>92</v>
      </c>
      <c r="AR79" s="690">
        <v>92</v>
      </c>
      <c r="AS79" s="690">
        <v>92</v>
      </c>
      <c r="AT79" s="690">
        <v>92</v>
      </c>
      <c r="AU79" s="690">
        <v>92</v>
      </c>
      <c r="AV79" s="690">
        <v>92</v>
      </c>
      <c r="AW79" s="690">
        <v>92</v>
      </c>
      <c r="AX79" s="690">
        <v>92</v>
      </c>
      <c r="AY79" s="690">
        <v>92</v>
      </c>
      <c r="AZ79" s="690">
        <v>92</v>
      </c>
      <c r="BA79" s="690">
        <v>92</v>
      </c>
      <c r="BB79" s="690">
        <v>92</v>
      </c>
      <c r="BC79" s="690">
        <v>92</v>
      </c>
      <c r="BD79" s="690">
        <v>92</v>
      </c>
      <c r="BE79" s="690">
        <v>92</v>
      </c>
      <c r="BF79" s="690">
        <v>92</v>
      </c>
      <c r="BG79" s="690">
        <v>92</v>
      </c>
      <c r="BH79" s="690">
        <v>92</v>
      </c>
      <c r="BI79" s="690">
        <v>92</v>
      </c>
      <c r="BJ79" s="690">
        <v>92</v>
      </c>
      <c r="BK79" s="690">
        <v>92</v>
      </c>
      <c r="BL79" s="690">
        <v>92</v>
      </c>
      <c r="BM79" s="690">
        <v>92</v>
      </c>
      <c r="BN79" s="690">
        <v>92</v>
      </c>
      <c r="BO79" s="690">
        <v>92</v>
      </c>
      <c r="BP79" s="690">
        <v>92</v>
      </c>
      <c r="BQ79" s="690">
        <v>92</v>
      </c>
      <c r="BR79" s="690">
        <v>92</v>
      </c>
      <c r="BS79" s="690">
        <v>92</v>
      </c>
      <c r="BT79" s="690">
        <v>92</v>
      </c>
      <c r="BU79" s="690">
        <v>92</v>
      </c>
      <c r="BV79" s="690">
        <v>92</v>
      </c>
      <c r="BW79" s="690">
        <v>92</v>
      </c>
      <c r="BX79" s="690">
        <v>92</v>
      </c>
      <c r="BY79" s="690">
        <v>92</v>
      </c>
      <c r="BZ79" s="690">
        <v>92</v>
      </c>
      <c r="CA79" s="690">
        <v>92</v>
      </c>
      <c r="CB79" s="690">
        <v>92</v>
      </c>
      <c r="CC79" s="690">
        <v>92</v>
      </c>
      <c r="CD79" s="690">
        <v>92</v>
      </c>
      <c r="CE79" s="691">
        <v>92</v>
      </c>
      <c r="CF79" s="691">
        <v>92</v>
      </c>
      <c r="CG79" s="691">
        <v>92</v>
      </c>
      <c r="CH79" s="691">
        <v>92</v>
      </c>
      <c r="CI79" s="691">
        <v>92</v>
      </c>
      <c r="CJ79" s="691">
        <v>92</v>
      </c>
      <c r="CK79" s="691">
        <v>92</v>
      </c>
      <c r="CL79" s="691">
        <v>92</v>
      </c>
      <c r="CM79" s="691">
        <v>92</v>
      </c>
      <c r="CN79" s="691">
        <v>92</v>
      </c>
      <c r="CO79" s="691">
        <v>92</v>
      </c>
      <c r="CP79" s="691">
        <v>92</v>
      </c>
      <c r="CQ79" s="691">
        <v>92</v>
      </c>
      <c r="CR79" s="691">
        <v>92</v>
      </c>
      <c r="CS79" s="691">
        <v>92</v>
      </c>
      <c r="CT79" s="691">
        <v>92</v>
      </c>
      <c r="CU79" s="691">
        <v>92</v>
      </c>
      <c r="CV79" s="691">
        <v>92</v>
      </c>
      <c r="CW79" s="691">
        <v>92</v>
      </c>
      <c r="CX79" s="691">
        <v>92</v>
      </c>
      <c r="CY79" s="692">
        <v>92</v>
      </c>
      <c r="CZ79" s="693">
        <v>0</v>
      </c>
      <c r="DA79" s="694">
        <v>0</v>
      </c>
      <c r="DB79" s="694">
        <v>0</v>
      </c>
      <c r="DC79" s="694">
        <v>0</v>
      </c>
      <c r="DD79" s="694">
        <v>0</v>
      </c>
      <c r="DE79" s="694">
        <v>0</v>
      </c>
      <c r="DF79" s="694">
        <v>0</v>
      </c>
      <c r="DG79" s="694">
        <v>0</v>
      </c>
      <c r="DH79" s="694">
        <v>0</v>
      </c>
      <c r="DI79" s="694">
        <v>0</v>
      </c>
      <c r="DJ79" s="694">
        <v>0</v>
      </c>
      <c r="DK79" s="694">
        <v>0</v>
      </c>
      <c r="DL79" s="694">
        <v>0</v>
      </c>
      <c r="DM79" s="694">
        <v>0</v>
      </c>
      <c r="DN79" s="694">
        <v>0</v>
      </c>
      <c r="DO79" s="694">
        <v>0</v>
      </c>
      <c r="DP79" s="694">
        <v>0</v>
      </c>
      <c r="DQ79" s="694">
        <v>0</v>
      </c>
      <c r="DR79" s="694">
        <v>0</v>
      </c>
      <c r="DS79" s="694">
        <v>0</v>
      </c>
      <c r="DT79" s="694">
        <v>0</v>
      </c>
      <c r="DU79" s="694">
        <v>0</v>
      </c>
      <c r="DV79" s="694">
        <v>0</v>
      </c>
      <c r="DW79" s="695">
        <v>0</v>
      </c>
      <c r="DX79" s="37"/>
    </row>
    <row r="80" spans="2:128" x14ac:dyDescent="0.2">
      <c r="B80" s="713"/>
      <c r="C80" s="714"/>
      <c r="D80" s="215"/>
      <c r="E80" s="215"/>
      <c r="F80" s="215"/>
      <c r="G80" s="215"/>
      <c r="H80" s="215"/>
      <c r="I80" s="715"/>
      <c r="J80" s="715"/>
      <c r="K80" s="715"/>
      <c r="L80" s="715"/>
      <c r="M80" s="715"/>
      <c r="N80" s="715"/>
      <c r="O80" s="715"/>
      <c r="P80" s="715"/>
      <c r="Q80" s="715"/>
      <c r="R80" s="716"/>
      <c r="S80" s="715"/>
      <c r="T80" s="716"/>
      <c r="U80" s="717" t="s">
        <v>504</v>
      </c>
      <c r="V80" s="718" t="s">
        <v>127</v>
      </c>
      <c r="W80" s="712" t="s">
        <v>500</v>
      </c>
      <c r="X80" s="690">
        <v>0</v>
      </c>
      <c r="Y80" s="690">
        <v>0</v>
      </c>
      <c r="Z80" s="690">
        <v>0</v>
      </c>
      <c r="AA80" s="690">
        <v>0</v>
      </c>
      <c r="AB80" s="690">
        <v>0</v>
      </c>
      <c r="AC80" s="690">
        <v>0</v>
      </c>
      <c r="AD80" s="690">
        <v>0</v>
      </c>
      <c r="AE80" s="690">
        <v>0</v>
      </c>
      <c r="AF80" s="690">
        <v>0</v>
      </c>
      <c r="AG80" s="690">
        <v>0</v>
      </c>
      <c r="AH80" s="690">
        <v>0</v>
      </c>
      <c r="AI80" s="690">
        <v>0</v>
      </c>
      <c r="AJ80" s="690">
        <v>0</v>
      </c>
      <c r="AK80" s="690">
        <v>0</v>
      </c>
      <c r="AL80" s="690">
        <v>0</v>
      </c>
      <c r="AM80" s="690">
        <v>0</v>
      </c>
      <c r="AN80" s="690">
        <v>0</v>
      </c>
      <c r="AO80" s="690">
        <v>0</v>
      </c>
      <c r="AP80" s="690">
        <v>0</v>
      </c>
      <c r="AQ80" s="690">
        <v>0</v>
      </c>
      <c r="AR80" s="690">
        <v>0</v>
      </c>
      <c r="AS80" s="690">
        <v>0</v>
      </c>
      <c r="AT80" s="690">
        <v>0</v>
      </c>
      <c r="AU80" s="690">
        <v>0</v>
      </c>
      <c r="AV80" s="690">
        <v>0</v>
      </c>
      <c r="AW80" s="690">
        <v>0</v>
      </c>
      <c r="AX80" s="690">
        <v>0</v>
      </c>
      <c r="AY80" s="690">
        <v>0</v>
      </c>
      <c r="AZ80" s="690">
        <v>0</v>
      </c>
      <c r="BA80" s="690">
        <v>0</v>
      </c>
      <c r="BB80" s="690">
        <v>0</v>
      </c>
      <c r="BC80" s="690">
        <v>0</v>
      </c>
      <c r="BD80" s="690">
        <v>0</v>
      </c>
      <c r="BE80" s="690">
        <v>0</v>
      </c>
      <c r="BF80" s="690">
        <v>0</v>
      </c>
      <c r="BG80" s="690">
        <v>0</v>
      </c>
      <c r="BH80" s="690">
        <v>0</v>
      </c>
      <c r="BI80" s="690">
        <v>0</v>
      </c>
      <c r="BJ80" s="690">
        <v>0</v>
      </c>
      <c r="BK80" s="690">
        <v>0</v>
      </c>
      <c r="BL80" s="690">
        <v>0</v>
      </c>
      <c r="BM80" s="690">
        <v>0</v>
      </c>
      <c r="BN80" s="690">
        <v>0</v>
      </c>
      <c r="BO80" s="690">
        <v>0</v>
      </c>
      <c r="BP80" s="690">
        <v>0</v>
      </c>
      <c r="BQ80" s="690">
        <v>0</v>
      </c>
      <c r="BR80" s="690">
        <v>0</v>
      </c>
      <c r="BS80" s="690">
        <v>0</v>
      </c>
      <c r="BT80" s="690">
        <v>0</v>
      </c>
      <c r="BU80" s="690">
        <v>0</v>
      </c>
      <c r="BV80" s="690">
        <v>0</v>
      </c>
      <c r="BW80" s="690">
        <v>0</v>
      </c>
      <c r="BX80" s="690">
        <v>0</v>
      </c>
      <c r="BY80" s="690">
        <v>0</v>
      </c>
      <c r="BZ80" s="690">
        <v>0</v>
      </c>
      <c r="CA80" s="690">
        <v>0</v>
      </c>
      <c r="CB80" s="690">
        <v>0</v>
      </c>
      <c r="CC80" s="690">
        <v>0</v>
      </c>
      <c r="CD80" s="690">
        <v>0</v>
      </c>
      <c r="CE80" s="691">
        <v>0</v>
      </c>
      <c r="CF80" s="691">
        <v>0</v>
      </c>
      <c r="CG80" s="691">
        <v>0</v>
      </c>
      <c r="CH80" s="691">
        <v>0</v>
      </c>
      <c r="CI80" s="691">
        <v>0</v>
      </c>
      <c r="CJ80" s="691">
        <v>0</v>
      </c>
      <c r="CK80" s="691">
        <v>0</v>
      </c>
      <c r="CL80" s="691">
        <v>0</v>
      </c>
      <c r="CM80" s="691">
        <v>0</v>
      </c>
      <c r="CN80" s="691">
        <v>0</v>
      </c>
      <c r="CO80" s="691">
        <v>0</v>
      </c>
      <c r="CP80" s="691">
        <v>0</v>
      </c>
      <c r="CQ80" s="691">
        <v>0</v>
      </c>
      <c r="CR80" s="691">
        <v>0</v>
      </c>
      <c r="CS80" s="691">
        <v>0</v>
      </c>
      <c r="CT80" s="691">
        <v>0</v>
      </c>
      <c r="CU80" s="691">
        <v>0</v>
      </c>
      <c r="CV80" s="691">
        <v>0</v>
      </c>
      <c r="CW80" s="691">
        <v>0</v>
      </c>
      <c r="CX80" s="691">
        <v>0</v>
      </c>
      <c r="CY80" s="692">
        <v>0</v>
      </c>
      <c r="CZ80" s="693">
        <v>0</v>
      </c>
      <c r="DA80" s="694">
        <v>0</v>
      </c>
      <c r="DB80" s="694">
        <v>0</v>
      </c>
      <c r="DC80" s="694">
        <v>0</v>
      </c>
      <c r="DD80" s="694">
        <v>0</v>
      </c>
      <c r="DE80" s="694">
        <v>0</v>
      </c>
      <c r="DF80" s="694">
        <v>0</v>
      </c>
      <c r="DG80" s="694">
        <v>0</v>
      </c>
      <c r="DH80" s="694">
        <v>0</v>
      </c>
      <c r="DI80" s="694">
        <v>0</v>
      </c>
      <c r="DJ80" s="694">
        <v>0</v>
      </c>
      <c r="DK80" s="694">
        <v>0</v>
      </c>
      <c r="DL80" s="694">
        <v>0</v>
      </c>
      <c r="DM80" s="694">
        <v>0</v>
      </c>
      <c r="DN80" s="694">
        <v>0</v>
      </c>
      <c r="DO80" s="694">
        <v>0</v>
      </c>
      <c r="DP80" s="694">
        <v>0</v>
      </c>
      <c r="DQ80" s="694">
        <v>0</v>
      </c>
      <c r="DR80" s="694">
        <v>0</v>
      </c>
      <c r="DS80" s="694">
        <v>0</v>
      </c>
      <c r="DT80" s="694">
        <v>0</v>
      </c>
      <c r="DU80" s="694">
        <v>0</v>
      </c>
      <c r="DV80" s="694">
        <v>0</v>
      </c>
      <c r="DW80" s="695">
        <v>0</v>
      </c>
      <c r="DX80" s="37"/>
    </row>
    <row r="81" spans="2:128" x14ac:dyDescent="0.2">
      <c r="B81" s="713"/>
      <c r="C81" s="714"/>
      <c r="D81" s="215"/>
      <c r="E81" s="215"/>
      <c r="F81" s="215"/>
      <c r="G81" s="215"/>
      <c r="H81" s="215"/>
      <c r="I81" s="715"/>
      <c r="J81" s="715"/>
      <c r="K81" s="715"/>
      <c r="L81" s="715"/>
      <c r="M81" s="715"/>
      <c r="N81" s="715"/>
      <c r="O81" s="715"/>
      <c r="P81" s="715"/>
      <c r="Q81" s="715"/>
      <c r="R81" s="716"/>
      <c r="S81" s="715"/>
      <c r="T81" s="716"/>
      <c r="U81" s="701" t="s">
        <v>505</v>
      </c>
      <c r="V81" s="688" t="s">
        <v>127</v>
      </c>
      <c r="W81" s="712" t="s">
        <v>500</v>
      </c>
      <c r="X81" s="690">
        <v>0</v>
      </c>
      <c r="Y81" s="690">
        <v>0</v>
      </c>
      <c r="Z81" s="690">
        <v>0</v>
      </c>
      <c r="AA81" s="690">
        <v>0</v>
      </c>
      <c r="AB81" s="690">
        <v>0</v>
      </c>
      <c r="AC81" s="690">
        <v>0</v>
      </c>
      <c r="AD81" s="690">
        <v>0</v>
      </c>
      <c r="AE81" s="690">
        <v>0</v>
      </c>
      <c r="AF81" s="690">
        <v>0</v>
      </c>
      <c r="AG81" s="690">
        <v>0</v>
      </c>
      <c r="AH81" s="690">
        <v>0</v>
      </c>
      <c r="AI81" s="690">
        <v>0</v>
      </c>
      <c r="AJ81" s="690">
        <v>0</v>
      </c>
      <c r="AK81" s="690">
        <v>0</v>
      </c>
      <c r="AL81" s="690">
        <v>0</v>
      </c>
      <c r="AM81" s="690">
        <v>0</v>
      </c>
      <c r="AN81" s="690">
        <v>0</v>
      </c>
      <c r="AO81" s="690">
        <v>0</v>
      </c>
      <c r="AP81" s="690">
        <v>0</v>
      </c>
      <c r="AQ81" s="690">
        <v>0</v>
      </c>
      <c r="AR81" s="690">
        <v>0</v>
      </c>
      <c r="AS81" s="690">
        <v>0</v>
      </c>
      <c r="AT81" s="690">
        <v>0</v>
      </c>
      <c r="AU81" s="690">
        <v>0</v>
      </c>
      <c r="AV81" s="690">
        <v>0</v>
      </c>
      <c r="AW81" s="690">
        <v>0</v>
      </c>
      <c r="AX81" s="690">
        <v>0</v>
      </c>
      <c r="AY81" s="690">
        <v>0</v>
      </c>
      <c r="AZ81" s="690">
        <v>0</v>
      </c>
      <c r="BA81" s="690">
        <v>0</v>
      </c>
      <c r="BB81" s="690">
        <v>0</v>
      </c>
      <c r="BC81" s="690">
        <v>0</v>
      </c>
      <c r="BD81" s="690">
        <v>0</v>
      </c>
      <c r="BE81" s="690">
        <v>0</v>
      </c>
      <c r="BF81" s="690">
        <v>0</v>
      </c>
      <c r="BG81" s="690">
        <v>0</v>
      </c>
      <c r="BH81" s="690">
        <v>0</v>
      </c>
      <c r="BI81" s="690">
        <v>0</v>
      </c>
      <c r="BJ81" s="690">
        <v>0</v>
      </c>
      <c r="BK81" s="690">
        <v>0</v>
      </c>
      <c r="BL81" s="690">
        <v>0</v>
      </c>
      <c r="BM81" s="690">
        <v>0</v>
      </c>
      <c r="BN81" s="690">
        <v>0</v>
      </c>
      <c r="BO81" s="690">
        <v>0</v>
      </c>
      <c r="BP81" s="690">
        <v>0</v>
      </c>
      <c r="BQ81" s="690">
        <v>0</v>
      </c>
      <c r="BR81" s="690">
        <v>0</v>
      </c>
      <c r="BS81" s="690">
        <v>0</v>
      </c>
      <c r="BT81" s="690">
        <v>0</v>
      </c>
      <c r="BU81" s="690">
        <v>0</v>
      </c>
      <c r="BV81" s="690">
        <v>0</v>
      </c>
      <c r="BW81" s="690">
        <v>0</v>
      </c>
      <c r="BX81" s="690">
        <v>0</v>
      </c>
      <c r="BY81" s="690">
        <v>0</v>
      </c>
      <c r="BZ81" s="690">
        <v>0</v>
      </c>
      <c r="CA81" s="690">
        <v>0</v>
      </c>
      <c r="CB81" s="690">
        <v>0</v>
      </c>
      <c r="CC81" s="690">
        <v>0</v>
      </c>
      <c r="CD81" s="690">
        <v>0</v>
      </c>
      <c r="CE81" s="691">
        <v>0</v>
      </c>
      <c r="CF81" s="691">
        <v>0</v>
      </c>
      <c r="CG81" s="691">
        <v>0</v>
      </c>
      <c r="CH81" s="691">
        <v>0</v>
      </c>
      <c r="CI81" s="691">
        <v>0</v>
      </c>
      <c r="CJ81" s="691">
        <v>0</v>
      </c>
      <c r="CK81" s="691">
        <v>0</v>
      </c>
      <c r="CL81" s="691">
        <v>0</v>
      </c>
      <c r="CM81" s="691">
        <v>0</v>
      </c>
      <c r="CN81" s="691">
        <v>0</v>
      </c>
      <c r="CO81" s="691">
        <v>0</v>
      </c>
      <c r="CP81" s="691">
        <v>0</v>
      </c>
      <c r="CQ81" s="691">
        <v>0</v>
      </c>
      <c r="CR81" s="691">
        <v>0</v>
      </c>
      <c r="CS81" s="691">
        <v>0</v>
      </c>
      <c r="CT81" s="691">
        <v>0</v>
      </c>
      <c r="CU81" s="691">
        <v>0</v>
      </c>
      <c r="CV81" s="691">
        <v>0</v>
      </c>
      <c r="CW81" s="691">
        <v>0</v>
      </c>
      <c r="CX81" s="691">
        <v>0</v>
      </c>
      <c r="CY81" s="692">
        <v>0</v>
      </c>
      <c r="CZ81" s="693">
        <v>0</v>
      </c>
      <c r="DA81" s="694">
        <v>0</v>
      </c>
      <c r="DB81" s="694">
        <v>0</v>
      </c>
      <c r="DC81" s="694">
        <v>0</v>
      </c>
      <c r="DD81" s="694">
        <v>0</v>
      </c>
      <c r="DE81" s="694">
        <v>0</v>
      </c>
      <c r="DF81" s="694">
        <v>0</v>
      </c>
      <c r="DG81" s="694">
        <v>0</v>
      </c>
      <c r="DH81" s="694">
        <v>0</v>
      </c>
      <c r="DI81" s="694">
        <v>0</v>
      </c>
      <c r="DJ81" s="694">
        <v>0</v>
      </c>
      <c r="DK81" s="694">
        <v>0</v>
      </c>
      <c r="DL81" s="694">
        <v>0</v>
      </c>
      <c r="DM81" s="694">
        <v>0</v>
      </c>
      <c r="DN81" s="694">
        <v>0</v>
      </c>
      <c r="DO81" s="694">
        <v>0</v>
      </c>
      <c r="DP81" s="694">
        <v>0</v>
      </c>
      <c r="DQ81" s="694">
        <v>0</v>
      </c>
      <c r="DR81" s="694">
        <v>0</v>
      </c>
      <c r="DS81" s="694">
        <v>0</v>
      </c>
      <c r="DT81" s="694">
        <v>0</v>
      </c>
      <c r="DU81" s="694">
        <v>0</v>
      </c>
      <c r="DV81" s="694">
        <v>0</v>
      </c>
      <c r="DW81" s="695">
        <v>0</v>
      </c>
      <c r="DX81" s="37"/>
    </row>
    <row r="82" spans="2:128" x14ac:dyDescent="0.2">
      <c r="B82" s="192"/>
      <c r="C82" s="714"/>
      <c r="D82" s="215"/>
      <c r="E82" s="215"/>
      <c r="F82" s="215"/>
      <c r="G82" s="215"/>
      <c r="H82" s="215"/>
      <c r="I82" s="715"/>
      <c r="J82" s="715"/>
      <c r="K82" s="715"/>
      <c r="L82" s="715"/>
      <c r="M82" s="715"/>
      <c r="N82" s="715"/>
      <c r="O82" s="715"/>
      <c r="P82" s="715"/>
      <c r="Q82" s="715"/>
      <c r="R82" s="716"/>
      <c r="S82" s="715"/>
      <c r="T82" s="716"/>
      <c r="U82" s="701" t="s">
        <v>506</v>
      </c>
      <c r="V82" s="688" t="s">
        <v>127</v>
      </c>
      <c r="W82" s="712" t="s">
        <v>500</v>
      </c>
      <c r="X82" s="690">
        <v>0</v>
      </c>
      <c r="Y82" s="690">
        <v>0</v>
      </c>
      <c r="Z82" s="690">
        <v>0</v>
      </c>
      <c r="AA82" s="690">
        <v>0</v>
      </c>
      <c r="AB82" s="690">
        <v>0</v>
      </c>
      <c r="AC82" s="690">
        <v>0</v>
      </c>
      <c r="AD82" s="690">
        <v>0</v>
      </c>
      <c r="AE82" s="690">
        <v>0</v>
      </c>
      <c r="AF82" s="690">
        <v>0</v>
      </c>
      <c r="AG82" s="690">
        <v>0</v>
      </c>
      <c r="AH82" s="690">
        <v>0</v>
      </c>
      <c r="AI82" s="690">
        <v>0</v>
      </c>
      <c r="AJ82" s="690">
        <v>0</v>
      </c>
      <c r="AK82" s="690">
        <v>0</v>
      </c>
      <c r="AL82" s="690">
        <v>0</v>
      </c>
      <c r="AM82" s="690">
        <v>0</v>
      </c>
      <c r="AN82" s="690">
        <v>0</v>
      </c>
      <c r="AO82" s="690">
        <v>0</v>
      </c>
      <c r="AP82" s="690">
        <v>0</v>
      </c>
      <c r="AQ82" s="690">
        <v>0</v>
      </c>
      <c r="AR82" s="690">
        <v>0</v>
      </c>
      <c r="AS82" s="690">
        <v>0</v>
      </c>
      <c r="AT82" s="690">
        <v>0</v>
      </c>
      <c r="AU82" s="690">
        <v>0</v>
      </c>
      <c r="AV82" s="690">
        <v>0</v>
      </c>
      <c r="AW82" s="690">
        <v>0</v>
      </c>
      <c r="AX82" s="690">
        <v>0</v>
      </c>
      <c r="AY82" s="690">
        <v>0</v>
      </c>
      <c r="AZ82" s="690">
        <v>0</v>
      </c>
      <c r="BA82" s="690">
        <v>0</v>
      </c>
      <c r="BB82" s="690">
        <v>0</v>
      </c>
      <c r="BC82" s="690">
        <v>0</v>
      </c>
      <c r="BD82" s="690">
        <v>0</v>
      </c>
      <c r="BE82" s="690">
        <v>0</v>
      </c>
      <c r="BF82" s="690">
        <v>0</v>
      </c>
      <c r="BG82" s="690">
        <v>0</v>
      </c>
      <c r="BH82" s="690">
        <v>0</v>
      </c>
      <c r="BI82" s="690">
        <v>0</v>
      </c>
      <c r="BJ82" s="690">
        <v>0</v>
      </c>
      <c r="BK82" s="690">
        <v>0</v>
      </c>
      <c r="BL82" s="690">
        <v>0</v>
      </c>
      <c r="BM82" s="690">
        <v>0</v>
      </c>
      <c r="BN82" s="690">
        <v>0</v>
      </c>
      <c r="BO82" s="690">
        <v>0</v>
      </c>
      <c r="BP82" s="690">
        <v>0</v>
      </c>
      <c r="BQ82" s="690">
        <v>0</v>
      </c>
      <c r="BR82" s="690">
        <v>0</v>
      </c>
      <c r="BS82" s="690">
        <v>0</v>
      </c>
      <c r="BT82" s="690">
        <v>0</v>
      </c>
      <c r="BU82" s="690">
        <v>0</v>
      </c>
      <c r="BV82" s="690">
        <v>0</v>
      </c>
      <c r="BW82" s="690">
        <v>0</v>
      </c>
      <c r="BX82" s="690">
        <v>0</v>
      </c>
      <c r="BY82" s="690">
        <v>0</v>
      </c>
      <c r="BZ82" s="690">
        <v>0</v>
      </c>
      <c r="CA82" s="690">
        <v>0</v>
      </c>
      <c r="CB82" s="690">
        <v>0</v>
      </c>
      <c r="CC82" s="690">
        <v>0</v>
      </c>
      <c r="CD82" s="690">
        <v>0</v>
      </c>
      <c r="CE82" s="691">
        <v>0</v>
      </c>
      <c r="CF82" s="691">
        <v>0</v>
      </c>
      <c r="CG82" s="691">
        <v>0</v>
      </c>
      <c r="CH82" s="691">
        <v>0</v>
      </c>
      <c r="CI82" s="691">
        <v>0</v>
      </c>
      <c r="CJ82" s="691">
        <v>0</v>
      </c>
      <c r="CK82" s="691">
        <v>0</v>
      </c>
      <c r="CL82" s="691">
        <v>0</v>
      </c>
      <c r="CM82" s="691">
        <v>0</v>
      </c>
      <c r="CN82" s="691">
        <v>0</v>
      </c>
      <c r="CO82" s="691">
        <v>0</v>
      </c>
      <c r="CP82" s="691">
        <v>0</v>
      </c>
      <c r="CQ82" s="691">
        <v>0</v>
      </c>
      <c r="CR82" s="691">
        <v>0</v>
      </c>
      <c r="CS82" s="691">
        <v>0</v>
      </c>
      <c r="CT82" s="691">
        <v>0</v>
      </c>
      <c r="CU82" s="691">
        <v>0</v>
      </c>
      <c r="CV82" s="691">
        <v>0</v>
      </c>
      <c r="CW82" s="691">
        <v>0</v>
      </c>
      <c r="CX82" s="691">
        <v>0</v>
      </c>
      <c r="CY82" s="692">
        <v>0</v>
      </c>
      <c r="CZ82" s="693">
        <v>0</v>
      </c>
      <c r="DA82" s="694">
        <v>0</v>
      </c>
      <c r="DB82" s="694">
        <v>0</v>
      </c>
      <c r="DC82" s="694">
        <v>0</v>
      </c>
      <c r="DD82" s="694">
        <v>0</v>
      </c>
      <c r="DE82" s="694">
        <v>0</v>
      </c>
      <c r="DF82" s="694">
        <v>0</v>
      </c>
      <c r="DG82" s="694">
        <v>0</v>
      </c>
      <c r="DH82" s="694">
        <v>0</v>
      </c>
      <c r="DI82" s="694">
        <v>0</v>
      </c>
      <c r="DJ82" s="694">
        <v>0</v>
      </c>
      <c r="DK82" s="694">
        <v>0</v>
      </c>
      <c r="DL82" s="694">
        <v>0</v>
      </c>
      <c r="DM82" s="694">
        <v>0</v>
      </c>
      <c r="DN82" s="694">
        <v>0</v>
      </c>
      <c r="DO82" s="694">
        <v>0</v>
      </c>
      <c r="DP82" s="694">
        <v>0</v>
      </c>
      <c r="DQ82" s="694">
        <v>0</v>
      </c>
      <c r="DR82" s="694">
        <v>0</v>
      </c>
      <c r="DS82" s="694">
        <v>0</v>
      </c>
      <c r="DT82" s="694">
        <v>0</v>
      </c>
      <c r="DU82" s="694">
        <v>0</v>
      </c>
      <c r="DV82" s="694">
        <v>0</v>
      </c>
      <c r="DW82" s="695">
        <v>0</v>
      </c>
      <c r="DX82" s="37"/>
    </row>
    <row r="83" spans="2:128" x14ac:dyDescent="0.2">
      <c r="B83" s="192"/>
      <c r="C83" s="714"/>
      <c r="D83" s="215"/>
      <c r="E83" s="215"/>
      <c r="F83" s="215"/>
      <c r="G83" s="215"/>
      <c r="H83" s="215"/>
      <c r="I83" s="715"/>
      <c r="J83" s="715"/>
      <c r="K83" s="715"/>
      <c r="L83" s="715"/>
      <c r="M83" s="715"/>
      <c r="N83" s="715"/>
      <c r="O83" s="715"/>
      <c r="P83" s="715"/>
      <c r="Q83" s="715"/>
      <c r="R83" s="716"/>
      <c r="S83" s="715"/>
      <c r="T83" s="716"/>
      <c r="U83" s="701" t="s">
        <v>507</v>
      </c>
      <c r="V83" s="688" t="s">
        <v>127</v>
      </c>
      <c r="W83" s="712" t="s">
        <v>500</v>
      </c>
      <c r="X83" s="690">
        <v>10.615052000000002</v>
      </c>
      <c r="Y83" s="690">
        <v>12.131488000000001</v>
      </c>
      <c r="Z83" s="690">
        <v>15.16436</v>
      </c>
      <c r="AA83" s="690">
        <v>60.657440000000001</v>
      </c>
      <c r="AB83" s="690">
        <v>53.07526</v>
      </c>
      <c r="AC83" s="690">
        <v>0</v>
      </c>
      <c r="AD83" s="690">
        <v>0</v>
      </c>
      <c r="AE83" s="690">
        <v>0</v>
      </c>
      <c r="AF83" s="690">
        <v>0</v>
      </c>
      <c r="AG83" s="690">
        <v>0</v>
      </c>
      <c r="AH83" s="690">
        <v>0</v>
      </c>
      <c r="AI83" s="690">
        <v>0</v>
      </c>
      <c r="AJ83" s="690">
        <v>0</v>
      </c>
      <c r="AK83" s="690">
        <v>0</v>
      </c>
      <c r="AL83" s="690">
        <v>0</v>
      </c>
      <c r="AM83" s="690">
        <v>0</v>
      </c>
      <c r="AN83" s="690">
        <v>0</v>
      </c>
      <c r="AO83" s="690">
        <v>0</v>
      </c>
      <c r="AP83" s="690">
        <v>0</v>
      </c>
      <c r="AQ83" s="690">
        <v>0</v>
      </c>
      <c r="AR83" s="690">
        <v>0.58972511111111114</v>
      </c>
      <c r="AS83" s="690">
        <v>0.67397155555555555</v>
      </c>
      <c r="AT83" s="690">
        <v>0.84246444444444457</v>
      </c>
      <c r="AU83" s="690">
        <v>3.3698577777777783</v>
      </c>
      <c r="AV83" s="690">
        <v>2.9486255555555556</v>
      </c>
      <c r="AW83" s="690">
        <v>0</v>
      </c>
      <c r="AX83" s="690">
        <v>0</v>
      </c>
      <c r="AY83" s="690">
        <v>0</v>
      </c>
      <c r="AZ83" s="690">
        <v>0</v>
      </c>
      <c r="BA83" s="690">
        <v>0</v>
      </c>
      <c r="BB83" s="690">
        <v>0</v>
      </c>
      <c r="BC83" s="690">
        <v>0</v>
      </c>
      <c r="BD83" s="690">
        <v>0</v>
      </c>
      <c r="BE83" s="690">
        <v>0</v>
      </c>
      <c r="BF83" s="690">
        <v>0</v>
      </c>
      <c r="BG83" s="690">
        <v>0</v>
      </c>
      <c r="BH83" s="690">
        <v>0</v>
      </c>
      <c r="BI83" s="690">
        <v>0</v>
      </c>
      <c r="BJ83" s="690">
        <v>0</v>
      </c>
      <c r="BK83" s="690">
        <v>0</v>
      </c>
      <c r="BL83" s="690">
        <v>0.58972511111111114</v>
      </c>
      <c r="BM83" s="690">
        <v>0.67397155555555555</v>
      </c>
      <c r="BN83" s="690">
        <v>0.84246444444444457</v>
      </c>
      <c r="BO83" s="690">
        <v>3.3698577777777783</v>
      </c>
      <c r="BP83" s="690">
        <v>2.9486255555555556</v>
      </c>
      <c r="BQ83" s="690">
        <v>0</v>
      </c>
      <c r="BR83" s="690">
        <v>0</v>
      </c>
      <c r="BS83" s="690">
        <v>0</v>
      </c>
      <c r="BT83" s="690">
        <v>0</v>
      </c>
      <c r="BU83" s="690">
        <v>0</v>
      </c>
      <c r="BV83" s="690">
        <v>0</v>
      </c>
      <c r="BW83" s="690">
        <v>0</v>
      </c>
      <c r="BX83" s="690">
        <v>0</v>
      </c>
      <c r="BY83" s="690">
        <v>0</v>
      </c>
      <c r="BZ83" s="690">
        <v>0</v>
      </c>
      <c r="CA83" s="690">
        <v>0</v>
      </c>
      <c r="CB83" s="690">
        <v>0</v>
      </c>
      <c r="CC83" s="690">
        <v>0</v>
      </c>
      <c r="CD83" s="690">
        <v>0</v>
      </c>
      <c r="CE83" s="691">
        <v>0</v>
      </c>
      <c r="CF83" s="691">
        <v>1.8200137049808429</v>
      </c>
      <c r="CG83" s="691">
        <v>2.0800156628352493</v>
      </c>
      <c r="CH83" s="691">
        <v>2.6000195785440616</v>
      </c>
      <c r="CI83" s="691">
        <v>10.400078314176247</v>
      </c>
      <c r="CJ83" s="691">
        <v>9.1000685249042146</v>
      </c>
      <c r="CK83" s="691">
        <v>0</v>
      </c>
      <c r="CL83" s="691">
        <v>0</v>
      </c>
      <c r="CM83" s="691">
        <v>0</v>
      </c>
      <c r="CN83" s="691">
        <v>0</v>
      </c>
      <c r="CO83" s="691">
        <v>0</v>
      </c>
      <c r="CP83" s="691">
        <v>0</v>
      </c>
      <c r="CQ83" s="691">
        <v>0</v>
      </c>
      <c r="CR83" s="691">
        <v>0</v>
      </c>
      <c r="CS83" s="691">
        <v>0</v>
      </c>
      <c r="CT83" s="691">
        <v>0</v>
      </c>
      <c r="CU83" s="691">
        <v>0</v>
      </c>
      <c r="CV83" s="691">
        <v>0</v>
      </c>
      <c r="CW83" s="691">
        <v>0</v>
      </c>
      <c r="CX83" s="691">
        <v>0</v>
      </c>
      <c r="CY83" s="692">
        <v>0</v>
      </c>
      <c r="CZ83" s="693">
        <v>0</v>
      </c>
      <c r="DA83" s="694">
        <v>0</v>
      </c>
      <c r="DB83" s="694">
        <v>0</v>
      </c>
      <c r="DC83" s="694">
        <v>0</v>
      </c>
      <c r="DD83" s="694">
        <v>0</v>
      </c>
      <c r="DE83" s="694">
        <v>0</v>
      </c>
      <c r="DF83" s="694">
        <v>0</v>
      </c>
      <c r="DG83" s="694">
        <v>0</v>
      </c>
      <c r="DH83" s="694">
        <v>0</v>
      </c>
      <c r="DI83" s="694">
        <v>0</v>
      </c>
      <c r="DJ83" s="694">
        <v>0</v>
      </c>
      <c r="DK83" s="694">
        <v>0</v>
      </c>
      <c r="DL83" s="694">
        <v>0</v>
      </c>
      <c r="DM83" s="694">
        <v>0</v>
      </c>
      <c r="DN83" s="694">
        <v>0</v>
      </c>
      <c r="DO83" s="694">
        <v>0</v>
      </c>
      <c r="DP83" s="694">
        <v>0</v>
      </c>
      <c r="DQ83" s="694">
        <v>0</v>
      </c>
      <c r="DR83" s="694">
        <v>0</v>
      </c>
      <c r="DS83" s="694">
        <v>0</v>
      </c>
      <c r="DT83" s="694">
        <v>0</v>
      </c>
      <c r="DU83" s="694">
        <v>0</v>
      </c>
      <c r="DV83" s="694">
        <v>0</v>
      </c>
      <c r="DW83" s="695">
        <v>0</v>
      </c>
      <c r="DX83" s="37"/>
    </row>
    <row r="84" spans="2:128" x14ac:dyDescent="0.2">
      <c r="B84" s="192"/>
      <c r="C84" s="714"/>
      <c r="D84" s="215"/>
      <c r="E84" s="215"/>
      <c r="F84" s="215"/>
      <c r="G84" s="215"/>
      <c r="H84" s="215"/>
      <c r="I84" s="715"/>
      <c r="J84" s="715"/>
      <c r="K84" s="715"/>
      <c r="L84" s="715"/>
      <c r="M84" s="715"/>
      <c r="N84" s="715"/>
      <c r="O84" s="715"/>
      <c r="P84" s="715"/>
      <c r="Q84" s="715"/>
      <c r="R84" s="716"/>
      <c r="S84" s="715"/>
      <c r="T84" s="716"/>
      <c r="U84" s="701" t="s">
        <v>508</v>
      </c>
      <c r="V84" s="688" t="s">
        <v>127</v>
      </c>
      <c r="W84" s="712" t="s">
        <v>500</v>
      </c>
      <c r="X84" s="690">
        <v>0</v>
      </c>
      <c r="Y84" s="690">
        <v>0</v>
      </c>
      <c r="Z84" s="690">
        <v>0</v>
      </c>
      <c r="AA84" s="690">
        <v>0</v>
      </c>
      <c r="AB84" s="690">
        <v>0</v>
      </c>
      <c r="AC84" s="690">
        <v>11.30248535355063</v>
      </c>
      <c r="AD84" s="690">
        <v>10.470256143553858</v>
      </c>
      <c r="AE84" s="690">
        <v>9.9515557576821294</v>
      </c>
      <c r="AF84" s="690">
        <v>9.7748177369156686</v>
      </c>
      <c r="AG84" s="690">
        <v>9.1086782465748595</v>
      </c>
      <c r="AH84" s="690">
        <v>8.5985258688632022</v>
      </c>
      <c r="AI84" s="690">
        <v>8.088373491151545</v>
      </c>
      <c r="AJ84" s="690">
        <v>7.5782211134398878</v>
      </c>
      <c r="AK84" s="690">
        <v>7.0680687357282306</v>
      </c>
      <c r="AL84" s="690">
        <v>6.5579163580165725</v>
      </c>
      <c r="AM84" s="690">
        <v>6.0477639803049152</v>
      </c>
      <c r="AN84" s="690">
        <v>5.5376116025932562</v>
      </c>
      <c r="AO84" s="690">
        <v>5.0274592248815981</v>
      </c>
      <c r="AP84" s="690">
        <v>4.5173068471699418</v>
      </c>
      <c r="AQ84" s="690">
        <v>4.0071544694582837</v>
      </c>
      <c r="AR84" s="690">
        <v>3.4970020917466274</v>
      </c>
      <c r="AS84" s="690">
        <v>2.9868497140349701</v>
      </c>
      <c r="AT84" s="690">
        <v>2.4766973363233129</v>
      </c>
      <c r="AU84" s="690">
        <v>1.9665449586116552</v>
      </c>
      <c r="AV84" s="690">
        <v>1.4563925808999978</v>
      </c>
      <c r="AW84" s="690">
        <v>1.4563925808999978</v>
      </c>
      <c r="AX84" s="690">
        <v>1.4563925808999978</v>
      </c>
      <c r="AY84" s="690">
        <v>1.4563925808999978</v>
      </c>
      <c r="AZ84" s="690">
        <v>1.4563925808999978</v>
      </c>
      <c r="BA84" s="690">
        <v>1.4563925808999978</v>
      </c>
      <c r="BB84" s="690">
        <v>1.4563925808999978</v>
      </c>
      <c r="BC84" s="690">
        <v>1.4563925808999978</v>
      </c>
      <c r="BD84" s="690">
        <v>1.4563925808999978</v>
      </c>
      <c r="BE84" s="690">
        <v>1.4563925808999978</v>
      </c>
      <c r="BF84" s="690">
        <v>1.4563925808999978</v>
      </c>
      <c r="BG84" s="690">
        <v>1.4563925808999978</v>
      </c>
      <c r="BH84" s="690">
        <v>1.4563925808999978</v>
      </c>
      <c r="BI84" s="690">
        <v>1.4563925808999978</v>
      </c>
      <c r="BJ84" s="690">
        <v>1.4563925808999978</v>
      </c>
      <c r="BK84" s="690">
        <v>1.4563925808999978</v>
      </c>
      <c r="BL84" s="690">
        <v>1.4563925808999978</v>
      </c>
      <c r="BM84" s="690">
        <v>1.4563925808999978</v>
      </c>
      <c r="BN84" s="690">
        <v>1.4563925808999978</v>
      </c>
      <c r="BO84" s="690">
        <v>1.4563925808999978</v>
      </c>
      <c r="BP84" s="690">
        <v>1.4563925808999978</v>
      </c>
      <c r="BQ84" s="690">
        <v>1.4563925808999978</v>
      </c>
      <c r="BR84" s="690">
        <v>1.4563925808999978</v>
      </c>
      <c r="BS84" s="690">
        <v>1.4563925808999978</v>
      </c>
      <c r="BT84" s="690">
        <v>1.4563925808999978</v>
      </c>
      <c r="BU84" s="690">
        <v>1.4563925808999978</v>
      </c>
      <c r="BV84" s="690">
        <v>1.4563925808999978</v>
      </c>
      <c r="BW84" s="690">
        <v>1.4563925808999978</v>
      </c>
      <c r="BX84" s="690">
        <v>1.4563925808999978</v>
      </c>
      <c r="BY84" s="690">
        <v>1.4563925808999978</v>
      </c>
      <c r="BZ84" s="690">
        <v>1.4563925808999978</v>
      </c>
      <c r="CA84" s="690">
        <v>1.4563925808999978</v>
      </c>
      <c r="CB84" s="690">
        <v>1.4563925808999978</v>
      </c>
      <c r="CC84" s="690">
        <v>1.4563925808999978</v>
      </c>
      <c r="CD84" s="690">
        <v>1.4563925808999978</v>
      </c>
      <c r="CE84" s="691">
        <v>1.4563925808999978</v>
      </c>
      <c r="CF84" s="691">
        <v>1.4563925808999978</v>
      </c>
      <c r="CG84" s="691">
        <v>1.4563925808999978</v>
      </c>
      <c r="CH84" s="691">
        <v>1.4563925808999978</v>
      </c>
      <c r="CI84" s="691">
        <v>1.4563925808999978</v>
      </c>
      <c r="CJ84" s="691">
        <v>1.4563925808999978</v>
      </c>
      <c r="CK84" s="691">
        <v>1.4563925808999978</v>
      </c>
      <c r="CL84" s="691">
        <v>1.4563925808999978</v>
      </c>
      <c r="CM84" s="691">
        <v>1.4563925808999978</v>
      </c>
      <c r="CN84" s="691">
        <v>1.4563925808999978</v>
      </c>
      <c r="CO84" s="691">
        <v>1.4563925808999978</v>
      </c>
      <c r="CP84" s="691">
        <v>1.4563925808999978</v>
      </c>
      <c r="CQ84" s="691">
        <v>1.4563925808999978</v>
      </c>
      <c r="CR84" s="691">
        <v>1.4563925808999978</v>
      </c>
      <c r="CS84" s="691">
        <v>1.4563925808999978</v>
      </c>
      <c r="CT84" s="691">
        <v>1.4563925808999978</v>
      </c>
      <c r="CU84" s="691">
        <v>1.4563925808999978</v>
      </c>
      <c r="CV84" s="691">
        <v>1.4563925808999978</v>
      </c>
      <c r="CW84" s="691">
        <v>1.4563925808999978</v>
      </c>
      <c r="CX84" s="691">
        <v>1.4563925808999978</v>
      </c>
      <c r="CY84" s="692">
        <v>1.4563925808999978</v>
      </c>
      <c r="CZ84" s="693">
        <v>0</v>
      </c>
      <c r="DA84" s="694">
        <v>0</v>
      </c>
      <c r="DB84" s="694">
        <v>0</v>
      </c>
      <c r="DC84" s="694">
        <v>0</v>
      </c>
      <c r="DD84" s="694">
        <v>0</v>
      </c>
      <c r="DE84" s="694">
        <v>0</v>
      </c>
      <c r="DF84" s="694">
        <v>0</v>
      </c>
      <c r="DG84" s="694">
        <v>0</v>
      </c>
      <c r="DH84" s="694">
        <v>0</v>
      </c>
      <c r="DI84" s="694">
        <v>0</v>
      </c>
      <c r="DJ84" s="694">
        <v>0</v>
      </c>
      <c r="DK84" s="694">
        <v>0</v>
      </c>
      <c r="DL84" s="694">
        <v>0</v>
      </c>
      <c r="DM84" s="694">
        <v>0</v>
      </c>
      <c r="DN84" s="694">
        <v>0</v>
      </c>
      <c r="DO84" s="694">
        <v>0</v>
      </c>
      <c r="DP84" s="694">
        <v>0</v>
      </c>
      <c r="DQ84" s="694">
        <v>0</v>
      </c>
      <c r="DR84" s="694">
        <v>0</v>
      </c>
      <c r="DS84" s="694">
        <v>0</v>
      </c>
      <c r="DT84" s="694">
        <v>0</v>
      </c>
      <c r="DU84" s="694">
        <v>0</v>
      </c>
      <c r="DV84" s="694">
        <v>0</v>
      </c>
      <c r="DW84" s="695">
        <v>0</v>
      </c>
      <c r="DX84" s="37"/>
    </row>
    <row r="85" spans="2:128" x14ac:dyDescent="0.2">
      <c r="B85" s="192"/>
      <c r="C85" s="714"/>
      <c r="D85" s="215"/>
      <c r="E85" s="215"/>
      <c r="F85" s="215"/>
      <c r="G85" s="215"/>
      <c r="H85" s="215"/>
      <c r="I85" s="715"/>
      <c r="J85" s="715"/>
      <c r="K85" s="715"/>
      <c r="L85" s="715"/>
      <c r="M85" s="715"/>
      <c r="N85" s="715"/>
      <c r="O85" s="715"/>
      <c r="P85" s="715"/>
      <c r="Q85" s="715"/>
      <c r="R85" s="716"/>
      <c r="S85" s="715"/>
      <c r="T85" s="716"/>
      <c r="U85" s="719" t="s">
        <v>509</v>
      </c>
      <c r="V85" s="688" t="s">
        <v>127</v>
      </c>
      <c r="W85" s="712" t="s">
        <v>500</v>
      </c>
      <c r="X85" s="690">
        <v>0</v>
      </c>
      <c r="Y85" s="690">
        <v>0</v>
      </c>
      <c r="Z85" s="690">
        <v>0</v>
      </c>
      <c r="AA85" s="690">
        <v>0</v>
      </c>
      <c r="AB85" s="690">
        <v>0</v>
      </c>
      <c r="AC85" s="690">
        <v>0</v>
      </c>
      <c r="AD85" s="690">
        <v>0</v>
      </c>
      <c r="AE85" s="690">
        <v>0</v>
      </c>
      <c r="AF85" s="690">
        <v>0</v>
      </c>
      <c r="AG85" s="690">
        <v>0</v>
      </c>
      <c r="AH85" s="690">
        <v>0</v>
      </c>
      <c r="AI85" s="690">
        <v>0</v>
      </c>
      <c r="AJ85" s="690">
        <v>0</v>
      </c>
      <c r="AK85" s="690">
        <v>0</v>
      </c>
      <c r="AL85" s="690">
        <v>0</v>
      </c>
      <c r="AM85" s="690">
        <v>0</v>
      </c>
      <c r="AN85" s="690">
        <v>0</v>
      </c>
      <c r="AO85" s="690">
        <v>0</v>
      </c>
      <c r="AP85" s="690">
        <v>0</v>
      </c>
      <c r="AQ85" s="690">
        <v>0</v>
      </c>
      <c r="AR85" s="690">
        <v>0</v>
      </c>
      <c r="AS85" s="690">
        <v>0</v>
      </c>
      <c r="AT85" s="690">
        <v>0</v>
      </c>
      <c r="AU85" s="690">
        <v>0</v>
      </c>
      <c r="AV85" s="690">
        <v>0</v>
      </c>
      <c r="AW85" s="690">
        <v>0</v>
      </c>
      <c r="AX85" s="690">
        <v>0</v>
      </c>
      <c r="AY85" s="690">
        <v>0</v>
      </c>
      <c r="AZ85" s="690">
        <v>0</v>
      </c>
      <c r="BA85" s="690">
        <v>0</v>
      </c>
      <c r="BB85" s="690">
        <v>0</v>
      </c>
      <c r="BC85" s="690">
        <v>0</v>
      </c>
      <c r="BD85" s="690">
        <v>0</v>
      </c>
      <c r="BE85" s="690">
        <v>0</v>
      </c>
      <c r="BF85" s="690">
        <v>0</v>
      </c>
      <c r="BG85" s="690">
        <v>0</v>
      </c>
      <c r="BH85" s="690">
        <v>0</v>
      </c>
      <c r="BI85" s="690">
        <v>0</v>
      </c>
      <c r="BJ85" s="690">
        <v>0</v>
      </c>
      <c r="BK85" s="690">
        <v>0</v>
      </c>
      <c r="BL85" s="690">
        <v>0</v>
      </c>
      <c r="BM85" s="690">
        <v>0</v>
      </c>
      <c r="BN85" s="690">
        <v>0</v>
      </c>
      <c r="BO85" s="690">
        <v>0</v>
      </c>
      <c r="BP85" s="690">
        <v>0</v>
      </c>
      <c r="BQ85" s="690">
        <v>0</v>
      </c>
      <c r="BR85" s="690">
        <v>0</v>
      </c>
      <c r="BS85" s="690">
        <v>0</v>
      </c>
      <c r="BT85" s="690">
        <v>0</v>
      </c>
      <c r="BU85" s="690">
        <v>0</v>
      </c>
      <c r="BV85" s="690">
        <v>0</v>
      </c>
      <c r="BW85" s="690">
        <v>0</v>
      </c>
      <c r="BX85" s="690">
        <v>0</v>
      </c>
      <c r="BY85" s="690">
        <v>0</v>
      </c>
      <c r="BZ85" s="690">
        <v>0</v>
      </c>
      <c r="CA85" s="690">
        <v>0</v>
      </c>
      <c r="CB85" s="690">
        <v>0</v>
      </c>
      <c r="CC85" s="690">
        <v>0</v>
      </c>
      <c r="CD85" s="690">
        <v>0</v>
      </c>
      <c r="CE85" s="690">
        <v>0</v>
      </c>
      <c r="CF85" s="690">
        <v>0</v>
      </c>
      <c r="CG85" s="690">
        <v>0</v>
      </c>
      <c r="CH85" s="690">
        <v>0</v>
      </c>
      <c r="CI85" s="690">
        <v>0</v>
      </c>
      <c r="CJ85" s="690">
        <v>0</v>
      </c>
      <c r="CK85" s="690">
        <v>0</v>
      </c>
      <c r="CL85" s="690">
        <v>0</v>
      </c>
      <c r="CM85" s="690">
        <v>0</v>
      </c>
      <c r="CN85" s="690">
        <v>0</v>
      </c>
      <c r="CO85" s="690">
        <v>0</v>
      </c>
      <c r="CP85" s="690">
        <v>0</v>
      </c>
      <c r="CQ85" s="690">
        <v>0</v>
      </c>
      <c r="CR85" s="690">
        <v>0</v>
      </c>
      <c r="CS85" s="690">
        <v>0</v>
      </c>
      <c r="CT85" s="690">
        <v>0</v>
      </c>
      <c r="CU85" s="690">
        <v>0</v>
      </c>
      <c r="CV85" s="690">
        <v>0</v>
      </c>
      <c r="CW85" s="690">
        <v>0</v>
      </c>
      <c r="CX85" s="690">
        <v>0</v>
      </c>
      <c r="CY85" s="690">
        <v>0</v>
      </c>
      <c r="CZ85" s="693">
        <v>0</v>
      </c>
      <c r="DA85" s="694">
        <v>0</v>
      </c>
      <c r="DB85" s="694">
        <v>0</v>
      </c>
      <c r="DC85" s="694">
        <v>0</v>
      </c>
      <c r="DD85" s="694">
        <v>0</v>
      </c>
      <c r="DE85" s="694">
        <v>0</v>
      </c>
      <c r="DF85" s="694">
        <v>0</v>
      </c>
      <c r="DG85" s="694">
        <v>0</v>
      </c>
      <c r="DH85" s="694">
        <v>0</v>
      </c>
      <c r="DI85" s="694">
        <v>0</v>
      </c>
      <c r="DJ85" s="694">
        <v>0</v>
      </c>
      <c r="DK85" s="694">
        <v>0</v>
      </c>
      <c r="DL85" s="694">
        <v>0</v>
      </c>
      <c r="DM85" s="694">
        <v>0</v>
      </c>
      <c r="DN85" s="694">
        <v>0</v>
      </c>
      <c r="DO85" s="694">
        <v>0</v>
      </c>
      <c r="DP85" s="694">
        <v>0</v>
      </c>
      <c r="DQ85" s="694">
        <v>0</v>
      </c>
      <c r="DR85" s="694">
        <v>0</v>
      </c>
      <c r="DS85" s="694">
        <v>0</v>
      </c>
      <c r="DT85" s="694">
        <v>0</v>
      </c>
      <c r="DU85" s="694">
        <v>0</v>
      </c>
      <c r="DV85" s="694">
        <v>0</v>
      </c>
      <c r="DW85" s="695">
        <v>0</v>
      </c>
      <c r="DX85" s="37"/>
    </row>
    <row r="86" spans="2:128" ht="15.75" thickBot="1" x14ac:dyDescent="0.25">
      <c r="B86" s="193"/>
      <c r="C86" s="720"/>
      <c r="D86" s="721"/>
      <c r="E86" s="721"/>
      <c r="F86" s="721"/>
      <c r="G86" s="721"/>
      <c r="H86" s="721"/>
      <c r="I86" s="722"/>
      <c r="J86" s="722"/>
      <c r="K86" s="722"/>
      <c r="L86" s="722"/>
      <c r="M86" s="722"/>
      <c r="N86" s="722"/>
      <c r="O86" s="722"/>
      <c r="P86" s="722"/>
      <c r="Q86" s="722"/>
      <c r="R86" s="723"/>
      <c r="S86" s="722"/>
      <c r="T86" s="723"/>
      <c r="U86" s="724" t="s">
        <v>130</v>
      </c>
      <c r="V86" s="725" t="s">
        <v>510</v>
      </c>
      <c r="W86" s="726" t="s">
        <v>500</v>
      </c>
      <c r="X86" s="727">
        <f>SUM(X75:X85)</f>
        <v>741.41505200000006</v>
      </c>
      <c r="Y86" s="727">
        <f t="shared" ref="Y86:CJ86" si="26">SUM(Y75:Y85)</f>
        <v>847.33148800000004</v>
      </c>
      <c r="Z86" s="727">
        <f t="shared" si="26"/>
        <v>1059.16436</v>
      </c>
      <c r="AA86" s="727">
        <f t="shared" si="26"/>
        <v>4236.65744</v>
      </c>
      <c r="AB86" s="727">
        <f t="shared" si="26"/>
        <v>3707.0752600000001</v>
      </c>
      <c r="AC86" s="727">
        <f t="shared" si="26"/>
        <v>110.30248535355062</v>
      </c>
      <c r="AD86" s="727">
        <f t="shared" si="26"/>
        <v>109.47025614355385</v>
      </c>
      <c r="AE86" s="727">
        <f t="shared" si="26"/>
        <v>108.95155575768213</v>
      </c>
      <c r="AF86" s="727">
        <f t="shared" si="26"/>
        <v>108.77481773691567</v>
      </c>
      <c r="AG86" s="727">
        <f t="shared" si="26"/>
        <v>108.10867824657485</v>
      </c>
      <c r="AH86" s="727">
        <f t="shared" si="26"/>
        <v>107.59852586886321</v>
      </c>
      <c r="AI86" s="727">
        <f t="shared" si="26"/>
        <v>107.08837349115154</v>
      </c>
      <c r="AJ86" s="727">
        <f t="shared" si="26"/>
        <v>106.57822111343989</v>
      </c>
      <c r="AK86" s="727">
        <f t="shared" si="26"/>
        <v>106.06806873572823</v>
      </c>
      <c r="AL86" s="727">
        <f t="shared" si="26"/>
        <v>105.55791635801657</v>
      </c>
      <c r="AM86" s="727">
        <f t="shared" si="26"/>
        <v>105.04776398030492</v>
      </c>
      <c r="AN86" s="727">
        <f t="shared" si="26"/>
        <v>104.53761160259326</v>
      </c>
      <c r="AO86" s="727">
        <f t="shared" si="26"/>
        <v>104.0274592248816</v>
      </c>
      <c r="AP86" s="727">
        <f t="shared" si="26"/>
        <v>103.51730684716995</v>
      </c>
      <c r="AQ86" s="727">
        <f t="shared" si="26"/>
        <v>103.00715446945829</v>
      </c>
      <c r="AR86" s="727">
        <f t="shared" si="26"/>
        <v>143.68672720285772</v>
      </c>
      <c r="AS86" s="727">
        <f t="shared" si="26"/>
        <v>149.06082126959055</v>
      </c>
      <c r="AT86" s="727">
        <f t="shared" si="26"/>
        <v>160.31916178076776</v>
      </c>
      <c r="AU86" s="727">
        <f t="shared" si="26"/>
        <v>336.33640273638946</v>
      </c>
      <c r="AV86" s="727">
        <f t="shared" si="26"/>
        <v>306.40501813645557</v>
      </c>
      <c r="AW86" s="727">
        <f t="shared" si="26"/>
        <v>100.4563925809</v>
      </c>
      <c r="AX86" s="727">
        <f t="shared" si="26"/>
        <v>100.4563925809</v>
      </c>
      <c r="AY86" s="727">
        <f t="shared" si="26"/>
        <v>100.4563925809</v>
      </c>
      <c r="AZ86" s="727">
        <f t="shared" si="26"/>
        <v>100.4563925809</v>
      </c>
      <c r="BA86" s="727">
        <f t="shared" si="26"/>
        <v>100.4563925809</v>
      </c>
      <c r="BB86" s="727">
        <f t="shared" si="26"/>
        <v>100.4563925809</v>
      </c>
      <c r="BC86" s="727">
        <f t="shared" si="26"/>
        <v>100.4563925809</v>
      </c>
      <c r="BD86" s="727">
        <f t="shared" si="26"/>
        <v>100.4563925809</v>
      </c>
      <c r="BE86" s="727">
        <f t="shared" si="26"/>
        <v>100.4563925809</v>
      </c>
      <c r="BF86" s="727">
        <f t="shared" si="26"/>
        <v>100.4563925809</v>
      </c>
      <c r="BG86" s="727">
        <f t="shared" si="26"/>
        <v>100.4563925809</v>
      </c>
      <c r="BH86" s="727">
        <f t="shared" si="26"/>
        <v>100.4563925809</v>
      </c>
      <c r="BI86" s="727">
        <f t="shared" si="26"/>
        <v>100.4563925809</v>
      </c>
      <c r="BJ86" s="727">
        <f t="shared" si="26"/>
        <v>100.4563925809</v>
      </c>
      <c r="BK86" s="727">
        <f t="shared" si="26"/>
        <v>100.4563925809</v>
      </c>
      <c r="BL86" s="727">
        <f t="shared" si="26"/>
        <v>141.6461176920111</v>
      </c>
      <c r="BM86" s="727">
        <f t="shared" si="26"/>
        <v>147.53036413645557</v>
      </c>
      <c r="BN86" s="727">
        <f t="shared" si="26"/>
        <v>159.29885702534443</v>
      </c>
      <c r="BO86" s="727">
        <f t="shared" si="26"/>
        <v>335.82625035867778</v>
      </c>
      <c r="BP86" s="727">
        <f t="shared" si="26"/>
        <v>306.40501813645557</v>
      </c>
      <c r="BQ86" s="727">
        <f t="shared" si="26"/>
        <v>100.4563925809</v>
      </c>
      <c r="BR86" s="727">
        <f t="shared" si="26"/>
        <v>100.4563925809</v>
      </c>
      <c r="BS86" s="727">
        <f t="shared" si="26"/>
        <v>100.4563925809</v>
      </c>
      <c r="BT86" s="727">
        <f t="shared" si="26"/>
        <v>100.4563925809</v>
      </c>
      <c r="BU86" s="727">
        <f t="shared" si="26"/>
        <v>100.4563925809</v>
      </c>
      <c r="BV86" s="727">
        <f t="shared" si="26"/>
        <v>100.4563925809</v>
      </c>
      <c r="BW86" s="727">
        <f t="shared" si="26"/>
        <v>100.4563925809</v>
      </c>
      <c r="BX86" s="727">
        <f t="shared" si="26"/>
        <v>100.4563925809</v>
      </c>
      <c r="BY86" s="727">
        <f t="shared" si="26"/>
        <v>100.4563925809</v>
      </c>
      <c r="BZ86" s="727">
        <f t="shared" si="26"/>
        <v>100.4563925809</v>
      </c>
      <c r="CA86" s="727">
        <f t="shared" si="26"/>
        <v>100.4563925809</v>
      </c>
      <c r="CB86" s="727">
        <f t="shared" si="26"/>
        <v>100.4563925809</v>
      </c>
      <c r="CC86" s="727">
        <f t="shared" si="26"/>
        <v>100.4563925809</v>
      </c>
      <c r="CD86" s="727">
        <f t="shared" si="26"/>
        <v>100.4563925809</v>
      </c>
      <c r="CE86" s="727">
        <f t="shared" si="26"/>
        <v>100.4563925809</v>
      </c>
      <c r="CF86" s="727">
        <f t="shared" si="26"/>
        <v>227.57640628588086</v>
      </c>
      <c r="CG86" s="727">
        <f t="shared" si="26"/>
        <v>245.73640824373524</v>
      </c>
      <c r="CH86" s="727">
        <f t="shared" si="26"/>
        <v>282.05641215944405</v>
      </c>
      <c r="CI86" s="727">
        <f t="shared" si="26"/>
        <v>826.8564708950762</v>
      </c>
      <c r="CJ86" s="727">
        <f t="shared" si="26"/>
        <v>736.05646110580426</v>
      </c>
      <c r="CK86" s="727">
        <f t="shared" ref="CK86:DW86" si="27">SUM(CK75:CK85)</f>
        <v>100.4563925809</v>
      </c>
      <c r="CL86" s="727">
        <f t="shared" si="27"/>
        <v>100.4563925809</v>
      </c>
      <c r="CM86" s="727">
        <f t="shared" si="27"/>
        <v>100.4563925809</v>
      </c>
      <c r="CN86" s="727">
        <f t="shared" si="27"/>
        <v>100.4563925809</v>
      </c>
      <c r="CO86" s="727">
        <f t="shared" si="27"/>
        <v>100.4563925809</v>
      </c>
      <c r="CP86" s="727">
        <f t="shared" si="27"/>
        <v>100.4563925809</v>
      </c>
      <c r="CQ86" s="727">
        <f t="shared" si="27"/>
        <v>100.4563925809</v>
      </c>
      <c r="CR86" s="727">
        <f t="shared" si="27"/>
        <v>100.4563925809</v>
      </c>
      <c r="CS86" s="727">
        <f t="shared" si="27"/>
        <v>100.4563925809</v>
      </c>
      <c r="CT86" s="727">
        <f t="shared" si="27"/>
        <v>100.4563925809</v>
      </c>
      <c r="CU86" s="727">
        <f t="shared" si="27"/>
        <v>100.4563925809</v>
      </c>
      <c r="CV86" s="727">
        <f t="shared" si="27"/>
        <v>100.4563925809</v>
      </c>
      <c r="CW86" s="727">
        <f t="shared" si="27"/>
        <v>100.4563925809</v>
      </c>
      <c r="CX86" s="727">
        <f t="shared" si="27"/>
        <v>100.4563925809</v>
      </c>
      <c r="CY86" s="728">
        <f t="shared" si="27"/>
        <v>100.4563925809</v>
      </c>
      <c r="CZ86" s="729">
        <f t="shared" si="27"/>
        <v>0</v>
      </c>
      <c r="DA86" s="730">
        <f t="shared" si="27"/>
        <v>0</v>
      </c>
      <c r="DB86" s="730">
        <f t="shared" si="27"/>
        <v>0</v>
      </c>
      <c r="DC86" s="730">
        <f t="shared" si="27"/>
        <v>0</v>
      </c>
      <c r="DD86" s="730">
        <f t="shared" si="27"/>
        <v>0</v>
      </c>
      <c r="DE86" s="730">
        <f t="shared" si="27"/>
        <v>0</v>
      </c>
      <c r="DF86" s="730">
        <f t="shared" si="27"/>
        <v>0</v>
      </c>
      <c r="DG86" s="730">
        <f t="shared" si="27"/>
        <v>0</v>
      </c>
      <c r="DH86" s="730">
        <f t="shared" si="27"/>
        <v>0</v>
      </c>
      <c r="DI86" s="730">
        <f t="shared" si="27"/>
        <v>0</v>
      </c>
      <c r="DJ86" s="730">
        <f t="shared" si="27"/>
        <v>0</v>
      </c>
      <c r="DK86" s="730">
        <f t="shared" si="27"/>
        <v>0</v>
      </c>
      <c r="DL86" s="730">
        <f t="shared" si="27"/>
        <v>0</v>
      </c>
      <c r="DM86" s="730">
        <f t="shared" si="27"/>
        <v>0</v>
      </c>
      <c r="DN86" s="730">
        <f t="shared" si="27"/>
        <v>0</v>
      </c>
      <c r="DO86" s="730">
        <f t="shared" si="27"/>
        <v>0</v>
      </c>
      <c r="DP86" s="730">
        <f t="shared" si="27"/>
        <v>0</v>
      </c>
      <c r="DQ86" s="730">
        <f t="shared" si="27"/>
        <v>0</v>
      </c>
      <c r="DR86" s="730">
        <f t="shared" si="27"/>
        <v>0</v>
      </c>
      <c r="DS86" s="730">
        <f t="shared" si="27"/>
        <v>0</v>
      </c>
      <c r="DT86" s="730">
        <f t="shared" si="27"/>
        <v>0</v>
      </c>
      <c r="DU86" s="730">
        <f t="shared" si="27"/>
        <v>0</v>
      </c>
      <c r="DV86" s="730">
        <f t="shared" si="27"/>
        <v>0</v>
      </c>
      <c r="DW86" s="731">
        <f t="shared" si="27"/>
        <v>0</v>
      </c>
      <c r="DX86" s="37"/>
    </row>
    <row r="87" spans="2:128" ht="25.5" x14ac:dyDescent="0.2">
      <c r="B87" s="678" t="s">
        <v>495</v>
      </c>
      <c r="C87" s="742" t="s">
        <v>912</v>
      </c>
      <c r="D87" s="680" t="s">
        <v>850</v>
      </c>
      <c r="E87" s="681" t="s">
        <v>561</v>
      </c>
      <c r="F87" s="464" t="s">
        <v>840</v>
      </c>
      <c r="G87" s="682" t="s">
        <v>59</v>
      </c>
      <c r="H87" s="683" t="s">
        <v>497</v>
      </c>
      <c r="I87" s="683">
        <f>MAX(X87:AV87)</f>
        <v>10</v>
      </c>
      <c r="J87" s="683">
        <f>SUMPRODUCT($X$2:$CY$2,$X87:$CY87)*365</f>
        <v>87077.825048217113</v>
      </c>
      <c r="K87" s="683">
        <f>SUMPRODUCT($X$2:$CY$2,$X88:$CY88)+SUMPRODUCT($X$2:$CY$2,$X89:$CY89)+SUMPRODUCT($X$2:$CY$2,$X90:$CY90)</f>
        <v>8330.0698093160408</v>
      </c>
      <c r="L87" s="683">
        <f>SUMPRODUCT($X$2:$CY$2,$X91:$CY91) +SUMPRODUCT($X$2:$CY$2,$X92:$CY92)</f>
        <v>11021.905526651039</v>
      </c>
      <c r="M87" s="683">
        <f>SUMPRODUCT($X$2:$CY$2,$X93:$CY93)</f>
        <v>0</v>
      </c>
      <c r="N87" s="683">
        <f>SUMPRODUCT($X$2:$CY$2,$X96:$CY96) +SUMPRODUCT($X$2:$CY$2,$X97:$CY97)</f>
        <v>412.24240315337363</v>
      </c>
      <c r="O87" s="683">
        <f>SUMPRODUCT($X$2:$CY$2,$X94:$CY94) +SUMPRODUCT($X$2:$CY$2,$X95:$CY95) +SUMPRODUCT($X$2:$CY$2,$X98:$CY98)</f>
        <v>0</v>
      </c>
      <c r="P87" s="683">
        <f>SUM(K87:O87)</f>
        <v>19764.217739120453</v>
      </c>
      <c r="Q87" s="683">
        <f>(SUM(K87:M87)*100000)/(J87*1000)</f>
        <v>22.223769743044706</v>
      </c>
      <c r="R87" s="684">
        <f>(P87*100000)/(J87*1000)</f>
        <v>22.697188093727103</v>
      </c>
      <c r="S87" s="685">
        <v>3</v>
      </c>
      <c r="T87" s="686">
        <v>3</v>
      </c>
      <c r="U87" s="687" t="s">
        <v>498</v>
      </c>
      <c r="V87" s="688" t="s">
        <v>127</v>
      </c>
      <c r="W87" s="689" t="s">
        <v>78</v>
      </c>
      <c r="X87" s="690">
        <v>0</v>
      </c>
      <c r="Y87" s="690">
        <v>0</v>
      </c>
      <c r="Z87" s="690">
        <v>0</v>
      </c>
      <c r="AA87" s="690">
        <v>0</v>
      </c>
      <c r="AB87" s="690">
        <v>0</v>
      </c>
      <c r="AC87" s="690">
        <v>10</v>
      </c>
      <c r="AD87" s="690">
        <v>10</v>
      </c>
      <c r="AE87" s="690">
        <v>10</v>
      </c>
      <c r="AF87" s="690">
        <v>10</v>
      </c>
      <c r="AG87" s="690">
        <v>10</v>
      </c>
      <c r="AH87" s="690">
        <v>10</v>
      </c>
      <c r="AI87" s="690">
        <v>10</v>
      </c>
      <c r="AJ87" s="690">
        <v>10</v>
      </c>
      <c r="AK87" s="690">
        <v>10</v>
      </c>
      <c r="AL87" s="690">
        <v>10</v>
      </c>
      <c r="AM87" s="690">
        <v>10</v>
      </c>
      <c r="AN87" s="690">
        <v>10</v>
      </c>
      <c r="AO87" s="690">
        <v>10</v>
      </c>
      <c r="AP87" s="690">
        <v>10</v>
      </c>
      <c r="AQ87" s="690">
        <v>10</v>
      </c>
      <c r="AR87" s="690">
        <v>10</v>
      </c>
      <c r="AS87" s="690">
        <v>10</v>
      </c>
      <c r="AT87" s="690">
        <v>10</v>
      </c>
      <c r="AU87" s="690">
        <v>10</v>
      </c>
      <c r="AV87" s="690">
        <v>10</v>
      </c>
      <c r="AW87" s="690">
        <v>10</v>
      </c>
      <c r="AX87" s="690">
        <v>10</v>
      </c>
      <c r="AY87" s="690">
        <v>10</v>
      </c>
      <c r="AZ87" s="690">
        <v>10</v>
      </c>
      <c r="BA87" s="690">
        <v>10</v>
      </c>
      <c r="BB87" s="690">
        <v>10</v>
      </c>
      <c r="BC87" s="690">
        <v>10</v>
      </c>
      <c r="BD87" s="690">
        <v>10</v>
      </c>
      <c r="BE87" s="690">
        <v>10</v>
      </c>
      <c r="BF87" s="690">
        <v>10</v>
      </c>
      <c r="BG87" s="690">
        <v>10</v>
      </c>
      <c r="BH87" s="690">
        <v>10</v>
      </c>
      <c r="BI87" s="690">
        <v>10</v>
      </c>
      <c r="BJ87" s="690">
        <v>10</v>
      </c>
      <c r="BK87" s="690">
        <v>10</v>
      </c>
      <c r="BL87" s="690">
        <v>10</v>
      </c>
      <c r="BM87" s="690">
        <v>10</v>
      </c>
      <c r="BN87" s="690">
        <v>10</v>
      </c>
      <c r="BO87" s="690">
        <v>10</v>
      </c>
      <c r="BP87" s="690">
        <v>10</v>
      </c>
      <c r="BQ87" s="690">
        <v>10</v>
      </c>
      <c r="BR87" s="690">
        <v>10</v>
      </c>
      <c r="BS87" s="690">
        <v>10</v>
      </c>
      <c r="BT87" s="690">
        <v>10</v>
      </c>
      <c r="BU87" s="690">
        <v>10</v>
      </c>
      <c r="BV87" s="690">
        <v>10</v>
      </c>
      <c r="BW87" s="690">
        <v>10</v>
      </c>
      <c r="BX87" s="690">
        <v>10</v>
      </c>
      <c r="BY87" s="690">
        <v>10</v>
      </c>
      <c r="BZ87" s="690">
        <v>10</v>
      </c>
      <c r="CA87" s="690">
        <v>10</v>
      </c>
      <c r="CB87" s="690">
        <v>10</v>
      </c>
      <c r="CC87" s="690">
        <v>10</v>
      </c>
      <c r="CD87" s="690">
        <v>10</v>
      </c>
      <c r="CE87" s="691">
        <v>10</v>
      </c>
      <c r="CF87" s="691">
        <v>10</v>
      </c>
      <c r="CG87" s="691">
        <v>10</v>
      </c>
      <c r="CH87" s="691">
        <v>10</v>
      </c>
      <c r="CI87" s="691">
        <v>10</v>
      </c>
      <c r="CJ87" s="691">
        <v>10</v>
      </c>
      <c r="CK87" s="691">
        <v>10</v>
      </c>
      <c r="CL87" s="691">
        <v>10</v>
      </c>
      <c r="CM87" s="691">
        <v>10</v>
      </c>
      <c r="CN87" s="691">
        <v>10</v>
      </c>
      <c r="CO87" s="691">
        <v>10</v>
      </c>
      <c r="CP87" s="691">
        <v>10</v>
      </c>
      <c r="CQ87" s="691">
        <v>10</v>
      </c>
      <c r="CR87" s="691">
        <v>10</v>
      </c>
      <c r="CS87" s="691">
        <v>10</v>
      </c>
      <c r="CT87" s="691">
        <v>10</v>
      </c>
      <c r="CU87" s="691">
        <v>10</v>
      </c>
      <c r="CV87" s="691">
        <v>10</v>
      </c>
      <c r="CW87" s="691">
        <v>10</v>
      </c>
      <c r="CX87" s="691">
        <v>10</v>
      </c>
      <c r="CY87" s="692">
        <v>10</v>
      </c>
      <c r="CZ87" s="693">
        <v>0</v>
      </c>
      <c r="DA87" s="694">
        <v>0</v>
      </c>
      <c r="DB87" s="694">
        <v>0</v>
      </c>
      <c r="DC87" s="694">
        <v>0</v>
      </c>
      <c r="DD87" s="694">
        <v>0</v>
      </c>
      <c r="DE87" s="694">
        <v>0</v>
      </c>
      <c r="DF87" s="694">
        <v>0</v>
      </c>
      <c r="DG87" s="694">
        <v>0</v>
      </c>
      <c r="DH87" s="694">
        <v>0</v>
      </c>
      <c r="DI87" s="694">
        <v>0</v>
      </c>
      <c r="DJ87" s="694">
        <v>0</v>
      </c>
      <c r="DK87" s="694">
        <v>0</v>
      </c>
      <c r="DL87" s="694">
        <v>0</v>
      </c>
      <c r="DM87" s="694">
        <v>0</v>
      </c>
      <c r="DN87" s="694">
        <v>0</v>
      </c>
      <c r="DO87" s="694">
        <v>0</v>
      </c>
      <c r="DP87" s="694">
        <v>0</v>
      </c>
      <c r="DQ87" s="694">
        <v>0</v>
      </c>
      <c r="DR87" s="694">
        <v>0</v>
      </c>
      <c r="DS87" s="694">
        <v>0</v>
      </c>
      <c r="DT87" s="694">
        <v>0</v>
      </c>
      <c r="DU87" s="694">
        <v>0</v>
      </c>
      <c r="DV87" s="694">
        <v>0</v>
      </c>
      <c r="DW87" s="695">
        <v>0</v>
      </c>
      <c r="DX87" s="37"/>
    </row>
    <row r="88" spans="2:128" x14ac:dyDescent="0.2">
      <c r="B88" s="696"/>
      <c r="C88" s="697"/>
      <c r="D88" s="698"/>
      <c r="E88" s="699"/>
      <c r="F88" s="699"/>
      <c r="G88" s="698"/>
      <c r="H88" s="699"/>
      <c r="I88" s="699"/>
      <c r="J88" s="699"/>
      <c r="K88" s="699"/>
      <c r="L88" s="699"/>
      <c r="M88" s="699"/>
      <c r="N88" s="699"/>
      <c r="O88" s="699"/>
      <c r="P88" s="699"/>
      <c r="Q88" s="699"/>
      <c r="R88" s="700"/>
      <c r="S88" s="699"/>
      <c r="T88" s="700"/>
      <c r="U88" s="701" t="s">
        <v>499</v>
      </c>
      <c r="V88" s="688" t="s">
        <v>127</v>
      </c>
      <c r="W88" s="689" t="s">
        <v>500</v>
      </c>
      <c r="X88" s="690">
        <v>643.30000000000007</v>
      </c>
      <c r="Y88" s="690">
        <v>735.2</v>
      </c>
      <c r="Z88" s="690">
        <v>919</v>
      </c>
      <c r="AA88" s="690">
        <v>3676</v>
      </c>
      <c r="AB88" s="690">
        <v>3216.5</v>
      </c>
      <c r="AC88" s="690">
        <v>0</v>
      </c>
      <c r="AD88" s="690">
        <v>0</v>
      </c>
      <c r="AE88" s="690">
        <v>0</v>
      </c>
      <c r="AF88" s="690">
        <v>0</v>
      </c>
      <c r="AG88" s="690">
        <v>0</v>
      </c>
      <c r="AH88" s="690">
        <v>0</v>
      </c>
      <c r="AI88" s="690">
        <v>0</v>
      </c>
      <c r="AJ88" s="690">
        <v>0</v>
      </c>
      <c r="AK88" s="690">
        <v>0</v>
      </c>
      <c r="AL88" s="690">
        <v>0</v>
      </c>
      <c r="AM88" s="690">
        <v>0</v>
      </c>
      <c r="AN88" s="690">
        <v>0</v>
      </c>
      <c r="AO88" s="690">
        <v>0</v>
      </c>
      <c r="AP88" s="690">
        <v>0</v>
      </c>
      <c r="AQ88" s="690">
        <v>0</v>
      </c>
      <c r="AR88" s="690">
        <v>0</v>
      </c>
      <c r="AS88" s="690">
        <v>0</v>
      </c>
      <c r="AT88" s="690">
        <v>0</v>
      </c>
      <c r="AU88" s="690">
        <v>0</v>
      </c>
      <c r="AV88" s="690">
        <v>0</v>
      </c>
      <c r="AW88" s="690">
        <v>0</v>
      </c>
      <c r="AX88" s="690">
        <v>0</v>
      </c>
      <c r="AY88" s="690">
        <v>0</v>
      </c>
      <c r="AZ88" s="690">
        <v>0</v>
      </c>
      <c r="BA88" s="690">
        <v>0</v>
      </c>
      <c r="BB88" s="690">
        <v>0</v>
      </c>
      <c r="BC88" s="690">
        <v>0</v>
      </c>
      <c r="BD88" s="690">
        <v>0</v>
      </c>
      <c r="BE88" s="690">
        <v>0</v>
      </c>
      <c r="BF88" s="690">
        <v>0</v>
      </c>
      <c r="BG88" s="690">
        <v>0</v>
      </c>
      <c r="BH88" s="690">
        <v>0</v>
      </c>
      <c r="BI88" s="690">
        <v>0</v>
      </c>
      <c r="BJ88" s="690">
        <v>0</v>
      </c>
      <c r="BK88" s="690">
        <v>0</v>
      </c>
      <c r="BL88" s="690">
        <v>0</v>
      </c>
      <c r="BM88" s="690">
        <v>0</v>
      </c>
      <c r="BN88" s="690">
        <v>0</v>
      </c>
      <c r="BO88" s="690">
        <v>0</v>
      </c>
      <c r="BP88" s="690">
        <v>0</v>
      </c>
      <c r="BQ88" s="690">
        <v>0</v>
      </c>
      <c r="BR88" s="690">
        <v>0</v>
      </c>
      <c r="BS88" s="690">
        <v>0</v>
      </c>
      <c r="BT88" s="690">
        <v>0</v>
      </c>
      <c r="BU88" s="690">
        <v>0</v>
      </c>
      <c r="BV88" s="690">
        <v>0</v>
      </c>
      <c r="BW88" s="690">
        <v>0</v>
      </c>
      <c r="BX88" s="690">
        <v>0</v>
      </c>
      <c r="BY88" s="690">
        <v>0</v>
      </c>
      <c r="BZ88" s="690">
        <v>0</v>
      </c>
      <c r="CA88" s="690">
        <v>0</v>
      </c>
      <c r="CB88" s="690">
        <v>0</v>
      </c>
      <c r="CC88" s="690">
        <v>0</v>
      </c>
      <c r="CD88" s="690">
        <v>0</v>
      </c>
      <c r="CE88" s="691">
        <v>0</v>
      </c>
      <c r="CF88" s="691">
        <v>0</v>
      </c>
      <c r="CG88" s="691">
        <v>0</v>
      </c>
      <c r="CH88" s="691">
        <v>0</v>
      </c>
      <c r="CI88" s="691">
        <v>0</v>
      </c>
      <c r="CJ88" s="691">
        <v>0</v>
      </c>
      <c r="CK88" s="691">
        <v>0</v>
      </c>
      <c r="CL88" s="691">
        <v>0</v>
      </c>
      <c r="CM88" s="691">
        <v>0</v>
      </c>
      <c r="CN88" s="691">
        <v>0</v>
      </c>
      <c r="CO88" s="691">
        <v>0</v>
      </c>
      <c r="CP88" s="691">
        <v>0</v>
      </c>
      <c r="CQ88" s="691">
        <v>0</v>
      </c>
      <c r="CR88" s="691">
        <v>0</v>
      </c>
      <c r="CS88" s="691">
        <v>0</v>
      </c>
      <c r="CT88" s="691">
        <v>0</v>
      </c>
      <c r="CU88" s="691">
        <v>0</v>
      </c>
      <c r="CV88" s="691">
        <v>0</v>
      </c>
      <c r="CW88" s="691">
        <v>0</v>
      </c>
      <c r="CX88" s="691">
        <v>0</v>
      </c>
      <c r="CY88" s="692">
        <v>0</v>
      </c>
      <c r="CZ88" s="693">
        <v>0</v>
      </c>
      <c r="DA88" s="694">
        <v>0</v>
      </c>
      <c r="DB88" s="694">
        <v>0</v>
      </c>
      <c r="DC88" s="694">
        <v>0</v>
      </c>
      <c r="DD88" s="694">
        <v>0</v>
      </c>
      <c r="DE88" s="694">
        <v>0</v>
      </c>
      <c r="DF88" s="694">
        <v>0</v>
      </c>
      <c r="DG88" s="694">
        <v>0</v>
      </c>
      <c r="DH88" s="694">
        <v>0</v>
      </c>
      <c r="DI88" s="694">
        <v>0</v>
      </c>
      <c r="DJ88" s="694">
        <v>0</v>
      </c>
      <c r="DK88" s="694">
        <v>0</v>
      </c>
      <c r="DL88" s="694">
        <v>0</v>
      </c>
      <c r="DM88" s="694">
        <v>0</v>
      </c>
      <c r="DN88" s="694">
        <v>0</v>
      </c>
      <c r="DO88" s="694">
        <v>0</v>
      </c>
      <c r="DP88" s="694">
        <v>0</v>
      </c>
      <c r="DQ88" s="694">
        <v>0</v>
      </c>
      <c r="DR88" s="694">
        <v>0</v>
      </c>
      <c r="DS88" s="694">
        <v>0</v>
      </c>
      <c r="DT88" s="694">
        <v>0</v>
      </c>
      <c r="DU88" s="694">
        <v>0</v>
      </c>
      <c r="DV88" s="694">
        <v>0</v>
      </c>
      <c r="DW88" s="695">
        <v>0</v>
      </c>
      <c r="DX88" s="37"/>
    </row>
    <row r="89" spans="2:128" x14ac:dyDescent="0.2">
      <c r="B89" s="702"/>
      <c r="C89" s="703"/>
      <c r="D89" s="502"/>
      <c r="E89" s="502"/>
      <c r="F89" s="502"/>
      <c r="G89" s="502"/>
      <c r="H89" s="502"/>
      <c r="I89" s="529"/>
      <c r="J89" s="529"/>
      <c r="K89" s="529"/>
      <c r="L89" s="529"/>
      <c r="M89" s="529"/>
      <c r="N89" s="529"/>
      <c r="O89" s="529"/>
      <c r="P89" s="529"/>
      <c r="Q89" s="529"/>
      <c r="R89" s="704"/>
      <c r="S89" s="529"/>
      <c r="T89" s="704"/>
      <c r="U89" s="701" t="s">
        <v>501</v>
      </c>
      <c r="V89" s="688" t="s">
        <v>127</v>
      </c>
      <c r="W89" s="689" t="s">
        <v>500</v>
      </c>
      <c r="X89" s="690">
        <v>0</v>
      </c>
      <c r="Y89" s="690">
        <v>0</v>
      </c>
      <c r="Z89" s="690">
        <v>0</v>
      </c>
      <c r="AA89" s="690">
        <v>0</v>
      </c>
      <c r="AB89" s="690">
        <v>0</v>
      </c>
      <c r="AC89" s="690">
        <v>0</v>
      </c>
      <c r="AD89" s="690">
        <v>0</v>
      </c>
      <c r="AE89" s="690">
        <v>0</v>
      </c>
      <c r="AF89" s="690">
        <v>0</v>
      </c>
      <c r="AG89" s="690">
        <v>0</v>
      </c>
      <c r="AH89" s="690">
        <v>0</v>
      </c>
      <c r="AI89" s="690">
        <v>0</v>
      </c>
      <c r="AJ89" s="690">
        <v>0</v>
      </c>
      <c r="AK89" s="690">
        <v>0</v>
      </c>
      <c r="AL89" s="690">
        <v>0</v>
      </c>
      <c r="AM89" s="690">
        <v>0</v>
      </c>
      <c r="AN89" s="690">
        <v>0</v>
      </c>
      <c r="AO89" s="690">
        <v>0</v>
      </c>
      <c r="AP89" s="690">
        <v>0</v>
      </c>
      <c r="AQ89" s="690">
        <v>0</v>
      </c>
      <c r="AR89" s="690">
        <v>0</v>
      </c>
      <c r="AS89" s="690">
        <v>0</v>
      </c>
      <c r="AT89" s="690">
        <v>0</v>
      </c>
      <c r="AU89" s="690">
        <v>0</v>
      </c>
      <c r="AV89" s="690">
        <v>0</v>
      </c>
      <c r="AW89" s="690">
        <v>0</v>
      </c>
      <c r="AX89" s="690">
        <v>0</v>
      </c>
      <c r="AY89" s="690">
        <v>0</v>
      </c>
      <c r="AZ89" s="690">
        <v>0</v>
      </c>
      <c r="BA89" s="690">
        <v>0</v>
      </c>
      <c r="BB89" s="690">
        <v>0</v>
      </c>
      <c r="BC89" s="690">
        <v>0</v>
      </c>
      <c r="BD89" s="690">
        <v>0</v>
      </c>
      <c r="BE89" s="690">
        <v>0</v>
      </c>
      <c r="BF89" s="690">
        <v>0</v>
      </c>
      <c r="BG89" s="690">
        <v>0</v>
      </c>
      <c r="BH89" s="690">
        <v>0</v>
      </c>
      <c r="BI89" s="690">
        <v>0</v>
      </c>
      <c r="BJ89" s="690">
        <v>0</v>
      </c>
      <c r="BK89" s="690">
        <v>0</v>
      </c>
      <c r="BL89" s="690">
        <v>0</v>
      </c>
      <c r="BM89" s="690">
        <v>0</v>
      </c>
      <c r="BN89" s="690">
        <v>0</v>
      </c>
      <c r="BO89" s="690">
        <v>0</v>
      </c>
      <c r="BP89" s="690">
        <v>0</v>
      </c>
      <c r="BQ89" s="690">
        <v>0</v>
      </c>
      <c r="BR89" s="690">
        <v>0</v>
      </c>
      <c r="BS89" s="690">
        <v>0</v>
      </c>
      <c r="BT89" s="690">
        <v>0</v>
      </c>
      <c r="BU89" s="690">
        <v>0</v>
      </c>
      <c r="BV89" s="690">
        <v>0</v>
      </c>
      <c r="BW89" s="690">
        <v>0</v>
      </c>
      <c r="BX89" s="690">
        <v>0</v>
      </c>
      <c r="BY89" s="690">
        <v>0</v>
      </c>
      <c r="BZ89" s="690">
        <v>0</v>
      </c>
      <c r="CA89" s="690">
        <v>0</v>
      </c>
      <c r="CB89" s="690">
        <v>0</v>
      </c>
      <c r="CC89" s="690">
        <v>0</v>
      </c>
      <c r="CD89" s="690">
        <v>0</v>
      </c>
      <c r="CE89" s="691">
        <v>0</v>
      </c>
      <c r="CF89" s="691">
        <v>0</v>
      </c>
      <c r="CG89" s="691">
        <v>0</v>
      </c>
      <c r="CH89" s="691">
        <v>0</v>
      </c>
      <c r="CI89" s="691">
        <v>0</v>
      </c>
      <c r="CJ89" s="691">
        <v>0</v>
      </c>
      <c r="CK89" s="691">
        <v>0</v>
      </c>
      <c r="CL89" s="691">
        <v>0</v>
      </c>
      <c r="CM89" s="691">
        <v>0</v>
      </c>
      <c r="CN89" s="691">
        <v>0</v>
      </c>
      <c r="CO89" s="691">
        <v>0</v>
      </c>
      <c r="CP89" s="691">
        <v>0</v>
      </c>
      <c r="CQ89" s="691">
        <v>0</v>
      </c>
      <c r="CR89" s="691">
        <v>0</v>
      </c>
      <c r="CS89" s="691">
        <v>0</v>
      </c>
      <c r="CT89" s="691">
        <v>0</v>
      </c>
      <c r="CU89" s="691">
        <v>0</v>
      </c>
      <c r="CV89" s="691">
        <v>0</v>
      </c>
      <c r="CW89" s="691">
        <v>0</v>
      </c>
      <c r="CX89" s="691">
        <v>0</v>
      </c>
      <c r="CY89" s="692">
        <v>0</v>
      </c>
      <c r="CZ89" s="693">
        <v>0</v>
      </c>
      <c r="DA89" s="694">
        <v>0</v>
      </c>
      <c r="DB89" s="694">
        <v>0</v>
      </c>
      <c r="DC89" s="694">
        <v>0</v>
      </c>
      <c r="DD89" s="694">
        <v>0</v>
      </c>
      <c r="DE89" s="694">
        <v>0</v>
      </c>
      <c r="DF89" s="694">
        <v>0</v>
      </c>
      <c r="DG89" s="694">
        <v>0</v>
      </c>
      <c r="DH89" s="694">
        <v>0</v>
      </c>
      <c r="DI89" s="694">
        <v>0</v>
      </c>
      <c r="DJ89" s="694">
        <v>0</v>
      </c>
      <c r="DK89" s="694">
        <v>0</v>
      </c>
      <c r="DL89" s="694">
        <v>0</v>
      </c>
      <c r="DM89" s="694">
        <v>0</v>
      </c>
      <c r="DN89" s="694">
        <v>0</v>
      </c>
      <c r="DO89" s="694">
        <v>0</v>
      </c>
      <c r="DP89" s="694">
        <v>0</v>
      </c>
      <c r="DQ89" s="694">
        <v>0</v>
      </c>
      <c r="DR89" s="694">
        <v>0</v>
      </c>
      <c r="DS89" s="694">
        <v>0</v>
      </c>
      <c r="DT89" s="694">
        <v>0</v>
      </c>
      <c r="DU89" s="694">
        <v>0</v>
      </c>
      <c r="DV89" s="694">
        <v>0</v>
      </c>
      <c r="DW89" s="695">
        <v>0</v>
      </c>
      <c r="DX89" s="37"/>
    </row>
    <row r="90" spans="2:128" x14ac:dyDescent="0.2">
      <c r="B90" s="702"/>
      <c r="C90" s="703"/>
      <c r="D90" s="502"/>
      <c r="E90" s="502"/>
      <c r="F90" s="502"/>
      <c r="G90" s="502"/>
      <c r="H90" s="502"/>
      <c r="I90" s="529"/>
      <c r="J90" s="529"/>
      <c r="K90" s="529"/>
      <c r="L90" s="529"/>
      <c r="M90" s="529"/>
      <c r="N90" s="529"/>
      <c r="O90" s="529"/>
      <c r="P90" s="529"/>
      <c r="Q90" s="529"/>
      <c r="R90" s="704"/>
      <c r="S90" s="529"/>
      <c r="T90" s="704"/>
      <c r="U90" s="705" t="s">
        <v>855</v>
      </c>
      <c r="V90" s="706" t="s">
        <v>127</v>
      </c>
      <c r="W90" s="707" t="s">
        <v>500</v>
      </c>
      <c r="X90" s="690">
        <v>0</v>
      </c>
      <c r="Y90" s="690">
        <v>0</v>
      </c>
      <c r="Z90" s="690">
        <v>0</v>
      </c>
      <c r="AA90" s="690">
        <v>0</v>
      </c>
      <c r="AB90" s="690">
        <v>0</v>
      </c>
      <c r="AC90" s="690">
        <v>0</v>
      </c>
      <c r="AD90" s="690">
        <v>0</v>
      </c>
      <c r="AE90" s="690">
        <v>0</v>
      </c>
      <c r="AF90" s="690">
        <v>0</v>
      </c>
      <c r="AG90" s="690">
        <v>0</v>
      </c>
      <c r="AH90" s="690">
        <v>0</v>
      </c>
      <c r="AI90" s="690">
        <v>0</v>
      </c>
      <c r="AJ90" s="690">
        <v>0</v>
      </c>
      <c r="AK90" s="690">
        <v>0</v>
      </c>
      <c r="AL90" s="690">
        <v>0</v>
      </c>
      <c r="AM90" s="690">
        <v>0</v>
      </c>
      <c r="AN90" s="690">
        <v>0</v>
      </c>
      <c r="AO90" s="690">
        <v>0</v>
      </c>
      <c r="AP90" s="690">
        <v>0</v>
      </c>
      <c r="AQ90" s="690">
        <v>0</v>
      </c>
      <c r="AR90" s="690">
        <v>0</v>
      </c>
      <c r="AS90" s="690">
        <v>0</v>
      </c>
      <c r="AT90" s="690">
        <v>0</v>
      </c>
      <c r="AU90" s="690">
        <v>0</v>
      </c>
      <c r="AV90" s="690">
        <v>0</v>
      </c>
      <c r="AW90" s="690">
        <v>0</v>
      </c>
      <c r="AX90" s="690">
        <v>0</v>
      </c>
      <c r="AY90" s="690">
        <v>0</v>
      </c>
      <c r="AZ90" s="690">
        <v>0</v>
      </c>
      <c r="BA90" s="690">
        <v>0</v>
      </c>
      <c r="BB90" s="690">
        <v>0</v>
      </c>
      <c r="BC90" s="690">
        <v>0</v>
      </c>
      <c r="BD90" s="690">
        <v>0</v>
      </c>
      <c r="BE90" s="690">
        <v>0</v>
      </c>
      <c r="BF90" s="690">
        <v>0</v>
      </c>
      <c r="BG90" s="690">
        <v>0</v>
      </c>
      <c r="BH90" s="690">
        <v>0</v>
      </c>
      <c r="BI90" s="690">
        <v>0</v>
      </c>
      <c r="BJ90" s="690">
        <v>0</v>
      </c>
      <c r="BK90" s="690">
        <v>0</v>
      </c>
      <c r="BL90" s="690">
        <v>0</v>
      </c>
      <c r="BM90" s="690">
        <v>0</v>
      </c>
      <c r="BN90" s="690">
        <v>0</v>
      </c>
      <c r="BO90" s="690">
        <v>0</v>
      </c>
      <c r="BP90" s="690">
        <v>0</v>
      </c>
      <c r="BQ90" s="690">
        <v>0</v>
      </c>
      <c r="BR90" s="690">
        <v>0</v>
      </c>
      <c r="BS90" s="690">
        <v>0</v>
      </c>
      <c r="BT90" s="690">
        <v>0</v>
      </c>
      <c r="BU90" s="690">
        <v>0</v>
      </c>
      <c r="BV90" s="690">
        <v>0</v>
      </c>
      <c r="BW90" s="690">
        <v>0</v>
      </c>
      <c r="BX90" s="690">
        <v>0</v>
      </c>
      <c r="BY90" s="690">
        <v>0</v>
      </c>
      <c r="BZ90" s="690">
        <v>0</v>
      </c>
      <c r="CA90" s="690">
        <v>0</v>
      </c>
      <c r="CB90" s="690">
        <v>0</v>
      </c>
      <c r="CC90" s="690">
        <v>0</v>
      </c>
      <c r="CD90" s="690">
        <v>0</v>
      </c>
      <c r="CE90" s="690">
        <v>0</v>
      </c>
      <c r="CF90" s="690">
        <v>0</v>
      </c>
      <c r="CG90" s="690">
        <v>0</v>
      </c>
      <c r="CH90" s="690">
        <v>0</v>
      </c>
      <c r="CI90" s="690">
        <v>0</v>
      </c>
      <c r="CJ90" s="690">
        <v>0</v>
      </c>
      <c r="CK90" s="690">
        <v>0</v>
      </c>
      <c r="CL90" s="690">
        <v>0</v>
      </c>
      <c r="CM90" s="690">
        <v>0</v>
      </c>
      <c r="CN90" s="690">
        <v>0</v>
      </c>
      <c r="CO90" s="690">
        <v>0</v>
      </c>
      <c r="CP90" s="690">
        <v>0</v>
      </c>
      <c r="CQ90" s="690">
        <v>0</v>
      </c>
      <c r="CR90" s="690">
        <v>0</v>
      </c>
      <c r="CS90" s="690">
        <v>0</v>
      </c>
      <c r="CT90" s="690">
        <v>0</v>
      </c>
      <c r="CU90" s="690">
        <v>0</v>
      </c>
      <c r="CV90" s="690">
        <v>0</v>
      </c>
      <c r="CW90" s="690">
        <v>0</v>
      </c>
      <c r="CX90" s="690">
        <v>0</v>
      </c>
      <c r="CY90" s="690">
        <v>0</v>
      </c>
      <c r="CZ90" s="693"/>
      <c r="DA90" s="694"/>
      <c r="DB90" s="694"/>
      <c r="DC90" s="694"/>
      <c r="DD90" s="694"/>
      <c r="DE90" s="694"/>
      <c r="DF90" s="694"/>
      <c r="DG90" s="694"/>
      <c r="DH90" s="694"/>
      <c r="DI90" s="694"/>
      <c r="DJ90" s="694"/>
      <c r="DK90" s="694"/>
      <c r="DL90" s="694"/>
      <c r="DM90" s="694"/>
      <c r="DN90" s="694"/>
      <c r="DO90" s="694"/>
      <c r="DP90" s="694"/>
      <c r="DQ90" s="694"/>
      <c r="DR90" s="694"/>
      <c r="DS90" s="694"/>
      <c r="DT90" s="694"/>
      <c r="DU90" s="694"/>
      <c r="DV90" s="694"/>
      <c r="DW90" s="695"/>
      <c r="DX90" s="37"/>
    </row>
    <row r="91" spans="2:128" x14ac:dyDescent="0.2">
      <c r="B91" s="708"/>
      <c r="C91" s="709"/>
      <c r="D91" s="96"/>
      <c r="E91" s="96"/>
      <c r="F91" s="96"/>
      <c r="G91" s="96"/>
      <c r="H91" s="96"/>
      <c r="I91" s="710"/>
      <c r="J91" s="710"/>
      <c r="K91" s="710"/>
      <c r="L91" s="710"/>
      <c r="M91" s="710"/>
      <c r="N91" s="710"/>
      <c r="O91" s="710"/>
      <c r="P91" s="710"/>
      <c r="Q91" s="710"/>
      <c r="R91" s="711"/>
      <c r="S91" s="710"/>
      <c r="T91" s="711"/>
      <c r="U91" s="701" t="s">
        <v>502</v>
      </c>
      <c r="V91" s="688" t="s">
        <v>127</v>
      </c>
      <c r="W91" s="712" t="s">
        <v>500</v>
      </c>
      <c r="X91" s="690">
        <v>0</v>
      </c>
      <c r="Y91" s="690">
        <v>0</v>
      </c>
      <c r="Z91" s="690">
        <v>0</v>
      </c>
      <c r="AA91" s="690">
        <v>0</v>
      </c>
      <c r="AB91" s="690">
        <v>0</v>
      </c>
      <c r="AC91" s="690">
        <v>145</v>
      </c>
      <c r="AD91" s="690">
        <v>145</v>
      </c>
      <c r="AE91" s="690">
        <v>145</v>
      </c>
      <c r="AF91" s="690">
        <v>145</v>
      </c>
      <c r="AG91" s="690">
        <v>145</v>
      </c>
      <c r="AH91" s="690">
        <v>145</v>
      </c>
      <c r="AI91" s="690">
        <v>145</v>
      </c>
      <c r="AJ91" s="690">
        <v>145</v>
      </c>
      <c r="AK91" s="690">
        <v>145</v>
      </c>
      <c r="AL91" s="690">
        <v>145</v>
      </c>
      <c r="AM91" s="690">
        <v>145</v>
      </c>
      <c r="AN91" s="690">
        <v>145</v>
      </c>
      <c r="AO91" s="690">
        <v>145</v>
      </c>
      <c r="AP91" s="690">
        <v>145</v>
      </c>
      <c r="AQ91" s="690">
        <v>145</v>
      </c>
      <c r="AR91" s="690">
        <v>145</v>
      </c>
      <c r="AS91" s="690">
        <v>145</v>
      </c>
      <c r="AT91" s="690">
        <v>145</v>
      </c>
      <c r="AU91" s="690">
        <v>145</v>
      </c>
      <c r="AV91" s="690">
        <v>145</v>
      </c>
      <c r="AW91" s="690">
        <v>145</v>
      </c>
      <c r="AX91" s="690">
        <v>145</v>
      </c>
      <c r="AY91" s="690">
        <v>145</v>
      </c>
      <c r="AZ91" s="690">
        <v>145</v>
      </c>
      <c r="BA91" s="690">
        <v>145</v>
      </c>
      <c r="BB91" s="690">
        <v>145</v>
      </c>
      <c r="BC91" s="690">
        <v>145</v>
      </c>
      <c r="BD91" s="690">
        <v>145</v>
      </c>
      <c r="BE91" s="690">
        <v>145</v>
      </c>
      <c r="BF91" s="690">
        <v>145</v>
      </c>
      <c r="BG91" s="690">
        <v>145</v>
      </c>
      <c r="BH91" s="690">
        <v>145</v>
      </c>
      <c r="BI91" s="690">
        <v>145</v>
      </c>
      <c r="BJ91" s="690">
        <v>145</v>
      </c>
      <c r="BK91" s="690">
        <v>145</v>
      </c>
      <c r="BL91" s="690">
        <v>145</v>
      </c>
      <c r="BM91" s="690">
        <v>145</v>
      </c>
      <c r="BN91" s="690">
        <v>145</v>
      </c>
      <c r="BO91" s="690">
        <v>145</v>
      </c>
      <c r="BP91" s="690">
        <v>145</v>
      </c>
      <c r="BQ91" s="690">
        <v>145</v>
      </c>
      <c r="BR91" s="690">
        <v>145</v>
      </c>
      <c r="BS91" s="690">
        <v>145</v>
      </c>
      <c r="BT91" s="690">
        <v>145</v>
      </c>
      <c r="BU91" s="690">
        <v>145</v>
      </c>
      <c r="BV91" s="690">
        <v>145</v>
      </c>
      <c r="BW91" s="690">
        <v>145</v>
      </c>
      <c r="BX91" s="690">
        <v>145</v>
      </c>
      <c r="BY91" s="690">
        <v>145</v>
      </c>
      <c r="BZ91" s="690">
        <v>145</v>
      </c>
      <c r="CA91" s="690">
        <v>145</v>
      </c>
      <c r="CB91" s="690">
        <v>145</v>
      </c>
      <c r="CC91" s="690">
        <v>145</v>
      </c>
      <c r="CD91" s="690">
        <v>145</v>
      </c>
      <c r="CE91" s="691">
        <v>145</v>
      </c>
      <c r="CF91" s="691">
        <v>145</v>
      </c>
      <c r="CG91" s="691">
        <v>145</v>
      </c>
      <c r="CH91" s="691">
        <v>145</v>
      </c>
      <c r="CI91" s="691">
        <v>145</v>
      </c>
      <c r="CJ91" s="691">
        <v>145</v>
      </c>
      <c r="CK91" s="691">
        <v>145</v>
      </c>
      <c r="CL91" s="691">
        <v>145</v>
      </c>
      <c r="CM91" s="691">
        <v>145</v>
      </c>
      <c r="CN91" s="691">
        <v>145</v>
      </c>
      <c r="CO91" s="691">
        <v>145</v>
      </c>
      <c r="CP91" s="691">
        <v>145</v>
      </c>
      <c r="CQ91" s="691">
        <v>145</v>
      </c>
      <c r="CR91" s="691">
        <v>145</v>
      </c>
      <c r="CS91" s="691">
        <v>145</v>
      </c>
      <c r="CT91" s="691">
        <v>145</v>
      </c>
      <c r="CU91" s="691">
        <v>145</v>
      </c>
      <c r="CV91" s="691">
        <v>145</v>
      </c>
      <c r="CW91" s="691">
        <v>145</v>
      </c>
      <c r="CX91" s="691">
        <v>145</v>
      </c>
      <c r="CY91" s="692">
        <v>145</v>
      </c>
      <c r="CZ91" s="693">
        <v>0</v>
      </c>
      <c r="DA91" s="694">
        <v>0</v>
      </c>
      <c r="DB91" s="694">
        <v>0</v>
      </c>
      <c r="DC91" s="694">
        <v>0</v>
      </c>
      <c r="DD91" s="694">
        <v>0</v>
      </c>
      <c r="DE91" s="694">
        <v>0</v>
      </c>
      <c r="DF91" s="694">
        <v>0</v>
      </c>
      <c r="DG91" s="694">
        <v>0</v>
      </c>
      <c r="DH91" s="694">
        <v>0</v>
      </c>
      <c r="DI91" s="694">
        <v>0</v>
      </c>
      <c r="DJ91" s="694">
        <v>0</v>
      </c>
      <c r="DK91" s="694">
        <v>0</v>
      </c>
      <c r="DL91" s="694">
        <v>0</v>
      </c>
      <c r="DM91" s="694">
        <v>0</v>
      </c>
      <c r="DN91" s="694">
        <v>0</v>
      </c>
      <c r="DO91" s="694">
        <v>0</v>
      </c>
      <c r="DP91" s="694">
        <v>0</v>
      </c>
      <c r="DQ91" s="694">
        <v>0</v>
      </c>
      <c r="DR91" s="694">
        <v>0</v>
      </c>
      <c r="DS91" s="694">
        <v>0</v>
      </c>
      <c r="DT91" s="694">
        <v>0</v>
      </c>
      <c r="DU91" s="694">
        <v>0</v>
      </c>
      <c r="DV91" s="694">
        <v>0</v>
      </c>
      <c r="DW91" s="695">
        <v>0</v>
      </c>
      <c r="DX91" s="37"/>
    </row>
    <row r="92" spans="2:128" x14ac:dyDescent="0.2">
      <c r="B92" s="713"/>
      <c r="C92" s="714"/>
      <c r="D92" s="215"/>
      <c r="E92" s="215"/>
      <c r="F92" s="215"/>
      <c r="G92" s="215"/>
      <c r="H92" s="215"/>
      <c r="I92" s="715"/>
      <c r="J92" s="715"/>
      <c r="K92" s="715"/>
      <c r="L92" s="715"/>
      <c r="M92" s="715"/>
      <c r="N92" s="715"/>
      <c r="O92" s="715"/>
      <c r="P92" s="715"/>
      <c r="Q92" s="715"/>
      <c r="R92" s="716"/>
      <c r="S92" s="715"/>
      <c r="T92" s="716"/>
      <c r="U92" s="701" t="s">
        <v>503</v>
      </c>
      <c r="V92" s="688" t="s">
        <v>127</v>
      </c>
      <c r="W92" s="712" t="s">
        <v>500</v>
      </c>
      <c r="X92" s="690">
        <v>0</v>
      </c>
      <c r="Y92" s="690">
        <v>0</v>
      </c>
      <c r="Z92" s="690">
        <v>0</v>
      </c>
      <c r="AA92" s="690">
        <v>0</v>
      </c>
      <c r="AB92" s="690">
        <v>0</v>
      </c>
      <c r="AC92" s="690">
        <v>317</v>
      </c>
      <c r="AD92" s="690">
        <v>317</v>
      </c>
      <c r="AE92" s="690">
        <v>317</v>
      </c>
      <c r="AF92" s="690">
        <v>317</v>
      </c>
      <c r="AG92" s="690">
        <v>317</v>
      </c>
      <c r="AH92" s="690">
        <v>317</v>
      </c>
      <c r="AI92" s="690">
        <v>317</v>
      </c>
      <c r="AJ92" s="690">
        <v>317</v>
      </c>
      <c r="AK92" s="690">
        <v>317</v>
      </c>
      <c r="AL92" s="690">
        <v>317</v>
      </c>
      <c r="AM92" s="690">
        <v>317</v>
      </c>
      <c r="AN92" s="690">
        <v>317</v>
      </c>
      <c r="AO92" s="690">
        <v>317</v>
      </c>
      <c r="AP92" s="690">
        <v>317</v>
      </c>
      <c r="AQ92" s="690">
        <v>317</v>
      </c>
      <c r="AR92" s="690">
        <v>317</v>
      </c>
      <c r="AS92" s="690">
        <v>317</v>
      </c>
      <c r="AT92" s="690">
        <v>317</v>
      </c>
      <c r="AU92" s="690">
        <v>317</v>
      </c>
      <c r="AV92" s="690">
        <v>317</v>
      </c>
      <c r="AW92" s="690">
        <v>317</v>
      </c>
      <c r="AX92" s="690">
        <v>317</v>
      </c>
      <c r="AY92" s="690">
        <v>317</v>
      </c>
      <c r="AZ92" s="690">
        <v>317</v>
      </c>
      <c r="BA92" s="690">
        <v>317</v>
      </c>
      <c r="BB92" s="690">
        <v>317</v>
      </c>
      <c r="BC92" s="690">
        <v>317</v>
      </c>
      <c r="BD92" s="690">
        <v>317</v>
      </c>
      <c r="BE92" s="690">
        <v>317</v>
      </c>
      <c r="BF92" s="690">
        <v>317</v>
      </c>
      <c r="BG92" s="690">
        <v>317</v>
      </c>
      <c r="BH92" s="690">
        <v>317</v>
      </c>
      <c r="BI92" s="690">
        <v>317</v>
      </c>
      <c r="BJ92" s="690">
        <v>317</v>
      </c>
      <c r="BK92" s="690">
        <v>317</v>
      </c>
      <c r="BL92" s="690">
        <v>317</v>
      </c>
      <c r="BM92" s="690">
        <v>317</v>
      </c>
      <c r="BN92" s="690">
        <v>317</v>
      </c>
      <c r="BO92" s="690">
        <v>317</v>
      </c>
      <c r="BP92" s="690">
        <v>317</v>
      </c>
      <c r="BQ92" s="690">
        <v>317</v>
      </c>
      <c r="BR92" s="690">
        <v>317</v>
      </c>
      <c r="BS92" s="690">
        <v>317</v>
      </c>
      <c r="BT92" s="690">
        <v>317</v>
      </c>
      <c r="BU92" s="690">
        <v>317</v>
      </c>
      <c r="BV92" s="690">
        <v>317</v>
      </c>
      <c r="BW92" s="690">
        <v>317</v>
      </c>
      <c r="BX92" s="690">
        <v>317</v>
      </c>
      <c r="BY92" s="690">
        <v>317</v>
      </c>
      <c r="BZ92" s="690">
        <v>317</v>
      </c>
      <c r="CA92" s="690">
        <v>317</v>
      </c>
      <c r="CB92" s="690">
        <v>317</v>
      </c>
      <c r="CC92" s="690">
        <v>317</v>
      </c>
      <c r="CD92" s="690">
        <v>317</v>
      </c>
      <c r="CE92" s="691">
        <v>317</v>
      </c>
      <c r="CF92" s="691">
        <v>317</v>
      </c>
      <c r="CG92" s="691">
        <v>317</v>
      </c>
      <c r="CH92" s="691">
        <v>317</v>
      </c>
      <c r="CI92" s="691">
        <v>317</v>
      </c>
      <c r="CJ92" s="691">
        <v>317</v>
      </c>
      <c r="CK92" s="691">
        <v>317</v>
      </c>
      <c r="CL92" s="691">
        <v>317</v>
      </c>
      <c r="CM92" s="691">
        <v>317</v>
      </c>
      <c r="CN92" s="691">
        <v>317</v>
      </c>
      <c r="CO92" s="691">
        <v>317</v>
      </c>
      <c r="CP92" s="691">
        <v>317</v>
      </c>
      <c r="CQ92" s="691">
        <v>317</v>
      </c>
      <c r="CR92" s="691">
        <v>317</v>
      </c>
      <c r="CS92" s="691">
        <v>317</v>
      </c>
      <c r="CT92" s="691">
        <v>317</v>
      </c>
      <c r="CU92" s="691">
        <v>317</v>
      </c>
      <c r="CV92" s="691">
        <v>317</v>
      </c>
      <c r="CW92" s="691">
        <v>317</v>
      </c>
      <c r="CX92" s="691">
        <v>317</v>
      </c>
      <c r="CY92" s="692">
        <v>317</v>
      </c>
      <c r="CZ92" s="693">
        <v>0</v>
      </c>
      <c r="DA92" s="694">
        <v>0</v>
      </c>
      <c r="DB92" s="694">
        <v>0</v>
      </c>
      <c r="DC92" s="694">
        <v>0</v>
      </c>
      <c r="DD92" s="694">
        <v>0</v>
      </c>
      <c r="DE92" s="694">
        <v>0</v>
      </c>
      <c r="DF92" s="694">
        <v>0</v>
      </c>
      <c r="DG92" s="694">
        <v>0</v>
      </c>
      <c r="DH92" s="694">
        <v>0</v>
      </c>
      <c r="DI92" s="694">
        <v>0</v>
      </c>
      <c r="DJ92" s="694">
        <v>0</v>
      </c>
      <c r="DK92" s="694">
        <v>0</v>
      </c>
      <c r="DL92" s="694">
        <v>0</v>
      </c>
      <c r="DM92" s="694">
        <v>0</v>
      </c>
      <c r="DN92" s="694">
        <v>0</v>
      </c>
      <c r="DO92" s="694">
        <v>0</v>
      </c>
      <c r="DP92" s="694">
        <v>0</v>
      </c>
      <c r="DQ92" s="694">
        <v>0</v>
      </c>
      <c r="DR92" s="694">
        <v>0</v>
      </c>
      <c r="DS92" s="694">
        <v>0</v>
      </c>
      <c r="DT92" s="694">
        <v>0</v>
      </c>
      <c r="DU92" s="694">
        <v>0</v>
      </c>
      <c r="DV92" s="694">
        <v>0</v>
      </c>
      <c r="DW92" s="695">
        <v>0</v>
      </c>
      <c r="DX92" s="37"/>
    </row>
    <row r="93" spans="2:128" x14ac:dyDescent="0.2">
      <c r="B93" s="713"/>
      <c r="C93" s="714"/>
      <c r="D93" s="215"/>
      <c r="E93" s="215"/>
      <c r="F93" s="215"/>
      <c r="G93" s="215"/>
      <c r="H93" s="215"/>
      <c r="I93" s="715"/>
      <c r="J93" s="715"/>
      <c r="K93" s="715"/>
      <c r="L93" s="715"/>
      <c r="M93" s="715"/>
      <c r="N93" s="715"/>
      <c r="O93" s="715"/>
      <c r="P93" s="715"/>
      <c r="Q93" s="715"/>
      <c r="R93" s="716"/>
      <c r="S93" s="715"/>
      <c r="T93" s="716"/>
      <c r="U93" s="717" t="s">
        <v>504</v>
      </c>
      <c r="V93" s="718" t="s">
        <v>127</v>
      </c>
      <c r="W93" s="712" t="s">
        <v>500</v>
      </c>
      <c r="X93" s="690">
        <v>0</v>
      </c>
      <c r="Y93" s="690">
        <v>0</v>
      </c>
      <c r="Z93" s="690">
        <v>0</v>
      </c>
      <c r="AA93" s="690">
        <v>0</v>
      </c>
      <c r="AB93" s="690">
        <v>0</v>
      </c>
      <c r="AC93" s="690">
        <v>0</v>
      </c>
      <c r="AD93" s="690">
        <v>0</v>
      </c>
      <c r="AE93" s="690">
        <v>0</v>
      </c>
      <c r="AF93" s="690">
        <v>0</v>
      </c>
      <c r="AG93" s="690">
        <v>0</v>
      </c>
      <c r="AH93" s="690">
        <v>0</v>
      </c>
      <c r="AI93" s="690">
        <v>0</v>
      </c>
      <c r="AJ93" s="690">
        <v>0</v>
      </c>
      <c r="AK93" s="690">
        <v>0</v>
      </c>
      <c r="AL93" s="690">
        <v>0</v>
      </c>
      <c r="AM93" s="690">
        <v>0</v>
      </c>
      <c r="AN93" s="690">
        <v>0</v>
      </c>
      <c r="AO93" s="690">
        <v>0</v>
      </c>
      <c r="AP93" s="690">
        <v>0</v>
      </c>
      <c r="AQ93" s="690">
        <v>0</v>
      </c>
      <c r="AR93" s="690">
        <v>0</v>
      </c>
      <c r="AS93" s="690">
        <v>0</v>
      </c>
      <c r="AT93" s="690">
        <v>0</v>
      </c>
      <c r="AU93" s="690">
        <v>0</v>
      </c>
      <c r="AV93" s="690">
        <v>0</v>
      </c>
      <c r="AW93" s="690">
        <v>0</v>
      </c>
      <c r="AX93" s="690">
        <v>0</v>
      </c>
      <c r="AY93" s="690">
        <v>0</v>
      </c>
      <c r="AZ93" s="690">
        <v>0</v>
      </c>
      <c r="BA93" s="690">
        <v>0</v>
      </c>
      <c r="BB93" s="690">
        <v>0</v>
      </c>
      <c r="BC93" s="690">
        <v>0</v>
      </c>
      <c r="BD93" s="690">
        <v>0</v>
      </c>
      <c r="BE93" s="690">
        <v>0</v>
      </c>
      <c r="BF93" s="690">
        <v>0</v>
      </c>
      <c r="BG93" s="690">
        <v>0</v>
      </c>
      <c r="BH93" s="690">
        <v>0</v>
      </c>
      <c r="BI93" s="690">
        <v>0</v>
      </c>
      <c r="BJ93" s="690">
        <v>0</v>
      </c>
      <c r="BK93" s="690">
        <v>0</v>
      </c>
      <c r="BL93" s="690">
        <v>0</v>
      </c>
      <c r="BM93" s="690">
        <v>0</v>
      </c>
      <c r="BN93" s="690">
        <v>0</v>
      </c>
      <c r="BO93" s="690">
        <v>0</v>
      </c>
      <c r="BP93" s="690">
        <v>0</v>
      </c>
      <c r="BQ93" s="690">
        <v>0</v>
      </c>
      <c r="BR93" s="690">
        <v>0</v>
      </c>
      <c r="BS93" s="690">
        <v>0</v>
      </c>
      <c r="BT93" s="690">
        <v>0</v>
      </c>
      <c r="BU93" s="690">
        <v>0</v>
      </c>
      <c r="BV93" s="690">
        <v>0</v>
      </c>
      <c r="BW93" s="690">
        <v>0</v>
      </c>
      <c r="BX93" s="690">
        <v>0</v>
      </c>
      <c r="BY93" s="690">
        <v>0</v>
      </c>
      <c r="BZ93" s="690">
        <v>0</v>
      </c>
      <c r="CA93" s="690">
        <v>0</v>
      </c>
      <c r="CB93" s="690">
        <v>0</v>
      </c>
      <c r="CC93" s="690">
        <v>0</v>
      </c>
      <c r="CD93" s="690">
        <v>0</v>
      </c>
      <c r="CE93" s="691">
        <v>0</v>
      </c>
      <c r="CF93" s="691">
        <v>0</v>
      </c>
      <c r="CG93" s="691">
        <v>0</v>
      </c>
      <c r="CH93" s="691">
        <v>0</v>
      </c>
      <c r="CI93" s="691">
        <v>0</v>
      </c>
      <c r="CJ93" s="691">
        <v>0</v>
      </c>
      <c r="CK93" s="691">
        <v>0</v>
      </c>
      <c r="CL93" s="691">
        <v>0</v>
      </c>
      <c r="CM93" s="691">
        <v>0</v>
      </c>
      <c r="CN93" s="691">
        <v>0</v>
      </c>
      <c r="CO93" s="691">
        <v>0</v>
      </c>
      <c r="CP93" s="691">
        <v>0</v>
      </c>
      <c r="CQ93" s="691">
        <v>0</v>
      </c>
      <c r="CR93" s="691">
        <v>0</v>
      </c>
      <c r="CS93" s="691">
        <v>0</v>
      </c>
      <c r="CT93" s="691">
        <v>0</v>
      </c>
      <c r="CU93" s="691">
        <v>0</v>
      </c>
      <c r="CV93" s="691">
        <v>0</v>
      </c>
      <c r="CW93" s="691">
        <v>0</v>
      </c>
      <c r="CX93" s="691">
        <v>0</v>
      </c>
      <c r="CY93" s="692">
        <v>0</v>
      </c>
      <c r="CZ93" s="693">
        <v>0</v>
      </c>
      <c r="DA93" s="694">
        <v>0</v>
      </c>
      <c r="DB93" s="694">
        <v>0</v>
      </c>
      <c r="DC93" s="694">
        <v>0</v>
      </c>
      <c r="DD93" s="694">
        <v>0</v>
      </c>
      <c r="DE93" s="694">
        <v>0</v>
      </c>
      <c r="DF93" s="694">
        <v>0</v>
      </c>
      <c r="DG93" s="694">
        <v>0</v>
      </c>
      <c r="DH93" s="694">
        <v>0</v>
      </c>
      <c r="DI93" s="694">
        <v>0</v>
      </c>
      <c r="DJ93" s="694">
        <v>0</v>
      </c>
      <c r="DK93" s="694">
        <v>0</v>
      </c>
      <c r="DL93" s="694">
        <v>0</v>
      </c>
      <c r="DM93" s="694">
        <v>0</v>
      </c>
      <c r="DN93" s="694">
        <v>0</v>
      </c>
      <c r="DO93" s="694">
        <v>0</v>
      </c>
      <c r="DP93" s="694">
        <v>0</v>
      </c>
      <c r="DQ93" s="694">
        <v>0</v>
      </c>
      <c r="DR93" s="694">
        <v>0</v>
      </c>
      <c r="DS93" s="694">
        <v>0</v>
      </c>
      <c r="DT93" s="694">
        <v>0</v>
      </c>
      <c r="DU93" s="694">
        <v>0</v>
      </c>
      <c r="DV93" s="694">
        <v>0</v>
      </c>
      <c r="DW93" s="695">
        <v>0</v>
      </c>
      <c r="DX93" s="37"/>
    </row>
    <row r="94" spans="2:128" x14ac:dyDescent="0.2">
      <c r="B94" s="713"/>
      <c r="C94" s="714"/>
      <c r="D94" s="215"/>
      <c r="E94" s="215"/>
      <c r="F94" s="215"/>
      <c r="G94" s="215"/>
      <c r="H94" s="215"/>
      <c r="I94" s="715"/>
      <c r="J94" s="715"/>
      <c r="K94" s="715"/>
      <c r="L94" s="715"/>
      <c r="M94" s="715"/>
      <c r="N94" s="715"/>
      <c r="O94" s="715"/>
      <c r="P94" s="715"/>
      <c r="Q94" s="715"/>
      <c r="R94" s="716"/>
      <c r="S94" s="715"/>
      <c r="T94" s="716"/>
      <c r="U94" s="701" t="s">
        <v>505</v>
      </c>
      <c r="V94" s="688" t="s">
        <v>127</v>
      </c>
      <c r="W94" s="712" t="s">
        <v>500</v>
      </c>
      <c r="X94" s="690">
        <v>0</v>
      </c>
      <c r="Y94" s="690">
        <v>0</v>
      </c>
      <c r="Z94" s="690">
        <v>0</v>
      </c>
      <c r="AA94" s="690">
        <v>0</v>
      </c>
      <c r="AB94" s="690">
        <v>0</v>
      </c>
      <c r="AC94" s="690">
        <v>0</v>
      </c>
      <c r="AD94" s="690">
        <v>0</v>
      </c>
      <c r="AE94" s="690">
        <v>0</v>
      </c>
      <c r="AF94" s="690">
        <v>0</v>
      </c>
      <c r="AG94" s="690">
        <v>0</v>
      </c>
      <c r="AH94" s="690">
        <v>0</v>
      </c>
      <c r="AI94" s="690">
        <v>0</v>
      </c>
      <c r="AJ94" s="690">
        <v>0</v>
      </c>
      <c r="AK94" s="690">
        <v>0</v>
      </c>
      <c r="AL94" s="690">
        <v>0</v>
      </c>
      <c r="AM94" s="690">
        <v>0</v>
      </c>
      <c r="AN94" s="690">
        <v>0</v>
      </c>
      <c r="AO94" s="690">
        <v>0</v>
      </c>
      <c r="AP94" s="690">
        <v>0</v>
      </c>
      <c r="AQ94" s="690">
        <v>0</v>
      </c>
      <c r="AR94" s="690">
        <v>0</v>
      </c>
      <c r="AS94" s="690">
        <v>0</v>
      </c>
      <c r="AT94" s="690">
        <v>0</v>
      </c>
      <c r="AU94" s="690">
        <v>0</v>
      </c>
      <c r="AV94" s="690">
        <v>0</v>
      </c>
      <c r="AW94" s="690">
        <v>0</v>
      </c>
      <c r="AX94" s="690">
        <v>0</v>
      </c>
      <c r="AY94" s="690">
        <v>0</v>
      </c>
      <c r="AZ94" s="690">
        <v>0</v>
      </c>
      <c r="BA94" s="690">
        <v>0</v>
      </c>
      <c r="BB94" s="690">
        <v>0</v>
      </c>
      <c r="BC94" s="690">
        <v>0</v>
      </c>
      <c r="BD94" s="690">
        <v>0</v>
      </c>
      <c r="BE94" s="690">
        <v>0</v>
      </c>
      <c r="BF94" s="690">
        <v>0</v>
      </c>
      <c r="BG94" s="690">
        <v>0</v>
      </c>
      <c r="BH94" s="690">
        <v>0</v>
      </c>
      <c r="BI94" s="690">
        <v>0</v>
      </c>
      <c r="BJ94" s="690">
        <v>0</v>
      </c>
      <c r="BK94" s="690">
        <v>0</v>
      </c>
      <c r="BL94" s="690">
        <v>0</v>
      </c>
      <c r="BM94" s="690">
        <v>0</v>
      </c>
      <c r="BN94" s="690">
        <v>0</v>
      </c>
      <c r="BO94" s="690">
        <v>0</v>
      </c>
      <c r="BP94" s="690">
        <v>0</v>
      </c>
      <c r="BQ94" s="690">
        <v>0</v>
      </c>
      <c r="BR94" s="690">
        <v>0</v>
      </c>
      <c r="BS94" s="690">
        <v>0</v>
      </c>
      <c r="BT94" s="690">
        <v>0</v>
      </c>
      <c r="BU94" s="690">
        <v>0</v>
      </c>
      <c r="BV94" s="690">
        <v>0</v>
      </c>
      <c r="BW94" s="690">
        <v>0</v>
      </c>
      <c r="BX94" s="690">
        <v>0</v>
      </c>
      <c r="BY94" s="690">
        <v>0</v>
      </c>
      <c r="BZ94" s="690">
        <v>0</v>
      </c>
      <c r="CA94" s="690">
        <v>0</v>
      </c>
      <c r="CB94" s="690">
        <v>0</v>
      </c>
      <c r="CC94" s="690">
        <v>0</v>
      </c>
      <c r="CD94" s="690">
        <v>0</v>
      </c>
      <c r="CE94" s="691">
        <v>0</v>
      </c>
      <c r="CF94" s="691">
        <v>0</v>
      </c>
      <c r="CG94" s="691">
        <v>0</v>
      </c>
      <c r="CH94" s="691">
        <v>0</v>
      </c>
      <c r="CI94" s="691">
        <v>0</v>
      </c>
      <c r="CJ94" s="691">
        <v>0</v>
      </c>
      <c r="CK94" s="691">
        <v>0</v>
      </c>
      <c r="CL94" s="691">
        <v>0</v>
      </c>
      <c r="CM94" s="691">
        <v>0</v>
      </c>
      <c r="CN94" s="691">
        <v>0</v>
      </c>
      <c r="CO94" s="691">
        <v>0</v>
      </c>
      <c r="CP94" s="691">
        <v>0</v>
      </c>
      <c r="CQ94" s="691">
        <v>0</v>
      </c>
      <c r="CR94" s="691">
        <v>0</v>
      </c>
      <c r="CS94" s="691">
        <v>0</v>
      </c>
      <c r="CT94" s="691">
        <v>0</v>
      </c>
      <c r="CU94" s="691">
        <v>0</v>
      </c>
      <c r="CV94" s="691">
        <v>0</v>
      </c>
      <c r="CW94" s="691">
        <v>0</v>
      </c>
      <c r="CX94" s="691">
        <v>0</v>
      </c>
      <c r="CY94" s="692">
        <v>0</v>
      </c>
      <c r="CZ94" s="693">
        <v>0</v>
      </c>
      <c r="DA94" s="694">
        <v>0</v>
      </c>
      <c r="DB94" s="694">
        <v>0</v>
      </c>
      <c r="DC94" s="694">
        <v>0</v>
      </c>
      <c r="DD94" s="694">
        <v>0</v>
      </c>
      <c r="DE94" s="694">
        <v>0</v>
      </c>
      <c r="DF94" s="694">
        <v>0</v>
      </c>
      <c r="DG94" s="694">
        <v>0</v>
      </c>
      <c r="DH94" s="694">
        <v>0</v>
      </c>
      <c r="DI94" s="694">
        <v>0</v>
      </c>
      <c r="DJ94" s="694">
        <v>0</v>
      </c>
      <c r="DK94" s="694">
        <v>0</v>
      </c>
      <c r="DL94" s="694">
        <v>0</v>
      </c>
      <c r="DM94" s="694">
        <v>0</v>
      </c>
      <c r="DN94" s="694">
        <v>0</v>
      </c>
      <c r="DO94" s="694">
        <v>0</v>
      </c>
      <c r="DP94" s="694">
        <v>0</v>
      </c>
      <c r="DQ94" s="694">
        <v>0</v>
      </c>
      <c r="DR94" s="694">
        <v>0</v>
      </c>
      <c r="DS94" s="694">
        <v>0</v>
      </c>
      <c r="DT94" s="694">
        <v>0</v>
      </c>
      <c r="DU94" s="694">
        <v>0</v>
      </c>
      <c r="DV94" s="694">
        <v>0</v>
      </c>
      <c r="DW94" s="695">
        <v>0</v>
      </c>
      <c r="DX94" s="37"/>
    </row>
    <row r="95" spans="2:128" x14ac:dyDescent="0.2">
      <c r="B95" s="192"/>
      <c r="C95" s="714"/>
      <c r="D95" s="215"/>
      <c r="E95" s="215"/>
      <c r="F95" s="215"/>
      <c r="G95" s="215"/>
      <c r="H95" s="215"/>
      <c r="I95" s="715"/>
      <c r="J95" s="715"/>
      <c r="K95" s="715"/>
      <c r="L95" s="715"/>
      <c r="M95" s="715"/>
      <c r="N95" s="715"/>
      <c r="O95" s="715"/>
      <c r="P95" s="715"/>
      <c r="Q95" s="715"/>
      <c r="R95" s="716"/>
      <c r="S95" s="715"/>
      <c r="T95" s="716"/>
      <c r="U95" s="701" t="s">
        <v>506</v>
      </c>
      <c r="V95" s="688" t="s">
        <v>127</v>
      </c>
      <c r="W95" s="712" t="s">
        <v>500</v>
      </c>
      <c r="X95" s="690">
        <v>0</v>
      </c>
      <c r="Y95" s="690">
        <v>0</v>
      </c>
      <c r="Z95" s="690">
        <v>0</v>
      </c>
      <c r="AA95" s="690">
        <v>0</v>
      </c>
      <c r="AB95" s="690">
        <v>0</v>
      </c>
      <c r="AC95" s="690">
        <v>0</v>
      </c>
      <c r="AD95" s="690">
        <v>0</v>
      </c>
      <c r="AE95" s="690">
        <v>0</v>
      </c>
      <c r="AF95" s="690">
        <v>0</v>
      </c>
      <c r="AG95" s="690">
        <v>0</v>
      </c>
      <c r="AH95" s="690">
        <v>0</v>
      </c>
      <c r="AI95" s="690">
        <v>0</v>
      </c>
      <c r="AJ95" s="690">
        <v>0</v>
      </c>
      <c r="AK95" s="690">
        <v>0</v>
      </c>
      <c r="AL95" s="690">
        <v>0</v>
      </c>
      <c r="AM95" s="690">
        <v>0</v>
      </c>
      <c r="AN95" s="690">
        <v>0</v>
      </c>
      <c r="AO95" s="690">
        <v>0</v>
      </c>
      <c r="AP95" s="690">
        <v>0</v>
      </c>
      <c r="AQ95" s="690">
        <v>0</v>
      </c>
      <c r="AR95" s="690">
        <v>0</v>
      </c>
      <c r="AS95" s="690">
        <v>0</v>
      </c>
      <c r="AT95" s="690">
        <v>0</v>
      </c>
      <c r="AU95" s="690">
        <v>0</v>
      </c>
      <c r="AV95" s="690">
        <v>0</v>
      </c>
      <c r="AW95" s="690">
        <v>0</v>
      </c>
      <c r="AX95" s="690">
        <v>0</v>
      </c>
      <c r="AY95" s="690">
        <v>0</v>
      </c>
      <c r="AZ95" s="690">
        <v>0</v>
      </c>
      <c r="BA95" s="690">
        <v>0</v>
      </c>
      <c r="BB95" s="690">
        <v>0</v>
      </c>
      <c r="BC95" s="690">
        <v>0</v>
      </c>
      <c r="BD95" s="690">
        <v>0</v>
      </c>
      <c r="BE95" s="690">
        <v>0</v>
      </c>
      <c r="BF95" s="690">
        <v>0</v>
      </c>
      <c r="BG95" s="690">
        <v>0</v>
      </c>
      <c r="BH95" s="690">
        <v>0</v>
      </c>
      <c r="BI95" s="690">
        <v>0</v>
      </c>
      <c r="BJ95" s="690">
        <v>0</v>
      </c>
      <c r="BK95" s="690">
        <v>0</v>
      </c>
      <c r="BL95" s="690">
        <v>0</v>
      </c>
      <c r="BM95" s="690">
        <v>0</v>
      </c>
      <c r="BN95" s="690">
        <v>0</v>
      </c>
      <c r="BO95" s="690">
        <v>0</v>
      </c>
      <c r="BP95" s="690">
        <v>0</v>
      </c>
      <c r="BQ95" s="690">
        <v>0</v>
      </c>
      <c r="BR95" s="690">
        <v>0</v>
      </c>
      <c r="BS95" s="690">
        <v>0</v>
      </c>
      <c r="BT95" s="690">
        <v>0</v>
      </c>
      <c r="BU95" s="690">
        <v>0</v>
      </c>
      <c r="BV95" s="690">
        <v>0</v>
      </c>
      <c r="BW95" s="690">
        <v>0</v>
      </c>
      <c r="BX95" s="690">
        <v>0</v>
      </c>
      <c r="BY95" s="690">
        <v>0</v>
      </c>
      <c r="BZ95" s="690">
        <v>0</v>
      </c>
      <c r="CA95" s="690">
        <v>0</v>
      </c>
      <c r="CB95" s="690">
        <v>0</v>
      </c>
      <c r="CC95" s="690">
        <v>0</v>
      </c>
      <c r="CD95" s="690">
        <v>0</v>
      </c>
      <c r="CE95" s="691">
        <v>0</v>
      </c>
      <c r="CF95" s="691">
        <v>0</v>
      </c>
      <c r="CG95" s="691">
        <v>0</v>
      </c>
      <c r="CH95" s="691">
        <v>0</v>
      </c>
      <c r="CI95" s="691">
        <v>0</v>
      </c>
      <c r="CJ95" s="691">
        <v>0</v>
      </c>
      <c r="CK95" s="691">
        <v>0</v>
      </c>
      <c r="CL95" s="691">
        <v>0</v>
      </c>
      <c r="CM95" s="691">
        <v>0</v>
      </c>
      <c r="CN95" s="691">
        <v>0</v>
      </c>
      <c r="CO95" s="691">
        <v>0</v>
      </c>
      <c r="CP95" s="691">
        <v>0</v>
      </c>
      <c r="CQ95" s="691">
        <v>0</v>
      </c>
      <c r="CR95" s="691">
        <v>0</v>
      </c>
      <c r="CS95" s="691">
        <v>0</v>
      </c>
      <c r="CT95" s="691">
        <v>0</v>
      </c>
      <c r="CU95" s="691">
        <v>0</v>
      </c>
      <c r="CV95" s="691">
        <v>0</v>
      </c>
      <c r="CW95" s="691">
        <v>0</v>
      </c>
      <c r="CX95" s="691">
        <v>0</v>
      </c>
      <c r="CY95" s="692">
        <v>0</v>
      </c>
      <c r="CZ95" s="693">
        <v>0</v>
      </c>
      <c r="DA95" s="694">
        <v>0</v>
      </c>
      <c r="DB95" s="694">
        <v>0</v>
      </c>
      <c r="DC95" s="694">
        <v>0</v>
      </c>
      <c r="DD95" s="694">
        <v>0</v>
      </c>
      <c r="DE95" s="694">
        <v>0</v>
      </c>
      <c r="DF95" s="694">
        <v>0</v>
      </c>
      <c r="DG95" s="694">
        <v>0</v>
      </c>
      <c r="DH95" s="694">
        <v>0</v>
      </c>
      <c r="DI95" s="694">
        <v>0</v>
      </c>
      <c r="DJ95" s="694">
        <v>0</v>
      </c>
      <c r="DK95" s="694">
        <v>0</v>
      </c>
      <c r="DL95" s="694">
        <v>0</v>
      </c>
      <c r="DM95" s="694">
        <v>0</v>
      </c>
      <c r="DN95" s="694">
        <v>0</v>
      </c>
      <c r="DO95" s="694">
        <v>0</v>
      </c>
      <c r="DP95" s="694">
        <v>0</v>
      </c>
      <c r="DQ95" s="694">
        <v>0</v>
      </c>
      <c r="DR95" s="694">
        <v>0</v>
      </c>
      <c r="DS95" s="694">
        <v>0</v>
      </c>
      <c r="DT95" s="694">
        <v>0</v>
      </c>
      <c r="DU95" s="694">
        <v>0</v>
      </c>
      <c r="DV95" s="694">
        <v>0</v>
      </c>
      <c r="DW95" s="695">
        <v>0</v>
      </c>
      <c r="DX95" s="37"/>
    </row>
    <row r="96" spans="2:128" x14ac:dyDescent="0.2">
      <c r="B96" s="192"/>
      <c r="C96" s="714"/>
      <c r="D96" s="215"/>
      <c r="E96" s="215"/>
      <c r="F96" s="215"/>
      <c r="G96" s="215"/>
      <c r="H96" s="215"/>
      <c r="I96" s="715"/>
      <c r="J96" s="715"/>
      <c r="K96" s="715"/>
      <c r="L96" s="715"/>
      <c r="M96" s="715"/>
      <c r="N96" s="715"/>
      <c r="O96" s="715"/>
      <c r="P96" s="715"/>
      <c r="Q96" s="715"/>
      <c r="R96" s="716"/>
      <c r="S96" s="715"/>
      <c r="T96" s="716"/>
      <c r="U96" s="701" t="s">
        <v>507</v>
      </c>
      <c r="V96" s="688" t="s">
        <v>127</v>
      </c>
      <c r="W96" s="712" t="s">
        <v>500</v>
      </c>
      <c r="X96" s="690">
        <v>3.1742759999999999</v>
      </c>
      <c r="Y96" s="690">
        <v>3.6277439999999999</v>
      </c>
      <c r="Z96" s="690">
        <v>4.5346799999999998</v>
      </c>
      <c r="AA96" s="690">
        <v>18.138719999999999</v>
      </c>
      <c r="AB96" s="690">
        <v>15.871379999999997</v>
      </c>
      <c r="AC96" s="690">
        <v>0</v>
      </c>
      <c r="AD96" s="690">
        <v>0</v>
      </c>
      <c r="AE96" s="690">
        <v>0</v>
      </c>
      <c r="AF96" s="690">
        <v>0</v>
      </c>
      <c r="AG96" s="690">
        <v>0</v>
      </c>
      <c r="AH96" s="690">
        <v>0</v>
      </c>
      <c r="AI96" s="690">
        <v>0</v>
      </c>
      <c r="AJ96" s="690">
        <v>0</v>
      </c>
      <c r="AK96" s="690">
        <v>0</v>
      </c>
      <c r="AL96" s="690">
        <v>0</v>
      </c>
      <c r="AM96" s="690">
        <v>0</v>
      </c>
      <c r="AN96" s="690">
        <v>0</v>
      </c>
      <c r="AO96" s="690">
        <v>0</v>
      </c>
      <c r="AP96" s="690">
        <v>0</v>
      </c>
      <c r="AQ96" s="690">
        <v>0</v>
      </c>
      <c r="AR96" s="690">
        <v>0</v>
      </c>
      <c r="AS96" s="690">
        <v>0</v>
      </c>
      <c r="AT96" s="690">
        <v>0</v>
      </c>
      <c r="AU96" s="690">
        <v>0</v>
      </c>
      <c r="AV96" s="690">
        <v>0</v>
      </c>
      <c r="AW96" s="690">
        <v>0</v>
      </c>
      <c r="AX96" s="690">
        <v>0</v>
      </c>
      <c r="AY96" s="690">
        <v>0</v>
      </c>
      <c r="AZ96" s="690">
        <v>0</v>
      </c>
      <c r="BA96" s="690">
        <v>0</v>
      </c>
      <c r="BB96" s="690">
        <v>0</v>
      </c>
      <c r="BC96" s="690">
        <v>0</v>
      </c>
      <c r="BD96" s="690">
        <v>0</v>
      </c>
      <c r="BE96" s="690">
        <v>0</v>
      </c>
      <c r="BF96" s="690">
        <v>0</v>
      </c>
      <c r="BG96" s="690">
        <v>0</v>
      </c>
      <c r="BH96" s="690">
        <v>0</v>
      </c>
      <c r="BI96" s="690">
        <v>0</v>
      </c>
      <c r="BJ96" s="690">
        <v>0</v>
      </c>
      <c r="BK96" s="690">
        <v>0</v>
      </c>
      <c r="BL96" s="690">
        <v>0</v>
      </c>
      <c r="BM96" s="690">
        <v>0</v>
      </c>
      <c r="BN96" s="690">
        <v>0</v>
      </c>
      <c r="BO96" s="690">
        <v>0</v>
      </c>
      <c r="BP96" s="690">
        <v>0</v>
      </c>
      <c r="BQ96" s="690">
        <v>0</v>
      </c>
      <c r="BR96" s="690">
        <v>0</v>
      </c>
      <c r="BS96" s="690">
        <v>0</v>
      </c>
      <c r="BT96" s="690">
        <v>0</v>
      </c>
      <c r="BU96" s="690">
        <v>0</v>
      </c>
      <c r="BV96" s="690">
        <v>0</v>
      </c>
      <c r="BW96" s="690">
        <v>0</v>
      </c>
      <c r="BX96" s="690">
        <v>0</v>
      </c>
      <c r="BY96" s="690">
        <v>0</v>
      </c>
      <c r="BZ96" s="690">
        <v>0</v>
      </c>
      <c r="CA96" s="690">
        <v>0</v>
      </c>
      <c r="CB96" s="690">
        <v>0</v>
      </c>
      <c r="CC96" s="690">
        <v>0</v>
      </c>
      <c r="CD96" s="690">
        <v>0</v>
      </c>
      <c r="CE96" s="691">
        <v>0</v>
      </c>
      <c r="CF96" s="691">
        <v>0</v>
      </c>
      <c r="CG96" s="691">
        <v>0</v>
      </c>
      <c r="CH96" s="691">
        <v>0</v>
      </c>
      <c r="CI96" s="691">
        <v>0</v>
      </c>
      <c r="CJ96" s="691">
        <v>0</v>
      </c>
      <c r="CK96" s="691">
        <v>0</v>
      </c>
      <c r="CL96" s="691">
        <v>0</v>
      </c>
      <c r="CM96" s="691">
        <v>0</v>
      </c>
      <c r="CN96" s="691">
        <v>0</v>
      </c>
      <c r="CO96" s="691">
        <v>0</v>
      </c>
      <c r="CP96" s="691">
        <v>0</v>
      </c>
      <c r="CQ96" s="691">
        <v>0</v>
      </c>
      <c r="CR96" s="691">
        <v>0</v>
      </c>
      <c r="CS96" s="691">
        <v>0</v>
      </c>
      <c r="CT96" s="691">
        <v>0</v>
      </c>
      <c r="CU96" s="691">
        <v>0</v>
      </c>
      <c r="CV96" s="691">
        <v>0</v>
      </c>
      <c r="CW96" s="691">
        <v>0</v>
      </c>
      <c r="CX96" s="691">
        <v>0</v>
      </c>
      <c r="CY96" s="692">
        <v>0</v>
      </c>
      <c r="CZ96" s="693">
        <v>0</v>
      </c>
      <c r="DA96" s="694">
        <v>0</v>
      </c>
      <c r="DB96" s="694">
        <v>0</v>
      </c>
      <c r="DC96" s="694">
        <v>0</v>
      </c>
      <c r="DD96" s="694">
        <v>0</v>
      </c>
      <c r="DE96" s="694">
        <v>0</v>
      </c>
      <c r="DF96" s="694">
        <v>0</v>
      </c>
      <c r="DG96" s="694">
        <v>0</v>
      </c>
      <c r="DH96" s="694">
        <v>0</v>
      </c>
      <c r="DI96" s="694">
        <v>0</v>
      </c>
      <c r="DJ96" s="694">
        <v>0</v>
      </c>
      <c r="DK96" s="694">
        <v>0</v>
      </c>
      <c r="DL96" s="694">
        <v>0</v>
      </c>
      <c r="DM96" s="694">
        <v>0</v>
      </c>
      <c r="DN96" s="694">
        <v>0</v>
      </c>
      <c r="DO96" s="694">
        <v>0</v>
      </c>
      <c r="DP96" s="694">
        <v>0</v>
      </c>
      <c r="DQ96" s="694">
        <v>0</v>
      </c>
      <c r="DR96" s="694">
        <v>0</v>
      </c>
      <c r="DS96" s="694">
        <v>0</v>
      </c>
      <c r="DT96" s="694">
        <v>0</v>
      </c>
      <c r="DU96" s="694">
        <v>0</v>
      </c>
      <c r="DV96" s="694">
        <v>0</v>
      </c>
      <c r="DW96" s="695">
        <v>0</v>
      </c>
      <c r="DX96" s="37"/>
    </row>
    <row r="97" spans="2:128" x14ac:dyDescent="0.2">
      <c r="B97" s="192"/>
      <c r="C97" s="714"/>
      <c r="D97" s="215"/>
      <c r="E97" s="215"/>
      <c r="F97" s="215"/>
      <c r="G97" s="215"/>
      <c r="H97" s="215"/>
      <c r="I97" s="715"/>
      <c r="J97" s="715"/>
      <c r="K97" s="715"/>
      <c r="L97" s="715"/>
      <c r="M97" s="715"/>
      <c r="N97" s="715"/>
      <c r="O97" s="715"/>
      <c r="P97" s="715"/>
      <c r="Q97" s="715"/>
      <c r="R97" s="716"/>
      <c r="S97" s="715"/>
      <c r="T97" s="716"/>
      <c r="U97" s="701" t="s">
        <v>508</v>
      </c>
      <c r="V97" s="688" t="s">
        <v>127</v>
      </c>
      <c r="W97" s="712" t="s">
        <v>500</v>
      </c>
      <c r="X97" s="690">
        <v>0</v>
      </c>
      <c r="Y97" s="690">
        <v>0</v>
      </c>
      <c r="Z97" s="690">
        <v>0</v>
      </c>
      <c r="AA97" s="690">
        <v>0</v>
      </c>
      <c r="AB97" s="690">
        <v>0</v>
      </c>
      <c r="AC97" s="690">
        <v>41.161289944273946</v>
      </c>
      <c r="AD97" s="690">
        <v>38.130485060106594</v>
      </c>
      <c r="AE97" s="690">
        <v>36.241486639917007</v>
      </c>
      <c r="AF97" s="690">
        <v>35.597843698618256</v>
      </c>
      <c r="AG97" s="690">
        <v>33.171902868123375</v>
      </c>
      <c r="AH97" s="690">
        <v>31.314034507501816</v>
      </c>
      <c r="AI97" s="690">
        <v>29.456166146880257</v>
      </c>
      <c r="AJ97" s="690">
        <v>27.598297786258691</v>
      </c>
      <c r="AK97" s="690">
        <v>25.740429425637139</v>
      </c>
      <c r="AL97" s="690">
        <v>23.882561065015576</v>
      </c>
      <c r="AM97" s="690">
        <v>22.02469270439402</v>
      </c>
      <c r="AN97" s="690">
        <v>20.166824343772454</v>
      </c>
      <c r="AO97" s="690">
        <v>18.308955983150895</v>
      </c>
      <c r="AP97" s="690">
        <v>16.451087622529343</v>
      </c>
      <c r="AQ97" s="690">
        <v>14.593219261907782</v>
      </c>
      <c r="AR97" s="690">
        <v>12.735350901286225</v>
      </c>
      <c r="AS97" s="690">
        <v>10.877482540664667</v>
      </c>
      <c r="AT97" s="690">
        <v>9.0196141800431082</v>
      </c>
      <c r="AU97" s="690">
        <v>7.16174581942155</v>
      </c>
      <c r="AV97" s="690">
        <v>5.3038774587999917</v>
      </c>
      <c r="AW97" s="690">
        <v>5.3038774587999917</v>
      </c>
      <c r="AX97" s="690">
        <v>5.3038774587999917</v>
      </c>
      <c r="AY97" s="690">
        <v>5.3038774587999917</v>
      </c>
      <c r="AZ97" s="690">
        <v>5.3038774587999917</v>
      </c>
      <c r="BA97" s="690">
        <v>5.3038774587999917</v>
      </c>
      <c r="BB97" s="690">
        <v>5.3038774587999917</v>
      </c>
      <c r="BC97" s="690">
        <v>5.3038774587999917</v>
      </c>
      <c r="BD97" s="690">
        <v>5.3038774587999917</v>
      </c>
      <c r="BE97" s="690">
        <v>5.3038774587999917</v>
      </c>
      <c r="BF97" s="690">
        <v>5.3038774587999917</v>
      </c>
      <c r="BG97" s="690">
        <v>5.3038774587999917</v>
      </c>
      <c r="BH97" s="690">
        <v>5.3038774587999917</v>
      </c>
      <c r="BI97" s="690">
        <v>5.3038774587999917</v>
      </c>
      <c r="BJ97" s="690">
        <v>5.3038774587999917</v>
      </c>
      <c r="BK97" s="690">
        <v>5.3038774587999917</v>
      </c>
      <c r="BL97" s="690">
        <v>5.3038774587999917</v>
      </c>
      <c r="BM97" s="690">
        <v>5.3038774587999917</v>
      </c>
      <c r="BN97" s="690">
        <v>5.3038774587999917</v>
      </c>
      <c r="BO97" s="690">
        <v>5.3038774587999917</v>
      </c>
      <c r="BP97" s="690">
        <v>5.3038774587999917</v>
      </c>
      <c r="BQ97" s="690">
        <v>5.3038774587999917</v>
      </c>
      <c r="BR97" s="690">
        <v>5.3038774587999917</v>
      </c>
      <c r="BS97" s="690">
        <v>5.3038774587999917</v>
      </c>
      <c r="BT97" s="690">
        <v>5.3038774587999917</v>
      </c>
      <c r="BU97" s="690">
        <v>5.3038774587999917</v>
      </c>
      <c r="BV97" s="690">
        <v>5.3038774587999917</v>
      </c>
      <c r="BW97" s="690">
        <v>5.3038774587999917</v>
      </c>
      <c r="BX97" s="690">
        <v>5.3038774587999917</v>
      </c>
      <c r="BY97" s="690">
        <v>5.3038774587999917</v>
      </c>
      <c r="BZ97" s="690">
        <v>5.3038774587999917</v>
      </c>
      <c r="CA97" s="690">
        <v>5.3038774587999917</v>
      </c>
      <c r="CB97" s="690">
        <v>5.3038774587999917</v>
      </c>
      <c r="CC97" s="690">
        <v>5.3038774587999917</v>
      </c>
      <c r="CD97" s="690">
        <v>5.3038774587999917</v>
      </c>
      <c r="CE97" s="691">
        <v>5.3038774587999917</v>
      </c>
      <c r="CF97" s="691">
        <v>5.3038774587999917</v>
      </c>
      <c r="CG97" s="691">
        <v>5.3038774587999917</v>
      </c>
      <c r="CH97" s="691">
        <v>5.3038774587999917</v>
      </c>
      <c r="CI97" s="691">
        <v>5.3038774587999917</v>
      </c>
      <c r="CJ97" s="691">
        <v>5.3038774587999917</v>
      </c>
      <c r="CK97" s="691">
        <v>5.3038774587999917</v>
      </c>
      <c r="CL97" s="691">
        <v>5.3038774587999917</v>
      </c>
      <c r="CM97" s="691">
        <v>5.3038774587999917</v>
      </c>
      <c r="CN97" s="691">
        <v>5.3038774587999917</v>
      </c>
      <c r="CO97" s="691">
        <v>5.3038774587999917</v>
      </c>
      <c r="CP97" s="691">
        <v>5.3038774587999917</v>
      </c>
      <c r="CQ97" s="691">
        <v>5.3038774587999917</v>
      </c>
      <c r="CR97" s="691">
        <v>5.3038774587999917</v>
      </c>
      <c r="CS97" s="691">
        <v>5.3038774587999917</v>
      </c>
      <c r="CT97" s="691">
        <v>5.3038774587999917</v>
      </c>
      <c r="CU97" s="691">
        <v>5.3038774587999917</v>
      </c>
      <c r="CV97" s="691">
        <v>5.3038774587999917</v>
      </c>
      <c r="CW97" s="691">
        <v>5.3038774587999917</v>
      </c>
      <c r="CX97" s="691">
        <v>5.3038774587999917</v>
      </c>
      <c r="CY97" s="692">
        <v>5.3038774587999917</v>
      </c>
      <c r="CZ97" s="693">
        <v>0</v>
      </c>
      <c r="DA97" s="694">
        <v>0</v>
      </c>
      <c r="DB97" s="694">
        <v>0</v>
      </c>
      <c r="DC97" s="694">
        <v>0</v>
      </c>
      <c r="DD97" s="694">
        <v>0</v>
      </c>
      <c r="DE97" s="694">
        <v>0</v>
      </c>
      <c r="DF97" s="694">
        <v>0</v>
      </c>
      <c r="DG97" s="694">
        <v>0</v>
      </c>
      <c r="DH97" s="694">
        <v>0</v>
      </c>
      <c r="DI97" s="694">
        <v>0</v>
      </c>
      <c r="DJ97" s="694">
        <v>0</v>
      </c>
      <c r="DK97" s="694">
        <v>0</v>
      </c>
      <c r="DL97" s="694">
        <v>0</v>
      </c>
      <c r="DM97" s="694">
        <v>0</v>
      </c>
      <c r="DN97" s="694">
        <v>0</v>
      </c>
      <c r="DO97" s="694">
        <v>0</v>
      </c>
      <c r="DP97" s="694">
        <v>0</v>
      </c>
      <c r="DQ97" s="694">
        <v>0</v>
      </c>
      <c r="DR97" s="694">
        <v>0</v>
      </c>
      <c r="DS97" s="694">
        <v>0</v>
      </c>
      <c r="DT97" s="694">
        <v>0</v>
      </c>
      <c r="DU97" s="694">
        <v>0</v>
      </c>
      <c r="DV97" s="694">
        <v>0</v>
      </c>
      <c r="DW97" s="695">
        <v>0</v>
      </c>
      <c r="DX97" s="37"/>
    </row>
    <row r="98" spans="2:128" x14ac:dyDescent="0.2">
      <c r="B98" s="192"/>
      <c r="C98" s="714"/>
      <c r="D98" s="215"/>
      <c r="E98" s="215"/>
      <c r="F98" s="215"/>
      <c r="G98" s="215"/>
      <c r="H98" s="215"/>
      <c r="I98" s="715"/>
      <c r="J98" s="715"/>
      <c r="K98" s="715"/>
      <c r="L98" s="715"/>
      <c r="M98" s="715"/>
      <c r="N98" s="715"/>
      <c r="O98" s="715"/>
      <c r="P98" s="715"/>
      <c r="Q98" s="715"/>
      <c r="R98" s="716"/>
      <c r="S98" s="715"/>
      <c r="T98" s="716"/>
      <c r="U98" s="719" t="s">
        <v>509</v>
      </c>
      <c r="V98" s="688" t="s">
        <v>127</v>
      </c>
      <c r="W98" s="712" t="s">
        <v>500</v>
      </c>
      <c r="X98" s="690">
        <v>0</v>
      </c>
      <c r="Y98" s="690">
        <v>0</v>
      </c>
      <c r="Z98" s="690">
        <v>0</v>
      </c>
      <c r="AA98" s="690">
        <v>0</v>
      </c>
      <c r="AB98" s="690">
        <v>0</v>
      </c>
      <c r="AC98" s="690">
        <v>0</v>
      </c>
      <c r="AD98" s="690">
        <v>0</v>
      </c>
      <c r="AE98" s="690">
        <v>0</v>
      </c>
      <c r="AF98" s="690">
        <v>0</v>
      </c>
      <c r="AG98" s="690">
        <v>0</v>
      </c>
      <c r="AH98" s="690">
        <v>0</v>
      </c>
      <c r="AI98" s="690">
        <v>0</v>
      </c>
      <c r="AJ98" s="690">
        <v>0</v>
      </c>
      <c r="AK98" s="690">
        <v>0</v>
      </c>
      <c r="AL98" s="690">
        <v>0</v>
      </c>
      <c r="AM98" s="690">
        <v>0</v>
      </c>
      <c r="AN98" s="690">
        <v>0</v>
      </c>
      <c r="AO98" s="690">
        <v>0</v>
      </c>
      <c r="AP98" s="690">
        <v>0</v>
      </c>
      <c r="AQ98" s="690">
        <v>0</v>
      </c>
      <c r="AR98" s="690">
        <v>0</v>
      </c>
      <c r="AS98" s="690">
        <v>0</v>
      </c>
      <c r="AT98" s="690">
        <v>0</v>
      </c>
      <c r="AU98" s="690">
        <v>0</v>
      </c>
      <c r="AV98" s="690">
        <v>0</v>
      </c>
      <c r="AW98" s="690">
        <v>0</v>
      </c>
      <c r="AX98" s="690">
        <v>0</v>
      </c>
      <c r="AY98" s="690">
        <v>0</v>
      </c>
      <c r="AZ98" s="690">
        <v>0</v>
      </c>
      <c r="BA98" s="690">
        <v>0</v>
      </c>
      <c r="BB98" s="690">
        <v>0</v>
      </c>
      <c r="BC98" s="690">
        <v>0</v>
      </c>
      <c r="BD98" s="690">
        <v>0</v>
      </c>
      <c r="BE98" s="690">
        <v>0</v>
      </c>
      <c r="BF98" s="690">
        <v>0</v>
      </c>
      <c r="BG98" s="690">
        <v>0</v>
      </c>
      <c r="BH98" s="690">
        <v>0</v>
      </c>
      <c r="BI98" s="690">
        <v>0</v>
      </c>
      <c r="BJ98" s="690">
        <v>0</v>
      </c>
      <c r="BK98" s="690">
        <v>0</v>
      </c>
      <c r="BL98" s="690">
        <v>0</v>
      </c>
      <c r="BM98" s="690">
        <v>0</v>
      </c>
      <c r="BN98" s="690">
        <v>0</v>
      </c>
      <c r="BO98" s="690">
        <v>0</v>
      </c>
      <c r="BP98" s="690">
        <v>0</v>
      </c>
      <c r="BQ98" s="690">
        <v>0</v>
      </c>
      <c r="BR98" s="690">
        <v>0</v>
      </c>
      <c r="BS98" s="690">
        <v>0</v>
      </c>
      <c r="BT98" s="690">
        <v>0</v>
      </c>
      <c r="BU98" s="690">
        <v>0</v>
      </c>
      <c r="BV98" s="690">
        <v>0</v>
      </c>
      <c r="BW98" s="690">
        <v>0</v>
      </c>
      <c r="BX98" s="690">
        <v>0</v>
      </c>
      <c r="BY98" s="690">
        <v>0</v>
      </c>
      <c r="BZ98" s="690">
        <v>0</v>
      </c>
      <c r="CA98" s="690">
        <v>0</v>
      </c>
      <c r="CB98" s="690">
        <v>0</v>
      </c>
      <c r="CC98" s="690">
        <v>0</v>
      </c>
      <c r="CD98" s="690">
        <v>0</v>
      </c>
      <c r="CE98" s="690">
        <v>0</v>
      </c>
      <c r="CF98" s="690">
        <v>0</v>
      </c>
      <c r="CG98" s="690">
        <v>0</v>
      </c>
      <c r="CH98" s="690">
        <v>0</v>
      </c>
      <c r="CI98" s="690">
        <v>0</v>
      </c>
      <c r="CJ98" s="690">
        <v>0</v>
      </c>
      <c r="CK98" s="690">
        <v>0</v>
      </c>
      <c r="CL98" s="690">
        <v>0</v>
      </c>
      <c r="CM98" s="690">
        <v>0</v>
      </c>
      <c r="CN98" s="690">
        <v>0</v>
      </c>
      <c r="CO98" s="690">
        <v>0</v>
      </c>
      <c r="CP98" s="690">
        <v>0</v>
      </c>
      <c r="CQ98" s="690">
        <v>0</v>
      </c>
      <c r="CR98" s="690">
        <v>0</v>
      </c>
      <c r="CS98" s="690">
        <v>0</v>
      </c>
      <c r="CT98" s="690">
        <v>0</v>
      </c>
      <c r="CU98" s="690">
        <v>0</v>
      </c>
      <c r="CV98" s="690">
        <v>0</v>
      </c>
      <c r="CW98" s="690">
        <v>0</v>
      </c>
      <c r="CX98" s="690">
        <v>0</v>
      </c>
      <c r="CY98" s="690">
        <v>0</v>
      </c>
      <c r="CZ98" s="693">
        <v>0</v>
      </c>
      <c r="DA98" s="694">
        <v>0</v>
      </c>
      <c r="DB98" s="694">
        <v>0</v>
      </c>
      <c r="DC98" s="694">
        <v>0</v>
      </c>
      <c r="DD98" s="694">
        <v>0</v>
      </c>
      <c r="DE98" s="694">
        <v>0</v>
      </c>
      <c r="DF98" s="694">
        <v>0</v>
      </c>
      <c r="DG98" s="694">
        <v>0</v>
      </c>
      <c r="DH98" s="694">
        <v>0</v>
      </c>
      <c r="DI98" s="694">
        <v>0</v>
      </c>
      <c r="DJ98" s="694">
        <v>0</v>
      </c>
      <c r="DK98" s="694">
        <v>0</v>
      </c>
      <c r="DL98" s="694">
        <v>0</v>
      </c>
      <c r="DM98" s="694">
        <v>0</v>
      </c>
      <c r="DN98" s="694">
        <v>0</v>
      </c>
      <c r="DO98" s="694">
        <v>0</v>
      </c>
      <c r="DP98" s="694">
        <v>0</v>
      </c>
      <c r="DQ98" s="694">
        <v>0</v>
      </c>
      <c r="DR98" s="694">
        <v>0</v>
      </c>
      <c r="DS98" s="694">
        <v>0</v>
      </c>
      <c r="DT98" s="694">
        <v>0</v>
      </c>
      <c r="DU98" s="694">
        <v>0</v>
      </c>
      <c r="DV98" s="694">
        <v>0</v>
      </c>
      <c r="DW98" s="695">
        <v>0</v>
      </c>
      <c r="DX98" s="37"/>
    </row>
    <row r="99" spans="2:128" ht="15.75" thickBot="1" x14ac:dyDescent="0.25">
      <c r="B99" s="193"/>
      <c r="C99" s="720"/>
      <c r="D99" s="721"/>
      <c r="E99" s="721"/>
      <c r="F99" s="721"/>
      <c r="G99" s="721"/>
      <c r="H99" s="721"/>
      <c r="I99" s="722"/>
      <c r="J99" s="722"/>
      <c r="K99" s="722"/>
      <c r="L99" s="722"/>
      <c r="M99" s="722"/>
      <c r="N99" s="722"/>
      <c r="O99" s="722"/>
      <c r="P99" s="722"/>
      <c r="Q99" s="722"/>
      <c r="R99" s="723"/>
      <c r="S99" s="722"/>
      <c r="T99" s="723"/>
      <c r="U99" s="724" t="s">
        <v>130</v>
      </c>
      <c r="V99" s="725" t="s">
        <v>510</v>
      </c>
      <c r="W99" s="726" t="s">
        <v>500</v>
      </c>
      <c r="X99" s="727">
        <f>SUM(X88:X98)</f>
        <v>646.47427600000003</v>
      </c>
      <c r="Y99" s="727">
        <f t="shared" ref="Y99:CJ99" si="28">SUM(Y88:Y98)</f>
        <v>738.82774400000005</v>
      </c>
      <c r="Z99" s="727">
        <f t="shared" si="28"/>
        <v>923.53467999999998</v>
      </c>
      <c r="AA99" s="727">
        <f t="shared" si="28"/>
        <v>3694.1387199999999</v>
      </c>
      <c r="AB99" s="727">
        <f t="shared" si="28"/>
        <v>3232.37138</v>
      </c>
      <c r="AC99" s="727">
        <f t="shared" si="28"/>
        <v>503.16128994427396</v>
      </c>
      <c r="AD99" s="727">
        <f t="shared" si="28"/>
        <v>500.13048506010659</v>
      </c>
      <c r="AE99" s="727">
        <f t="shared" si="28"/>
        <v>498.24148663991701</v>
      </c>
      <c r="AF99" s="727">
        <f t="shared" si="28"/>
        <v>497.59784369861825</v>
      </c>
      <c r="AG99" s="727">
        <f t="shared" si="28"/>
        <v>495.17190286812337</v>
      </c>
      <c r="AH99" s="727">
        <f t="shared" si="28"/>
        <v>493.31403450750179</v>
      </c>
      <c r="AI99" s="727">
        <f t="shared" si="28"/>
        <v>491.45616614688026</v>
      </c>
      <c r="AJ99" s="727">
        <f t="shared" si="28"/>
        <v>489.59829778625868</v>
      </c>
      <c r="AK99" s="727">
        <f t="shared" si="28"/>
        <v>487.74042942563716</v>
      </c>
      <c r="AL99" s="727">
        <f t="shared" si="28"/>
        <v>485.88256106501558</v>
      </c>
      <c r="AM99" s="727">
        <f t="shared" si="28"/>
        <v>484.024692704394</v>
      </c>
      <c r="AN99" s="727">
        <f t="shared" si="28"/>
        <v>482.16682434377248</v>
      </c>
      <c r="AO99" s="727">
        <f t="shared" si="28"/>
        <v>480.3089559831509</v>
      </c>
      <c r="AP99" s="727">
        <f t="shared" si="28"/>
        <v>478.45108762252937</v>
      </c>
      <c r="AQ99" s="727">
        <f t="shared" si="28"/>
        <v>476.59321926190779</v>
      </c>
      <c r="AR99" s="727">
        <f t="shared" si="28"/>
        <v>474.73535090128621</v>
      </c>
      <c r="AS99" s="727">
        <f t="shared" si="28"/>
        <v>472.87748254066469</v>
      </c>
      <c r="AT99" s="727">
        <f t="shared" si="28"/>
        <v>471.01961418004311</v>
      </c>
      <c r="AU99" s="727">
        <f t="shared" si="28"/>
        <v>469.16174581942153</v>
      </c>
      <c r="AV99" s="727">
        <f t="shared" si="28"/>
        <v>467.3038774588</v>
      </c>
      <c r="AW99" s="727">
        <f t="shared" si="28"/>
        <v>467.3038774588</v>
      </c>
      <c r="AX99" s="727">
        <f t="shared" si="28"/>
        <v>467.3038774588</v>
      </c>
      <c r="AY99" s="727">
        <f t="shared" si="28"/>
        <v>467.3038774588</v>
      </c>
      <c r="AZ99" s="727">
        <f t="shared" si="28"/>
        <v>467.3038774588</v>
      </c>
      <c r="BA99" s="727">
        <f t="shared" si="28"/>
        <v>467.3038774588</v>
      </c>
      <c r="BB99" s="727">
        <f t="shared" si="28"/>
        <v>467.3038774588</v>
      </c>
      <c r="BC99" s="727">
        <f t="shared" si="28"/>
        <v>467.3038774588</v>
      </c>
      <c r="BD99" s="727">
        <f t="shared" si="28"/>
        <v>467.3038774588</v>
      </c>
      <c r="BE99" s="727">
        <f t="shared" si="28"/>
        <v>467.3038774588</v>
      </c>
      <c r="BF99" s="727">
        <f t="shared" si="28"/>
        <v>467.3038774588</v>
      </c>
      <c r="BG99" s="727">
        <f t="shared" si="28"/>
        <v>467.3038774588</v>
      </c>
      <c r="BH99" s="727">
        <f t="shared" si="28"/>
        <v>467.3038774588</v>
      </c>
      <c r="BI99" s="727">
        <f t="shared" si="28"/>
        <v>467.3038774588</v>
      </c>
      <c r="BJ99" s="727">
        <f t="shared" si="28"/>
        <v>467.3038774588</v>
      </c>
      <c r="BK99" s="727">
        <f t="shared" si="28"/>
        <v>467.3038774588</v>
      </c>
      <c r="BL99" s="727">
        <f t="shared" si="28"/>
        <v>467.3038774588</v>
      </c>
      <c r="BM99" s="727">
        <f t="shared" si="28"/>
        <v>467.3038774588</v>
      </c>
      <c r="BN99" s="727">
        <f t="shared" si="28"/>
        <v>467.3038774588</v>
      </c>
      <c r="BO99" s="727">
        <f t="shared" si="28"/>
        <v>467.3038774588</v>
      </c>
      <c r="BP99" s="727">
        <f t="shared" si="28"/>
        <v>467.3038774588</v>
      </c>
      <c r="BQ99" s="727">
        <f t="shared" si="28"/>
        <v>467.3038774588</v>
      </c>
      <c r="BR99" s="727">
        <f t="shared" si="28"/>
        <v>467.3038774588</v>
      </c>
      <c r="BS99" s="727">
        <f t="shared" si="28"/>
        <v>467.3038774588</v>
      </c>
      <c r="BT99" s="727">
        <f t="shared" si="28"/>
        <v>467.3038774588</v>
      </c>
      <c r="BU99" s="727">
        <f t="shared" si="28"/>
        <v>467.3038774588</v>
      </c>
      <c r="BV99" s="727">
        <f t="shared" si="28"/>
        <v>467.3038774588</v>
      </c>
      <c r="BW99" s="727">
        <f t="shared" si="28"/>
        <v>467.3038774588</v>
      </c>
      <c r="BX99" s="727">
        <f t="shared" si="28"/>
        <v>467.3038774588</v>
      </c>
      <c r="BY99" s="727">
        <f t="shared" si="28"/>
        <v>467.3038774588</v>
      </c>
      <c r="BZ99" s="727">
        <f t="shared" si="28"/>
        <v>467.3038774588</v>
      </c>
      <c r="CA99" s="727">
        <f t="shared" si="28"/>
        <v>467.3038774588</v>
      </c>
      <c r="CB99" s="727">
        <f t="shared" si="28"/>
        <v>467.3038774588</v>
      </c>
      <c r="CC99" s="727">
        <f t="shared" si="28"/>
        <v>467.3038774588</v>
      </c>
      <c r="CD99" s="727">
        <f t="shared" si="28"/>
        <v>467.3038774588</v>
      </c>
      <c r="CE99" s="727">
        <f t="shared" si="28"/>
        <v>467.3038774588</v>
      </c>
      <c r="CF99" s="727">
        <f t="shared" si="28"/>
        <v>467.3038774588</v>
      </c>
      <c r="CG99" s="727">
        <f t="shared" si="28"/>
        <v>467.3038774588</v>
      </c>
      <c r="CH99" s="727">
        <f t="shared" si="28"/>
        <v>467.3038774588</v>
      </c>
      <c r="CI99" s="727">
        <f t="shared" si="28"/>
        <v>467.3038774588</v>
      </c>
      <c r="CJ99" s="727">
        <f t="shared" si="28"/>
        <v>467.3038774588</v>
      </c>
      <c r="CK99" s="727">
        <f t="shared" ref="CK99:DW99" si="29">SUM(CK88:CK98)</f>
        <v>467.3038774588</v>
      </c>
      <c r="CL99" s="727">
        <f t="shared" si="29"/>
        <v>467.3038774588</v>
      </c>
      <c r="CM99" s="727">
        <f t="shared" si="29"/>
        <v>467.3038774588</v>
      </c>
      <c r="CN99" s="727">
        <f t="shared" si="29"/>
        <v>467.3038774588</v>
      </c>
      <c r="CO99" s="727">
        <f t="shared" si="29"/>
        <v>467.3038774588</v>
      </c>
      <c r="CP99" s="727">
        <f t="shared" si="29"/>
        <v>467.3038774588</v>
      </c>
      <c r="CQ99" s="727">
        <f t="shared" si="29"/>
        <v>467.3038774588</v>
      </c>
      <c r="CR99" s="727">
        <f t="shared" si="29"/>
        <v>467.3038774588</v>
      </c>
      <c r="CS99" s="727">
        <f t="shared" si="29"/>
        <v>467.3038774588</v>
      </c>
      <c r="CT99" s="727">
        <f t="shared" si="29"/>
        <v>467.3038774588</v>
      </c>
      <c r="CU99" s="727">
        <f t="shared" si="29"/>
        <v>467.3038774588</v>
      </c>
      <c r="CV99" s="727">
        <f t="shared" si="29"/>
        <v>467.3038774588</v>
      </c>
      <c r="CW99" s="727">
        <f t="shared" si="29"/>
        <v>467.3038774588</v>
      </c>
      <c r="CX99" s="727">
        <f t="shared" si="29"/>
        <v>467.3038774588</v>
      </c>
      <c r="CY99" s="728">
        <f t="shared" si="29"/>
        <v>467.3038774588</v>
      </c>
      <c r="CZ99" s="729">
        <f t="shared" si="29"/>
        <v>0</v>
      </c>
      <c r="DA99" s="730">
        <f t="shared" si="29"/>
        <v>0</v>
      </c>
      <c r="DB99" s="730">
        <f t="shared" si="29"/>
        <v>0</v>
      </c>
      <c r="DC99" s="730">
        <f t="shared" si="29"/>
        <v>0</v>
      </c>
      <c r="DD99" s="730">
        <f t="shared" si="29"/>
        <v>0</v>
      </c>
      <c r="DE99" s="730">
        <f t="shared" si="29"/>
        <v>0</v>
      </c>
      <c r="DF99" s="730">
        <f t="shared" si="29"/>
        <v>0</v>
      </c>
      <c r="DG99" s="730">
        <f t="shared" si="29"/>
        <v>0</v>
      </c>
      <c r="DH99" s="730">
        <f t="shared" si="29"/>
        <v>0</v>
      </c>
      <c r="DI99" s="730">
        <f t="shared" si="29"/>
        <v>0</v>
      </c>
      <c r="DJ99" s="730">
        <f t="shared" si="29"/>
        <v>0</v>
      </c>
      <c r="DK99" s="730">
        <f t="shared" si="29"/>
        <v>0</v>
      </c>
      <c r="DL99" s="730">
        <f t="shared" si="29"/>
        <v>0</v>
      </c>
      <c r="DM99" s="730">
        <f t="shared" si="29"/>
        <v>0</v>
      </c>
      <c r="DN99" s="730">
        <f t="shared" si="29"/>
        <v>0</v>
      </c>
      <c r="DO99" s="730">
        <f t="shared" si="29"/>
        <v>0</v>
      </c>
      <c r="DP99" s="730">
        <f t="shared" si="29"/>
        <v>0</v>
      </c>
      <c r="DQ99" s="730">
        <f t="shared" si="29"/>
        <v>0</v>
      </c>
      <c r="DR99" s="730">
        <f t="shared" si="29"/>
        <v>0</v>
      </c>
      <c r="DS99" s="730">
        <f t="shared" si="29"/>
        <v>0</v>
      </c>
      <c r="DT99" s="730">
        <f t="shared" si="29"/>
        <v>0</v>
      </c>
      <c r="DU99" s="730">
        <f t="shared" si="29"/>
        <v>0</v>
      </c>
      <c r="DV99" s="730">
        <f t="shared" si="29"/>
        <v>0</v>
      </c>
      <c r="DW99" s="731">
        <f t="shared" si="29"/>
        <v>0</v>
      </c>
      <c r="DX99" s="37"/>
    </row>
    <row r="100" spans="2:128" ht="25.5" x14ac:dyDescent="0.2">
      <c r="B100" s="678" t="s">
        <v>495</v>
      </c>
      <c r="C100" s="742" t="s">
        <v>911</v>
      </c>
      <c r="D100" s="680" t="s">
        <v>851</v>
      </c>
      <c r="E100" s="681" t="s">
        <v>561</v>
      </c>
      <c r="F100" s="464" t="s">
        <v>840</v>
      </c>
      <c r="G100" s="682" t="s">
        <v>59</v>
      </c>
      <c r="H100" s="683" t="s">
        <v>497</v>
      </c>
      <c r="I100" s="683">
        <f>MAX(X100:AV100)</f>
        <v>21.5</v>
      </c>
      <c r="J100" s="683">
        <f>SUMPRODUCT($X$2:$CY$2,$X100:$CY100)*365</f>
        <v>187217.32385366678</v>
      </c>
      <c r="K100" s="683">
        <f>SUMPRODUCT($X$2:$CY$2,$X101:$CY101)+SUMPRODUCT($X$2:$CY$2,$X102:$CY102)+SUMPRODUCT($X$2:$CY$2,$X103:$CY103)</f>
        <v>37746.187604468127</v>
      </c>
      <c r="L100" s="683">
        <f>SUMPRODUCT($X$2:$CY$2,$X104:$CY104) +SUMPRODUCT($X$2:$CY$2,$X105:$CY105)</f>
        <v>21709.813916130835</v>
      </c>
      <c r="M100" s="683">
        <f>SUMPRODUCT($X$2:$CY$2,$X106:$CY106)</f>
        <v>0</v>
      </c>
      <c r="N100" s="683">
        <f>SUMPRODUCT($X$2:$CY$2,$X109:$CY109) +SUMPRODUCT($X$2:$CY$2,$X110:$CY110)</f>
        <v>609.45558960905339</v>
      </c>
      <c r="O100" s="683">
        <f>SUMPRODUCT($X$2:$CY$2,$X107:$CY107) +SUMPRODUCT($X$2:$CY$2,$X108:$CY108) +SUMPRODUCT($X$2:$CY$2,$X111:$CY111)</f>
        <v>117.44867936274878</v>
      </c>
      <c r="P100" s="683">
        <f>SUM(K100:O100)</f>
        <v>60182.905789570767</v>
      </c>
      <c r="Q100" s="683">
        <f>(SUM(K100:M100)*100000)/(J100*1000)</f>
        <v>31.757745649153225</v>
      </c>
      <c r="R100" s="684">
        <f>(P100*100000)/(J100*1000)</f>
        <v>32.146013280593131</v>
      </c>
      <c r="S100" s="685">
        <v>3</v>
      </c>
      <c r="T100" s="686">
        <v>3</v>
      </c>
      <c r="U100" s="687" t="s">
        <v>498</v>
      </c>
      <c r="V100" s="688" t="s">
        <v>127</v>
      </c>
      <c r="W100" s="689" t="s">
        <v>78</v>
      </c>
      <c r="X100" s="690">
        <v>0</v>
      </c>
      <c r="Y100" s="690">
        <v>0</v>
      </c>
      <c r="Z100" s="690">
        <v>0</v>
      </c>
      <c r="AA100" s="690">
        <v>0</v>
      </c>
      <c r="AB100" s="690">
        <v>0</v>
      </c>
      <c r="AC100" s="690">
        <v>21.5</v>
      </c>
      <c r="AD100" s="690">
        <v>21.5</v>
      </c>
      <c r="AE100" s="690">
        <v>21.5</v>
      </c>
      <c r="AF100" s="690">
        <v>21.5</v>
      </c>
      <c r="AG100" s="690">
        <v>21.5</v>
      </c>
      <c r="AH100" s="690">
        <v>21.5</v>
      </c>
      <c r="AI100" s="690">
        <v>21.5</v>
      </c>
      <c r="AJ100" s="690">
        <v>21.5</v>
      </c>
      <c r="AK100" s="690">
        <v>21.5</v>
      </c>
      <c r="AL100" s="690">
        <v>21.5</v>
      </c>
      <c r="AM100" s="690">
        <v>21.5</v>
      </c>
      <c r="AN100" s="690">
        <v>21.5</v>
      </c>
      <c r="AO100" s="690">
        <v>21.5</v>
      </c>
      <c r="AP100" s="690">
        <v>21.5</v>
      </c>
      <c r="AQ100" s="690">
        <v>21.5</v>
      </c>
      <c r="AR100" s="690">
        <v>21.5</v>
      </c>
      <c r="AS100" s="690">
        <v>21.5</v>
      </c>
      <c r="AT100" s="690">
        <v>21.5</v>
      </c>
      <c r="AU100" s="690">
        <v>21.5</v>
      </c>
      <c r="AV100" s="690">
        <v>21.5</v>
      </c>
      <c r="AW100" s="690">
        <v>21.5</v>
      </c>
      <c r="AX100" s="690">
        <v>21.5</v>
      </c>
      <c r="AY100" s="690">
        <v>21.5</v>
      </c>
      <c r="AZ100" s="690">
        <v>21.5</v>
      </c>
      <c r="BA100" s="690">
        <v>21.5</v>
      </c>
      <c r="BB100" s="690">
        <v>21.5</v>
      </c>
      <c r="BC100" s="690">
        <v>21.5</v>
      </c>
      <c r="BD100" s="690">
        <v>21.5</v>
      </c>
      <c r="BE100" s="690">
        <v>21.5</v>
      </c>
      <c r="BF100" s="690">
        <v>21.5</v>
      </c>
      <c r="BG100" s="690">
        <v>21.5</v>
      </c>
      <c r="BH100" s="690">
        <v>21.5</v>
      </c>
      <c r="BI100" s="690">
        <v>21.5</v>
      </c>
      <c r="BJ100" s="690">
        <v>21.5</v>
      </c>
      <c r="BK100" s="690">
        <v>21.5</v>
      </c>
      <c r="BL100" s="690">
        <v>21.5</v>
      </c>
      <c r="BM100" s="690">
        <v>21.5</v>
      </c>
      <c r="BN100" s="690">
        <v>21.5</v>
      </c>
      <c r="BO100" s="690">
        <v>21.5</v>
      </c>
      <c r="BP100" s="690">
        <v>21.5</v>
      </c>
      <c r="BQ100" s="690">
        <v>21.5</v>
      </c>
      <c r="BR100" s="690">
        <v>21.5</v>
      </c>
      <c r="BS100" s="690">
        <v>21.5</v>
      </c>
      <c r="BT100" s="690">
        <v>21.5</v>
      </c>
      <c r="BU100" s="690">
        <v>21.5</v>
      </c>
      <c r="BV100" s="690">
        <v>21.5</v>
      </c>
      <c r="BW100" s="690">
        <v>21.5</v>
      </c>
      <c r="BX100" s="690">
        <v>21.5</v>
      </c>
      <c r="BY100" s="690">
        <v>21.5</v>
      </c>
      <c r="BZ100" s="690">
        <v>21.5</v>
      </c>
      <c r="CA100" s="690">
        <v>21.5</v>
      </c>
      <c r="CB100" s="690">
        <v>21.5</v>
      </c>
      <c r="CC100" s="690">
        <v>21.5</v>
      </c>
      <c r="CD100" s="690">
        <v>21.5</v>
      </c>
      <c r="CE100" s="691">
        <v>21.5</v>
      </c>
      <c r="CF100" s="691">
        <v>21.5</v>
      </c>
      <c r="CG100" s="691">
        <v>21.5</v>
      </c>
      <c r="CH100" s="691">
        <v>21.5</v>
      </c>
      <c r="CI100" s="691">
        <v>21.5</v>
      </c>
      <c r="CJ100" s="691">
        <v>21.5</v>
      </c>
      <c r="CK100" s="691">
        <v>21.5</v>
      </c>
      <c r="CL100" s="691">
        <v>21.5</v>
      </c>
      <c r="CM100" s="691">
        <v>21.5</v>
      </c>
      <c r="CN100" s="691">
        <v>21.5</v>
      </c>
      <c r="CO100" s="691">
        <v>21.5</v>
      </c>
      <c r="CP100" s="691">
        <v>21.5</v>
      </c>
      <c r="CQ100" s="691">
        <v>21.5</v>
      </c>
      <c r="CR100" s="691">
        <v>21.5</v>
      </c>
      <c r="CS100" s="691">
        <v>21.5</v>
      </c>
      <c r="CT100" s="691">
        <v>21.5</v>
      </c>
      <c r="CU100" s="691">
        <v>21.5</v>
      </c>
      <c r="CV100" s="691">
        <v>21.5</v>
      </c>
      <c r="CW100" s="691">
        <v>21.5</v>
      </c>
      <c r="CX100" s="691">
        <v>21.5</v>
      </c>
      <c r="CY100" s="692">
        <v>21.5</v>
      </c>
      <c r="CZ100" s="693">
        <v>0</v>
      </c>
      <c r="DA100" s="694">
        <v>0</v>
      </c>
      <c r="DB100" s="694">
        <v>0</v>
      </c>
      <c r="DC100" s="694">
        <v>0</v>
      </c>
      <c r="DD100" s="694">
        <v>0</v>
      </c>
      <c r="DE100" s="694">
        <v>0</v>
      </c>
      <c r="DF100" s="694">
        <v>0</v>
      </c>
      <c r="DG100" s="694">
        <v>0</v>
      </c>
      <c r="DH100" s="694">
        <v>0</v>
      </c>
      <c r="DI100" s="694">
        <v>0</v>
      </c>
      <c r="DJ100" s="694">
        <v>0</v>
      </c>
      <c r="DK100" s="694">
        <v>0</v>
      </c>
      <c r="DL100" s="694">
        <v>0</v>
      </c>
      <c r="DM100" s="694">
        <v>0</v>
      </c>
      <c r="DN100" s="694">
        <v>0</v>
      </c>
      <c r="DO100" s="694">
        <v>0</v>
      </c>
      <c r="DP100" s="694">
        <v>0</v>
      </c>
      <c r="DQ100" s="694">
        <v>0</v>
      </c>
      <c r="DR100" s="694">
        <v>0</v>
      </c>
      <c r="DS100" s="694">
        <v>0</v>
      </c>
      <c r="DT100" s="694">
        <v>0</v>
      </c>
      <c r="DU100" s="694">
        <v>0</v>
      </c>
      <c r="DV100" s="694">
        <v>0</v>
      </c>
      <c r="DW100" s="695">
        <v>0</v>
      </c>
      <c r="DX100" s="37"/>
    </row>
    <row r="101" spans="2:128" x14ac:dyDescent="0.2">
      <c r="B101" s="696"/>
      <c r="C101" s="697"/>
      <c r="D101" s="698"/>
      <c r="E101" s="699"/>
      <c r="F101" s="699"/>
      <c r="G101" s="698"/>
      <c r="H101" s="699"/>
      <c r="I101" s="699"/>
      <c r="J101" s="699"/>
      <c r="K101" s="699"/>
      <c r="L101" s="699"/>
      <c r="M101" s="699"/>
      <c r="N101" s="699"/>
      <c r="O101" s="699"/>
      <c r="P101" s="699"/>
      <c r="Q101" s="699"/>
      <c r="R101" s="700"/>
      <c r="S101" s="699"/>
      <c r="T101" s="700"/>
      <c r="U101" s="701" t="s">
        <v>499</v>
      </c>
      <c r="V101" s="688" t="s">
        <v>127</v>
      </c>
      <c r="W101" s="689" t="s">
        <v>500</v>
      </c>
      <c r="X101" s="690">
        <v>2910.6000000000004</v>
      </c>
      <c r="Y101" s="690">
        <v>3326.4</v>
      </c>
      <c r="Z101" s="690">
        <v>4158</v>
      </c>
      <c r="AA101" s="690">
        <v>16632</v>
      </c>
      <c r="AB101" s="690">
        <v>14553</v>
      </c>
      <c r="AC101" s="690">
        <v>0</v>
      </c>
      <c r="AD101" s="690">
        <v>0</v>
      </c>
      <c r="AE101" s="690">
        <v>0</v>
      </c>
      <c r="AF101" s="690">
        <v>0</v>
      </c>
      <c r="AG101" s="690">
        <v>0</v>
      </c>
      <c r="AH101" s="690">
        <v>0</v>
      </c>
      <c r="AI101" s="690">
        <v>0</v>
      </c>
      <c r="AJ101" s="690">
        <v>0</v>
      </c>
      <c r="AK101" s="690">
        <v>0</v>
      </c>
      <c r="AL101" s="690">
        <v>0</v>
      </c>
      <c r="AM101" s="690">
        <v>0</v>
      </c>
      <c r="AN101" s="690">
        <v>0</v>
      </c>
      <c r="AO101" s="690">
        <v>0</v>
      </c>
      <c r="AP101" s="690">
        <v>0</v>
      </c>
      <c r="AQ101" s="690">
        <v>0</v>
      </c>
      <c r="AR101" s="690">
        <v>0</v>
      </c>
      <c r="AS101" s="690">
        <v>0</v>
      </c>
      <c r="AT101" s="690">
        <v>0</v>
      </c>
      <c r="AU101" s="690">
        <v>0</v>
      </c>
      <c r="AV101" s="690">
        <v>0</v>
      </c>
      <c r="AW101" s="690">
        <v>0</v>
      </c>
      <c r="AX101" s="690">
        <v>0</v>
      </c>
      <c r="AY101" s="690">
        <v>0</v>
      </c>
      <c r="AZ101" s="690">
        <v>0</v>
      </c>
      <c r="BA101" s="690">
        <v>0</v>
      </c>
      <c r="BB101" s="690">
        <v>0</v>
      </c>
      <c r="BC101" s="690">
        <v>0</v>
      </c>
      <c r="BD101" s="690">
        <v>0</v>
      </c>
      <c r="BE101" s="690">
        <v>0</v>
      </c>
      <c r="BF101" s="690">
        <v>0</v>
      </c>
      <c r="BG101" s="690">
        <v>0</v>
      </c>
      <c r="BH101" s="690">
        <v>0</v>
      </c>
      <c r="BI101" s="690">
        <v>0</v>
      </c>
      <c r="BJ101" s="690">
        <v>0</v>
      </c>
      <c r="BK101" s="690">
        <v>0</v>
      </c>
      <c r="BL101" s="690">
        <v>0</v>
      </c>
      <c r="BM101" s="690">
        <v>0</v>
      </c>
      <c r="BN101" s="690">
        <v>0</v>
      </c>
      <c r="BO101" s="690">
        <v>0</v>
      </c>
      <c r="BP101" s="690">
        <v>0</v>
      </c>
      <c r="BQ101" s="690">
        <v>0</v>
      </c>
      <c r="BR101" s="690">
        <v>0</v>
      </c>
      <c r="BS101" s="690">
        <v>0</v>
      </c>
      <c r="BT101" s="690">
        <v>0</v>
      </c>
      <c r="BU101" s="690">
        <v>0</v>
      </c>
      <c r="BV101" s="690">
        <v>0</v>
      </c>
      <c r="BW101" s="690">
        <v>0</v>
      </c>
      <c r="BX101" s="690">
        <v>0</v>
      </c>
      <c r="BY101" s="690">
        <v>0</v>
      </c>
      <c r="BZ101" s="690">
        <v>0</v>
      </c>
      <c r="CA101" s="690">
        <v>0</v>
      </c>
      <c r="CB101" s="690">
        <v>0</v>
      </c>
      <c r="CC101" s="690">
        <v>0</v>
      </c>
      <c r="CD101" s="690">
        <v>0</v>
      </c>
      <c r="CE101" s="691">
        <v>0</v>
      </c>
      <c r="CF101" s="691">
        <v>29.4</v>
      </c>
      <c r="CG101" s="691">
        <v>33.6</v>
      </c>
      <c r="CH101" s="691">
        <v>42</v>
      </c>
      <c r="CI101" s="691">
        <v>168</v>
      </c>
      <c r="CJ101" s="691">
        <v>147</v>
      </c>
      <c r="CK101" s="691">
        <v>0</v>
      </c>
      <c r="CL101" s="691">
        <v>0</v>
      </c>
      <c r="CM101" s="691">
        <v>0</v>
      </c>
      <c r="CN101" s="691">
        <v>0</v>
      </c>
      <c r="CO101" s="691">
        <v>0</v>
      </c>
      <c r="CP101" s="691">
        <v>0</v>
      </c>
      <c r="CQ101" s="691">
        <v>0</v>
      </c>
      <c r="CR101" s="691">
        <v>0</v>
      </c>
      <c r="CS101" s="691">
        <v>0</v>
      </c>
      <c r="CT101" s="691">
        <v>0</v>
      </c>
      <c r="CU101" s="691">
        <v>0</v>
      </c>
      <c r="CV101" s="691">
        <v>0</v>
      </c>
      <c r="CW101" s="691">
        <v>0</v>
      </c>
      <c r="CX101" s="691">
        <v>0</v>
      </c>
      <c r="CY101" s="692">
        <v>0</v>
      </c>
      <c r="CZ101" s="693">
        <v>0</v>
      </c>
      <c r="DA101" s="694">
        <v>0</v>
      </c>
      <c r="DB101" s="694">
        <v>0</v>
      </c>
      <c r="DC101" s="694">
        <v>0</v>
      </c>
      <c r="DD101" s="694">
        <v>0</v>
      </c>
      <c r="DE101" s="694">
        <v>0</v>
      </c>
      <c r="DF101" s="694">
        <v>0</v>
      </c>
      <c r="DG101" s="694">
        <v>0</v>
      </c>
      <c r="DH101" s="694">
        <v>0</v>
      </c>
      <c r="DI101" s="694">
        <v>0</v>
      </c>
      <c r="DJ101" s="694">
        <v>0</v>
      </c>
      <c r="DK101" s="694">
        <v>0</v>
      </c>
      <c r="DL101" s="694">
        <v>0</v>
      </c>
      <c r="DM101" s="694">
        <v>0</v>
      </c>
      <c r="DN101" s="694">
        <v>0</v>
      </c>
      <c r="DO101" s="694">
        <v>0</v>
      </c>
      <c r="DP101" s="694">
        <v>0</v>
      </c>
      <c r="DQ101" s="694">
        <v>0</v>
      </c>
      <c r="DR101" s="694">
        <v>0</v>
      </c>
      <c r="DS101" s="694">
        <v>0</v>
      </c>
      <c r="DT101" s="694">
        <v>0</v>
      </c>
      <c r="DU101" s="694">
        <v>0</v>
      </c>
      <c r="DV101" s="694">
        <v>0</v>
      </c>
      <c r="DW101" s="695">
        <v>0</v>
      </c>
      <c r="DX101" s="37"/>
    </row>
    <row r="102" spans="2:128" x14ac:dyDescent="0.2">
      <c r="B102" s="702"/>
      <c r="C102" s="703"/>
      <c r="D102" s="502"/>
      <c r="E102" s="502"/>
      <c r="F102" s="502"/>
      <c r="G102" s="502"/>
      <c r="H102" s="502"/>
      <c r="I102" s="529"/>
      <c r="J102" s="529"/>
      <c r="K102" s="529"/>
      <c r="L102" s="529"/>
      <c r="M102" s="529"/>
      <c r="N102" s="529"/>
      <c r="O102" s="529"/>
      <c r="P102" s="529"/>
      <c r="Q102" s="529"/>
      <c r="R102" s="704"/>
      <c r="S102" s="529"/>
      <c r="T102" s="704"/>
      <c r="U102" s="701" t="s">
        <v>501</v>
      </c>
      <c r="V102" s="688" t="s">
        <v>127</v>
      </c>
      <c r="W102" s="689" t="s">
        <v>500</v>
      </c>
      <c r="X102" s="690">
        <v>0</v>
      </c>
      <c r="Y102" s="690">
        <v>0</v>
      </c>
      <c r="Z102" s="690">
        <v>0</v>
      </c>
      <c r="AA102" s="690">
        <v>0</v>
      </c>
      <c r="AB102" s="690">
        <v>0</v>
      </c>
      <c r="AC102" s="690">
        <v>0</v>
      </c>
      <c r="AD102" s="690">
        <v>0</v>
      </c>
      <c r="AE102" s="690">
        <v>0</v>
      </c>
      <c r="AF102" s="690">
        <v>0</v>
      </c>
      <c r="AG102" s="690">
        <v>0</v>
      </c>
      <c r="AH102" s="690">
        <v>0</v>
      </c>
      <c r="AI102" s="690">
        <v>0</v>
      </c>
      <c r="AJ102" s="690">
        <v>0</v>
      </c>
      <c r="AK102" s="690">
        <v>0</v>
      </c>
      <c r="AL102" s="690">
        <v>0</v>
      </c>
      <c r="AM102" s="690">
        <v>0</v>
      </c>
      <c r="AN102" s="690">
        <v>0</v>
      </c>
      <c r="AO102" s="690">
        <v>0</v>
      </c>
      <c r="AP102" s="690">
        <v>0</v>
      </c>
      <c r="AQ102" s="690">
        <v>0</v>
      </c>
      <c r="AR102" s="690">
        <v>0</v>
      </c>
      <c r="AS102" s="690">
        <v>0</v>
      </c>
      <c r="AT102" s="690">
        <v>0</v>
      </c>
      <c r="AU102" s="690">
        <v>0</v>
      </c>
      <c r="AV102" s="690">
        <v>0</v>
      </c>
      <c r="AW102" s="690">
        <v>0</v>
      </c>
      <c r="AX102" s="690">
        <v>0</v>
      </c>
      <c r="AY102" s="690">
        <v>0</v>
      </c>
      <c r="AZ102" s="690">
        <v>0</v>
      </c>
      <c r="BA102" s="690">
        <v>0</v>
      </c>
      <c r="BB102" s="690">
        <v>0</v>
      </c>
      <c r="BC102" s="690">
        <v>0</v>
      </c>
      <c r="BD102" s="690">
        <v>0</v>
      </c>
      <c r="BE102" s="690">
        <v>0</v>
      </c>
      <c r="BF102" s="690">
        <v>0</v>
      </c>
      <c r="BG102" s="690">
        <v>0</v>
      </c>
      <c r="BH102" s="690">
        <v>0</v>
      </c>
      <c r="BI102" s="690">
        <v>0</v>
      </c>
      <c r="BJ102" s="690">
        <v>0</v>
      </c>
      <c r="BK102" s="690">
        <v>0</v>
      </c>
      <c r="BL102" s="690">
        <v>0</v>
      </c>
      <c r="BM102" s="690">
        <v>0</v>
      </c>
      <c r="BN102" s="690">
        <v>0</v>
      </c>
      <c r="BO102" s="690">
        <v>0</v>
      </c>
      <c r="BP102" s="690">
        <v>0</v>
      </c>
      <c r="BQ102" s="690">
        <v>0</v>
      </c>
      <c r="BR102" s="690">
        <v>0</v>
      </c>
      <c r="BS102" s="690">
        <v>0</v>
      </c>
      <c r="BT102" s="690">
        <v>0</v>
      </c>
      <c r="BU102" s="690">
        <v>0</v>
      </c>
      <c r="BV102" s="690">
        <v>0</v>
      </c>
      <c r="BW102" s="690">
        <v>0</v>
      </c>
      <c r="BX102" s="690">
        <v>0</v>
      </c>
      <c r="BY102" s="690">
        <v>0</v>
      </c>
      <c r="BZ102" s="690">
        <v>0</v>
      </c>
      <c r="CA102" s="690">
        <v>0</v>
      </c>
      <c r="CB102" s="690">
        <v>0</v>
      </c>
      <c r="CC102" s="690">
        <v>0</v>
      </c>
      <c r="CD102" s="690">
        <v>0</v>
      </c>
      <c r="CE102" s="691">
        <v>0</v>
      </c>
      <c r="CF102" s="691">
        <v>0</v>
      </c>
      <c r="CG102" s="691">
        <v>0</v>
      </c>
      <c r="CH102" s="691">
        <v>0</v>
      </c>
      <c r="CI102" s="691">
        <v>0</v>
      </c>
      <c r="CJ102" s="691">
        <v>0</v>
      </c>
      <c r="CK102" s="691">
        <v>0</v>
      </c>
      <c r="CL102" s="691">
        <v>0</v>
      </c>
      <c r="CM102" s="691">
        <v>0</v>
      </c>
      <c r="CN102" s="691">
        <v>0</v>
      </c>
      <c r="CO102" s="691">
        <v>0</v>
      </c>
      <c r="CP102" s="691">
        <v>0</v>
      </c>
      <c r="CQ102" s="691">
        <v>0</v>
      </c>
      <c r="CR102" s="691">
        <v>0</v>
      </c>
      <c r="CS102" s="691">
        <v>0</v>
      </c>
      <c r="CT102" s="691">
        <v>0</v>
      </c>
      <c r="CU102" s="691">
        <v>0</v>
      </c>
      <c r="CV102" s="691">
        <v>0</v>
      </c>
      <c r="CW102" s="691">
        <v>0</v>
      </c>
      <c r="CX102" s="691">
        <v>0</v>
      </c>
      <c r="CY102" s="692">
        <v>0</v>
      </c>
      <c r="CZ102" s="693">
        <v>0</v>
      </c>
      <c r="DA102" s="694">
        <v>0</v>
      </c>
      <c r="DB102" s="694">
        <v>0</v>
      </c>
      <c r="DC102" s="694">
        <v>0</v>
      </c>
      <c r="DD102" s="694">
        <v>0</v>
      </c>
      <c r="DE102" s="694">
        <v>0</v>
      </c>
      <c r="DF102" s="694">
        <v>0</v>
      </c>
      <c r="DG102" s="694">
        <v>0</v>
      </c>
      <c r="DH102" s="694">
        <v>0</v>
      </c>
      <c r="DI102" s="694">
        <v>0</v>
      </c>
      <c r="DJ102" s="694">
        <v>0</v>
      </c>
      <c r="DK102" s="694">
        <v>0</v>
      </c>
      <c r="DL102" s="694">
        <v>0</v>
      </c>
      <c r="DM102" s="694">
        <v>0</v>
      </c>
      <c r="DN102" s="694">
        <v>0</v>
      </c>
      <c r="DO102" s="694">
        <v>0</v>
      </c>
      <c r="DP102" s="694">
        <v>0</v>
      </c>
      <c r="DQ102" s="694">
        <v>0</v>
      </c>
      <c r="DR102" s="694">
        <v>0</v>
      </c>
      <c r="DS102" s="694">
        <v>0</v>
      </c>
      <c r="DT102" s="694">
        <v>0</v>
      </c>
      <c r="DU102" s="694">
        <v>0</v>
      </c>
      <c r="DV102" s="694">
        <v>0</v>
      </c>
      <c r="DW102" s="695">
        <v>0</v>
      </c>
      <c r="DX102" s="37"/>
    </row>
    <row r="103" spans="2:128" x14ac:dyDescent="0.2">
      <c r="B103" s="702"/>
      <c r="C103" s="703"/>
      <c r="D103" s="502"/>
      <c r="E103" s="502"/>
      <c r="F103" s="502"/>
      <c r="G103" s="502"/>
      <c r="H103" s="502"/>
      <c r="I103" s="529"/>
      <c r="J103" s="529"/>
      <c r="K103" s="529"/>
      <c r="L103" s="529"/>
      <c r="M103" s="529"/>
      <c r="N103" s="529"/>
      <c r="O103" s="529"/>
      <c r="P103" s="529"/>
      <c r="Q103" s="529"/>
      <c r="R103" s="704"/>
      <c r="S103" s="529"/>
      <c r="T103" s="704"/>
      <c r="U103" s="705" t="s">
        <v>855</v>
      </c>
      <c r="V103" s="706" t="s">
        <v>127</v>
      </c>
      <c r="W103" s="707" t="s">
        <v>500</v>
      </c>
      <c r="X103" s="692">
        <v>0</v>
      </c>
      <c r="Y103" s="692">
        <v>0</v>
      </c>
      <c r="Z103" s="692">
        <v>0</v>
      </c>
      <c r="AA103" s="692">
        <v>0</v>
      </c>
      <c r="AB103" s="692">
        <v>0</v>
      </c>
      <c r="AC103" s="692">
        <v>0</v>
      </c>
      <c r="AD103" s="692">
        <v>0</v>
      </c>
      <c r="AE103" s="692">
        <v>0</v>
      </c>
      <c r="AF103" s="692">
        <v>0</v>
      </c>
      <c r="AG103" s="692">
        <v>0</v>
      </c>
      <c r="AH103" s="692">
        <v>0</v>
      </c>
      <c r="AI103" s="692">
        <v>0</v>
      </c>
      <c r="AJ103" s="692">
        <v>0</v>
      </c>
      <c r="AK103" s="692">
        <v>0</v>
      </c>
      <c r="AL103" s="692">
        <v>0</v>
      </c>
      <c r="AM103" s="692">
        <v>0</v>
      </c>
      <c r="AN103" s="692">
        <v>0</v>
      </c>
      <c r="AO103" s="692">
        <v>0</v>
      </c>
      <c r="AP103" s="692">
        <v>0</v>
      </c>
      <c r="AQ103" s="692">
        <v>0</v>
      </c>
      <c r="AR103" s="692">
        <v>0</v>
      </c>
      <c r="AS103" s="692">
        <v>0</v>
      </c>
      <c r="AT103" s="692">
        <v>0</v>
      </c>
      <c r="AU103" s="692">
        <v>0</v>
      </c>
      <c r="AV103" s="692">
        <v>0</v>
      </c>
      <c r="AW103" s="692">
        <v>0</v>
      </c>
      <c r="AX103" s="692">
        <v>0</v>
      </c>
      <c r="AY103" s="692">
        <v>0</v>
      </c>
      <c r="AZ103" s="692">
        <v>0</v>
      </c>
      <c r="BA103" s="692">
        <v>0</v>
      </c>
      <c r="BB103" s="692">
        <v>0</v>
      </c>
      <c r="BC103" s="692">
        <v>0</v>
      </c>
      <c r="BD103" s="692">
        <v>0</v>
      </c>
      <c r="BE103" s="692">
        <v>0</v>
      </c>
      <c r="BF103" s="692">
        <v>0</v>
      </c>
      <c r="BG103" s="692">
        <v>0</v>
      </c>
      <c r="BH103" s="692">
        <v>0</v>
      </c>
      <c r="BI103" s="692">
        <v>0</v>
      </c>
      <c r="BJ103" s="692">
        <v>0</v>
      </c>
      <c r="BK103" s="692">
        <v>0</v>
      </c>
      <c r="BL103" s="692">
        <v>0</v>
      </c>
      <c r="BM103" s="692">
        <v>0</v>
      </c>
      <c r="BN103" s="692">
        <v>0</v>
      </c>
      <c r="BO103" s="692">
        <v>0</v>
      </c>
      <c r="BP103" s="692">
        <v>0</v>
      </c>
      <c r="BQ103" s="692">
        <v>0</v>
      </c>
      <c r="BR103" s="692">
        <v>0</v>
      </c>
      <c r="BS103" s="692">
        <v>0</v>
      </c>
      <c r="BT103" s="692">
        <v>0</v>
      </c>
      <c r="BU103" s="692">
        <v>0</v>
      </c>
      <c r="BV103" s="692">
        <v>0</v>
      </c>
      <c r="BW103" s="692">
        <v>0</v>
      </c>
      <c r="BX103" s="692">
        <v>0</v>
      </c>
      <c r="BY103" s="692">
        <v>0</v>
      </c>
      <c r="BZ103" s="692">
        <v>0</v>
      </c>
      <c r="CA103" s="692">
        <v>0</v>
      </c>
      <c r="CB103" s="692">
        <v>0</v>
      </c>
      <c r="CC103" s="692">
        <v>0</v>
      </c>
      <c r="CD103" s="692">
        <v>0</v>
      </c>
      <c r="CE103" s="692">
        <v>0</v>
      </c>
      <c r="CF103" s="692">
        <v>0</v>
      </c>
      <c r="CG103" s="692">
        <v>0</v>
      </c>
      <c r="CH103" s="692">
        <v>0</v>
      </c>
      <c r="CI103" s="692">
        <v>0</v>
      </c>
      <c r="CJ103" s="692">
        <v>0</v>
      </c>
      <c r="CK103" s="692">
        <v>0</v>
      </c>
      <c r="CL103" s="692">
        <v>0</v>
      </c>
      <c r="CM103" s="692">
        <v>0</v>
      </c>
      <c r="CN103" s="692">
        <v>0</v>
      </c>
      <c r="CO103" s="692">
        <v>0</v>
      </c>
      <c r="CP103" s="692">
        <v>0</v>
      </c>
      <c r="CQ103" s="692">
        <v>0</v>
      </c>
      <c r="CR103" s="692">
        <v>0</v>
      </c>
      <c r="CS103" s="692">
        <v>0</v>
      </c>
      <c r="CT103" s="692">
        <v>0</v>
      </c>
      <c r="CU103" s="692">
        <v>0</v>
      </c>
      <c r="CV103" s="692">
        <v>0</v>
      </c>
      <c r="CW103" s="692">
        <v>0</v>
      </c>
      <c r="CX103" s="692">
        <v>0</v>
      </c>
      <c r="CY103" s="692">
        <v>0</v>
      </c>
      <c r="CZ103" s="693"/>
      <c r="DA103" s="694"/>
      <c r="DB103" s="694"/>
      <c r="DC103" s="694"/>
      <c r="DD103" s="694"/>
      <c r="DE103" s="694"/>
      <c r="DF103" s="694"/>
      <c r="DG103" s="694"/>
      <c r="DH103" s="694"/>
      <c r="DI103" s="694"/>
      <c r="DJ103" s="694"/>
      <c r="DK103" s="694"/>
      <c r="DL103" s="694"/>
      <c r="DM103" s="694"/>
      <c r="DN103" s="694"/>
      <c r="DO103" s="694"/>
      <c r="DP103" s="694"/>
      <c r="DQ103" s="694"/>
      <c r="DR103" s="694"/>
      <c r="DS103" s="694"/>
      <c r="DT103" s="694"/>
      <c r="DU103" s="694"/>
      <c r="DV103" s="694"/>
      <c r="DW103" s="695"/>
      <c r="DX103" s="37"/>
    </row>
    <row r="104" spans="2:128" x14ac:dyDescent="0.2">
      <c r="B104" s="708"/>
      <c r="C104" s="709"/>
      <c r="D104" s="96"/>
      <c r="E104" s="96"/>
      <c r="F104" s="96"/>
      <c r="G104" s="96"/>
      <c r="H104" s="96"/>
      <c r="I104" s="710"/>
      <c r="J104" s="710"/>
      <c r="K104" s="710"/>
      <c r="L104" s="710"/>
      <c r="M104" s="710"/>
      <c r="N104" s="710"/>
      <c r="O104" s="710"/>
      <c r="P104" s="710"/>
      <c r="Q104" s="710"/>
      <c r="R104" s="711"/>
      <c r="S104" s="710"/>
      <c r="T104" s="711"/>
      <c r="U104" s="701" t="s">
        <v>502</v>
      </c>
      <c r="V104" s="688" t="s">
        <v>127</v>
      </c>
      <c r="W104" s="712" t="s">
        <v>500</v>
      </c>
      <c r="X104" s="690">
        <v>0</v>
      </c>
      <c r="Y104" s="690">
        <v>0</v>
      </c>
      <c r="Z104" s="690">
        <v>0</v>
      </c>
      <c r="AA104" s="690">
        <v>0</v>
      </c>
      <c r="AB104" s="690">
        <v>0</v>
      </c>
      <c r="AC104" s="690">
        <v>438</v>
      </c>
      <c r="AD104" s="690">
        <v>438</v>
      </c>
      <c r="AE104" s="690">
        <v>438</v>
      </c>
      <c r="AF104" s="690">
        <v>438</v>
      </c>
      <c r="AG104" s="690">
        <v>438</v>
      </c>
      <c r="AH104" s="690">
        <v>438</v>
      </c>
      <c r="AI104" s="690">
        <v>438</v>
      </c>
      <c r="AJ104" s="690">
        <v>438</v>
      </c>
      <c r="AK104" s="690">
        <v>438</v>
      </c>
      <c r="AL104" s="690">
        <v>438</v>
      </c>
      <c r="AM104" s="690">
        <v>438</v>
      </c>
      <c r="AN104" s="690">
        <v>438</v>
      </c>
      <c r="AO104" s="690">
        <v>438</v>
      </c>
      <c r="AP104" s="690">
        <v>438</v>
      </c>
      <c r="AQ104" s="690">
        <v>438</v>
      </c>
      <c r="AR104" s="690">
        <v>438</v>
      </c>
      <c r="AS104" s="690">
        <v>438</v>
      </c>
      <c r="AT104" s="690">
        <v>438</v>
      </c>
      <c r="AU104" s="690">
        <v>438</v>
      </c>
      <c r="AV104" s="690">
        <v>438</v>
      </c>
      <c r="AW104" s="690">
        <v>438</v>
      </c>
      <c r="AX104" s="690">
        <v>438</v>
      </c>
      <c r="AY104" s="690">
        <v>438</v>
      </c>
      <c r="AZ104" s="690">
        <v>438</v>
      </c>
      <c r="BA104" s="690">
        <v>438</v>
      </c>
      <c r="BB104" s="690">
        <v>438</v>
      </c>
      <c r="BC104" s="690">
        <v>438</v>
      </c>
      <c r="BD104" s="690">
        <v>438</v>
      </c>
      <c r="BE104" s="690">
        <v>438</v>
      </c>
      <c r="BF104" s="690">
        <v>438</v>
      </c>
      <c r="BG104" s="690">
        <v>438</v>
      </c>
      <c r="BH104" s="690">
        <v>438</v>
      </c>
      <c r="BI104" s="690">
        <v>438</v>
      </c>
      <c r="BJ104" s="690">
        <v>438</v>
      </c>
      <c r="BK104" s="690">
        <v>438</v>
      </c>
      <c r="BL104" s="690">
        <v>438</v>
      </c>
      <c r="BM104" s="690">
        <v>438</v>
      </c>
      <c r="BN104" s="690">
        <v>438</v>
      </c>
      <c r="BO104" s="690">
        <v>438</v>
      </c>
      <c r="BP104" s="690">
        <v>438</v>
      </c>
      <c r="BQ104" s="690">
        <v>438</v>
      </c>
      <c r="BR104" s="690">
        <v>438</v>
      </c>
      <c r="BS104" s="690">
        <v>438</v>
      </c>
      <c r="BT104" s="690">
        <v>438</v>
      </c>
      <c r="BU104" s="690">
        <v>438</v>
      </c>
      <c r="BV104" s="690">
        <v>438</v>
      </c>
      <c r="BW104" s="690">
        <v>438</v>
      </c>
      <c r="BX104" s="690">
        <v>438</v>
      </c>
      <c r="BY104" s="690">
        <v>438</v>
      </c>
      <c r="BZ104" s="690">
        <v>438</v>
      </c>
      <c r="CA104" s="690">
        <v>438</v>
      </c>
      <c r="CB104" s="690">
        <v>438</v>
      </c>
      <c r="CC104" s="690">
        <v>438</v>
      </c>
      <c r="CD104" s="690">
        <v>438</v>
      </c>
      <c r="CE104" s="691">
        <v>438</v>
      </c>
      <c r="CF104" s="691">
        <v>438</v>
      </c>
      <c r="CG104" s="691">
        <v>438</v>
      </c>
      <c r="CH104" s="691">
        <v>438</v>
      </c>
      <c r="CI104" s="691">
        <v>438</v>
      </c>
      <c r="CJ104" s="691">
        <v>438</v>
      </c>
      <c r="CK104" s="691">
        <v>438</v>
      </c>
      <c r="CL104" s="691">
        <v>438</v>
      </c>
      <c r="CM104" s="691">
        <v>438</v>
      </c>
      <c r="CN104" s="691">
        <v>438</v>
      </c>
      <c r="CO104" s="691">
        <v>438</v>
      </c>
      <c r="CP104" s="691">
        <v>438</v>
      </c>
      <c r="CQ104" s="691">
        <v>438</v>
      </c>
      <c r="CR104" s="691">
        <v>438</v>
      </c>
      <c r="CS104" s="691">
        <v>438</v>
      </c>
      <c r="CT104" s="691">
        <v>438</v>
      </c>
      <c r="CU104" s="691">
        <v>438</v>
      </c>
      <c r="CV104" s="691">
        <v>438</v>
      </c>
      <c r="CW104" s="691">
        <v>438</v>
      </c>
      <c r="CX104" s="691">
        <v>438</v>
      </c>
      <c r="CY104" s="692">
        <v>438</v>
      </c>
      <c r="CZ104" s="693">
        <v>0</v>
      </c>
      <c r="DA104" s="694">
        <v>0</v>
      </c>
      <c r="DB104" s="694">
        <v>0</v>
      </c>
      <c r="DC104" s="694">
        <v>0</v>
      </c>
      <c r="DD104" s="694">
        <v>0</v>
      </c>
      <c r="DE104" s="694">
        <v>0</v>
      </c>
      <c r="DF104" s="694">
        <v>0</v>
      </c>
      <c r="DG104" s="694">
        <v>0</v>
      </c>
      <c r="DH104" s="694">
        <v>0</v>
      </c>
      <c r="DI104" s="694">
        <v>0</v>
      </c>
      <c r="DJ104" s="694">
        <v>0</v>
      </c>
      <c r="DK104" s="694">
        <v>0</v>
      </c>
      <c r="DL104" s="694">
        <v>0</v>
      </c>
      <c r="DM104" s="694">
        <v>0</v>
      </c>
      <c r="DN104" s="694">
        <v>0</v>
      </c>
      <c r="DO104" s="694">
        <v>0</v>
      </c>
      <c r="DP104" s="694">
        <v>0</v>
      </c>
      <c r="DQ104" s="694">
        <v>0</v>
      </c>
      <c r="DR104" s="694">
        <v>0</v>
      </c>
      <c r="DS104" s="694">
        <v>0</v>
      </c>
      <c r="DT104" s="694">
        <v>0</v>
      </c>
      <c r="DU104" s="694">
        <v>0</v>
      </c>
      <c r="DV104" s="694">
        <v>0</v>
      </c>
      <c r="DW104" s="695">
        <v>0</v>
      </c>
      <c r="DX104" s="37"/>
    </row>
    <row r="105" spans="2:128" x14ac:dyDescent="0.2">
      <c r="B105" s="713"/>
      <c r="C105" s="714"/>
      <c r="D105" s="215"/>
      <c r="E105" s="215"/>
      <c r="F105" s="215"/>
      <c r="G105" s="215"/>
      <c r="H105" s="215"/>
      <c r="I105" s="715"/>
      <c r="J105" s="715"/>
      <c r="K105" s="715"/>
      <c r="L105" s="715"/>
      <c r="M105" s="715"/>
      <c r="N105" s="715"/>
      <c r="O105" s="715"/>
      <c r="P105" s="715"/>
      <c r="Q105" s="715"/>
      <c r="R105" s="716"/>
      <c r="S105" s="715"/>
      <c r="T105" s="716"/>
      <c r="U105" s="701" t="s">
        <v>503</v>
      </c>
      <c r="V105" s="688" t="s">
        <v>127</v>
      </c>
      <c r="W105" s="712" t="s">
        <v>500</v>
      </c>
      <c r="X105" s="690">
        <v>0</v>
      </c>
      <c r="Y105" s="690">
        <v>0</v>
      </c>
      <c r="Z105" s="690">
        <v>0</v>
      </c>
      <c r="AA105" s="690">
        <v>0</v>
      </c>
      <c r="AB105" s="690">
        <v>0</v>
      </c>
      <c r="AC105" s="690">
        <v>472</v>
      </c>
      <c r="AD105" s="690">
        <v>472</v>
      </c>
      <c r="AE105" s="690">
        <v>472</v>
      </c>
      <c r="AF105" s="690">
        <v>472</v>
      </c>
      <c r="AG105" s="690">
        <v>472</v>
      </c>
      <c r="AH105" s="690">
        <v>472</v>
      </c>
      <c r="AI105" s="690">
        <v>472</v>
      </c>
      <c r="AJ105" s="690">
        <v>472</v>
      </c>
      <c r="AK105" s="690">
        <v>472</v>
      </c>
      <c r="AL105" s="690">
        <v>472</v>
      </c>
      <c r="AM105" s="690">
        <v>472</v>
      </c>
      <c r="AN105" s="690">
        <v>472</v>
      </c>
      <c r="AO105" s="690">
        <v>472</v>
      </c>
      <c r="AP105" s="690">
        <v>472</v>
      </c>
      <c r="AQ105" s="690">
        <v>472</v>
      </c>
      <c r="AR105" s="690">
        <v>472</v>
      </c>
      <c r="AS105" s="690">
        <v>472</v>
      </c>
      <c r="AT105" s="690">
        <v>472</v>
      </c>
      <c r="AU105" s="690">
        <v>472</v>
      </c>
      <c r="AV105" s="690">
        <v>472</v>
      </c>
      <c r="AW105" s="690">
        <v>472</v>
      </c>
      <c r="AX105" s="690">
        <v>472</v>
      </c>
      <c r="AY105" s="690">
        <v>472</v>
      </c>
      <c r="AZ105" s="690">
        <v>472</v>
      </c>
      <c r="BA105" s="690">
        <v>472</v>
      </c>
      <c r="BB105" s="690">
        <v>472</v>
      </c>
      <c r="BC105" s="690">
        <v>472</v>
      </c>
      <c r="BD105" s="690">
        <v>472</v>
      </c>
      <c r="BE105" s="690">
        <v>472</v>
      </c>
      <c r="BF105" s="690">
        <v>472</v>
      </c>
      <c r="BG105" s="690">
        <v>472</v>
      </c>
      <c r="BH105" s="690">
        <v>472</v>
      </c>
      <c r="BI105" s="690">
        <v>472</v>
      </c>
      <c r="BJ105" s="690">
        <v>472</v>
      </c>
      <c r="BK105" s="690">
        <v>472</v>
      </c>
      <c r="BL105" s="690">
        <v>472</v>
      </c>
      <c r="BM105" s="690">
        <v>472</v>
      </c>
      <c r="BN105" s="690">
        <v>472</v>
      </c>
      <c r="BO105" s="690">
        <v>472</v>
      </c>
      <c r="BP105" s="690">
        <v>472</v>
      </c>
      <c r="BQ105" s="690">
        <v>472</v>
      </c>
      <c r="BR105" s="690">
        <v>472</v>
      </c>
      <c r="BS105" s="690">
        <v>472</v>
      </c>
      <c r="BT105" s="690">
        <v>472</v>
      </c>
      <c r="BU105" s="690">
        <v>472</v>
      </c>
      <c r="BV105" s="690">
        <v>472</v>
      </c>
      <c r="BW105" s="690">
        <v>472</v>
      </c>
      <c r="BX105" s="690">
        <v>472</v>
      </c>
      <c r="BY105" s="690">
        <v>472</v>
      </c>
      <c r="BZ105" s="690">
        <v>472</v>
      </c>
      <c r="CA105" s="690">
        <v>472</v>
      </c>
      <c r="CB105" s="690">
        <v>472</v>
      </c>
      <c r="CC105" s="690">
        <v>472</v>
      </c>
      <c r="CD105" s="690">
        <v>472</v>
      </c>
      <c r="CE105" s="691">
        <v>472</v>
      </c>
      <c r="CF105" s="691">
        <v>472</v>
      </c>
      <c r="CG105" s="691">
        <v>472</v>
      </c>
      <c r="CH105" s="691">
        <v>472</v>
      </c>
      <c r="CI105" s="691">
        <v>472</v>
      </c>
      <c r="CJ105" s="691">
        <v>472</v>
      </c>
      <c r="CK105" s="691">
        <v>472</v>
      </c>
      <c r="CL105" s="691">
        <v>472</v>
      </c>
      <c r="CM105" s="691">
        <v>472</v>
      </c>
      <c r="CN105" s="691">
        <v>472</v>
      </c>
      <c r="CO105" s="691">
        <v>472</v>
      </c>
      <c r="CP105" s="691">
        <v>472</v>
      </c>
      <c r="CQ105" s="691">
        <v>472</v>
      </c>
      <c r="CR105" s="691">
        <v>472</v>
      </c>
      <c r="CS105" s="691">
        <v>472</v>
      </c>
      <c r="CT105" s="691">
        <v>472</v>
      </c>
      <c r="CU105" s="691">
        <v>472</v>
      </c>
      <c r="CV105" s="691">
        <v>472</v>
      </c>
      <c r="CW105" s="691">
        <v>472</v>
      </c>
      <c r="CX105" s="691">
        <v>472</v>
      </c>
      <c r="CY105" s="692">
        <v>472</v>
      </c>
      <c r="CZ105" s="693">
        <v>0</v>
      </c>
      <c r="DA105" s="694">
        <v>0</v>
      </c>
      <c r="DB105" s="694">
        <v>0</v>
      </c>
      <c r="DC105" s="694">
        <v>0</v>
      </c>
      <c r="DD105" s="694">
        <v>0</v>
      </c>
      <c r="DE105" s="694">
        <v>0</v>
      </c>
      <c r="DF105" s="694">
        <v>0</v>
      </c>
      <c r="DG105" s="694">
        <v>0</v>
      </c>
      <c r="DH105" s="694">
        <v>0</v>
      </c>
      <c r="DI105" s="694">
        <v>0</v>
      </c>
      <c r="DJ105" s="694">
        <v>0</v>
      </c>
      <c r="DK105" s="694">
        <v>0</v>
      </c>
      <c r="DL105" s="694">
        <v>0</v>
      </c>
      <c r="DM105" s="694">
        <v>0</v>
      </c>
      <c r="DN105" s="694">
        <v>0</v>
      </c>
      <c r="DO105" s="694">
        <v>0</v>
      </c>
      <c r="DP105" s="694">
        <v>0</v>
      </c>
      <c r="DQ105" s="694">
        <v>0</v>
      </c>
      <c r="DR105" s="694">
        <v>0</v>
      </c>
      <c r="DS105" s="694">
        <v>0</v>
      </c>
      <c r="DT105" s="694">
        <v>0</v>
      </c>
      <c r="DU105" s="694">
        <v>0</v>
      </c>
      <c r="DV105" s="694">
        <v>0</v>
      </c>
      <c r="DW105" s="695">
        <v>0</v>
      </c>
      <c r="DX105" s="37"/>
    </row>
    <row r="106" spans="2:128" x14ac:dyDescent="0.2">
      <c r="B106" s="713"/>
      <c r="C106" s="714"/>
      <c r="D106" s="215"/>
      <c r="E106" s="215"/>
      <c r="F106" s="215"/>
      <c r="G106" s="215"/>
      <c r="H106" s="215"/>
      <c r="I106" s="715"/>
      <c r="J106" s="715"/>
      <c r="K106" s="715"/>
      <c r="L106" s="715"/>
      <c r="M106" s="715"/>
      <c r="N106" s="715"/>
      <c r="O106" s="715"/>
      <c r="P106" s="715"/>
      <c r="Q106" s="715"/>
      <c r="R106" s="716"/>
      <c r="S106" s="715"/>
      <c r="T106" s="716"/>
      <c r="U106" s="717" t="s">
        <v>504</v>
      </c>
      <c r="V106" s="718" t="s">
        <v>127</v>
      </c>
      <c r="W106" s="712" t="s">
        <v>500</v>
      </c>
      <c r="X106" s="690">
        <v>0</v>
      </c>
      <c r="Y106" s="690">
        <v>0</v>
      </c>
      <c r="Z106" s="690">
        <v>0</v>
      </c>
      <c r="AA106" s="690">
        <v>0</v>
      </c>
      <c r="AB106" s="690">
        <v>0</v>
      </c>
      <c r="AC106" s="690">
        <v>0</v>
      </c>
      <c r="AD106" s="690">
        <v>0</v>
      </c>
      <c r="AE106" s="690">
        <v>0</v>
      </c>
      <c r="AF106" s="690">
        <v>0</v>
      </c>
      <c r="AG106" s="690">
        <v>0</v>
      </c>
      <c r="AH106" s="690">
        <v>0</v>
      </c>
      <c r="AI106" s="690">
        <v>0</v>
      </c>
      <c r="AJ106" s="690">
        <v>0</v>
      </c>
      <c r="AK106" s="690">
        <v>0</v>
      </c>
      <c r="AL106" s="690">
        <v>0</v>
      </c>
      <c r="AM106" s="690">
        <v>0</v>
      </c>
      <c r="AN106" s="690">
        <v>0</v>
      </c>
      <c r="AO106" s="690">
        <v>0</v>
      </c>
      <c r="AP106" s="690">
        <v>0</v>
      </c>
      <c r="AQ106" s="690">
        <v>0</v>
      </c>
      <c r="AR106" s="690">
        <v>0</v>
      </c>
      <c r="AS106" s="690">
        <v>0</v>
      </c>
      <c r="AT106" s="690">
        <v>0</v>
      </c>
      <c r="AU106" s="690">
        <v>0</v>
      </c>
      <c r="AV106" s="690">
        <v>0</v>
      </c>
      <c r="AW106" s="690">
        <v>0</v>
      </c>
      <c r="AX106" s="690">
        <v>0</v>
      </c>
      <c r="AY106" s="690">
        <v>0</v>
      </c>
      <c r="AZ106" s="690">
        <v>0</v>
      </c>
      <c r="BA106" s="690">
        <v>0</v>
      </c>
      <c r="BB106" s="690">
        <v>0</v>
      </c>
      <c r="BC106" s="690">
        <v>0</v>
      </c>
      <c r="BD106" s="690">
        <v>0</v>
      </c>
      <c r="BE106" s="690">
        <v>0</v>
      </c>
      <c r="BF106" s="690">
        <v>0</v>
      </c>
      <c r="BG106" s="690">
        <v>0</v>
      </c>
      <c r="BH106" s="690">
        <v>0</v>
      </c>
      <c r="BI106" s="690">
        <v>0</v>
      </c>
      <c r="BJ106" s="690">
        <v>0</v>
      </c>
      <c r="BK106" s="690">
        <v>0</v>
      </c>
      <c r="BL106" s="690">
        <v>0</v>
      </c>
      <c r="BM106" s="690">
        <v>0</v>
      </c>
      <c r="BN106" s="690">
        <v>0</v>
      </c>
      <c r="BO106" s="690">
        <v>0</v>
      </c>
      <c r="BP106" s="690">
        <v>0</v>
      </c>
      <c r="BQ106" s="690">
        <v>0</v>
      </c>
      <c r="BR106" s="690">
        <v>0</v>
      </c>
      <c r="BS106" s="690">
        <v>0</v>
      </c>
      <c r="BT106" s="690">
        <v>0</v>
      </c>
      <c r="BU106" s="690">
        <v>0</v>
      </c>
      <c r="BV106" s="690">
        <v>0</v>
      </c>
      <c r="BW106" s="690">
        <v>0</v>
      </c>
      <c r="BX106" s="690">
        <v>0</v>
      </c>
      <c r="BY106" s="690">
        <v>0</v>
      </c>
      <c r="BZ106" s="690">
        <v>0</v>
      </c>
      <c r="CA106" s="690">
        <v>0</v>
      </c>
      <c r="CB106" s="690">
        <v>0</v>
      </c>
      <c r="CC106" s="690">
        <v>0</v>
      </c>
      <c r="CD106" s="690">
        <v>0</v>
      </c>
      <c r="CE106" s="691">
        <v>0</v>
      </c>
      <c r="CF106" s="691">
        <v>0</v>
      </c>
      <c r="CG106" s="691">
        <v>0</v>
      </c>
      <c r="CH106" s="691">
        <v>0</v>
      </c>
      <c r="CI106" s="691">
        <v>0</v>
      </c>
      <c r="CJ106" s="691">
        <v>0</v>
      </c>
      <c r="CK106" s="691">
        <v>0</v>
      </c>
      <c r="CL106" s="691">
        <v>0</v>
      </c>
      <c r="CM106" s="691">
        <v>0</v>
      </c>
      <c r="CN106" s="691">
        <v>0</v>
      </c>
      <c r="CO106" s="691">
        <v>0</v>
      </c>
      <c r="CP106" s="691">
        <v>0</v>
      </c>
      <c r="CQ106" s="691">
        <v>0</v>
      </c>
      <c r="CR106" s="691">
        <v>0</v>
      </c>
      <c r="CS106" s="691">
        <v>0</v>
      </c>
      <c r="CT106" s="691">
        <v>0</v>
      </c>
      <c r="CU106" s="691">
        <v>0</v>
      </c>
      <c r="CV106" s="691">
        <v>0</v>
      </c>
      <c r="CW106" s="691">
        <v>0</v>
      </c>
      <c r="CX106" s="691">
        <v>0</v>
      </c>
      <c r="CY106" s="692">
        <v>0</v>
      </c>
      <c r="CZ106" s="693">
        <v>0</v>
      </c>
      <c r="DA106" s="694">
        <v>0</v>
      </c>
      <c r="DB106" s="694">
        <v>0</v>
      </c>
      <c r="DC106" s="694">
        <v>0</v>
      </c>
      <c r="DD106" s="694">
        <v>0</v>
      </c>
      <c r="DE106" s="694">
        <v>0</v>
      </c>
      <c r="DF106" s="694">
        <v>0</v>
      </c>
      <c r="DG106" s="694">
        <v>0</v>
      </c>
      <c r="DH106" s="694">
        <v>0</v>
      </c>
      <c r="DI106" s="694">
        <v>0</v>
      </c>
      <c r="DJ106" s="694">
        <v>0</v>
      </c>
      <c r="DK106" s="694">
        <v>0</v>
      </c>
      <c r="DL106" s="694">
        <v>0</v>
      </c>
      <c r="DM106" s="694">
        <v>0</v>
      </c>
      <c r="DN106" s="694">
        <v>0</v>
      </c>
      <c r="DO106" s="694">
        <v>0</v>
      </c>
      <c r="DP106" s="694">
        <v>0</v>
      </c>
      <c r="DQ106" s="694">
        <v>0</v>
      </c>
      <c r="DR106" s="694">
        <v>0</v>
      </c>
      <c r="DS106" s="694">
        <v>0</v>
      </c>
      <c r="DT106" s="694">
        <v>0</v>
      </c>
      <c r="DU106" s="694">
        <v>0</v>
      </c>
      <c r="DV106" s="694">
        <v>0</v>
      </c>
      <c r="DW106" s="695">
        <v>0</v>
      </c>
      <c r="DX106" s="37"/>
    </row>
    <row r="107" spans="2:128" x14ac:dyDescent="0.2">
      <c r="B107" s="713"/>
      <c r="C107" s="714"/>
      <c r="D107" s="215"/>
      <c r="E107" s="215"/>
      <c r="F107" s="215"/>
      <c r="G107" s="215"/>
      <c r="H107" s="215"/>
      <c r="I107" s="715"/>
      <c r="J107" s="715"/>
      <c r="K107" s="715"/>
      <c r="L107" s="715"/>
      <c r="M107" s="715"/>
      <c r="N107" s="715"/>
      <c r="O107" s="715"/>
      <c r="P107" s="715"/>
      <c r="Q107" s="715"/>
      <c r="R107" s="716"/>
      <c r="S107" s="715"/>
      <c r="T107" s="716"/>
      <c r="U107" s="701" t="s">
        <v>505</v>
      </c>
      <c r="V107" s="688" t="s">
        <v>127</v>
      </c>
      <c r="W107" s="712" t="s">
        <v>500</v>
      </c>
      <c r="X107" s="690">
        <v>3.6848000000000001</v>
      </c>
      <c r="Y107" s="690">
        <v>4.2111999999999998</v>
      </c>
      <c r="Z107" s="690">
        <v>5.2640000000000002</v>
      </c>
      <c r="AA107" s="690">
        <v>21.056000000000001</v>
      </c>
      <c r="AB107" s="690">
        <v>18.423999999999999</v>
      </c>
      <c r="AC107" s="690">
        <v>0</v>
      </c>
      <c r="AD107" s="690">
        <v>0</v>
      </c>
      <c r="AE107" s="690">
        <v>0</v>
      </c>
      <c r="AF107" s="690">
        <v>0</v>
      </c>
      <c r="AG107" s="690">
        <v>0</v>
      </c>
      <c r="AH107" s="690">
        <v>0</v>
      </c>
      <c r="AI107" s="690">
        <v>0</v>
      </c>
      <c r="AJ107" s="690">
        <v>0</v>
      </c>
      <c r="AK107" s="690">
        <v>0</v>
      </c>
      <c r="AL107" s="690">
        <v>0</v>
      </c>
      <c r="AM107" s="690">
        <v>0</v>
      </c>
      <c r="AN107" s="690">
        <v>0</v>
      </c>
      <c r="AO107" s="690">
        <v>0</v>
      </c>
      <c r="AP107" s="690">
        <v>0</v>
      </c>
      <c r="AQ107" s="690">
        <v>0</v>
      </c>
      <c r="AR107" s="690">
        <v>0</v>
      </c>
      <c r="AS107" s="690">
        <v>0</v>
      </c>
      <c r="AT107" s="690">
        <v>0</v>
      </c>
      <c r="AU107" s="690">
        <v>0</v>
      </c>
      <c r="AV107" s="690">
        <v>0</v>
      </c>
      <c r="AW107" s="690">
        <v>0</v>
      </c>
      <c r="AX107" s="690">
        <v>0</v>
      </c>
      <c r="AY107" s="690">
        <v>0</v>
      </c>
      <c r="AZ107" s="690">
        <v>0</v>
      </c>
      <c r="BA107" s="690">
        <v>0</v>
      </c>
      <c r="BB107" s="690">
        <v>0</v>
      </c>
      <c r="BC107" s="690">
        <v>0</v>
      </c>
      <c r="BD107" s="690">
        <v>0</v>
      </c>
      <c r="BE107" s="690">
        <v>0</v>
      </c>
      <c r="BF107" s="690">
        <v>0</v>
      </c>
      <c r="BG107" s="690">
        <v>0</v>
      </c>
      <c r="BH107" s="690">
        <v>0</v>
      </c>
      <c r="BI107" s="690">
        <v>0</v>
      </c>
      <c r="BJ107" s="690">
        <v>0</v>
      </c>
      <c r="BK107" s="690">
        <v>0</v>
      </c>
      <c r="BL107" s="690">
        <v>0</v>
      </c>
      <c r="BM107" s="690">
        <v>0</v>
      </c>
      <c r="BN107" s="690">
        <v>0</v>
      </c>
      <c r="BO107" s="690">
        <v>0</v>
      </c>
      <c r="BP107" s="690">
        <v>0</v>
      </c>
      <c r="BQ107" s="690">
        <v>0</v>
      </c>
      <c r="BR107" s="690">
        <v>0</v>
      </c>
      <c r="BS107" s="690">
        <v>0</v>
      </c>
      <c r="BT107" s="690">
        <v>0</v>
      </c>
      <c r="BU107" s="690">
        <v>0</v>
      </c>
      <c r="BV107" s="690">
        <v>0</v>
      </c>
      <c r="BW107" s="690">
        <v>0</v>
      </c>
      <c r="BX107" s="690">
        <v>0</v>
      </c>
      <c r="BY107" s="690">
        <v>0</v>
      </c>
      <c r="BZ107" s="690">
        <v>0</v>
      </c>
      <c r="CA107" s="690">
        <v>0</v>
      </c>
      <c r="CB107" s="690">
        <v>0</v>
      </c>
      <c r="CC107" s="690">
        <v>0</v>
      </c>
      <c r="CD107" s="690">
        <v>0</v>
      </c>
      <c r="CE107" s="691">
        <v>0</v>
      </c>
      <c r="CF107" s="691">
        <v>3.7220202020202021E-2</v>
      </c>
      <c r="CG107" s="691">
        <v>4.2537373737373735E-2</v>
      </c>
      <c r="CH107" s="691">
        <v>5.3171717171717169E-2</v>
      </c>
      <c r="CI107" s="691">
        <v>0.21268686868686867</v>
      </c>
      <c r="CJ107" s="691">
        <v>0.1861010101010101</v>
      </c>
      <c r="CK107" s="691">
        <v>0</v>
      </c>
      <c r="CL107" s="691">
        <v>0</v>
      </c>
      <c r="CM107" s="691">
        <v>0</v>
      </c>
      <c r="CN107" s="691">
        <v>0</v>
      </c>
      <c r="CO107" s="691">
        <v>0</v>
      </c>
      <c r="CP107" s="691">
        <v>0</v>
      </c>
      <c r="CQ107" s="691">
        <v>0</v>
      </c>
      <c r="CR107" s="691">
        <v>0</v>
      </c>
      <c r="CS107" s="691">
        <v>0</v>
      </c>
      <c r="CT107" s="691">
        <v>0</v>
      </c>
      <c r="CU107" s="691">
        <v>0</v>
      </c>
      <c r="CV107" s="691">
        <v>0</v>
      </c>
      <c r="CW107" s="691">
        <v>0</v>
      </c>
      <c r="CX107" s="691">
        <v>0</v>
      </c>
      <c r="CY107" s="692">
        <v>0</v>
      </c>
      <c r="CZ107" s="693">
        <v>0</v>
      </c>
      <c r="DA107" s="694">
        <v>0</v>
      </c>
      <c r="DB107" s="694">
        <v>0</v>
      </c>
      <c r="DC107" s="694">
        <v>0</v>
      </c>
      <c r="DD107" s="694">
        <v>0</v>
      </c>
      <c r="DE107" s="694">
        <v>0</v>
      </c>
      <c r="DF107" s="694">
        <v>0</v>
      </c>
      <c r="DG107" s="694">
        <v>0</v>
      </c>
      <c r="DH107" s="694">
        <v>0</v>
      </c>
      <c r="DI107" s="694">
        <v>0</v>
      </c>
      <c r="DJ107" s="694">
        <v>0</v>
      </c>
      <c r="DK107" s="694">
        <v>0</v>
      </c>
      <c r="DL107" s="694">
        <v>0</v>
      </c>
      <c r="DM107" s="694">
        <v>0</v>
      </c>
      <c r="DN107" s="694">
        <v>0</v>
      </c>
      <c r="DO107" s="694">
        <v>0</v>
      </c>
      <c r="DP107" s="694">
        <v>0</v>
      </c>
      <c r="DQ107" s="694">
        <v>0</v>
      </c>
      <c r="DR107" s="694">
        <v>0</v>
      </c>
      <c r="DS107" s="694">
        <v>0</v>
      </c>
      <c r="DT107" s="694">
        <v>0</v>
      </c>
      <c r="DU107" s="694">
        <v>0</v>
      </c>
      <c r="DV107" s="694">
        <v>0</v>
      </c>
      <c r="DW107" s="695">
        <v>0</v>
      </c>
      <c r="DX107" s="37"/>
    </row>
    <row r="108" spans="2:128" x14ac:dyDescent="0.2">
      <c r="B108" s="192"/>
      <c r="C108" s="714"/>
      <c r="D108" s="215"/>
      <c r="E108" s="215"/>
      <c r="F108" s="215"/>
      <c r="G108" s="215"/>
      <c r="H108" s="215"/>
      <c r="I108" s="715"/>
      <c r="J108" s="715"/>
      <c r="K108" s="715"/>
      <c r="L108" s="715"/>
      <c r="M108" s="715"/>
      <c r="N108" s="715"/>
      <c r="O108" s="715"/>
      <c r="P108" s="715"/>
      <c r="Q108" s="715"/>
      <c r="R108" s="716"/>
      <c r="S108" s="715"/>
      <c r="T108" s="716"/>
      <c r="U108" s="701" t="s">
        <v>506</v>
      </c>
      <c r="V108" s="688" t="s">
        <v>127</v>
      </c>
      <c r="W108" s="712" t="s">
        <v>500</v>
      </c>
      <c r="X108" s="690">
        <v>0</v>
      </c>
      <c r="Y108" s="690">
        <v>0</v>
      </c>
      <c r="Z108" s="690">
        <v>0</v>
      </c>
      <c r="AA108" s="690">
        <v>0</v>
      </c>
      <c r="AB108" s="690">
        <v>0</v>
      </c>
      <c r="AC108" s="690">
        <v>2.92</v>
      </c>
      <c r="AD108" s="690">
        <v>2.92</v>
      </c>
      <c r="AE108" s="690">
        <v>2.92</v>
      </c>
      <c r="AF108" s="690">
        <v>2.92</v>
      </c>
      <c r="AG108" s="690">
        <v>2.92</v>
      </c>
      <c r="AH108" s="690">
        <v>2.92</v>
      </c>
      <c r="AI108" s="690">
        <v>2.92</v>
      </c>
      <c r="AJ108" s="690">
        <v>2.92</v>
      </c>
      <c r="AK108" s="690">
        <v>2.92</v>
      </c>
      <c r="AL108" s="690">
        <v>2.92</v>
      </c>
      <c r="AM108" s="690">
        <v>2.92</v>
      </c>
      <c r="AN108" s="690">
        <v>2.92</v>
      </c>
      <c r="AO108" s="690">
        <v>2.92</v>
      </c>
      <c r="AP108" s="690">
        <v>2.92</v>
      </c>
      <c r="AQ108" s="690">
        <v>2.92</v>
      </c>
      <c r="AR108" s="690">
        <v>2.92</v>
      </c>
      <c r="AS108" s="690">
        <v>2.92</v>
      </c>
      <c r="AT108" s="690">
        <v>2.92</v>
      </c>
      <c r="AU108" s="690">
        <v>2.92</v>
      </c>
      <c r="AV108" s="690">
        <v>2.92</v>
      </c>
      <c r="AW108" s="690">
        <v>2.92</v>
      </c>
      <c r="AX108" s="690">
        <v>2.92</v>
      </c>
      <c r="AY108" s="690">
        <v>2.92</v>
      </c>
      <c r="AZ108" s="690">
        <v>2.92</v>
      </c>
      <c r="BA108" s="690">
        <v>2.92</v>
      </c>
      <c r="BB108" s="690">
        <v>2.92</v>
      </c>
      <c r="BC108" s="690">
        <v>2.92</v>
      </c>
      <c r="BD108" s="690">
        <v>2.92</v>
      </c>
      <c r="BE108" s="690">
        <v>2.92</v>
      </c>
      <c r="BF108" s="690">
        <v>2.92</v>
      </c>
      <c r="BG108" s="690">
        <v>2.92</v>
      </c>
      <c r="BH108" s="690">
        <v>2.92</v>
      </c>
      <c r="BI108" s="690">
        <v>2.92</v>
      </c>
      <c r="BJ108" s="690">
        <v>2.92</v>
      </c>
      <c r="BK108" s="690">
        <v>2.92</v>
      </c>
      <c r="BL108" s="690">
        <v>2.92</v>
      </c>
      <c r="BM108" s="690">
        <v>2.92</v>
      </c>
      <c r="BN108" s="690">
        <v>2.92</v>
      </c>
      <c r="BO108" s="690">
        <v>2.92</v>
      </c>
      <c r="BP108" s="690">
        <v>2.92</v>
      </c>
      <c r="BQ108" s="690">
        <v>2.92</v>
      </c>
      <c r="BR108" s="690">
        <v>2.92</v>
      </c>
      <c r="BS108" s="690">
        <v>2.92</v>
      </c>
      <c r="BT108" s="690">
        <v>2.92</v>
      </c>
      <c r="BU108" s="690">
        <v>2.92</v>
      </c>
      <c r="BV108" s="690">
        <v>2.92</v>
      </c>
      <c r="BW108" s="690">
        <v>2.92</v>
      </c>
      <c r="BX108" s="690">
        <v>2.92</v>
      </c>
      <c r="BY108" s="690">
        <v>2.92</v>
      </c>
      <c r="BZ108" s="690">
        <v>2.92</v>
      </c>
      <c r="CA108" s="690">
        <v>2.92</v>
      </c>
      <c r="CB108" s="690">
        <v>2.92</v>
      </c>
      <c r="CC108" s="690">
        <v>2.92</v>
      </c>
      <c r="CD108" s="690">
        <v>2.92</v>
      </c>
      <c r="CE108" s="691">
        <v>2.92</v>
      </c>
      <c r="CF108" s="691">
        <v>2.92</v>
      </c>
      <c r="CG108" s="691">
        <v>2.92</v>
      </c>
      <c r="CH108" s="691">
        <v>2.92</v>
      </c>
      <c r="CI108" s="691">
        <v>2.92</v>
      </c>
      <c r="CJ108" s="691">
        <v>2.92</v>
      </c>
      <c r="CK108" s="691">
        <v>2.92</v>
      </c>
      <c r="CL108" s="691">
        <v>2.92</v>
      </c>
      <c r="CM108" s="691">
        <v>2.92</v>
      </c>
      <c r="CN108" s="691">
        <v>2.92</v>
      </c>
      <c r="CO108" s="691">
        <v>2.92</v>
      </c>
      <c r="CP108" s="691">
        <v>2.92</v>
      </c>
      <c r="CQ108" s="691">
        <v>2.92</v>
      </c>
      <c r="CR108" s="691">
        <v>2.92</v>
      </c>
      <c r="CS108" s="691">
        <v>2.92</v>
      </c>
      <c r="CT108" s="691">
        <v>2.92</v>
      </c>
      <c r="CU108" s="691">
        <v>2.92</v>
      </c>
      <c r="CV108" s="691">
        <v>2.92</v>
      </c>
      <c r="CW108" s="691">
        <v>2.92</v>
      </c>
      <c r="CX108" s="691">
        <v>2.92</v>
      </c>
      <c r="CY108" s="692">
        <v>2.92</v>
      </c>
      <c r="CZ108" s="693">
        <v>0</v>
      </c>
      <c r="DA108" s="694">
        <v>0</v>
      </c>
      <c r="DB108" s="694">
        <v>0</v>
      </c>
      <c r="DC108" s="694">
        <v>0</v>
      </c>
      <c r="DD108" s="694">
        <v>0</v>
      </c>
      <c r="DE108" s="694">
        <v>0</v>
      </c>
      <c r="DF108" s="694">
        <v>0</v>
      </c>
      <c r="DG108" s="694">
        <v>0</v>
      </c>
      <c r="DH108" s="694">
        <v>0</v>
      </c>
      <c r="DI108" s="694">
        <v>0</v>
      </c>
      <c r="DJ108" s="694">
        <v>0</v>
      </c>
      <c r="DK108" s="694">
        <v>0</v>
      </c>
      <c r="DL108" s="694">
        <v>0</v>
      </c>
      <c r="DM108" s="694">
        <v>0</v>
      </c>
      <c r="DN108" s="694">
        <v>0</v>
      </c>
      <c r="DO108" s="694">
        <v>0</v>
      </c>
      <c r="DP108" s="694">
        <v>0</v>
      </c>
      <c r="DQ108" s="694">
        <v>0</v>
      </c>
      <c r="DR108" s="694">
        <v>0</v>
      </c>
      <c r="DS108" s="694">
        <v>0</v>
      </c>
      <c r="DT108" s="694">
        <v>0</v>
      </c>
      <c r="DU108" s="694">
        <v>0</v>
      </c>
      <c r="DV108" s="694">
        <v>0</v>
      </c>
      <c r="DW108" s="695">
        <v>0</v>
      </c>
      <c r="DX108" s="37"/>
    </row>
    <row r="109" spans="2:128" x14ac:dyDescent="0.2">
      <c r="B109" s="192"/>
      <c r="C109" s="714"/>
      <c r="D109" s="215"/>
      <c r="E109" s="215"/>
      <c r="F109" s="215"/>
      <c r="G109" s="215"/>
      <c r="H109" s="215"/>
      <c r="I109" s="715"/>
      <c r="J109" s="715"/>
      <c r="K109" s="715"/>
      <c r="L109" s="715"/>
      <c r="M109" s="715"/>
      <c r="N109" s="715"/>
      <c r="O109" s="715"/>
      <c r="P109" s="715"/>
      <c r="Q109" s="715"/>
      <c r="R109" s="716"/>
      <c r="S109" s="715"/>
      <c r="T109" s="716"/>
      <c r="U109" s="701" t="s">
        <v>507</v>
      </c>
      <c r="V109" s="688" t="s">
        <v>127</v>
      </c>
      <c r="W109" s="712" t="s">
        <v>500</v>
      </c>
      <c r="X109" s="690">
        <v>8.0551519999999996</v>
      </c>
      <c r="Y109" s="690">
        <v>9.2058879999999998</v>
      </c>
      <c r="Z109" s="690">
        <v>11.50736</v>
      </c>
      <c r="AA109" s="690">
        <v>46.029440000000001</v>
      </c>
      <c r="AB109" s="690">
        <v>40.275759999999998</v>
      </c>
      <c r="AC109" s="690">
        <v>0</v>
      </c>
      <c r="AD109" s="690">
        <v>0</v>
      </c>
      <c r="AE109" s="690">
        <v>0</v>
      </c>
      <c r="AF109" s="690">
        <v>0</v>
      </c>
      <c r="AG109" s="690">
        <v>0</v>
      </c>
      <c r="AH109" s="690">
        <v>0</v>
      </c>
      <c r="AI109" s="690">
        <v>0</v>
      </c>
      <c r="AJ109" s="690">
        <v>0</v>
      </c>
      <c r="AK109" s="690">
        <v>0</v>
      </c>
      <c r="AL109" s="690">
        <v>0</v>
      </c>
      <c r="AM109" s="690">
        <v>0</v>
      </c>
      <c r="AN109" s="690">
        <v>0</v>
      </c>
      <c r="AO109" s="690">
        <v>0</v>
      </c>
      <c r="AP109" s="690">
        <v>0</v>
      </c>
      <c r="AQ109" s="690">
        <v>0</v>
      </c>
      <c r="AR109" s="690">
        <v>0</v>
      </c>
      <c r="AS109" s="690">
        <v>0</v>
      </c>
      <c r="AT109" s="690">
        <v>0</v>
      </c>
      <c r="AU109" s="690">
        <v>0</v>
      </c>
      <c r="AV109" s="690">
        <v>0</v>
      </c>
      <c r="AW109" s="690">
        <v>0</v>
      </c>
      <c r="AX109" s="690">
        <v>0</v>
      </c>
      <c r="AY109" s="690">
        <v>0</v>
      </c>
      <c r="AZ109" s="690">
        <v>0</v>
      </c>
      <c r="BA109" s="690">
        <v>0</v>
      </c>
      <c r="BB109" s="690">
        <v>0</v>
      </c>
      <c r="BC109" s="690">
        <v>0</v>
      </c>
      <c r="BD109" s="690">
        <v>0</v>
      </c>
      <c r="BE109" s="690">
        <v>0</v>
      </c>
      <c r="BF109" s="690">
        <v>0</v>
      </c>
      <c r="BG109" s="690">
        <v>0</v>
      </c>
      <c r="BH109" s="690">
        <v>0</v>
      </c>
      <c r="BI109" s="690">
        <v>0</v>
      </c>
      <c r="BJ109" s="690">
        <v>0</v>
      </c>
      <c r="BK109" s="690">
        <v>0</v>
      </c>
      <c r="BL109" s="690">
        <v>0</v>
      </c>
      <c r="BM109" s="690">
        <v>0</v>
      </c>
      <c r="BN109" s="690">
        <v>0</v>
      </c>
      <c r="BO109" s="690">
        <v>0</v>
      </c>
      <c r="BP109" s="690">
        <v>0</v>
      </c>
      <c r="BQ109" s="690">
        <v>0</v>
      </c>
      <c r="BR109" s="690">
        <v>0</v>
      </c>
      <c r="BS109" s="690">
        <v>0</v>
      </c>
      <c r="BT109" s="690">
        <v>0</v>
      </c>
      <c r="BU109" s="690">
        <v>0</v>
      </c>
      <c r="BV109" s="690">
        <v>0</v>
      </c>
      <c r="BW109" s="690">
        <v>0</v>
      </c>
      <c r="BX109" s="690">
        <v>0</v>
      </c>
      <c r="BY109" s="690">
        <v>0</v>
      </c>
      <c r="BZ109" s="690">
        <v>0</v>
      </c>
      <c r="CA109" s="690">
        <v>0</v>
      </c>
      <c r="CB109" s="690">
        <v>0</v>
      </c>
      <c r="CC109" s="690">
        <v>0</v>
      </c>
      <c r="CD109" s="690">
        <v>0</v>
      </c>
      <c r="CE109" s="691">
        <v>0</v>
      </c>
      <c r="CF109" s="691">
        <v>8.1365171717171711E-2</v>
      </c>
      <c r="CG109" s="691">
        <v>9.298876767676767E-2</v>
      </c>
      <c r="CH109" s="691">
        <v>0.11623595959595959</v>
      </c>
      <c r="CI109" s="691">
        <v>0.46494383838383835</v>
      </c>
      <c r="CJ109" s="691">
        <v>0.40682585858585857</v>
      </c>
      <c r="CK109" s="691">
        <v>0</v>
      </c>
      <c r="CL109" s="691">
        <v>0</v>
      </c>
      <c r="CM109" s="691">
        <v>0</v>
      </c>
      <c r="CN109" s="691">
        <v>0</v>
      </c>
      <c r="CO109" s="691">
        <v>0</v>
      </c>
      <c r="CP109" s="691">
        <v>0</v>
      </c>
      <c r="CQ109" s="691">
        <v>0</v>
      </c>
      <c r="CR109" s="691">
        <v>0</v>
      </c>
      <c r="CS109" s="691">
        <v>0</v>
      </c>
      <c r="CT109" s="691">
        <v>0</v>
      </c>
      <c r="CU109" s="691">
        <v>0</v>
      </c>
      <c r="CV109" s="691">
        <v>0</v>
      </c>
      <c r="CW109" s="691">
        <v>0</v>
      </c>
      <c r="CX109" s="691">
        <v>0</v>
      </c>
      <c r="CY109" s="692">
        <v>0</v>
      </c>
      <c r="CZ109" s="693">
        <v>0</v>
      </c>
      <c r="DA109" s="694">
        <v>0</v>
      </c>
      <c r="DB109" s="694">
        <v>0</v>
      </c>
      <c r="DC109" s="694">
        <v>0</v>
      </c>
      <c r="DD109" s="694">
        <v>0</v>
      </c>
      <c r="DE109" s="694">
        <v>0</v>
      </c>
      <c r="DF109" s="694">
        <v>0</v>
      </c>
      <c r="DG109" s="694">
        <v>0</v>
      </c>
      <c r="DH109" s="694">
        <v>0</v>
      </c>
      <c r="DI109" s="694">
        <v>0</v>
      </c>
      <c r="DJ109" s="694">
        <v>0</v>
      </c>
      <c r="DK109" s="694">
        <v>0</v>
      </c>
      <c r="DL109" s="694">
        <v>0</v>
      </c>
      <c r="DM109" s="694">
        <v>0</v>
      </c>
      <c r="DN109" s="694">
        <v>0</v>
      </c>
      <c r="DO109" s="694">
        <v>0</v>
      </c>
      <c r="DP109" s="694">
        <v>0</v>
      </c>
      <c r="DQ109" s="694">
        <v>0</v>
      </c>
      <c r="DR109" s="694">
        <v>0</v>
      </c>
      <c r="DS109" s="694">
        <v>0</v>
      </c>
      <c r="DT109" s="694">
        <v>0</v>
      </c>
      <c r="DU109" s="694">
        <v>0</v>
      </c>
      <c r="DV109" s="694">
        <v>0</v>
      </c>
      <c r="DW109" s="695">
        <v>0</v>
      </c>
      <c r="DX109" s="37"/>
    </row>
    <row r="110" spans="2:128" x14ac:dyDescent="0.2">
      <c r="B110" s="192"/>
      <c r="C110" s="714"/>
      <c r="D110" s="215"/>
      <c r="E110" s="215"/>
      <c r="F110" s="215"/>
      <c r="G110" s="215"/>
      <c r="H110" s="215"/>
      <c r="I110" s="715"/>
      <c r="J110" s="715"/>
      <c r="K110" s="715"/>
      <c r="L110" s="715"/>
      <c r="M110" s="715"/>
      <c r="N110" s="715"/>
      <c r="O110" s="715"/>
      <c r="P110" s="715"/>
      <c r="Q110" s="715"/>
      <c r="R110" s="716"/>
      <c r="S110" s="715"/>
      <c r="T110" s="716"/>
      <c r="U110" s="701" t="s">
        <v>508</v>
      </c>
      <c r="V110" s="688" t="s">
        <v>127</v>
      </c>
      <c r="W110" s="712" t="s">
        <v>500</v>
      </c>
      <c r="X110" s="690">
        <v>0</v>
      </c>
      <c r="Y110" s="690">
        <v>0</v>
      </c>
      <c r="Z110" s="690">
        <v>0</v>
      </c>
      <c r="AA110" s="690">
        <v>0</v>
      </c>
      <c r="AB110" s="690">
        <v>0</v>
      </c>
      <c r="AC110" s="690">
        <v>56.006345334012082</v>
      </c>
      <c r="AD110" s="690">
        <v>51.882463278505682</v>
      </c>
      <c r="AE110" s="690">
        <v>49.312186739559202</v>
      </c>
      <c r="AF110" s="690">
        <v>48.436410278447788</v>
      </c>
      <c r="AG110" s="690">
        <v>45.1355399681023</v>
      </c>
      <c r="AH110" s="690">
        <v>42.607620723322135</v>
      </c>
      <c r="AI110" s="690">
        <v>40.079701478541992</v>
      </c>
      <c r="AJ110" s="690">
        <v>37.551782233761834</v>
      </c>
      <c r="AK110" s="690">
        <v>35.023862988981683</v>
      </c>
      <c r="AL110" s="690">
        <v>32.495943744201526</v>
      </c>
      <c r="AM110" s="690">
        <v>29.968024499421372</v>
      </c>
      <c r="AN110" s="690">
        <v>27.44010525464121</v>
      </c>
      <c r="AO110" s="690">
        <v>24.912186009861053</v>
      </c>
      <c r="AP110" s="690">
        <v>22.384266765080906</v>
      </c>
      <c r="AQ110" s="690">
        <v>19.856347520300755</v>
      </c>
      <c r="AR110" s="690">
        <v>17.328428275520601</v>
      </c>
      <c r="AS110" s="690">
        <v>14.800509030740448</v>
      </c>
      <c r="AT110" s="690">
        <v>12.272589785960294</v>
      </c>
      <c r="AU110" s="690">
        <v>9.7446705411801418</v>
      </c>
      <c r="AV110" s="690">
        <v>7.2167512963999885</v>
      </c>
      <c r="AW110" s="690">
        <v>7.2167512963999885</v>
      </c>
      <c r="AX110" s="690">
        <v>7.2167512963999885</v>
      </c>
      <c r="AY110" s="690">
        <v>7.2167512963999885</v>
      </c>
      <c r="AZ110" s="690">
        <v>7.2167512963999885</v>
      </c>
      <c r="BA110" s="690">
        <v>7.2167512963999885</v>
      </c>
      <c r="BB110" s="690">
        <v>7.2167512963999885</v>
      </c>
      <c r="BC110" s="690">
        <v>7.2167512963999885</v>
      </c>
      <c r="BD110" s="690">
        <v>7.2167512963999885</v>
      </c>
      <c r="BE110" s="690">
        <v>7.2167512963999885</v>
      </c>
      <c r="BF110" s="690">
        <v>7.2167512963999885</v>
      </c>
      <c r="BG110" s="690">
        <v>7.2167512963999885</v>
      </c>
      <c r="BH110" s="690">
        <v>7.2167512963999885</v>
      </c>
      <c r="BI110" s="690">
        <v>7.2167512963999885</v>
      </c>
      <c r="BJ110" s="690">
        <v>7.2167512963999885</v>
      </c>
      <c r="BK110" s="690">
        <v>7.2167512963999885</v>
      </c>
      <c r="BL110" s="690">
        <v>7.2167512963999885</v>
      </c>
      <c r="BM110" s="690">
        <v>7.2167512963999885</v>
      </c>
      <c r="BN110" s="690">
        <v>7.2167512963999885</v>
      </c>
      <c r="BO110" s="690">
        <v>7.2167512963999885</v>
      </c>
      <c r="BP110" s="690">
        <v>7.2167512963999885</v>
      </c>
      <c r="BQ110" s="690">
        <v>7.2167512963999885</v>
      </c>
      <c r="BR110" s="690">
        <v>7.2167512963999885</v>
      </c>
      <c r="BS110" s="690">
        <v>7.2167512963999885</v>
      </c>
      <c r="BT110" s="690">
        <v>7.2167512963999885</v>
      </c>
      <c r="BU110" s="690">
        <v>7.2167512963999885</v>
      </c>
      <c r="BV110" s="690">
        <v>7.2167512963999885</v>
      </c>
      <c r="BW110" s="690">
        <v>7.2167512963999885</v>
      </c>
      <c r="BX110" s="690">
        <v>7.2167512963999885</v>
      </c>
      <c r="BY110" s="690">
        <v>7.2167512963999885</v>
      </c>
      <c r="BZ110" s="690">
        <v>7.2167512963999885</v>
      </c>
      <c r="CA110" s="690">
        <v>7.2167512963999885</v>
      </c>
      <c r="CB110" s="690">
        <v>7.2167512963999885</v>
      </c>
      <c r="CC110" s="690">
        <v>7.2167512963999885</v>
      </c>
      <c r="CD110" s="690">
        <v>7.2167512963999885</v>
      </c>
      <c r="CE110" s="691">
        <v>7.2167512963999885</v>
      </c>
      <c r="CF110" s="691">
        <v>7.2167512963999885</v>
      </c>
      <c r="CG110" s="691">
        <v>7.2167512963999885</v>
      </c>
      <c r="CH110" s="691">
        <v>7.2167512963999885</v>
      </c>
      <c r="CI110" s="691">
        <v>7.2167512963999885</v>
      </c>
      <c r="CJ110" s="691">
        <v>7.2167512963999885</v>
      </c>
      <c r="CK110" s="691">
        <v>7.2167512963999885</v>
      </c>
      <c r="CL110" s="691">
        <v>7.2167512963999885</v>
      </c>
      <c r="CM110" s="691">
        <v>7.2167512963999885</v>
      </c>
      <c r="CN110" s="691">
        <v>7.2167512963999885</v>
      </c>
      <c r="CO110" s="691">
        <v>7.2167512963999885</v>
      </c>
      <c r="CP110" s="691">
        <v>7.2167512963999885</v>
      </c>
      <c r="CQ110" s="691">
        <v>7.2167512963999885</v>
      </c>
      <c r="CR110" s="691">
        <v>7.2167512963999885</v>
      </c>
      <c r="CS110" s="691">
        <v>7.2167512963999885</v>
      </c>
      <c r="CT110" s="691">
        <v>7.2167512963999885</v>
      </c>
      <c r="CU110" s="691">
        <v>7.2167512963999885</v>
      </c>
      <c r="CV110" s="691">
        <v>7.2167512963999885</v>
      </c>
      <c r="CW110" s="691">
        <v>7.2167512963999885</v>
      </c>
      <c r="CX110" s="691">
        <v>7.2167512963999885</v>
      </c>
      <c r="CY110" s="692">
        <v>7.2167512963999885</v>
      </c>
      <c r="CZ110" s="693">
        <v>0</v>
      </c>
      <c r="DA110" s="694">
        <v>0</v>
      </c>
      <c r="DB110" s="694">
        <v>0</v>
      </c>
      <c r="DC110" s="694">
        <v>0</v>
      </c>
      <c r="DD110" s="694">
        <v>0</v>
      </c>
      <c r="DE110" s="694">
        <v>0</v>
      </c>
      <c r="DF110" s="694">
        <v>0</v>
      </c>
      <c r="DG110" s="694">
        <v>0</v>
      </c>
      <c r="DH110" s="694">
        <v>0</v>
      </c>
      <c r="DI110" s="694">
        <v>0</v>
      </c>
      <c r="DJ110" s="694">
        <v>0</v>
      </c>
      <c r="DK110" s="694">
        <v>0</v>
      </c>
      <c r="DL110" s="694">
        <v>0</v>
      </c>
      <c r="DM110" s="694">
        <v>0</v>
      </c>
      <c r="DN110" s="694">
        <v>0</v>
      </c>
      <c r="DO110" s="694">
        <v>0</v>
      </c>
      <c r="DP110" s="694">
        <v>0</v>
      </c>
      <c r="DQ110" s="694">
        <v>0</v>
      </c>
      <c r="DR110" s="694">
        <v>0</v>
      </c>
      <c r="DS110" s="694">
        <v>0</v>
      </c>
      <c r="DT110" s="694">
        <v>0</v>
      </c>
      <c r="DU110" s="694">
        <v>0</v>
      </c>
      <c r="DV110" s="694">
        <v>0</v>
      </c>
      <c r="DW110" s="695">
        <v>0</v>
      </c>
      <c r="DX110" s="37"/>
    </row>
    <row r="111" spans="2:128" x14ac:dyDescent="0.2">
      <c r="B111" s="192"/>
      <c r="C111" s="714"/>
      <c r="D111" s="215"/>
      <c r="E111" s="215"/>
      <c r="F111" s="215"/>
      <c r="G111" s="215"/>
      <c r="H111" s="215"/>
      <c r="I111" s="715"/>
      <c r="J111" s="715"/>
      <c r="K111" s="715"/>
      <c r="L111" s="715"/>
      <c r="M111" s="715"/>
      <c r="N111" s="715"/>
      <c r="O111" s="715"/>
      <c r="P111" s="715"/>
      <c r="Q111" s="715"/>
      <c r="R111" s="716"/>
      <c r="S111" s="715"/>
      <c r="T111" s="716"/>
      <c r="U111" s="719" t="s">
        <v>509</v>
      </c>
      <c r="V111" s="688" t="s">
        <v>127</v>
      </c>
      <c r="W111" s="712" t="s">
        <v>500</v>
      </c>
      <c r="X111" s="690">
        <v>0</v>
      </c>
      <c r="Y111" s="690">
        <v>0</v>
      </c>
      <c r="Z111" s="690">
        <v>0</v>
      </c>
      <c r="AA111" s="690">
        <v>0</v>
      </c>
      <c r="AB111" s="690">
        <v>0</v>
      </c>
      <c r="AC111" s="690">
        <v>0</v>
      </c>
      <c r="AD111" s="690">
        <v>0</v>
      </c>
      <c r="AE111" s="690">
        <v>0</v>
      </c>
      <c r="AF111" s="690">
        <v>0</v>
      </c>
      <c r="AG111" s="690">
        <v>0</v>
      </c>
      <c r="AH111" s="690">
        <v>0</v>
      </c>
      <c r="AI111" s="690">
        <v>0</v>
      </c>
      <c r="AJ111" s="690">
        <v>0</v>
      </c>
      <c r="AK111" s="690">
        <v>0</v>
      </c>
      <c r="AL111" s="690">
        <v>0</v>
      </c>
      <c r="AM111" s="690">
        <v>0</v>
      </c>
      <c r="AN111" s="690">
        <v>0</v>
      </c>
      <c r="AO111" s="690">
        <v>0</v>
      </c>
      <c r="AP111" s="690">
        <v>0</v>
      </c>
      <c r="AQ111" s="690">
        <v>0</v>
      </c>
      <c r="AR111" s="690">
        <v>0</v>
      </c>
      <c r="AS111" s="690">
        <v>0</v>
      </c>
      <c r="AT111" s="690">
        <v>0</v>
      </c>
      <c r="AU111" s="690">
        <v>0</v>
      </c>
      <c r="AV111" s="690">
        <v>0</v>
      </c>
      <c r="AW111" s="690">
        <v>0</v>
      </c>
      <c r="AX111" s="690">
        <v>0</v>
      </c>
      <c r="AY111" s="690">
        <v>0</v>
      </c>
      <c r="AZ111" s="690">
        <v>0</v>
      </c>
      <c r="BA111" s="690">
        <v>0</v>
      </c>
      <c r="BB111" s="690">
        <v>0</v>
      </c>
      <c r="BC111" s="690">
        <v>0</v>
      </c>
      <c r="BD111" s="690">
        <v>0</v>
      </c>
      <c r="BE111" s="690">
        <v>0</v>
      </c>
      <c r="BF111" s="690">
        <v>0</v>
      </c>
      <c r="BG111" s="690">
        <v>0</v>
      </c>
      <c r="BH111" s="690">
        <v>0</v>
      </c>
      <c r="BI111" s="690">
        <v>0</v>
      </c>
      <c r="BJ111" s="690">
        <v>0</v>
      </c>
      <c r="BK111" s="690">
        <v>0</v>
      </c>
      <c r="BL111" s="690">
        <v>0</v>
      </c>
      <c r="BM111" s="690">
        <v>0</v>
      </c>
      <c r="BN111" s="690">
        <v>0</v>
      </c>
      <c r="BO111" s="690">
        <v>0</v>
      </c>
      <c r="BP111" s="690">
        <v>0</v>
      </c>
      <c r="BQ111" s="690">
        <v>0</v>
      </c>
      <c r="BR111" s="690">
        <v>0</v>
      </c>
      <c r="BS111" s="690">
        <v>0</v>
      </c>
      <c r="BT111" s="690">
        <v>0</v>
      </c>
      <c r="BU111" s="690">
        <v>0</v>
      </c>
      <c r="BV111" s="690">
        <v>0</v>
      </c>
      <c r="BW111" s="690">
        <v>0</v>
      </c>
      <c r="BX111" s="690">
        <v>0</v>
      </c>
      <c r="BY111" s="690">
        <v>0</v>
      </c>
      <c r="BZ111" s="690">
        <v>0</v>
      </c>
      <c r="CA111" s="690">
        <v>0</v>
      </c>
      <c r="CB111" s="690">
        <v>0</v>
      </c>
      <c r="CC111" s="690">
        <v>0</v>
      </c>
      <c r="CD111" s="690">
        <v>0</v>
      </c>
      <c r="CE111" s="690">
        <v>0</v>
      </c>
      <c r="CF111" s="690">
        <v>0</v>
      </c>
      <c r="CG111" s="690">
        <v>0</v>
      </c>
      <c r="CH111" s="690">
        <v>0</v>
      </c>
      <c r="CI111" s="690">
        <v>0</v>
      </c>
      <c r="CJ111" s="690">
        <v>0</v>
      </c>
      <c r="CK111" s="690">
        <v>0</v>
      </c>
      <c r="CL111" s="690">
        <v>0</v>
      </c>
      <c r="CM111" s="690">
        <v>0</v>
      </c>
      <c r="CN111" s="690">
        <v>0</v>
      </c>
      <c r="CO111" s="690">
        <v>0</v>
      </c>
      <c r="CP111" s="690">
        <v>0</v>
      </c>
      <c r="CQ111" s="690">
        <v>0</v>
      </c>
      <c r="CR111" s="690">
        <v>0</v>
      </c>
      <c r="CS111" s="690">
        <v>0</v>
      </c>
      <c r="CT111" s="690">
        <v>0</v>
      </c>
      <c r="CU111" s="690">
        <v>0</v>
      </c>
      <c r="CV111" s="690">
        <v>0</v>
      </c>
      <c r="CW111" s="690">
        <v>0</v>
      </c>
      <c r="CX111" s="690">
        <v>0</v>
      </c>
      <c r="CY111" s="690">
        <v>0</v>
      </c>
      <c r="CZ111" s="693">
        <v>0</v>
      </c>
      <c r="DA111" s="694">
        <v>0</v>
      </c>
      <c r="DB111" s="694">
        <v>0</v>
      </c>
      <c r="DC111" s="694">
        <v>0</v>
      </c>
      <c r="DD111" s="694">
        <v>0</v>
      </c>
      <c r="DE111" s="694">
        <v>0</v>
      </c>
      <c r="DF111" s="694">
        <v>0</v>
      </c>
      <c r="DG111" s="694">
        <v>0</v>
      </c>
      <c r="DH111" s="694">
        <v>0</v>
      </c>
      <c r="DI111" s="694">
        <v>0</v>
      </c>
      <c r="DJ111" s="694">
        <v>0</v>
      </c>
      <c r="DK111" s="694">
        <v>0</v>
      </c>
      <c r="DL111" s="694">
        <v>0</v>
      </c>
      <c r="DM111" s="694">
        <v>0</v>
      </c>
      <c r="DN111" s="694">
        <v>0</v>
      </c>
      <c r="DO111" s="694">
        <v>0</v>
      </c>
      <c r="DP111" s="694">
        <v>0</v>
      </c>
      <c r="DQ111" s="694">
        <v>0</v>
      </c>
      <c r="DR111" s="694">
        <v>0</v>
      </c>
      <c r="DS111" s="694">
        <v>0</v>
      </c>
      <c r="DT111" s="694">
        <v>0</v>
      </c>
      <c r="DU111" s="694">
        <v>0</v>
      </c>
      <c r="DV111" s="694">
        <v>0</v>
      </c>
      <c r="DW111" s="695">
        <v>0</v>
      </c>
      <c r="DX111" s="37"/>
    </row>
    <row r="112" spans="2:128" ht="15.75" thickBot="1" x14ac:dyDescent="0.25">
      <c r="B112" s="193"/>
      <c r="C112" s="720"/>
      <c r="D112" s="721"/>
      <c r="E112" s="721"/>
      <c r="F112" s="721"/>
      <c r="G112" s="721"/>
      <c r="H112" s="721"/>
      <c r="I112" s="722"/>
      <c r="J112" s="722"/>
      <c r="K112" s="722"/>
      <c r="L112" s="722"/>
      <c r="M112" s="722"/>
      <c r="N112" s="722"/>
      <c r="O112" s="722"/>
      <c r="P112" s="722"/>
      <c r="Q112" s="722"/>
      <c r="R112" s="723"/>
      <c r="S112" s="722"/>
      <c r="T112" s="723"/>
      <c r="U112" s="724" t="s">
        <v>130</v>
      </c>
      <c r="V112" s="725" t="s">
        <v>510</v>
      </c>
      <c r="W112" s="726" t="s">
        <v>500</v>
      </c>
      <c r="X112" s="727">
        <f>SUM(X101:X111)</f>
        <v>2922.3399520000003</v>
      </c>
      <c r="Y112" s="727">
        <f t="shared" ref="Y112:CJ112" si="30">SUM(Y101:Y111)</f>
        <v>3339.8170880000002</v>
      </c>
      <c r="Z112" s="727">
        <f t="shared" si="30"/>
        <v>4174.7713599999997</v>
      </c>
      <c r="AA112" s="727">
        <f t="shared" si="30"/>
        <v>16699.085439999999</v>
      </c>
      <c r="AB112" s="727">
        <f t="shared" si="30"/>
        <v>14611.699760000001</v>
      </c>
      <c r="AC112" s="727">
        <f t="shared" si="30"/>
        <v>968.92634533401201</v>
      </c>
      <c r="AD112" s="727">
        <f t="shared" si="30"/>
        <v>964.80246327850568</v>
      </c>
      <c r="AE112" s="727">
        <f t="shared" si="30"/>
        <v>962.23218673955921</v>
      </c>
      <c r="AF112" s="727">
        <f t="shared" si="30"/>
        <v>961.3564102784477</v>
      </c>
      <c r="AG112" s="727">
        <f t="shared" si="30"/>
        <v>958.05553996810227</v>
      </c>
      <c r="AH112" s="727">
        <f t="shared" si="30"/>
        <v>955.52762072332212</v>
      </c>
      <c r="AI112" s="727">
        <f t="shared" si="30"/>
        <v>952.99970147854197</v>
      </c>
      <c r="AJ112" s="727">
        <f t="shared" si="30"/>
        <v>950.47178223376181</v>
      </c>
      <c r="AK112" s="727">
        <f t="shared" si="30"/>
        <v>947.94386298898166</v>
      </c>
      <c r="AL112" s="727">
        <f t="shared" si="30"/>
        <v>945.41594374420151</v>
      </c>
      <c r="AM112" s="727">
        <f t="shared" si="30"/>
        <v>942.88802449942136</v>
      </c>
      <c r="AN112" s="727">
        <f t="shared" si="30"/>
        <v>940.36010525464121</v>
      </c>
      <c r="AO112" s="727">
        <f t="shared" si="30"/>
        <v>937.83218600986106</v>
      </c>
      <c r="AP112" s="727">
        <f t="shared" si="30"/>
        <v>935.30426676508091</v>
      </c>
      <c r="AQ112" s="727">
        <f t="shared" si="30"/>
        <v>932.77634752030076</v>
      </c>
      <c r="AR112" s="727">
        <f t="shared" si="30"/>
        <v>930.24842827552061</v>
      </c>
      <c r="AS112" s="727">
        <f t="shared" si="30"/>
        <v>927.72050903074046</v>
      </c>
      <c r="AT112" s="727">
        <f t="shared" si="30"/>
        <v>925.19258978596031</v>
      </c>
      <c r="AU112" s="727">
        <f t="shared" si="30"/>
        <v>922.66467054118016</v>
      </c>
      <c r="AV112" s="727">
        <f t="shared" si="30"/>
        <v>920.13675129639989</v>
      </c>
      <c r="AW112" s="727">
        <f t="shared" si="30"/>
        <v>920.13675129639989</v>
      </c>
      <c r="AX112" s="727">
        <f t="shared" si="30"/>
        <v>920.13675129639989</v>
      </c>
      <c r="AY112" s="727">
        <f t="shared" si="30"/>
        <v>920.13675129639989</v>
      </c>
      <c r="AZ112" s="727">
        <f t="shared" si="30"/>
        <v>920.13675129639989</v>
      </c>
      <c r="BA112" s="727">
        <f t="shared" si="30"/>
        <v>920.13675129639989</v>
      </c>
      <c r="BB112" s="727">
        <f t="shared" si="30"/>
        <v>920.13675129639989</v>
      </c>
      <c r="BC112" s="727">
        <f t="shared" si="30"/>
        <v>920.13675129639989</v>
      </c>
      <c r="BD112" s="727">
        <f t="shared" si="30"/>
        <v>920.13675129639989</v>
      </c>
      <c r="BE112" s="727">
        <f t="shared" si="30"/>
        <v>920.13675129639989</v>
      </c>
      <c r="BF112" s="727">
        <f t="shared" si="30"/>
        <v>920.13675129639989</v>
      </c>
      <c r="BG112" s="727">
        <f t="shared" si="30"/>
        <v>920.13675129639989</v>
      </c>
      <c r="BH112" s="727">
        <f t="shared" si="30"/>
        <v>920.13675129639989</v>
      </c>
      <c r="BI112" s="727">
        <f t="shared" si="30"/>
        <v>920.13675129639989</v>
      </c>
      <c r="BJ112" s="727">
        <f t="shared" si="30"/>
        <v>920.13675129639989</v>
      </c>
      <c r="BK112" s="727">
        <f t="shared" si="30"/>
        <v>920.13675129639989</v>
      </c>
      <c r="BL112" s="727">
        <f t="shared" si="30"/>
        <v>920.13675129639989</v>
      </c>
      <c r="BM112" s="727">
        <f t="shared" si="30"/>
        <v>920.13675129639989</v>
      </c>
      <c r="BN112" s="727">
        <f t="shared" si="30"/>
        <v>920.13675129639989</v>
      </c>
      <c r="BO112" s="727">
        <f t="shared" si="30"/>
        <v>920.13675129639989</v>
      </c>
      <c r="BP112" s="727">
        <f t="shared" si="30"/>
        <v>920.13675129639989</v>
      </c>
      <c r="BQ112" s="727">
        <f t="shared" si="30"/>
        <v>920.13675129639989</v>
      </c>
      <c r="BR112" s="727">
        <f t="shared" si="30"/>
        <v>920.13675129639989</v>
      </c>
      <c r="BS112" s="727">
        <f t="shared" si="30"/>
        <v>920.13675129639989</v>
      </c>
      <c r="BT112" s="727">
        <f t="shared" si="30"/>
        <v>920.13675129639989</v>
      </c>
      <c r="BU112" s="727">
        <f t="shared" si="30"/>
        <v>920.13675129639989</v>
      </c>
      <c r="BV112" s="727">
        <f t="shared" si="30"/>
        <v>920.13675129639989</v>
      </c>
      <c r="BW112" s="727">
        <f t="shared" si="30"/>
        <v>920.13675129639989</v>
      </c>
      <c r="BX112" s="727">
        <f t="shared" si="30"/>
        <v>920.13675129639989</v>
      </c>
      <c r="BY112" s="727">
        <f t="shared" si="30"/>
        <v>920.13675129639989</v>
      </c>
      <c r="BZ112" s="727">
        <f t="shared" si="30"/>
        <v>920.13675129639989</v>
      </c>
      <c r="CA112" s="727">
        <f t="shared" si="30"/>
        <v>920.13675129639989</v>
      </c>
      <c r="CB112" s="727">
        <f t="shared" si="30"/>
        <v>920.13675129639989</v>
      </c>
      <c r="CC112" s="727">
        <f t="shared" si="30"/>
        <v>920.13675129639989</v>
      </c>
      <c r="CD112" s="727">
        <f t="shared" si="30"/>
        <v>920.13675129639989</v>
      </c>
      <c r="CE112" s="727">
        <f t="shared" si="30"/>
        <v>920.13675129639989</v>
      </c>
      <c r="CF112" s="727">
        <f t="shared" si="30"/>
        <v>949.65533667013722</v>
      </c>
      <c r="CG112" s="727">
        <f t="shared" si="30"/>
        <v>953.87227743781398</v>
      </c>
      <c r="CH112" s="727">
        <f t="shared" si="30"/>
        <v>962.30615897316761</v>
      </c>
      <c r="CI112" s="727">
        <f t="shared" si="30"/>
        <v>1088.8143820034707</v>
      </c>
      <c r="CJ112" s="727">
        <f t="shared" si="30"/>
        <v>1067.7296781650869</v>
      </c>
      <c r="CK112" s="727">
        <f t="shared" ref="CK112:DW112" si="31">SUM(CK101:CK111)</f>
        <v>920.13675129639989</v>
      </c>
      <c r="CL112" s="727">
        <f t="shared" si="31"/>
        <v>920.13675129639989</v>
      </c>
      <c r="CM112" s="727">
        <f t="shared" si="31"/>
        <v>920.13675129639989</v>
      </c>
      <c r="CN112" s="727">
        <f t="shared" si="31"/>
        <v>920.13675129639989</v>
      </c>
      <c r="CO112" s="727">
        <f t="shared" si="31"/>
        <v>920.13675129639989</v>
      </c>
      <c r="CP112" s="727">
        <f t="shared" si="31"/>
        <v>920.13675129639989</v>
      </c>
      <c r="CQ112" s="727">
        <f t="shared" si="31"/>
        <v>920.13675129639989</v>
      </c>
      <c r="CR112" s="727">
        <f t="shared" si="31"/>
        <v>920.13675129639989</v>
      </c>
      <c r="CS112" s="727">
        <f t="shared" si="31"/>
        <v>920.13675129639989</v>
      </c>
      <c r="CT112" s="727">
        <f t="shared" si="31"/>
        <v>920.13675129639989</v>
      </c>
      <c r="CU112" s="727">
        <f t="shared" si="31"/>
        <v>920.13675129639989</v>
      </c>
      <c r="CV112" s="727">
        <f t="shared" si="31"/>
        <v>920.13675129639989</v>
      </c>
      <c r="CW112" s="727">
        <f t="shared" si="31"/>
        <v>920.13675129639989</v>
      </c>
      <c r="CX112" s="727">
        <f t="shared" si="31"/>
        <v>920.13675129639989</v>
      </c>
      <c r="CY112" s="728">
        <f t="shared" si="31"/>
        <v>920.13675129639989</v>
      </c>
      <c r="CZ112" s="729">
        <f t="shared" si="31"/>
        <v>0</v>
      </c>
      <c r="DA112" s="730">
        <f t="shared" si="31"/>
        <v>0</v>
      </c>
      <c r="DB112" s="730">
        <f t="shared" si="31"/>
        <v>0</v>
      </c>
      <c r="DC112" s="730">
        <f t="shared" si="31"/>
        <v>0</v>
      </c>
      <c r="DD112" s="730">
        <f t="shared" si="31"/>
        <v>0</v>
      </c>
      <c r="DE112" s="730">
        <f t="shared" si="31"/>
        <v>0</v>
      </c>
      <c r="DF112" s="730">
        <f t="shared" si="31"/>
        <v>0</v>
      </c>
      <c r="DG112" s="730">
        <f t="shared" si="31"/>
        <v>0</v>
      </c>
      <c r="DH112" s="730">
        <f t="shared" si="31"/>
        <v>0</v>
      </c>
      <c r="DI112" s="730">
        <f t="shared" si="31"/>
        <v>0</v>
      </c>
      <c r="DJ112" s="730">
        <f t="shared" si="31"/>
        <v>0</v>
      </c>
      <c r="DK112" s="730">
        <f t="shared" si="31"/>
        <v>0</v>
      </c>
      <c r="DL112" s="730">
        <f t="shared" si="31"/>
        <v>0</v>
      </c>
      <c r="DM112" s="730">
        <f t="shared" si="31"/>
        <v>0</v>
      </c>
      <c r="DN112" s="730">
        <f t="shared" si="31"/>
        <v>0</v>
      </c>
      <c r="DO112" s="730">
        <f t="shared" si="31"/>
        <v>0</v>
      </c>
      <c r="DP112" s="730">
        <f t="shared" si="31"/>
        <v>0</v>
      </c>
      <c r="DQ112" s="730">
        <f t="shared" si="31"/>
        <v>0</v>
      </c>
      <c r="DR112" s="730">
        <f t="shared" si="31"/>
        <v>0</v>
      </c>
      <c r="DS112" s="730">
        <f t="shared" si="31"/>
        <v>0</v>
      </c>
      <c r="DT112" s="730">
        <f t="shared" si="31"/>
        <v>0</v>
      </c>
      <c r="DU112" s="730">
        <f t="shared" si="31"/>
        <v>0</v>
      </c>
      <c r="DV112" s="730">
        <f t="shared" si="31"/>
        <v>0</v>
      </c>
      <c r="DW112" s="731">
        <f t="shared" si="31"/>
        <v>0</v>
      </c>
      <c r="DX112" s="37"/>
    </row>
    <row r="113" spans="2:128" ht="25.5" x14ac:dyDescent="0.2">
      <c r="B113" s="678" t="s">
        <v>495</v>
      </c>
      <c r="C113" s="679" t="s">
        <v>848</v>
      </c>
      <c r="D113" s="680" t="s">
        <v>852</v>
      </c>
      <c r="E113" s="681" t="s">
        <v>561</v>
      </c>
      <c r="F113" s="464" t="s">
        <v>840</v>
      </c>
      <c r="G113" s="682" t="s">
        <v>59</v>
      </c>
      <c r="H113" s="683" t="s">
        <v>497</v>
      </c>
      <c r="I113" s="683">
        <f>MAX(X113:AV113)</f>
        <v>15</v>
      </c>
      <c r="J113" s="683">
        <f>SUMPRODUCT($X$2:$CY$2,$X113:$CY113)*365</f>
        <v>130616.73757232561</v>
      </c>
      <c r="K113" s="683">
        <f>SUMPRODUCT($X$2:$CY$2,$X114:$CY114)+SUMPRODUCT($X$2:$CY$2,$X115:$CY115)+SUMPRODUCT($X$2:$CY$2,$X116:$CY116)</f>
        <v>16131.573604820402</v>
      </c>
      <c r="L113" s="683">
        <f>SUMPRODUCT($X$2:$CY$2,$X117:$CY117) +SUMPRODUCT($X$2:$CY$2,$X118:$CY118)</f>
        <v>11021.905526651039</v>
      </c>
      <c r="M113" s="683">
        <f>SUMPRODUCT($X$2:$CY$2,$X119:$CY119)</f>
        <v>0</v>
      </c>
      <c r="N113" s="683">
        <f>SUMPRODUCT($X$2:$CY$2,$X122:$CY122) +SUMPRODUCT($X$2:$CY$2,$X123:$CY123)</f>
        <v>517.85999156058665</v>
      </c>
      <c r="O113" s="683">
        <f>SUMPRODUCT($X$2:$CY$2,$X120:$CY120) +SUMPRODUCT($X$2:$CY$2,$X121:$CY121) +SUMPRODUCT($X$2:$CY$2,$X124:$CY124)</f>
        <v>105.23111325570241</v>
      </c>
      <c r="P113" s="683">
        <f>SUM(K113:O113)</f>
        <v>27776.570236287727</v>
      </c>
      <c r="Q113" s="683">
        <f>(SUM(K113:M113)*100000)/(J113*1000)</f>
        <v>20.788667391448133</v>
      </c>
      <c r="R113" s="684">
        <f>(P113*100000)/(J113*1000)</f>
        <v>21.265705109888522</v>
      </c>
      <c r="S113" s="685">
        <v>1</v>
      </c>
      <c r="T113" s="686">
        <v>3</v>
      </c>
      <c r="U113" s="687" t="s">
        <v>498</v>
      </c>
      <c r="V113" s="688" t="s">
        <v>127</v>
      </c>
      <c r="W113" s="689" t="s">
        <v>78</v>
      </c>
      <c r="X113" s="690">
        <v>0</v>
      </c>
      <c r="Y113" s="690">
        <v>0</v>
      </c>
      <c r="Z113" s="690">
        <v>0</v>
      </c>
      <c r="AA113" s="690">
        <v>0</v>
      </c>
      <c r="AB113" s="690">
        <v>0</v>
      </c>
      <c r="AC113" s="690">
        <v>15</v>
      </c>
      <c r="AD113" s="690">
        <v>15</v>
      </c>
      <c r="AE113" s="690">
        <v>15</v>
      </c>
      <c r="AF113" s="690">
        <v>15</v>
      </c>
      <c r="AG113" s="690">
        <v>15</v>
      </c>
      <c r="AH113" s="690">
        <v>15</v>
      </c>
      <c r="AI113" s="690">
        <v>15</v>
      </c>
      <c r="AJ113" s="690">
        <v>15</v>
      </c>
      <c r="AK113" s="690">
        <v>15</v>
      </c>
      <c r="AL113" s="690">
        <v>15</v>
      </c>
      <c r="AM113" s="690">
        <v>15</v>
      </c>
      <c r="AN113" s="690">
        <v>15</v>
      </c>
      <c r="AO113" s="690">
        <v>15</v>
      </c>
      <c r="AP113" s="690">
        <v>15</v>
      </c>
      <c r="AQ113" s="690">
        <v>15</v>
      </c>
      <c r="AR113" s="690">
        <v>15</v>
      </c>
      <c r="AS113" s="690">
        <v>15</v>
      </c>
      <c r="AT113" s="690">
        <v>15</v>
      </c>
      <c r="AU113" s="690">
        <v>15</v>
      </c>
      <c r="AV113" s="690">
        <v>15</v>
      </c>
      <c r="AW113" s="690">
        <v>15</v>
      </c>
      <c r="AX113" s="690">
        <v>15</v>
      </c>
      <c r="AY113" s="690">
        <v>15</v>
      </c>
      <c r="AZ113" s="690">
        <v>15</v>
      </c>
      <c r="BA113" s="690">
        <v>15</v>
      </c>
      <c r="BB113" s="690">
        <v>15</v>
      </c>
      <c r="BC113" s="690">
        <v>15</v>
      </c>
      <c r="BD113" s="690">
        <v>15</v>
      </c>
      <c r="BE113" s="690">
        <v>15</v>
      </c>
      <c r="BF113" s="690">
        <v>15</v>
      </c>
      <c r="BG113" s="690">
        <v>15</v>
      </c>
      <c r="BH113" s="690">
        <v>15</v>
      </c>
      <c r="BI113" s="690">
        <v>15</v>
      </c>
      <c r="BJ113" s="690">
        <v>15</v>
      </c>
      <c r="BK113" s="690">
        <v>15</v>
      </c>
      <c r="BL113" s="690">
        <v>15</v>
      </c>
      <c r="BM113" s="690">
        <v>15</v>
      </c>
      <c r="BN113" s="690">
        <v>15</v>
      </c>
      <c r="BO113" s="690">
        <v>15</v>
      </c>
      <c r="BP113" s="690">
        <v>15</v>
      </c>
      <c r="BQ113" s="690">
        <v>15</v>
      </c>
      <c r="BR113" s="690">
        <v>15</v>
      </c>
      <c r="BS113" s="690">
        <v>15</v>
      </c>
      <c r="BT113" s="690">
        <v>15</v>
      </c>
      <c r="BU113" s="690">
        <v>15</v>
      </c>
      <c r="BV113" s="690">
        <v>15</v>
      </c>
      <c r="BW113" s="690">
        <v>15</v>
      </c>
      <c r="BX113" s="690">
        <v>15</v>
      </c>
      <c r="BY113" s="690">
        <v>15</v>
      </c>
      <c r="BZ113" s="690">
        <v>15</v>
      </c>
      <c r="CA113" s="690">
        <v>15</v>
      </c>
      <c r="CB113" s="690">
        <v>15</v>
      </c>
      <c r="CC113" s="690">
        <v>15</v>
      </c>
      <c r="CD113" s="690">
        <v>15</v>
      </c>
      <c r="CE113" s="691">
        <v>15</v>
      </c>
      <c r="CF113" s="691">
        <v>15</v>
      </c>
      <c r="CG113" s="691">
        <v>15</v>
      </c>
      <c r="CH113" s="691">
        <v>15</v>
      </c>
      <c r="CI113" s="691">
        <v>15</v>
      </c>
      <c r="CJ113" s="691">
        <v>15</v>
      </c>
      <c r="CK113" s="691">
        <v>15</v>
      </c>
      <c r="CL113" s="691">
        <v>15</v>
      </c>
      <c r="CM113" s="691">
        <v>15</v>
      </c>
      <c r="CN113" s="691">
        <v>15</v>
      </c>
      <c r="CO113" s="691">
        <v>15</v>
      </c>
      <c r="CP113" s="691">
        <v>15</v>
      </c>
      <c r="CQ113" s="691">
        <v>15</v>
      </c>
      <c r="CR113" s="691">
        <v>15</v>
      </c>
      <c r="CS113" s="691">
        <v>15</v>
      </c>
      <c r="CT113" s="691">
        <v>15</v>
      </c>
      <c r="CU113" s="691">
        <v>15</v>
      </c>
      <c r="CV113" s="691">
        <v>15</v>
      </c>
      <c r="CW113" s="691">
        <v>15</v>
      </c>
      <c r="CX113" s="691">
        <v>15</v>
      </c>
      <c r="CY113" s="692">
        <v>15</v>
      </c>
      <c r="CZ113" s="693">
        <v>0</v>
      </c>
      <c r="DA113" s="694">
        <v>0</v>
      </c>
      <c r="DB113" s="694">
        <v>0</v>
      </c>
      <c r="DC113" s="694">
        <v>0</v>
      </c>
      <c r="DD113" s="694">
        <v>0</v>
      </c>
      <c r="DE113" s="694">
        <v>0</v>
      </c>
      <c r="DF113" s="694">
        <v>0</v>
      </c>
      <c r="DG113" s="694">
        <v>0</v>
      </c>
      <c r="DH113" s="694">
        <v>0</v>
      </c>
      <c r="DI113" s="694">
        <v>0</v>
      </c>
      <c r="DJ113" s="694">
        <v>0</v>
      </c>
      <c r="DK113" s="694">
        <v>0</v>
      </c>
      <c r="DL113" s="694">
        <v>0</v>
      </c>
      <c r="DM113" s="694">
        <v>0</v>
      </c>
      <c r="DN113" s="694">
        <v>0</v>
      </c>
      <c r="DO113" s="694">
        <v>0</v>
      </c>
      <c r="DP113" s="694">
        <v>0</v>
      </c>
      <c r="DQ113" s="694">
        <v>0</v>
      </c>
      <c r="DR113" s="694">
        <v>0</v>
      </c>
      <c r="DS113" s="694">
        <v>0</v>
      </c>
      <c r="DT113" s="694">
        <v>0</v>
      </c>
      <c r="DU113" s="694">
        <v>0</v>
      </c>
      <c r="DV113" s="694">
        <v>0</v>
      </c>
      <c r="DW113" s="695">
        <v>0</v>
      </c>
      <c r="DX113" s="37"/>
    </row>
    <row r="114" spans="2:128" x14ac:dyDescent="0.2">
      <c r="B114" s="696"/>
      <c r="C114" s="697"/>
      <c r="D114" s="698"/>
      <c r="E114" s="699"/>
      <c r="F114" s="699"/>
      <c r="G114" s="698"/>
      <c r="H114" s="699"/>
      <c r="I114" s="699"/>
      <c r="J114" s="699"/>
      <c r="K114" s="699"/>
      <c r="L114" s="699"/>
      <c r="M114" s="699"/>
      <c r="N114" s="699"/>
      <c r="O114" s="699"/>
      <c r="P114" s="699"/>
      <c r="Q114" s="699"/>
      <c r="R114" s="700"/>
      <c r="S114" s="699"/>
      <c r="T114" s="700"/>
      <c r="U114" s="701" t="s">
        <v>499</v>
      </c>
      <c r="V114" s="688" t="s">
        <v>127</v>
      </c>
      <c r="W114" s="689" t="s">
        <v>500</v>
      </c>
      <c r="X114" s="690">
        <v>1174.5999999999999</v>
      </c>
      <c r="Y114" s="690">
        <v>1342.4</v>
      </c>
      <c r="Z114" s="690">
        <v>1678</v>
      </c>
      <c r="AA114" s="690">
        <v>6712</v>
      </c>
      <c r="AB114" s="690">
        <v>5873</v>
      </c>
      <c r="AC114" s="690">
        <v>0</v>
      </c>
      <c r="AD114" s="690">
        <v>0</v>
      </c>
      <c r="AE114" s="690">
        <v>0</v>
      </c>
      <c r="AF114" s="690">
        <v>0</v>
      </c>
      <c r="AG114" s="690">
        <v>0</v>
      </c>
      <c r="AH114" s="690">
        <v>0</v>
      </c>
      <c r="AI114" s="690">
        <v>0</v>
      </c>
      <c r="AJ114" s="690">
        <v>0</v>
      </c>
      <c r="AK114" s="690">
        <v>0</v>
      </c>
      <c r="AL114" s="690">
        <v>0</v>
      </c>
      <c r="AM114" s="690">
        <v>0</v>
      </c>
      <c r="AN114" s="690">
        <v>0</v>
      </c>
      <c r="AO114" s="690">
        <v>0</v>
      </c>
      <c r="AP114" s="690">
        <v>0</v>
      </c>
      <c r="AQ114" s="690">
        <v>0</v>
      </c>
      <c r="AR114" s="690">
        <v>58.8</v>
      </c>
      <c r="AS114" s="690">
        <v>67.2</v>
      </c>
      <c r="AT114" s="690">
        <v>84</v>
      </c>
      <c r="AU114" s="690">
        <v>336</v>
      </c>
      <c r="AV114" s="690">
        <v>294</v>
      </c>
      <c r="AW114" s="690">
        <v>0</v>
      </c>
      <c r="AX114" s="690">
        <v>0</v>
      </c>
      <c r="AY114" s="690">
        <v>0</v>
      </c>
      <c r="AZ114" s="690">
        <v>0</v>
      </c>
      <c r="BA114" s="690">
        <v>0</v>
      </c>
      <c r="BB114" s="690">
        <v>0</v>
      </c>
      <c r="BC114" s="690">
        <v>0</v>
      </c>
      <c r="BD114" s="690">
        <v>0</v>
      </c>
      <c r="BE114" s="690">
        <v>0</v>
      </c>
      <c r="BF114" s="690">
        <v>0</v>
      </c>
      <c r="BG114" s="690">
        <v>0</v>
      </c>
      <c r="BH114" s="690">
        <v>0</v>
      </c>
      <c r="BI114" s="690">
        <v>0</v>
      </c>
      <c r="BJ114" s="690">
        <v>0</v>
      </c>
      <c r="BK114" s="690">
        <v>0</v>
      </c>
      <c r="BL114" s="690">
        <v>58.8</v>
      </c>
      <c r="BM114" s="690">
        <v>67.2</v>
      </c>
      <c r="BN114" s="690">
        <v>84</v>
      </c>
      <c r="BO114" s="690">
        <v>336</v>
      </c>
      <c r="BP114" s="690">
        <v>294</v>
      </c>
      <c r="BQ114" s="690">
        <v>0</v>
      </c>
      <c r="BR114" s="690">
        <v>0</v>
      </c>
      <c r="BS114" s="690">
        <v>0</v>
      </c>
      <c r="BT114" s="690">
        <v>0</v>
      </c>
      <c r="BU114" s="690">
        <v>0</v>
      </c>
      <c r="BV114" s="690">
        <v>0</v>
      </c>
      <c r="BW114" s="690">
        <v>0</v>
      </c>
      <c r="BX114" s="690">
        <v>0</v>
      </c>
      <c r="BY114" s="690">
        <v>0</v>
      </c>
      <c r="BZ114" s="690">
        <v>0</v>
      </c>
      <c r="CA114" s="690">
        <v>0</v>
      </c>
      <c r="CB114" s="690">
        <v>0</v>
      </c>
      <c r="CC114" s="690">
        <v>0</v>
      </c>
      <c r="CD114" s="690">
        <v>0</v>
      </c>
      <c r="CE114" s="691">
        <v>0</v>
      </c>
      <c r="CF114" s="691">
        <v>172.2</v>
      </c>
      <c r="CG114" s="691">
        <v>196.8</v>
      </c>
      <c r="CH114" s="691">
        <v>246</v>
      </c>
      <c r="CI114" s="691">
        <v>984</v>
      </c>
      <c r="CJ114" s="691">
        <v>861</v>
      </c>
      <c r="CK114" s="691">
        <v>0</v>
      </c>
      <c r="CL114" s="691">
        <v>0</v>
      </c>
      <c r="CM114" s="691">
        <v>0</v>
      </c>
      <c r="CN114" s="691">
        <v>0</v>
      </c>
      <c r="CO114" s="691">
        <v>0</v>
      </c>
      <c r="CP114" s="691">
        <v>0</v>
      </c>
      <c r="CQ114" s="691">
        <v>0</v>
      </c>
      <c r="CR114" s="691">
        <v>0</v>
      </c>
      <c r="CS114" s="691">
        <v>0</v>
      </c>
      <c r="CT114" s="691">
        <v>0</v>
      </c>
      <c r="CU114" s="691">
        <v>0</v>
      </c>
      <c r="CV114" s="691">
        <v>0</v>
      </c>
      <c r="CW114" s="691">
        <v>0</v>
      </c>
      <c r="CX114" s="691">
        <v>0</v>
      </c>
      <c r="CY114" s="692">
        <v>0</v>
      </c>
      <c r="CZ114" s="693">
        <v>0</v>
      </c>
      <c r="DA114" s="694">
        <v>0</v>
      </c>
      <c r="DB114" s="694">
        <v>0</v>
      </c>
      <c r="DC114" s="694">
        <v>0</v>
      </c>
      <c r="DD114" s="694">
        <v>0</v>
      </c>
      <c r="DE114" s="694">
        <v>0</v>
      </c>
      <c r="DF114" s="694">
        <v>0</v>
      </c>
      <c r="DG114" s="694">
        <v>0</v>
      </c>
      <c r="DH114" s="694">
        <v>0</v>
      </c>
      <c r="DI114" s="694">
        <v>0</v>
      </c>
      <c r="DJ114" s="694">
        <v>0</v>
      </c>
      <c r="DK114" s="694">
        <v>0</v>
      </c>
      <c r="DL114" s="694">
        <v>0</v>
      </c>
      <c r="DM114" s="694">
        <v>0</v>
      </c>
      <c r="DN114" s="694">
        <v>0</v>
      </c>
      <c r="DO114" s="694">
        <v>0</v>
      </c>
      <c r="DP114" s="694">
        <v>0</v>
      </c>
      <c r="DQ114" s="694">
        <v>0</v>
      </c>
      <c r="DR114" s="694">
        <v>0</v>
      </c>
      <c r="DS114" s="694">
        <v>0</v>
      </c>
      <c r="DT114" s="694">
        <v>0</v>
      </c>
      <c r="DU114" s="694">
        <v>0</v>
      </c>
      <c r="DV114" s="694">
        <v>0</v>
      </c>
      <c r="DW114" s="695">
        <v>0</v>
      </c>
      <c r="DX114" s="37"/>
    </row>
    <row r="115" spans="2:128" x14ac:dyDescent="0.2">
      <c r="B115" s="702"/>
      <c r="C115" s="703"/>
      <c r="D115" s="502"/>
      <c r="E115" s="502"/>
      <c r="F115" s="502"/>
      <c r="G115" s="502"/>
      <c r="H115" s="502"/>
      <c r="I115" s="529"/>
      <c r="J115" s="529"/>
      <c r="K115" s="529"/>
      <c r="L115" s="529"/>
      <c r="M115" s="529"/>
      <c r="N115" s="529"/>
      <c r="O115" s="529"/>
      <c r="P115" s="529"/>
      <c r="Q115" s="529"/>
      <c r="R115" s="704"/>
      <c r="S115" s="529"/>
      <c r="T115" s="704"/>
      <c r="U115" s="701" t="s">
        <v>501</v>
      </c>
      <c r="V115" s="688" t="s">
        <v>127</v>
      </c>
      <c r="W115" s="689" t="s">
        <v>500</v>
      </c>
      <c r="X115" s="690">
        <v>0</v>
      </c>
      <c r="Y115" s="690">
        <v>0</v>
      </c>
      <c r="Z115" s="690">
        <v>0</v>
      </c>
      <c r="AA115" s="690">
        <v>0</v>
      </c>
      <c r="AB115" s="690">
        <v>0</v>
      </c>
      <c r="AC115" s="690">
        <v>0</v>
      </c>
      <c r="AD115" s="690">
        <v>0</v>
      </c>
      <c r="AE115" s="690">
        <v>0</v>
      </c>
      <c r="AF115" s="690">
        <v>0</v>
      </c>
      <c r="AG115" s="690">
        <v>0</v>
      </c>
      <c r="AH115" s="690">
        <v>0</v>
      </c>
      <c r="AI115" s="690">
        <v>0</v>
      </c>
      <c r="AJ115" s="690">
        <v>0</v>
      </c>
      <c r="AK115" s="690">
        <v>0</v>
      </c>
      <c r="AL115" s="690">
        <v>0</v>
      </c>
      <c r="AM115" s="690">
        <v>0</v>
      </c>
      <c r="AN115" s="690">
        <v>0</v>
      </c>
      <c r="AO115" s="690">
        <v>0</v>
      </c>
      <c r="AP115" s="690">
        <v>0</v>
      </c>
      <c r="AQ115" s="690">
        <v>0</v>
      </c>
      <c r="AR115" s="690">
        <v>0</v>
      </c>
      <c r="AS115" s="690">
        <v>0</v>
      </c>
      <c r="AT115" s="690">
        <v>0</v>
      </c>
      <c r="AU115" s="690">
        <v>0</v>
      </c>
      <c r="AV115" s="690">
        <v>0</v>
      </c>
      <c r="AW115" s="690">
        <v>0</v>
      </c>
      <c r="AX115" s="690">
        <v>0</v>
      </c>
      <c r="AY115" s="690">
        <v>0</v>
      </c>
      <c r="AZ115" s="690">
        <v>0</v>
      </c>
      <c r="BA115" s="690">
        <v>0</v>
      </c>
      <c r="BB115" s="690">
        <v>0</v>
      </c>
      <c r="BC115" s="690">
        <v>0</v>
      </c>
      <c r="BD115" s="690">
        <v>0</v>
      </c>
      <c r="BE115" s="690">
        <v>0</v>
      </c>
      <c r="BF115" s="690">
        <v>0</v>
      </c>
      <c r="BG115" s="690">
        <v>0</v>
      </c>
      <c r="BH115" s="690">
        <v>0</v>
      </c>
      <c r="BI115" s="690">
        <v>0</v>
      </c>
      <c r="BJ115" s="690">
        <v>0</v>
      </c>
      <c r="BK115" s="690">
        <v>0</v>
      </c>
      <c r="BL115" s="690">
        <v>0</v>
      </c>
      <c r="BM115" s="690">
        <v>0</v>
      </c>
      <c r="BN115" s="690">
        <v>0</v>
      </c>
      <c r="BO115" s="690">
        <v>0</v>
      </c>
      <c r="BP115" s="690">
        <v>0</v>
      </c>
      <c r="BQ115" s="690">
        <v>0</v>
      </c>
      <c r="BR115" s="690">
        <v>0</v>
      </c>
      <c r="BS115" s="690">
        <v>0</v>
      </c>
      <c r="BT115" s="690">
        <v>0</v>
      </c>
      <c r="BU115" s="690">
        <v>0</v>
      </c>
      <c r="BV115" s="690">
        <v>0</v>
      </c>
      <c r="BW115" s="690">
        <v>0</v>
      </c>
      <c r="BX115" s="690">
        <v>0</v>
      </c>
      <c r="BY115" s="690">
        <v>0</v>
      </c>
      <c r="BZ115" s="690">
        <v>0</v>
      </c>
      <c r="CA115" s="690">
        <v>0</v>
      </c>
      <c r="CB115" s="690">
        <v>0</v>
      </c>
      <c r="CC115" s="690">
        <v>0</v>
      </c>
      <c r="CD115" s="690">
        <v>0</v>
      </c>
      <c r="CE115" s="691">
        <v>0</v>
      </c>
      <c r="CF115" s="691">
        <v>0</v>
      </c>
      <c r="CG115" s="691">
        <v>0</v>
      </c>
      <c r="CH115" s="691">
        <v>0</v>
      </c>
      <c r="CI115" s="691">
        <v>0</v>
      </c>
      <c r="CJ115" s="691">
        <v>0</v>
      </c>
      <c r="CK115" s="691">
        <v>0</v>
      </c>
      <c r="CL115" s="691">
        <v>0</v>
      </c>
      <c r="CM115" s="691">
        <v>0</v>
      </c>
      <c r="CN115" s="691">
        <v>0</v>
      </c>
      <c r="CO115" s="691">
        <v>0</v>
      </c>
      <c r="CP115" s="691">
        <v>0</v>
      </c>
      <c r="CQ115" s="691">
        <v>0</v>
      </c>
      <c r="CR115" s="691">
        <v>0</v>
      </c>
      <c r="CS115" s="691">
        <v>0</v>
      </c>
      <c r="CT115" s="691">
        <v>0</v>
      </c>
      <c r="CU115" s="691">
        <v>0</v>
      </c>
      <c r="CV115" s="691">
        <v>0</v>
      </c>
      <c r="CW115" s="691">
        <v>0</v>
      </c>
      <c r="CX115" s="691">
        <v>0</v>
      </c>
      <c r="CY115" s="692">
        <v>0</v>
      </c>
      <c r="CZ115" s="693">
        <v>0</v>
      </c>
      <c r="DA115" s="694">
        <v>0</v>
      </c>
      <c r="DB115" s="694">
        <v>0</v>
      </c>
      <c r="DC115" s="694">
        <v>0</v>
      </c>
      <c r="DD115" s="694">
        <v>0</v>
      </c>
      <c r="DE115" s="694">
        <v>0</v>
      </c>
      <c r="DF115" s="694">
        <v>0</v>
      </c>
      <c r="DG115" s="694">
        <v>0</v>
      </c>
      <c r="DH115" s="694">
        <v>0</v>
      </c>
      <c r="DI115" s="694">
        <v>0</v>
      </c>
      <c r="DJ115" s="694">
        <v>0</v>
      </c>
      <c r="DK115" s="694">
        <v>0</v>
      </c>
      <c r="DL115" s="694">
        <v>0</v>
      </c>
      <c r="DM115" s="694">
        <v>0</v>
      </c>
      <c r="DN115" s="694">
        <v>0</v>
      </c>
      <c r="DO115" s="694">
        <v>0</v>
      </c>
      <c r="DP115" s="694">
        <v>0</v>
      </c>
      <c r="DQ115" s="694">
        <v>0</v>
      </c>
      <c r="DR115" s="694">
        <v>0</v>
      </c>
      <c r="DS115" s="694">
        <v>0</v>
      </c>
      <c r="DT115" s="694">
        <v>0</v>
      </c>
      <c r="DU115" s="694">
        <v>0</v>
      </c>
      <c r="DV115" s="694">
        <v>0</v>
      </c>
      <c r="DW115" s="695">
        <v>0</v>
      </c>
      <c r="DX115" s="37"/>
    </row>
    <row r="116" spans="2:128" x14ac:dyDescent="0.2">
      <c r="B116" s="702"/>
      <c r="C116" s="703"/>
      <c r="D116" s="502"/>
      <c r="E116" s="502"/>
      <c r="F116" s="502"/>
      <c r="G116" s="502"/>
      <c r="H116" s="502"/>
      <c r="I116" s="529"/>
      <c r="J116" s="529"/>
      <c r="K116" s="529"/>
      <c r="L116" s="529"/>
      <c r="M116" s="529"/>
      <c r="N116" s="529"/>
      <c r="O116" s="529"/>
      <c r="P116" s="529"/>
      <c r="Q116" s="529"/>
      <c r="R116" s="704"/>
      <c r="S116" s="529"/>
      <c r="T116" s="704"/>
      <c r="U116" s="705" t="s">
        <v>855</v>
      </c>
      <c r="V116" s="706" t="s">
        <v>127</v>
      </c>
      <c r="W116" s="707" t="s">
        <v>500</v>
      </c>
      <c r="X116" s="690">
        <v>0</v>
      </c>
      <c r="Y116" s="690">
        <v>0</v>
      </c>
      <c r="Z116" s="690">
        <v>0</v>
      </c>
      <c r="AA116" s="690">
        <v>0</v>
      </c>
      <c r="AB116" s="690">
        <v>0</v>
      </c>
      <c r="AC116" s="690">
        <v>0</v>
      </c>
      <c r="AD116" s="690">
        <v>0</v>
      </c>
      <c r="AE116" s="690">
        <v>0</v>
      </c>
      <c r="AF116" s="690">
        <v>0</v>
      </c>
      <c r="AG116" s="690">
        <v>0</v>
      </c>
      <c r="AH116" s="690">
        <v>0</v>
      </c>
      <c r="AI116" s="690">
        <v>0</v>
      </c>
      <c r="AJ116" s="690">
        <v>0</v>
      </c>
      <c r="AK116" s="690">
        <v>0</v>
      </c>
      <c r="AL116" s="690">
        <v>0</v>
      </c>
      <c r="AM116" s="690">
        <v>0</v>
      </c>
      <c r="AN116" s="690">
        <v>0</v>
      </c>
      <c r="AO116" s="690">
        <v>0</v>
      </c>
      <c r="AP116" s="690">
        <v>0</v>
      </c>
      <c r="AQ116" s="690">
        <v>0</v>
      </c>
      <c r="AR116" s="690">
        <v>0</v>
      </c>
      <c r="AS116" s="690">
        <v>0</v>
      </c>
      <c r="AT116" s="690">
        <v>0</v>
      </c>
      <c r="AU116" s="690">
        <v>0</v>
      </c>
      <c r="AV116" s="690">
        <v>0</v>
      </c>
      <c r="AW116" s="690">
        <v>0</v>
      </c>
      <c r="AX116" s="690">
        <v>0</v>
      </c>
      <c r="AY116" s="690">
        <v>0</v>
      </c>
      <c r="AZ116" s="690">
        <v>0</v>
      </c>
      <c r="BA116" s="690">
        <v>0</v>
      </c>
      <c r="BB116" s="690">
        <v>0</v>
      </c>
      <c r="BC116" s="690">
        <v>0</v>
      </c>
      <c r="BD116" s="690">
        <v>0</v>
      </c>
      <c r="BE116" s="690">
        <v>0</v>
      </c>
      <c r="BF116" s="690">
        <v>0</v>
      </c>
      <c r="BG116" s="690">
        <v>0</v>
      </c>
      <c r="BH116" s="690">
        <v>0</v>
      </c>
      <c r="BI116" s="690">
        <v>0</v>
      </c>
      <c r="BJ116" s="690">
        <v>0</v>
      </c>
      <c r="BK116" s="690">
        <v>0</v>
      </c>
      <c r="BL116" s="690">
        <v>0</v>
      </c>
      <c r="BM116" s="690">
        <v>0</v>
      </c>
      <c r="BN116" s="690">
        <v>0</v>
      </c>
      <c r="BO116" s="690">
        <v>0</v>
      </c>
      <c r="BP116" s="690">
        <v>0</v>
      </c>
      <c r="BQ116" s="690">
        <v>0</v>
      </c>
      <c r="BR116" s="690">
        <v>0</v>
      </c>
      <c r="BS116" s="690">
        <v>0</v>
      </c>
      <c r="BT116" s="690">
        <v>0</v>
      </c>
      <c r="BU116" s="690">
        <v>0</v>
      </c>
      <c r="BV116" s="690">
        <v>0</v>
      </c>
      <c r="BW116" s="690">
        <v>0</v>
      </c>
      <c r="BX116" s="690">
        <v>0</v>
      </c>
      <c r="BY116" s="690">
        <v>0</v>
      </c>
      <c r="BZ116" s="690">
        <v>0</v>
      </c>
      <c r="CA116" s="690">
        <v>0</v>
      </c>
      <c r="CB116" s="690">
        <v>0</v>
      </c>
      <c r="CC116" s="690">
        <v>0</v>
      </c>
      <c r="CD116" s="690">
        <v>0</v>
      </c>
      <c r="CE116" s="690">
        <v>0</v>
      </c>
      <c r="CF116" s="690">
        <v>0</v>
      </c>
      <c r="CG116" s="690">
        <v>0</v>
      </c>
      <c r="CH116" s="690">
        <v>0</v>
      </c>
      <c r="CI116" s="690">
        <v>0</v>
      </c>
      <c r="CJ116" s="690">
        <v>0</v>
      </c>
      <c r="CK116" s="690">
        <v>0</v>
      </c>
      <c r="CL116" s="690">
        <v>0</v>
      </c>
      <c r="CM116" s="690">
        <v>0</v>
      </c>
      <c r="CN116" s="690">
        <v>0</v>
      </c>
      <c r="CO116" s="690">
        <v>0</v>
      </c>
      <c r="CP116" s="690">
        <v>0</v>
      </c>
      <c r="CQ116" s="690">
        <v>0</v>
      </c>
      <c r="CR116" s="690">
        <v>0</v>
      </c>
      <c r="CS116" s="690">
        <v>0</v>
      </c>
      <c r="CT116" s="690">
        <v>0</v>
      </c>
      <c r="CU116" s="690">
        <v>0</v>
      </c>
      <c r="CV116" s="690">
        <v>0</v>
      </c>
      <c r="CW116" s="690">
        <v>0</v>
      </c>
      <c r="CX116" s="690">
        <v>0</v>
      </c>
      <c r="CY116" s="690">
        <v>0</v>
      </c>
      <c r="CZ116" s="693"/>
      <c r="DA116" s="694"/>
      <c r="DB116" s="694"/>
      <c r="DC116" s="694"/>
      <c r="DD116" s="694"/>
      <c r="DE116" s="694"/>
      <c r="DF116" s="694"/>
      <c r="DG116" s="694"/>
      <c r="DH116" s="694"/>
      <c r="DI116" s="694"/>
      <c r="DJ116" s="694"/>
      <c r="DK116" s="694"/>
      <c r="DL116" s="694"/>
      <c r="DM116" s="694"/>
      <c r="DN116" s="694"/>
      <c r="DO116" s="694"/>
      <c r="DP116" s="694"/>
      <c r="DQ116" s="694"/>
      <c r="DR116" s="694"/>
      <c r="DS116" s="694"/>
      <c r="DT116" s="694"/>
      <c r="DU116" s="694"/>
      <c r="DV116" s="694"/>
      <c r="DW116" s="695"/>
      <c r="DX116" s="37"/>
    </row>
    <row r="117" spans="2:128" x14ac:dyDescent="0.2">
      <c r="B117" s="708"/>
      <c r="C117" s="709"/>
      <c r="D117" s="96"/>
      <c r="E117" s="96"/>
      <c r="F117" s="96"/>
      <c r="G117" s="96"/>
      <c r="H117" s="96"/>
      <c r="I117" s="710"/>
      <c r="J117" s="710"/>
      <c r="K117" s="710"/>
      <c r="L117" s="710"/>
      <c r="M117" s="710"/>
      <c r="N117" s="710"/>
      <c r="O117" s="710"/>
      <c r="P117" s="710"/>
      <c r="Q117" s="710"/>
      <c r="R117" s="711"/>
      <c r="S117" s="710"/>
      <c r="T117" s="711"/>
      <c r="U117" s="701" t="s">
        <v>502</v>
      </c>
      <c r="V117" s="688" t="s">
        <v>127</v>
      </c>
      <c r="W117" s="712" t="s">
        <v>500</v>
      </c>
      <c r="X117" s="690">
        <v>0</v>
      </c>
      <c r="Y117" s="690">
        <v>0</v>
      </c>
      <c r="Z117" s="690">
        <v>0</v>
      </c>
      <c r="AA117" s="690">
        <v>0</v>
      </c>
      <c r="AB117" s="690">
        <v>0</v>
      </c>
      <c r="AC117" s="690">
        <v>145</v>
      </c>
      <c r="AD117" s="690">
        <v>145</v>
      </c>
      <c r="AE117" s="690">
        <v>145</v>
      </c>
      <c r="AF117" s="690">
        <v>145</v>
      </c>
      <c r="AG117" s="690">
        <v>145</v>
      </c>
      <c r="AH117" s="690">
        <v>145</v>
      </c>
      <c r="AI117" s="690">
        <v>145</v>
      </c>
      <c r="AJ117" s="690">
        <v>145</v>
      </c>
      <c r="AK117" s="690">
        <v>145</v>
      </c>
      <c r="AL117" s="690">
        <v>145</v>
      </c>
      <c r="AM117" s="690">
        <v>145</v>
      </c>
      <c r="AN117" s="690">
        <v>145</v>
      </c>
      <c r="AO117" s="690">
        <v>145</v>
      </c>
      <c r="AP117" s="690">
        <v>145</v>
      </c>
      <c r="AQ117" s="690">
        <v>145</v>
      </c>
      <c r="AR117" s="690">
        <v>145</v>
      </c>
      <c r="AS117" s="690">
        <v>145</v>
      </c>
      <c r="AT117" s="690">
        <v>145</v>
      </c>
      <c r="AU117" s="690">
        <v>145</v>
      </c>
      <c r="AV117" s="690">
        <v>145</v>
      </c>
      <c r="AW117" s="690">
        <v>145</v>
      </c>
      <c r="AX117" s="690">
        <v>145</v>
      </c>
      <c r="AY117" s="690">
        <v>145</v>
      </c>
      <c r="AZ117" s="690">
        <v>145</v>
      </c>
      <c r="BA117" s="690">
        <v>145</v>
      </c>
      <c r="BB117" s="690">
        <v>145</v>
      </c>
      <c r="BC117" s="690">
        <v>145</v>
      </c>
      <c r="BD117" s="690">
        <v>145</v>
      </c>
      <c r="BE117" s="690">
        <v>145</v>
      </c>
      <c r="BF117" s="690">
        <v>145</v>
      </c>
      <c r="BG117" s="690">
        <v>145</v>
      </c>
      <c r="BH117" s="690">
        <v>145</v>
      </c>
      <c r="BI117" s="690">
        <v>145</v>
      </c>
      <c r="BJ117" s="690">
        <v>145</v>
      </c>
      <c r="BK117" s="690">
        <v>145</v>
      </c>
      <c r="BL117" s="690">
        <v>145</v>
      </c>
      <c r="BM117" s="690">
        <v>145</v>
      </c>
      <c r="BN117" s="690">
        <v>145</v>
      </c>
      <c r="BO117" s="690">
        <v>145</v>
      </c>
      <c r="BP117" s="690">
        <v>145</v>
      </c>
      <c r="BQ117" s="690">
        <v>145</v>
      </c>
      <c r="BR117" s="690">
        <v>145</v>
      </c>
      <c r="BS117" s="690">
        <v>145</v>
      </c>
      <c r="BT117" s="690">
        <v>145</v>
      </c>
      <c r="BU117" s="690">
        <v>145</v>
      </c>
      <c r="BV117" s="690">
        <v>145</v>
      </c>
      <c r="BW117" s="690">
        <v>145</v>
      </c>
      <c r="BX117" s="690">
        <v>145</v>
      </c>
      <c r="BY117" s="690">
        <v>145</v>
      </c>
      <c r="BZ117" s="690">
        <v>145</v>
      </c>
      <c r="CA117" s="690">
        <v>145</v>
      </c>
      <c r="CB117" s="690">
        <v>145</v>
      </c>
      <c r="CC117" s="690">
        <v>145</v>
      </c>
      <c r="CD117" s="690">
        <v>145</v>
      </c>
      <c r="CE117" s="691">
        <v>145</v>
      </c>
      <c r="CF117" s="691">
        <v>145</v>
      </c>
      <c r="CG117" s="691">
        <v>145</v>
      </c>
      <c r="CH117" s="691">
        <v>145</v>
      </c>
      <c r="CI117" s="691">
        <v>145</v>
      </c>
      <c r="CJ117" s="691">
        <v>145</v>
      </c>
      <c r="CK117" s="691">
        <v>145</v>
      </c>
      <c r="CL117" s="691">
        <v>145</v>
      </c>
      <c r="CM117" s="691">
        <v>145</v>
      </c>
      <c r="CN117" s="691">
        <v>145</v>
      </c>
      <c r="CO117" s="691">
        <v>145</v>
      </c>
      <c r="CP117" s="691">
        <v>145</v>
      </c>
      <c r="CQ117" s="691">
        <v>145</v>
      </c>
      <c r="CR117" s="691">
        <v>145</v>
      </c>
      <c r="CS117" s="691">
        <v>145</v>
      </c>
      <c r="CT117" s="691">
        <v>145</v>
      </c>
      <c r="CU117" s="691">
        <v>145</v>
      </c>
      <c r="CV117" s="691">
        <v>145</v>
      </c>
      <c r="CW117" s="691">
        <v>145</v>
      </c>
      <c r="CX117" s="691">
        <v>145</v>
      </c>
      <c r="CY117" s="692">
        <v>145</v>
      </c>
      <c r="CZ117" s="693">
        <v>0</v>
      </c>
      <c r="DA117" s="694">
        <v>0</v>
      </c>
      <c r="DB117" s="694">
        <v>0</v>
      </c>
      <c r="DC117" s="694">
        <v>0</v>
      </c>
      <c r="DD117" s="694">
        <v>0</v>
      </c>
      <c r="DE117" s="694">
        <v>0</v>
      </c>
      <c r="DF117" s="694">
        <v>0</v>
      </c>
      <c r="DG117" s="694">
        <v>0</v>
      </c>
      <c r="DH117" s="694">
        <v>0</v>
      </c>
      <c r="DI117" s="694">
        <v>0</v>
      </c>
      <c r="DJ117" s="694">
        <v>0</v>
      </c>
      <c r="DK117" s="694">
        <v>0</v>
      </c>
      <c r="DL117" s="694">
        <v>0</v>
      </c>
      <c r="DM117" s="694">
        <v>0</v>
      </c>
      <c r="DN117" s="694">
        <v>0</v>
      </c>
      <c r="DO117" s="694">
        <v>0</v>
      </c>
      <c r="DP117" s="694">
        <v>0</v>
      </c>
      <c r="DQ117" s="694">
        <v>0</v>
      </c>
      <c r="DR117" s="694">
        <v>0</v>
      </c>
      <c r="DS117" s="694">
        <v>0</v>
      </c>
      <c r="DT117" s="694">
        <v>0</v>
      </c>
      <c r="DU117" s="694">
        <v>0</v>
      </c>
      <c r="DV117" s="694">
        <v>0</v>
      </c>
      <c r="DW117" s="695">
        <v>0</v>
      </c>
      <c r="DX117" s="37"/>
    </row>
    <row r="118" spans="2:128" x14ac:dyDescent="0.2">
      <c r="B118" s="713"/>
      <c r="C118" s="714"/>
      <c r="D118" s="215"/>
      <c r="E118" s="215"/>
      <c r="F118" s="215"/>
      <c r="G118" s="215"/>
      <c r="H118" s="215"/>
      <c r="I118" s="715"/>
      <c r="J118" s="715"/>
      <c r="K118" s="715"/>
      <c r="L118" s="715"/>
      <c r="M118" s="715"/>
      <c r="N118" s="715"/>
      <c r="O118" s="715"/>
      <c r="P118" s="715"/>
      <c r="Q118" s="715"/>
      <c r="R118" s="716"/>
      <c r="S118" s="715"/>
      <c r="T118" s="716"/>
      <c r="U118" s="701" t="s">
        <v>503</v>
      </c>
      <c r="V118" s="688" t="s">
        <v>127</v>
      </c>
      <c r="W118" s="712" t="s">
        <v>500</v>
      </c>
      <c r="X118" s="690">
        <v>0</v>
      </c>
      <c r="Y118" s="690">
        <v>0</v>
      </c>
      <c r="Z118" s="690">
        <v>0</v>
      </c>
      <c r="AA118" s="690">
        <v>0</v>
      </c>
      <c r="AB118" s="690">
        <v>0</v>
      </c>
      <c r="AC118" s="690">
        <v>317</v>
      </c>
      <c r="AD118" s="690">
        <v>317</v>
      </c>
      <c r="AE118" s="690">
        <v>317</v>
      </c>
      <c r="AF118" s="690">
        <v>317</v>
      </c>
      <c r="AG118" s="690">
        <v>317</v>
      </c>
      <c r="AH118" s="690">
        <v>317</v>
      </c>
      <c r="AI118" s="690">
        <v>317</v>
      </c>
      <c r="AJ118" s="690">
        <v>317</v>
      </c>
      <c r="AK118" s="690">
        <v>317</v>
      </c>
      <c r="AL118" s="690">
        <v>317</v>
      </c>
      <c r="AM118" s="690">
        <v>317</v>
      </c>
      <c r="AN118" s="690">
        <v>317</v>
      </c>
      <c r="AO118" s="690">
        <v>317</v>
      </c>
      <c r="AP118" s="690">
        <v>317</v>
      </c>
      <c r="AQ118" s="690">
        <v>317</v>
      </c>
      <c r="AR118" s="690">
        <v>317</v>
      </c>
      <c r="AS118" s="690">
        <v>317</v>
      </c>
      <c r="AT118" s="690">
        <v>317</v>
      </c>
      <c r="AU118" s="690">
        <v>317</v>
      </c>
      <c r="AV118" s="690">
        <v>317</v>
      </c>
      <c r="AW118" s="690">
        <v>317</v>
      </c>
      <c r="AX118" s="690">
        <v>317</v>
      </c>
      <c r="AY118" s="690">
        <v>317</v>
      </c>
      <c r="AZ118" s="690">
        <v>317</v>
      </c>
      <c r="BA118" s="690">
        <v>317</v>
      </c>
      <c r="BB118" s="690">
        <v>317</v>
      </c>
      <c r="BC118" s="690">
        <v>317</v>
      </c>
      <c r="BD118" s="690">
        <v>317</v>
      </c>
      <c r="BE118" s="690">
        <v>317</v>
      </c>
      <c r="BF118" s="690">
        <v>317</v>
      </c>
      <c r="BG118" s="690">
        <v>317</v>
      </c>
      <c r="BH118" s="690">
        <v>317</v>
      </c>
      <c r="BI118" s="690">
        <v>317</v>
      </c>
      <c r="BJ118" s="690">
        <v>317</v>
      </c>
      <c r="BK118" s="690">
        <v>317</v>
      </c>
      <c r="BL118" s="690">
        <v>317</v>
      </c>
      <c r="BM118" s="690">
        <v>317</v>
      </c>
      <c r="BN118" s="690">
        <v>317</v>
      </c>
      <c r="BO118" s="690">
        <v>317</v>
      </c>
      <c r="BP118" s="690">
        <v>317</v>
      </c>
      <c r="BQ118" s="690">
        <v>317</v>
      </c>
      <c r="BR118" s="690">
        <v>317</v>
      </c>
      <c r="BS118" s="690">
        <v>317</v>
      </c>
      <c r="BT118" s="690">
        <v>317</v>
      </c>
      <c r="BU118" s="690">
        <v>317</v>
      </c>
      <c r="BV118" s="690">
        <v>317</v>
      </c>
      <c r="BW118" s="690">
        <v>317</v>
      </c>
      <c r="BX118" s="690">
        <v>317</v>
      </c>
      <c r="BY118" s="690">
        <v>317</v>
      </c>
      <c r="BZ118" s="690">
        <v>317</v>
      </c>
      <c r="CA118" s="690">
        <v>317</v>
      </c>
      <c r="CB118" s="690">
        <v>317</v>
      </c>
      <c r="CC118" s="690">
        <v>317</v>
      </c>
      <c r="CD118" s="690">
        <v>317</v>
      </c>
      <c r="CE118" s="691">
        <v>317</v>
      </c>
      <c r="CF118" s="691">
        <v>317</v>
      </c>
      <c r="CG118" s="691">
        <v>317</v>
      </c>
      <c r="CH118" s="691">
        <v>317</v>
      </c>
      <c r="CI118" s="691">
        <v>317</v>
      </c>
      <c r="CJ118" s="691">
        <v>317</v>
      </c>
      <c r="CK118" s="691">
        <v>317</v>
      </c>
      <c r="CL118" s="691">
        <v>317</v>
      </c>
      <c r="CM118" s="691">
        <v>317</v>
      </c>
      <c r="CN118" s="691">
        <v>317</v>
      </c>
      <c r="CO118" s="691">
        <v>317</v>
      </c>
      <c r="CP118" s="691">
        <v>317</v>
      </c>
      <c r="CQ118" s="691">
        <v>317</v>
      </c>
      <c r="CR118" s="691">
        <v>317</v>
      </c>
      <c r="CS118" s="691">
        <v>317</v>
      </c>
      <c r="CT118" s="691">
        <v>317</v>
      </c>
      <c r="CU118" s="691">
        <v>317</v>
      </c>
      <c r="CV118" s="691">
        <v>317</v>
      </c>
      <c r="CW118" s="691">
        <v>317</v>
      </c>
      <c r="CX118" s="691">
        <v>317</v>
      </c>
      <c r="CY118" s="692">
        <v>317</v>
      </c>
      <c r="CZ118" s="693">
        <v>0</v>
      </c>
      <c r="DA118" s="694">
        <v>0</v>
      </c>
      <c r="DB118" s="694">
        <v>0</v>
      </c>
      <c r="DC118" s="694">
        <v>0</v>
      </c>
      <c r="DD118" s="694">
        <v>0</v>
      </c>
      <c r="DE118" s="694">
        <v>0</v>
      </c>
      <c r="DF118" s="694">
        <v>0</v>
      </c>
      <c r="DG118" s="694">
        <v>0</v>
      </c>
      <c r="DH118" s="694">
        <v>0</v>
      </c>
      <c r="DI118" s="694">
        <v>0</v>
      </c>
      <c r="DJ118" s="694">
        <v>0</v>
      </c>
      <c r="DK118" s="694">
        <v>0</v>
      </c>
      <c r="DL118" s="694">
        <v>0</v>
      </c>
      <c r="DM118" s="694">
        <v>0</v>
      </c>
      <c r="DN118" s="694">
        <v>0</v>
      </c>
      <c r="DO118" s="694">
        <v>0</v>
      </c>
      <c r="DP118" s="694">
        <v>0</v>
      </c>
      <c r="DQ118" s="694">
        <v>0</v>
      </c>
      <c r="DR118" s="694">
        <v>0</v>
      </c>
      <c r="DS118" s="694">
        <v>0</v>
      </c>
      <c r="DT118" s="694">
        <v>0</v>
      </c>
      <c r="DU118" s="694">
        <v>0</v>
      </c>
      <c r="DV118" s="694">
        <v>0</v>
      </c>
      <c r="DW118" s="695">
        <v>0</v>
      </c>
      <c r="DX118" s="37"/>
    </row>
    <row r="119" spans="2:128" x14ac:dyDescent="0.2">
      <c r="B119" s="713"/>
      <c r="C119" s="714"/>
      <c r="D119" s="215"/>
      <c r="E119" s="215"/>
      <c r="F119" s="215"/>
      <c r="G119" s="215"/>
      <c r="H119" s="215"/>
      <c r="I119" s="715"/>
      <c r="J119" s="715"/>
      <c r="K119" s="715"/>
      <c r="L119" s="715"/>
      <c r="M119" s="715"/>
      <c r="N119" s="715"/>
      <c r="O119" s="715"/>
      <c r="P119" s="715"/>
      <c r="Q119" s="715"/>
      <c r="R119" s="716"/>
      <c r="S119" s="715"/>
      <c r="T119" s="716"/>
      <c r="U119" s="717" t="s">
        <v>504</v>
      </c>
      <c r="V119" s="718" t="s">
        <v>127</v>
      </c>
      <c r="W119" s="712" t="s">
        <v>500</v>
      </c>
      <c r="X119" s="690">
        <v>0</v>
      </c>
      <c r="Y119" s="690">
        <v>0</v>
      </c>
      <c r="Z119" s="690">
        <v>0</v>
      </c>
      <c r="AA119" s="690">
        <v>0</v>
      </c>
      <c r="AB119" s="690">
        <v>0</v>
      </c>
      <c r="AC119" s="690">
        <v>0</v>
      </c>
      <c r="AD119" s="690">
        <v>0</v>
      </c>
      <c r="AE119" s="690">
        <v>0</v>
      </c>
      <c r="AF119" s="690">
        <v>0</v>
      </c>
      <c r="AG119" s="690">
        <v>0</v>
      </c>
      <c r="AH119" s="690">
        <v>0</v>
      </c>
      <c r="AI119" s="690">
        <v>0</v>
      </c>
      <c r="AJ119" s="690">
        <v>0</v>
      </c>
      <c r="AK119" s="690">
        <v>0</v>
      </c>
      <c r="AL119" s="690">
        <v>0</v>
      </c>
      <c r="AM119" s="690">
        <v>0</v>
      </c>
      <c r="AN119" s="690">
        <v>0</v>
      </c>
      <c r="AO119" s="690">
        <v>0</v>
      </c>
      <c r="AP119" s="690">
        <v>0</v>
      </c>
      <c r="AQ119" s="690">
        <v>0</v>
      </c>
      <c r="AR119" s="690">
        <v>0</v>
      </c>
      <c r="AS119" s="690">
        <v>0</v>
      </c>
      <c r="AT119" s="690">
        <v>0</v>
      </c>
      <c r="AU119" s="690">
        <v>0</v>
      </c>
      <c r="AV119" s="690">
        <v>0</v>
      </c>
      <c r="AW119" s="690">
        <v>0</v>
      </c>
      <c r="AX119" s="690">
        <v>0</v>
      </c>
      <c r="AY119" s="690">
        <v>0</v>
      </c>
      <c r="AZ119" s="690">
        <v>0</v>
      </c>
      <c r="BA119" s="690">
        <v>0</v>
      </c>
      <c r="BB119" s="690">
        <v>0</v>
      </c>
      <c r="BC119" s="690">
        <v>0</v>
      </c>
      <c r="BD119" s="690">
        <v>0</v>
      </c>
      <c r="BE119" s="690">
        <v>0</v>
      </c>
      <c r="BF119" s="690">
        <v>0</v>
      </c>
      <c r="BG119" s="690">
        <v>0</v>
      </c>
      <c r="BH119" s="690">
        <v>0</v>
      </c>
      <c r="BI119" s="690">
        <v>0</v>
      </c>
      <c r="BJ119" s="690">
        <v>0</v>
      </c>
      <c r="BK119" s="690">
        <v>0</v>
      </c>
      <c r="BL119" s="690">
        <v>0</v>
      </c>
      <c r="BM119" s="690">
        <v>0</v>
      </c>
      <c r="BN119" s="690">
        <v>0</v>
      </c>
      <c r="BO119" s="690">
        <v>0</v>
      </c>
      <c r="BP119" s="690">
        <v>0</v>
      </c>
      <c r="BQ119" s="690">
        <v>0</v>
      </c>
      <c r="BR119" s="690">
        <v>0</v>
      </c>
      <c r="BS119" s="690">
        <v>0</v>
      </c>
      <c r="BT119" s="690">
        <v>0</v>
      </c>
      <c r="BU119" s="690">
        <v>0</v>
      </c>
      <c r="BV119" s="690">
        <v>0</v>
      </c>
      <c r="BW119" s="690">
        <v>0</v>
      </c>
      <c r="BX119" s="690">
        <v>0</v>
      </c>
      <c r="BY119" s="690">
        <v>0</v>
      </c>
      <c r="BZ119" s="690">
        <v>0</v>
      </c>
      <c r="CA119" s="690">
        <v>0</v>
      </c>
      <c r="CB119" s="690">
        <v>0</v>
      </c>
      <c r="CC119" s="690">
        <v>0</v>
      </c>
      <c r="CD119" s="690">
        <v>0</v>
      </c>
      <c r="CE119" s="691">
        <v>0</v>
      </c>
      <c r="CF119" s="691">
        <v>0</v>
      </c>
      <c r="CG119" s="691">
        <v>0</v>
      </c>
      <c r="CH119" s="691">
        <v>0</v>
      </c>
      <c r="CI119" s="691">
        <v>0</v>
      </c>
      <c r="CJ119" s="691">
        <v>0</v>
      </c>
      <c r="CK119" s="691">
        <v>0</v>
      </c>
      <c r="CL119" s="691">
        <v>0</v>
      </c>
      <c r="CM119" s="691">
        <v>0</v>
      </c>
      <c r="CN119" s="691">
        <v>0</v>
      </c>
      <c r="CO119" s="691">
        <v>0</v>
      </c>
      <c r="CP119" s="691">
        <v>0</v>
      </c>
      <c r="CQ119" s="691">
        <v>0</v>
      </c>
      <c r="CR119" s="691">
        <v>0</v>
      </c>
      <c r="CS119" s="691">
        <v>0</v>
      </c>
      <c r="CT119" s="691">
        <v>0</v>
      </c>
      <c r="CU119" s="691">
        <v>0</v>
      </c>
      <c r="CV119" s="691">
        <v>0</v>
      </c>
      <c r="CW119" s="691">
        <v>0</v>
      </c>
      <c r="CX119" s="691">
        <v>0</v>
      </c>
      <c r="CY119" s="692">
        <v>0</v>
      </c>
      <c r="CZ119" s="693">
        <v>0</v>
      </c>
      <c r="DA119" s="694">
        <v>0</v>
      </c>
      <c r="DB119" s="694">
        <v>0</v>
      </c>
      <c r="DC119" s="694">
        <v>0</v>
      </c>
      <c r="DD119" s="694">
        <v>0</v>
      </c>
      <c r="DE119" s="694">
        <v>0</v>
      </c>
      <c r="DF119" s="694">
        <v>0</v>
      </c>
      <c r="DG119" s="694">
        <v>0</v>
      </c>
      <c r="DH119" s="694">
        <v>0</v>
      </c>
      <c r="DI119" s="694">
        <v>0</v>
      </c>
      <c r="DJ119" s="694">
        <v>0</v>
      </c>
      <c r="DK119" s="694">
        <v>0</v>
      </c>
      <c r="DL119" s="694">
        <v>0</v>
      </c>
      <c r="DM119" s="694">
        <v>0</v>
      </c>
      <c r="DN119" s="694">
        <v>0</v>
      </c>
      <c r="DO119" s="694">
        <v>0</v>
      </c>
      <c r="DP119" s="694">
        <v>0</v>
      </c>
      <c r="DQ119" s="694">
        <v>0</v>
      </c>
      <c r="DR119" s="694">
        <v>0</v>
      </c>
      <c r="DS119" s="694">
        <v>0</v>
      </c>
      <c r="DT119" s="694">
        <v>0</v>
      </c>
      <c r="DU119" s="694">
        <v>0</v>
      </c>
      <c r="DV119" s="694">
        <v>0</v>
      </c>
      <c r="DW119" s="695">
        <v>0</v>
      </c>
      <c r="DX119" s="37"/>
    </row>
    <row r="120" spans="2:128" x14ac:dyDescent="0.2">
      <c r="B120" s="713"/>
      <c r="C120" s="714"/>
      <c r="D120" s="215"/>
      <c r="E120" s="215"/>
      <c r="F120" s="215"/>
      <c r="G120" s="215"/>
      <c r="H120" s="215"/>
      <c r="I120" s="715"/>
      <c r="J120" s="715"/>
      <c r="K120" s="715"/>
      <c r="L120" s="715"/>
      <c r="M120" s="715"/>
      <c r="N120" s="715"/>
      <c r="O120" s="715"/>
      <c r="P120" s="715"/>
      <c r="Q120" s="715"/>
      <c r="R120" s="716"/>
      <c r="S120" s="715"/>
      <c r="T120" s="716"/>
      <c r="U120" s="701" t="s">
        <v>505</v>
      </c>
      <c r="V120" s="688" t="s">
        <v>127</v>
      </c>
      <c r="W120" s="712" t="s">
        <v>500</v>
      </c>
      <c r="X120" s="690">
        <v>4.2749000000000006</v>
      </c>
      <c r="Y120" s="690">
        <v>4.8856000000000002</v>
      </c>
      <c r="Z120" s="690">
        <v>6.1070000000000002</v>
      </c>
      <c r="AA120" s="690">
        <v>24.428000000000001</v>
      </c>
      <c r="AB120" s="690">
        <v>21.374500000000001</v>
      </c>
      <c r="AC120" s="690">
        <v>0</v>
      </c>
      <c r="AD120" s="690">
        <v>0</v>
      </c>
      <c r="AE120" s="690">
        <v>0</v>
      </c>
      <c r="AF120" s="690">
        <v>0</v>
      </c>
      <c r="AG120" s="690">
        <v>0</v>
      </c>
      <c r="AH120" s="690">
        <v>0</v>
      </c>
      <c r="AI120" s="690">
        <v>0</v>
      </c>
      <c r="AJ120" s="690">
        <v>0</v>
      </c>
      <c r="AK120" s="690">
        <v>0</v>
      </c>
      <c r="AL120" s="690">
        <v>0</v>
      </c>
      <c r="AM120" s="690">
        <v>0</v>
      </c>
      <c r="AN120" s="690">
        <v>0</v>
      </c>
      <c r="AO120" s="690">
        <v>0</v>
      </c>
      <c r="AP120" s="690">
        <v>0</v>
      </c>
      <c r="AQ120" s="690">
        <v>0</v>
      </c>
      <c r="AR120" s="690">
        <v>0.21399976162097736</v>
      </c>
      <c r="AS120" s="690">
        <v>0.24457115613825986</v>
      </c>
      <c r="AT120" s="690">
        <v>0.30571394517282474</v>
      </c>
      <c r="AU120" s="690">
        <v>1.222855780691299</v>
      </c>
      <c r="AV120" s="690">
        <v>1.0699988081048868</v>
      </c>
      <c r="AW120" s="690">
        <v>0</v>
      </c>
      <c r="AX120" s="690">
        <v>0</v>
      </c>
      <c r="AY120" s="690">
        <v>0</v>
      </c>
      <c r="AZ120" s="690">
        <v>0</v>
      </c>
      <c r="BA120" s="690">
        <v>0</v>
      </c>
      <c r="BB120" s="690">
        <v>0</v>
      </c>
      <c r="BC120" s="690">
        <v>0</v>
      </c>
      <c r="BD120" s="690">
        <v>0</v>
      </c>
      <c r="BE120" s="690">
        <v>0</v>
      </c>
      <c r="BF120" s="690">
        <v>0</v>
      </c>
      <c r="BG120" s="690">
        <v>0</v>
      </c>
      <c r="BH120" s="690">
        <v>0</v>
      </c>
      <c r="BI120" s="690">
        <v>0</v>
      </c>
      <c r="BJ120" s="690">
        <v>0</v>
      </c>
      <c r="BK120" s="690">
        <v>0</v>
      </c>
      <c r="BL120" s="690">
        <v>0.21399976162097736</v>
      </c>
      <c r="BM120" s="690">
        <v>0.24457115613825986</v>
      </c>
      <c r="BN120" s="690">
        <v>0.30571394517282474</v>
      </c>
      <c r="BO120" s="690">
        <v>1.222855780691299</v>
      </c>
      <c r="BP120" s="690">
        <v>1.0699988081048868</v>
      </c>
      <c r="BQ120" s="690">
        <v>0</v>
      </c>
      <c r="BR120" s="690">
        <v>0</v>
      </c>
      <c r="BS120" s="690">
        <v>0</v>
      </c>
      <c r="BT120" s="690">
        <v>0</v>
      </c>
      <c r="BU120" s="690">
        <v>0</v>
      </c>
      <c r="BV120" s="690">
        <v>0</v>
      </c>
      <c r="BW120" s="690">
        <v>0</v>
      </c>
      <c r="BX120" s="690">
        <v>0</v>
      </c>
      <c r="BY120" s="690">
        <v>0</v>
      </c>
      <c r="BZ120" s="690">
        <v>0</v>
      </c>
      <c r="CA120" s="690">
        <v>0</v>
      </c>
      <c r="CB120" s="690">
        <v>0</v>
      </c>
      <c r="CC120" s="690">
        <v>0</v>
      </c>
      <c r="CD120" s="690">
        <v>0</v>
      </c>
      <c r="CE120" s="691">
        <v>0</v>
      </c>
      <c r="CF120" s="691">
        <v>0.62671358760429074</v>
      </c>
      <c r="CG120" s="691">
        <v>0.71624410011918949</v>
      </c>
      <c r="CH120" s="691">
        <v>0.89530512514898697</v>
      </c>
      <c r="CI120" s="691">
        <v>3.5812205005959479</v>
      </c>
      <c r="CJ120" s="691">
        <v>3.1335679380214541</v>
      </c>
      <c r="CK120" s="691">
        <v>0</v>
      </c>
      <c r="CL120" s="691">
        <v>0</v>
      </c>
      <c r="CM120" s="691">
        <v>0</v>
      </c>
      <c r="CN120" s="691">
        <v>0</v>
      </c>
      <c r="CO120" s="691">
        <v>0</v>
      </c>
      <c r="CP120" s="691">
        <v>0</v>
      </c>
      <c r="CQ120" s="691">
        <v>0</v>
      </c>
      <c r="CR120" s="691">
        <v>0</v>
      </c>
      <c r="CS120" s="691">
        <v>0</v>
      </c>
      <c r="CT120" s="691">
        <v>0</v>
      </c>
      <c r="CU120" s="691">
        <v>0</v>
      </c>
      <c r="CV120" s="691">
        <v>0</v>
      </c>
      <c r="CW120" s="691">
        <v>0</v>
      </c>
      <c r="CX120" s="691">
        <v>0</v>
      </c>
      <c r="CY120" s="692">
        <v>0</v>
      </c>
      <c r="CZ120" s="693">
        <v>0</v>
      </c>
      <c r="DA120" s="694">
        <v>0</v>
      </c>
      <c r="DB120" s="694">
        <v>0</v>
      </c>
      <c r="DC120" s="694">
        <v>0</v>
      </c>
      <c r="DD120" s="694">
        <v>0</v>
      </c>
      <c r="DE120" s="694">
        <v>0</v>
      </c>
      <c r="DF120" s="694">
        <v>0</v>
      </c>
      <c r="DG120" s="694">
        <v>0</v>
      </c>
      <c r="DH120" s="694">
        <v>0</v>
      </c>
      <c r="DI120" s="694">
        <v>0</v>
      </c>
      <c r="DJ120" s="694">
        <v>0</v>
      </c>
      <c r="DK120" s="694">
        <v>0</v>
      </c>
      <c r="DL120" s="694">
        <v>0</v>
      </c>
      <c r="DM120" s="694">
        <v>0</v>
      </c>
      <c r="DN120" s="694">
        <v>0</v>
      </c>
      <c r="DO120" s="694">
        <v>0</v>
      </c>
      <c r="DP120" s="694">
        <v>0</v>
      </c>
      <c r="DQ120" s="694">
        <v>0</v>
      </c>
      <c r="DR120" s="694">
        <v>0</v>
      </c>
      <c r="DS120" s="694">
        <v>0</v>
      </c>
      <c r="DT120" s="694">
        <v>0</v>
      </c>
      <c r="DU120" s="694">
        <v>0</v>
      </c>
      <c r="DV120" s="694">
        <v>0</v>
      </c>
      <c r="DW120" s="695">
        <v>0</v>
      </c>
      <c r="DX120" s="37"/>
    </row>
    <row r="121" spans="2:128" x14ac:dyDescent="0.2">
      <c r="B121" s="192"/>
      <c r="C121" s="714"/>
      <c r="D121" s="215"/>
      <c r="E121" s="215"/>
      <c r="F121" s="215"/>
      <c r="G121" s="215"/>
      <c r="H121" s="215"/>
      <c r="I121" s="715"/>
      <c r="J121" s="715"/>
      <c r="K121" s="715"/>
      <c r="L121" s="715"/>
      <c r="M121" s="715"/>
      <c r="N121" s="715"/>
      <c r="O121" s="715"/>
      <c r="P121" s="715"/>
      <c r="Q121" s="715"/>
      <c r="R121" s="716"/>
      <c r="S121" s="715"/>
      <c r="T121" s="716"/>
      <c r="U121" s="701" t="s">
        <v>506</v>
      </c>
      <c r="V121" s="688" t="s">
        <v>127</v>
      </c>
      <c r="W121" s="712" t="s">
        <v>500</v>
      </c>
      <c r="X121" s="690">
        <v>0</v>
      </c>
      <c r="Y121" s="690">
        <v>0</v>
      </c>
      <c r="Z121" s="690">
        <v>0</v>
      </c>
      <c r="AA121" s="690">
        <v>0</v>
      </c>
      <c r="AB121" s="690">
        <v>0</v>
      </c>
      <c r="AC121" s="690">
        <v>1.95</v>
      </c>
      <c r="AD121" s="690">
        <v>1.95</v>
      </c>
      <c r="AE121" s="690">
        <v>1.95</v>
      </c>
      <c r="AF121" s="690">
        <v>1.95</v>
      </c>
      <c r="AG121" s="690">
        <v>1.95</v>
      </c>
      <c r="AH121" s="690">
        <v>1.95</v>
      </c>
      <c r="AI121" s="690">
        <v>1.95</v>
      </c>
      <c r="AJ121" s="690">
        <v>1.95</v>
      </c>
      <c r="AK121" s="690">
        <v>1.95</v>
      </c>
      <c r="AL121" s="690">
        <v>1.95</v>
      </c>
      <c r="AM121" s="690">
        <v>1.95</v>
      </c>
      <c r="AN121" s="690">
        <v>1.95</v>
      </c>
      <c r="AO121" s="690">
        <v>1.95</v>
      </c>
      <c r="AP121" s="690">
        <v>1.95</v>
      </c>
      <c r="AQ121" s="690">
        <v>1.95</v>
      </c>
      <c r="AR121" s="690">
        <v>1.95</v>
      </c>
      <c r="AS121" s="690">
        <v>1.95</v>
      </c>
      <c r="AT121" s="690">
        <v>1.95</v>
      </c>
      <c r="AU121" s="690">
        <v>1.95</v>
      </c>
      <c r="AV121" s="690">
        <v>1.95</v>
      </c>
      <c r="AW121" s="690">
        <v>1.95</v>
      </c>
      <c r="AX121" s="690">
        <v>1.95</v>
      </c>
      <c r="AY121" s="690">
        <v>1.95</v>
      </c>
      <c r="AZ121" s="690">
        <v>1.95</v>
      </c>
      <c r="BA121" s="690">
        <v>1.95</v>
      </c>
      <c r="BB121" s="690">
        <v>1.95</v>
      </c>
      <c r="BC121" s="690">
        <v>1.95</v>
      </c>
      <c r="BD121" s="690">
        <v>1.95</v>
      </c>
      <c r="BE121" s="690">
        <v>1.95</v>
      </c>
      <c r="BF121" s="690">
        <v>1.95</v>
      </c>
      <c r="BG121" s="690">
        <v>1.95</v>
      </c>
      <c r="BH121" s="690">
        <v>1.95</v>
      </c>
      <c r="BI121" s="690">
        <v>1.95</v>
      </c>
      <c r="BJ121" s="690">
        <v>1.95</v>
      </c>
      <c r="BK121" s="690">
        <v>1.95</v>
      </c>
      <c r="BL121" s="690">
        <v>1.95</v>
      </c>
      <c r="BM121" s="690">
        <v>1.95</v>
      </c>
      <c r="BN121" s="690">
        <v>1.95</v>
      </c>
      <c r="BO121" s="690">
        <v>1.95</v>
      </c>
      <c r="BP121" s="690">
        <v>1.95</v>
      </c>
      <c r="BQ121" s="690">
        <v>1.95</v>
      </c>
      <c r="BR121" s="690">
        <v>1.95</v>
      </c>
      <c r="BS121" s="690">
        <v>1.95</v>
      </c>
      <c r="BT121" s="690">
        <v>1.95</v>
      </c>
      <c r="BU121" s="690">
        <v>1.95</v>
      </c>
      <c r="BV121" s="690">
        <v>1.95</v>
      </c>
      <c r="BW121" s="690">
        <v>1.95</v>
      </c>
      <c r="BX121" s="690">
        <v>1.95</v>
      </c>
      <c r="BY121" s="690">
        <v>1.95</v>
      </c>
      <c r="BZ121" s="690">
        <v>1.95</v>
      </c>
      <c r="CA121" s="690">
        <v>1.95</v>
      </c>
      <c r="CB121" s="690">
        <v>1.95</v>
      </c>
      <c r="CC121" s="690">
        <v>1.95</v>
      </c>
      <c r="CD121" s="690">
        <v>1.95</v>
      </c>
      <c r="CE121" s="691">
        <v>1.95</v>
      </c>
      <c r="CF121" s="691">
        <v>1.95</v>
      </c>
      <c r="CG121" s="691">
        <v>1.95</v>
      </c>
      <c r="CH121" s="691">
        <v>1.95</v>
      </c>
      <c r="CI121" s="691">
        <v>1.95</v>
      </c>
      <c r="CJ121" s="691">
        <v>1.95</v>
      </c>
      <c r="CK121" s="691">
        <v>1.95</v>
      </c>
      <c r="CL121" s="691">
        <v>1.95</v>
      </c>
      <c r="CM121" s="691">
        <v>1.95</v>
      </c>
      <c r="CN121" s="691">
        <v>1.95</v>
      </c>
      <c r="CO121" s="691">
        <v>1.95</v>
      </c>
      <c r="CP121" s="691">
        <v>1.95</v>
      </c>
      <c r="CQ121" s="691">
        <v>1.95</v>
      </c>
      <c r="CR121" s="691">
        <v>1.95</v>
      </c>
      <c r="CS121" s="691">
        <v>1.95</v>
      </c>
      <c r="CT121" s="691">
        <v>1.95</v>
      </c>
      <c r="CU121" s="691">
        <v>1.95</v>
      </c>
      <c r="CV121" s="691">
        <v>1.95</v>
      </c>
      <c r="CW121" s="691">
        <v>1.95</v>
      </c>
      <c r="CX121" s="691">
        <v>1.95</v>
      </c>
      <c r="CY121" s="692">
        <v>1.95</v>
      </c>
      <c r="CZ121" s="693">
        <v>0</v>
      </c>
      <c r="DA121" s="694">
        <v>0</v>
      </c>
      <c r="DB121" s="694">
        <v>0</v>
      </c>
      <c r="DC121" s="694">
        <v>0</v>
      </c>
      <c r="DD121" s="694">
        <v>0</v>
      </c>
      <c r="DE121" s="694">
        <v>0</v>
      </c>
      <c r="DF121" s="694">
        <v>0</v>
      </c>
      <c r="DG121" s="694">
        <v>0</v>
      </c>
      <c r="DH121" s="694">
        <v>0</v>
      </c>
      <c r="DI121" s="694">
        <v>0</v>
      </c>
      <c r="DJ121" s="694">
        <v>0</v>
      </c>
      <c r="DK121" s="694">
        <v>0</v>
      </c>
      <c r="DL121" s="694">
        <v>0</v>
      </c>
      <c r="DM121" s="694">
        <v>0</v>
      </c>
      <c r="DN121" s="694">
        <v>0</v>
      </c>
      <c r="DO121" s="694">
        <v>0</v>
      </c>
      <c r="DP121" s="694">
        <v>0</v>
      </c>
      <c r="DQ121" s="694">
        <v>0</v>
      </c>
      <c r="DR121" s="694">
        <v>0</v>
      </c>
      <c r="DS121" s="694">
        <v>0</v>
      </c>
      <c r="DT121" s="694">
        <v>0</v>
      </c>
      <c r="DU121" s="694">
        <v>0</v>
      </c>
      <c r="DV121" s="694">
        <v>0</v>
      </c>
      <c r="DW121" s="695">
        <v>0</v>
      </c>
      <c r="DX121" s="37"/>
    </row>
    <row r="122" spans="2:128" x14ac:dyDescent="0.2">
      <c r="B122" s="192"/>
      <c r="C122" s="714"/>
      <c r="D122" s="215"/>
      <c r="E122" s="215"/>
      <c r="F122" s="215"/>
      <c r="G122" s="215"/>
      <c r="H122" s="215"/>
      <c r="I122" s="715"/>
      <c r="J122" s="715"/>
      <c r="K122" s="715"/>
      <c r="L122" s="715"/>
      <c r="M122" s="715"/>
      <c r="N122" s="715"/>
      <c r="O122" s="715"/>
      <c r="P122" s="715"/>
      <c r="Q122" s="715"/>
      <c r="R122" s="716"/>
      <c r="S122" s="715"/>
      <c r="T122" s="716"/>
      <c r="U122" s="701" t="s">
        <v>507</v>
      </c>
      <c r="V122" s="688" t="s">
        <v>127</v>
      </c>
      <c r="W122" s="712" t="s">
        <v>500</v>
      </c>
      <c r="X122" s="690">
        <v>10.683316000000001</v>
      </c>
      <c r="Y122" s="690">
        <v>12.209503999999999</v>
      </c>
      <c r="Z122" s="690">
        <v>15.26188</v>
      </c>
      <c r="AA122" s="690">
        <v>61.047519999999999</v>
      </c>
      <c r="AB122" s="690">
        <v>53.416579999999996</v>
      </c>
      <c r="AC122" s="690">
        <v>0</v>
      </c>
      <c r="AD122" s="690">
        <v>0</v>
      </c>
      <c r="AE122" s="690">
        <v>0</v>
      </c>
      <c r="AF122" s="690">
        <v>0</v>
      </c>
      <c r="AG122" s="690">
        <v>0</v>
      </c>
      <c r="AH122" s="690">
        <v>0</v>
      </c>
      <c r="AI122" s="690">
        <v>0</v>
      </c>
      <c r="AJ122" s="690">
        <v>0</v>
      </c>
      <c r="AK122" s="690">
        <v>0</v>
      </c>
      <c r="AL122" s="690">
        <v>0</v>
      </c>
      <c r="AM122" s="690">
        <v>0</v>
      </c>
      <c r="AN122" s="690">
        <v>0</v>
      </c>
      <c r="AO122" s="690">
        <v>0</v>
      </c>
      <c r="AP122" s="690">
        <v>0</v>
      </c>
      <c r="AQ122" s="690">
        <v>0</v>
      </c>
      <c r="AR122" s="690">
        <v>0.53480246960667455</v>
      </c>
      <c r="AS122" s="690">
        <v>0.61120282240762813</v>
      </c>
      <c r="AT122" s="690">
        <v>0.76400352800953497</v>
      </c>
      <c r="AU122" s="690">
        <v>3.0560141120381399</v>
      </c>
      <c r="AV122" s="690">
        <v>2.6740123480333726</v>
      </c>
      <c r="AW122" s="690">
        <v>0</v>
      </c>
      <c r="AX122" s="690">
        <v>0</v>
      </c>
      <c r="AY122" s="690">
        <v>0</v>
      </c>
      <c r="AZ122" s="690">
        <v>0</v>
      </c>
      <c r="BA122" s="690">
        <v>0</v>
      </c>
      <c r="BB122" s="690">
        <v>0</v>
      </c>
      <c r="BC122" s="690">
        <v>0</v>
      </c>
      <c r="BD122" s="690">
        <v>0</v>
      </c>
      <c r="BE122" s="690">
        <v>0</v>
      </c>
      <c r="BF122" s="690">
        <v>0</v>
      </c>
      <c r="BG122" s="690">
        <v>0</v>
      </c>
      <c r="BH122" s="690">
        <v>0</v>
      </c>
      <c r="BI122" s="690">
        <v>0</v>
      </c>
      <c r="BJ122" s="690">
        <v>0</v>
      </c>
      <c r="BK122" s="690">
        <v>0</v>
      </c>
      <c r="BL122" s="690">
        <v>0.53480246960667455</v>
      </c>
      <c r="BM122" s="690">
        <v>0.61120282240762813</v>
      </c>
      <c r="BN122" s="690">
        <v>0.76400352800953497</v>
      </c>
      <c r="BO122" s="690">
        <v>3.0560141120381399</v>
      </c>
      <c r="BP122" s="690">
        <v>2.6740123480333726</v>
      </c>
      <c r="BQ122" s="690">
        <v>0</v>
      </c>
      <c r="BR122" s="690">
        <v>0</v>
      </c>
      <c r="BS122" s="690">
        <v>0</v>
      </c>
      <c r="BT122" s="690">
        <v>0</v>
      </c>
      <c r="BU122" s="690">
        <v>0</v>
      </c>
      <c r="BV122" s="690">
        <v>0</v>
      </c>
      <c r="BW122" s="690">
        <v>0</v>
      </c>
      <c r="BX122" s="690">
        <v>0</v>
      </c>
      <c r="BY122" s="690">
        <v>0</v>
      </c>
      <c r="BZ122" s="690">
        <v>0</v>
      </c>
      <c r="CA122" s="690">
        <v>0</v>
      </c>
      <c r="CB122" s="690">
        <v>0</v>
      </c>
      <c r="CC122" s="690">
        <v>0</v>
      </c>
      <c r="CD122" s="690">
        <v>0</v>
      </c>
      <c r="CE122" s="691">
        <v>0</v>
      </c>
      <c r="CF122" s="691">
        <v>1.5662072324195468</v>
      </c>
      <c r="CG122" s="691">
        <v>1.7899511227651967</v>
      </c>
      <c r="CH122" s="691">
        <v>2.2374389034564954</v>
      </c>
      <c r="CI122" s="691">
        <v>8.9497556138259817</v>
      </c>
      <c r="CJ122" s="691">
        <v>7.8310361620977345</v>
      </c>
      <c r="CK122" s="691">
        <v>0</v>
      </c>
      <c r="CL122" s="691">
        <v>0</v>
      </c>
      <c r="CM122" s="691">
        <v>0</v>
      </c>
      <c r="CN122" s="691">
        <v>0</v>
      </c>
      <c r="CO122" s="691">
        <v>0</v>
      </c>
      <c r="CP122" s="691">
        <v>0</v>
      </c>
      <c r="CQ122" s="691">
        <v>0</v>
      </c>
      <c r="CR122" s="691">
        <v>0</v>
      </c>
      <c r="CS122" s="691">
        <v>0</v>
      </c>
      <c r="CT122" s="691">
        <v>0</v>
      </c>
      <c r="CU122" s="691">
        <v>0</v>
      </c>
      <c r="CV122" s="691">
        <v>0</v>
      </c>
      <c r="CW122" s="691">
        <v>0</v>
      </c>
      <c r="CX122" s="691">
        <v>0</v>
      </c>
      <c r="CY122" s="692">
        <v>0</v>
      </c>
      <c r="CZ122" s="693">
        <v>0</v>
      </c>
      <c r="DA122" s="694">
        <v>0</v>
      </c>
      <c r="DB122" s="694">
        <v>0</v>
      </c>
      <c r="DC122" s="694">
        <v>0</v>
      </c>
      <c r="DD122" s="694">
        <v>0</v>
      </c>
      <c r="DE122" s="694">
        <v>0</v>
      </c>
      <c r="DF122" s="694">
        <v>0</v>
      </c>
      <c r="DG122" s="694">
        <v>0</v>
      </c>
      <c r="DH122" s="694">
        <v>0</v>
      </c>
      <c r="DI122" s="694">
        <v>0</v>
      </c>
      <c r="DJ122" s="694">
        <v>0</v>
      </c>
      <c r="DK122" s="694">
        <v>0</v>
      </c>
      <c r="DL122" s="694">
        <v>0</v>
      </c>
      <c r="DM122" s="694">
        <v>0</v>
      </c>
      <c r="DN122" s="694">
        <v>0</v>
      </c>
      <c r="DO122" s="694">
        <v>0</v>
      </c>
      <c r="DP122" s="694">
        <v>0</v>
      </c>
      <c r="DQ122" s="694">
        <v>0</v>
      </c>
      <c r="DR122" s="694">
        <v>0</v>
      </c>
      <c r="DS122" s="694">
        <v>0</v>
      </c>
      <c r="DT122" s="694">
        <v>0</v>
      </c>
      <c r="DU122" s="694">
        <v>0</v>
      </c>
      <c r="DV122" s="694">
        <v>0</v>
      </c>
      <c r="DW122" s="695">
        <v>0</v>
      </c>
      <c r="DX122" s="37"/>
    </row>
    <row r="123" spans="2:128" x14ac:dyDescent="0.2">
      <c r="B123" s="192"/>
      <c r="C123" s="714"/>
      <c r="D123" s="215"/>
      <c r="E123" s="215"/>
      <c r="F123" s="215"/>
      <c r="G123" s="215"/>
      <c r="H123" s="215"/>
      <c r="I123" s="715"/>
      <c r="J123" s="715"/>
      <c r="K123" s="715"/>
      <c r="L123" s="715"/>
      <c r="M123" s="715"/>
      <c r="N123" s="715"/>
      <c r="O123" s="715"/>
      <c r="P123" s="715"/>
      <c r="Q123" s="715"/>
      <c r="R123" s="716"/>
      <c r="S123" s="715"/>
      <c r="T123" s="716"/>
      <c r="U123" s="701" t="s">
        <v>508</v>
      </c>
      <c r="V123" s="688" t="s">
        <v>127</v>
      </c>
      <c r="W123" s="712" t="s">
        <v>500</v>
      </c>
      <c r="X123" s="690">
        <v>0</v>
      </c>
      <c r="Y123" s="690">
        <v>0</v>
      </c>
      <c r="Z123" s="690">
        <v>0</v>
      </c>
      <c r="AA123" s="690">
        <v>0</v>
      </c>
      <c r="AB123" s="690">
        <v>0</v>
      </c>
      <c r="AC123" s="690">
        <v>41.161289944273946</v>
      </c>
      <c r="AD123" s="690">
        <v>38.130485060106594</v>
      </c>
      <c r="AE123" s="690">
        <v>36.241486639917007</v>
      </c>
      <c r="AF123" s="690">
        <v>35.597843698618256</v>
      </c>
      <c r="AG123" s="690">
        <v>33.171902868123375</v>
      </c>
      <c r="AH123" s="690">
        <v>31.314034507501816</v>
      </c>
      <c r="AI123" s="690">
        <v>29.456166146880257</v>
      </c>
      <c r="AJ123" s="690">
        <v>27.598297786258691</v>
      </c>
      <c r="AK123" s="690">
        <v>25.740429425637139</v>
      </c>
      <c r="AL123" s="690">
        <v>23.882561065015576</v>
      </c>
      <c r="AM123" s="690">
        <v>22.02469270439402</v>
      </c>
      <c r="AN123" s="690">
        <v>20.166824343772454</v>
      </c>
      <c r="AO123" s="690">
        <v>18.308955983150895</v>
      </c>
      <c r="AP123" s="690">
        <v>16.451087622529343</v>
      </c>
      <c r="AQ123" s="690">
        <v>14.593219261907782</v>
      </c>
      <c r="AR123" s="690">
        <v>12.735350901286225</v>
      </c>
      <c r="AS123" s="690">
        <v>10.877482540664667</v>
      </c>
      <c r="AT123" s="690">
        <v>9.0196141800431082</v>
      </c>
      <c r="AU123" s="690">
        <v>7.16174581942155</v>
      </c>
      <c r="AV123" s="690">
        <v>5.3038774587999917</v>
      </c>
      <c r="AW123" s="690">
        <v>5.3038774587999917</v>
      </c>
      <c r="AX123" s="690">
        <v>5.3038774587999917</v>
      </c>
      <c r="AY123" s="690">
        <v>5.3038774587999917</v>
      </c>
      <c r="AZ123" s="690">
        <v>5.3038774587999917</v>
      </c>
      <c r="BA123" s="690">
        <v>5.3038774587999917</v>
      </c>
      <c r="BB123" s="690">
        <v>5.3038774587999917</v>
      </c>
      <c r="BC123" s="690">
        <v>5.3038774587999917</v>
      </c>
      <c r="BD123" s="690">
        <v>5.3038774587999917</v>
      </c>
      <c r="BE123" s="690">
        <v>5.3038774587999917</v>
      </c>
      <c r="BF123" s="690">
        <v>5.3038774587999917</v>
      </c>
      <c r="BG123" s="690">
        <v>5.3038774587999917</v>
      </c>
      <c r="BH123" s="690">
        <v>5.3038774587999917</v>
      </c>
      <c r="BI123" s="690">
        <v>5.3038774587999917</v>
      </c>
      <c r="BJ123" s="690">
        <v>5.3038774587999917</v>
      </c>
      <c r="BK123" s="690">
        <v>5.3038774587999917</v>
      </c>
      <c r="BL123" s="690">
        <v>5.3038774587999917</v>
      </c>
      <c r="BM123" s="690">
        <v>5.3038774587999917</v>
      </c>
      <c r="BN123" s="690">
        <v>5.3038774587999917</v>
      </c>
      <c r="BO123" s="690">
        <v>5.3038774587999917</v>
      </c>
      <c r="BP123" s="690">
        <v>5.3038774587999917</v>
      </c>
      <c r="BQ123" s="690">
        <v>5.3038774587999917</v>
      </c>
      <c r="BR123" s="690">
        <v>5.3038774587999917</v>
      </c>
      <c r="BS123" s="690">
        <v>5.3038774587999917</v>
      </c>
      <c r="BT123" s="690">
        <v>5.3038774587999917</v>
      </c>
      <c r="BU123" s="690">
        <v>5.3038774587999917</v>
      </c>
      <c r="BV123" s="690">
        <v>5.3038774587999917</v>
      </c>
      <c r="BW123" s="690">
        <v>5.3038774587999917</v>
      </c>
      <c r="BX123" s="690">
        <v>5.3038774587999917</v>
      </c>
      <c r="BY123" s="690">
        <v>5.3038774587999917</v>
      </c>
      <c r="BZ123" s="690">
        <v>5.3038774587999917</v>
      </c>
      <c r="CA123" s="690">
        <v>5.3038774587999917</v>
      </c>
      <c r="CB123" s="690">
        <v>5.3038774587999917</v>
      </c>
      <c r="CC123" s="690">
        <v>5.3038774587999917</v>
      </c>
      <c r="CD123" s="690">
        <v>5.3038774587999917</v>
      </c>
      <c r="CE123" s="691">
        <v>5.3038774587999917</v>
      </c>
      <c r="CF123" s="691">
        <v>5.3038774587999917</v>
      </c>
      <c r="CG123" s="691">
        <v>5.3038774587999917</v>
      </c>
      <c r="CH123" s="691">
        <v>5.3038774587999917</v>
      </c>
      <c r="CI123" s="691">
        <v>5.3038774587999917</v>
      </c>
      <c r="CJ123" s="691">
        <v>5.3038774587999917</v>
      </c>
      <c r="CK123" s="691">
        <v>5.3038774587999917</v>
      </c>
      <c r="CL123" s="691">
        <v>5.3038774587999917</v>
      </c>
      <c r="CM123" s="691">
        <v>5.3038774587999917</v>
      </c>
      <c r="CN123" s="691">
        <v>5.3038774587999917</v>
      </c>
      <c r="CO123" s="691">
        <v>5.3038774587999917</v>
      </c>
      <c r="CP123" s="691">
        <v>5.3038774587999917</v>
      </c>
      <c r="CQ123" s="691">
        <v>5.3038774587999917</v>
      </c>
      <c r="CR123" s="691">
        <v>5.3038774587999917</v>
      </c>
      <c r="CS123" s="691">
        <v>5.3038774587999917</v>
      </c>
      <c r="CT123" s="691">
        <v>5.3038774587999917</v>
      </c>
      <c r="CU123" s="691">
        <v>5.3038774587999917</v>
      </c>
      <c r="CV123" s="691">
        <v>5.3038774587999917</v>
      </c>
      <c r="CW123" s="691">
        <v>5.3038774587999917</v>
      </c>
      <c r="CX123" s="691">
        <v>5.3038774587999917</v>
      </c>
      <c r="CY123" s="692">
        <v>5.3038774587999917</v>
      </c>
      <c r="CZ123" s="693">
        <v>0</v>
      </c>
      <c r="DA123" s="694">
        <v>0</v>
      </c>
      <c r="DB123" s="694">
        <v>0</v>
      </c>
      <c r="DC123" s="694">
        <v>0</v>
      </c>
      <c r="DD123" s="694">
        <v>0</v>
      </c>
      <c r="DE123" s="694">
        <v>0</v>
      </c>
      <c r="DF123" s="694">
        <v>0</v>
      </c>
      <c r="DG123" s="694">
        <v>0</v>
      </c>
      <c r="DH123" s="694">
        <v>0</v>
      </c>
      <c r="DI123" s="694">
        <v>0</v>
      </c>
      <c r="DJ123" s="694">
        <v>0</v>
      </c>
      <c r="DK123" s="694">
        <v>0</v>
      </c>
      <c r="DL123" s="694">
        <v>0</v>
      </c>
      <c r="DM123" s="694">
        <v>0</v>
      </c>
      <c r="DN123" s="694">
        <v>0</v>
      </c>
      <c r="DO123" s="694">
        <v>0</v>
      </c>
      <c r="DP123" s="694">
        <v>0</v>
      </c>
      <c r="DQ123" s="694">
        <v>0</v>
      </c>
      <c r="DR123" s="694">
        <v>0</v>
      </c>
      <c r="DS123" s="694">
        <v>0</v>
      </c>
      <c r="DT123" s="694">
        <v>0</v>
      </c>
      <c r="DU123" s="694">
        <v>0</v>
      </c>
      <c r="DV123" s="694">
        <v>0</v>
      </c>
      <c r="DW123" s="695">
        <v>0</v>
      </c>
      <c r="DX123" s="37"/>
    </row>
    <row r="124" spans="2:128" x14ac:dyDescent="0.2">
      <c r="B124" s="192"/>
      <c r="C124" s="714"/>
      <c r="D124" s="215"/>
      <c r="E124" s="215"/>
      <c r="F124" s="215"/>
      <c r="G124" s="215"/>
      <c r="H124" s="215"/>
      <c r="I124" s="715"/>
      <c r="J124" s="715"/>
      <c r="K124" s="715"/>
      <c r="L124" s="715"/>
      <c r="M124" s="715"/>
      <c r="N124" s="715"/>
      <c r="O124" s="715"/>
      <c r="P124" s="715"/>
      <c r="Q124" s="715"/>
      <c r="R124" s="716"/>
      <c r="S124" s="715"/>
      <c r="T124" s="716"/>
      <c r="U124" s="719" t="s">
        <v>509</v>
      </c>
      <c r="V124" s="688" t="s">
        <v>127</v>
      </c>
      <c r="W124" s="712" t="s">
        <v>500</v>
      </c>
      <c r="X124" s="690">
        <v>0</v>
      </c>
      <c r="Y124" s="690">
        <v>0</v>
      </c>
      <c r="Z124" s="690">
        <v>0</v>
      </c>
      <c r="AA124" s="690">
        <v>0</v>
      </c>
      <c r="AB124" s="690">
        <v>0</v>
      </c>
      <c r="AC124" s="690">
        <v>0</v>
      </c>
      <c r="AD124" s="690">
        <v>0</v>
      </c>
      <c r="AE124" s="690">
        <v>0</v>
      </c>
      <c r="AF124" s="690">
        <v>0</v>
      </c>
      <c r="AG124" s="690">
        <v>0</v>
      </c>
      <c r="AH124" s="690">
        <v>0</v>
      </c>
      <c r="AI124" s="690">
        <v>0</v>
      </c>
      <c r="AJ124" s="690">
        <v>0</v>
      </c>
      <c r="AK124" s="690">
        <v>0</v>
      </c>
      <c r="AL124" s="690">
        <v>0</v>
      </c>
      <c r="AM124" s="690">
        <v>0</v>
      </c>
      <c r="AN124" s="690">
        <v>0</v>
      </c>
      <c r="AO124" s="690">
        <v>0</v>
      </c>
      <c r="AP124" s="690">
        <v>0</v>
      </c>
      <c r="AQ124" s="690">
        <v>0</v>
      </c>
      <c r="AR124" s="690">
        <v>0</v>
      </c>
      <c r="AS124" s="690">
        <v>0</v>
      </c>
      <c r="AT124" s="690">
        <v>0</v>
      </c>
      <c r="AU124" s="690">
        <v>0</v>
      </c>
      <c r="AV124" s="690">
        <v>0</v>
      </c>
      <c r="AW124" s="690">
        <v>0</v>
      </c>
      <c r="AX124" s="690">
        <v>0</v>
      </c>
      <c r="AY124" s="690">
        <v>0</v>
      </c>
      <c r="AZ124" s="690">
        <v>0</v>
      </c>
      <c r="BA124" s="690">
        <v>0</v>
      </c>
      <c r="BB124" s="690">
        <v>0</v>
      </c>
      <c r="BC124" s="690">
        <v>0</v>
      </c>
      <c r="BD124" s="690">
        <v>0</v>
      </c>
      <c r="BE124" s="690">
        <v>0</v>
      </c>
      <c r="BF124" s="690">
        <v>0</v>
      </c>
      <c r="BG124" s="690">
        <v>0</v>
      </c>
      <c r="BH124" s="690">
        <v>0</v>
      </c>
      <c r="BI124" s="690">
        <v>0</v>
      </c>
      <c r="BJ124" s="690">
        <v>0</v>
      </c>
      <c r="BK124" s="690">
        <v>0</v>
      </c>
      <c r="BL124" s="690">
        <v>0</v>
      </c>
      <c r="BM124" s="690">
        <v>0</v>
      </c>
      <c r="BN124" s="690">
        <v>0</v>
      </c>
      <c r="BO124" s="690">
        <v>0</v>
      </c>
      <c r="BP124" s="690">
        <v>0</v>
      </c>
      <c r="BQ124" s="690">
        <v>0</v>
      </c>
      <c r="BR124" s="690">
        <v>0</v>
      </c>
      <c r="BS124" s="690">
        <v>0</v>
      </c>
      <c r="BT124" s="690">
        <v>0</v>
      </c>
      <c r="BU124" s="690">
        <v>0</v>
      </c>
      <c r="BV124" s="690">
        <v>0</v>
      </c>
      <c r="BW124" s="690">
        <v>0</v>
      </c>
      <c r="BX124" s="690">
        <v>0</v>
      </c>
      <c r="BY124" s="690">
        <v>0</v>
      </c>
      <c r="BZ124" s="690">
        <v>0</v>
      </c>
      <c r="CA124" s="690">
        <v>0</v>
      </c>
      <c r="CB124" s="690">
        <v>0</v>
      </c>
      <c r="CC124" s="690">
        <v>0</v>
      </c>
      <c r="CD124" s="690">
        <v>0</v>
      </c>
      <c r="CE124" s="690">
        <v>0</v>
      </c>
      <c r="CF124" s="690">
        <v>0</v>
      </c>
      <c r="CG124" s="690">
        <v>0</v>
      </c>
      <c r="CH124" s="690">
        <v>0</v>
      </c>
      <c r="CI124" s="690">
        <v>0</v>
      </c>
      <c r="CJ124" s="690">
        <v>0</v>
      </c>
      <c r="CK124" s="690">
        <v>0</v>
      </c>
      <c r="CL124" s="690">
        <v>0</v>
      </c>
      <c r="CM124" s="690">
        <v>0</v>
      </c>
      <c r="CN124" s="690">
        <v>0</v>
      </c>
      <c r="CO124" s="690">
        <v>0</v>
      </c>
      <c r="CP124" s="690">
        <v>0</v>
      </c>
      <c r="CQ124" s="690">
        <v>0</v>
      </c>
      <c r="CR124" s="690">
        <v>0</v>
      </c>
      <c r="CS124" s="690">
        <v>0</v>
      </c>
      <c r="CT124" s="690">
        <v>0</v>
      </c>
      <c r="CU124" s="690">
        <v>0</v>
      </c>
      <c r="CV124" s="690">
        <v>0</v>
      </c>
      <c r="CW124" s="690">
        <v>0</v>
      </c>
      <c r="CX124" s="690">
        <v>0</v>
      </c>
      <c r="CY124" s="690">
        <v>0</v>
      </c>
      <c r="CZ124" s="693">
        <v>0</v>
      </c>
      <c r="DA124" s="694">
        <v>0</v>
      </c>
      <c r="DB124" s="694">
        <v>0</v>
      </c>
      <c r="DC124" s="694">
        <v>0</v>
      </c>
      <c r="DD124" s="694">
        <v>0</v>
      </c>
      <c r="DE124" s="694">
        <v>0</v>
      </c>
      <c r="DF124" s="694">
        <v>0</v>
      </c>
      <c r="DG124" s="694">
        <v>0</v>
      </c>
      <c r="DH124" s="694">
        <v>0</v>
      </c>
      <c r="DI124" s="694">
        <v>0</v>
      </c>
      <c r="DJ124" s="694">
        <v>0</v>
      </c>
      <c r="DK124" s="694">
        <v>0</v>
      </c>
      <c r="DL124" s="694">
        <v>0</v>
      </c>
      <c r="DM124" s="694">
        <v>0</v>
      </c>
      <c r="DN124" s="694">
        <v>0</v>
      </c>
      <c r="DO124" s="694">
        <v>0</v>
      </c>
      <c r="DP124" s="694">
        <v>0</v>
      </c>
      <c r="DQ124" s="694">
        <v>0</v>
      </c>
      <c r="DR124" s="694">
        <v>0</v>
      </c>
      <c r="DS124" s="694">
        <v>0</v>
      </c>
      <c r="DT124" s="694">
        <v>0</v>
      </c>
      <c r="DU124" s="694">
        <v>0</v>
      </c>
      <c r="DV124" s="694">
        <v>0</v>
      </c>
      <c r="DW124" s="695">
        <v>0</v>
      </c>
      <c r="DX124" s="37"/>
    </row>
    <row r="125" spans="2:128" ht="15.75" thickBot="1" x14ac:dyDescent="0.25">
      <c r="B125" s="193"/>
      <c r="C125" s="720"/>
      <c r="D125" s="721"/>
      <c r="E125" s="721"/>
      <c r="F125" s="721"/>
      <c r="G125" s="721"/>
      <c r="H125" s="721"/>
      <c r="I125" s="722"/>
      <c r="J125" s="722"/>
      <c r="K125" s="722"/>
      <c r="L125" s="722"/>
      <c r="M125" s="722"/>
      <c r="N125" s="722"/>
      <c r="O125" s="722"/>
      <c r="P125" s="722"/>
      <c r="Q125" s="722"/>
      <c r="R125" s="723"/>
      <c r="S125" s="722"/>
      <c r="T125" s="723"/>
      <c r="U125" s="724" t="s">
        <v>130</v>
      </c>
      <c r="V125" s="725" t="s">
        <v>510</v>
      </c>
      <c r="W125" s="726" t="s">
        <v>500</v>
      </c>
      <c r="X125" s="727">
        <f>SUM(X114:X124)</f>
        <v>1189.5582159999999</v>
      </c>
      <c r="Y125" s="727">
        <f t="shared" ref="Y125:CJ125" si="32">SUM(Y114:Y124)</f>
        <v>1359.4951040000001</v>
      </c>
      <c r="Z125" s="727">
        <f t="shared" si="32"/>
        <v>1699.36888</v>
      </c>
      <c r="AA125" s="727">
        <f t="shared" si="32"/>
        <v>6797.47552</v>
      </c>
      <c r="AB125" s="727">
        <f t="shared" si="32"/>
        <v>5947.79108</v>
      </c>
      <c r="AC125" s="727">
        <f t="shared" si="32"/>
        <v>505.11128994427395</v>
      </c>
      <c r="AD125" s="727">
        <f t="shared" si="32"/>
        <v>502.08048506010658</v>
      </c>
      <c r="AE125" s="727">
        <f t="shared" si="32"/>
        <v>500.191486639917</v>
      </c>
      <c r="AF125" s="727">
        <f t="shared" si="32"/>
        <v>499.54784369861824</v>
      </c>
      <c r="AG125" s="727">
        <f t="shared" si="32"/>
        <v>497.12190286812336</v>
      </c>
      <c r="AH125" s="727">
        <f t="shared" si="32"/>
        <v>495.26403450750183</v>
      </c>
      <c r="AI125" s="727">
        <f t="shared" si="32"/>
        <v>493.40616614688025</v>
      </c>
      <c r="AJ125" s="727">
        <f t="shared" si="32"/>
        <v>491.54829778625867</v>
      </c>
      <c r="AK125" s="727">
        <f t="shared" si="32"/>
        <v>489.69042942563715</v>
      </c>
      <c r="AL125" s="727">
        <f t="shared" si="32"/>
        <v>487.83256106501557</v>
      </c>
      <c r="AM125" s="727">
        <f t="shared" si="32"/>
        <v>485.97469270439399</v>
      </c>
      <c r="AN125" s="727">
        <f t="shared" si="32"/>
        <v>484.11682434377246</v>
      </c>
      <c r="AO125" s="727">
        <f t="shared" si="32"/>
        <v>482.25895598315088</v>
      </c>
      <c r="AP125" s="727">
        <f t="shared" si="32"/>
        <v>480.4010876225293</v>
      </c>
      <c r="AQ125" s="727">
        <f t="shared" si="32"/>
        <v>478.54321926190778</v>
      </c>
      <c r="AR125" s="727">
        <f t="shared" si="32"/>
        <v>536.23415313251382</v>
      </c>
      <c r="AS125" s="727">
        <f t="shared" si="32"/>
        <v>542.8832565192107</v>
      </c>
      <c r="AT125" s="727">
        <f t="shared" si="32"/>
        <v>558.03933165322553</v>
      </c>
      <c r="AU125" s="727">
        <f t="shared" si="32"/>
        <v>811.39061571215098</v>
      </c>
      <c r="AV125" s="727">
        <f t="shared" si="32"/>
        <v>766.99788861493823</v>
      </c>
      <c r="AW125" s="727">
        <f t="shared" si="32"/>
        <v>469.25387745879999</v>
      </c>
      <c r="AX125" s="727">
        <f t="shared" si="32"/>
        <v>469.25387745879999</v>
      </c>
      <c r="AY125" s="727">
        <f t="shared" si="32"/>
        <v>469.25387745879999</v>
      </c>
      <c r="AZ125" s="727">
        <f t="shared" si="32"/>
        <v>469.25387745879999</v>
      </c>
      <c r="BA125" s="727">
        <f t="shared" si="32"/>
        <v>469.25387745879999</v>
      </c>
      <c r="BB125" s="727">
        <f t="shared" si="32"/>
        <v>469.25387745879999</v>
      </c>
      <c r="BC125" s="727">
        <f t="shared" si="32"/>
        <v>469.25387745879999</v>
      </c>
      <c r="BD125" s="727">
        <f t="shared" si="32"/>
        <v>469.25387745879999</v>
      </c>
      <c r="BE125" s="727">
        <f t="shared" si="32"/>
        <v>469.25387745879999</v>
      </c>
      <c r="BF125" s="727">
        <f t="shared" si="32"/>
        <v>469.25387745879999</v>
      </c>
      <c r="BG125" s="727">
        <f t="shared" si="32"/>
        <v>469.25387745879999</v>
      </c>
      <c r="BH125" s="727">
        <f t="shared" si="32"/>
        <v>469.25387745879999</v>
      </c>
      <c r="BI125" s="727">
        <f t="shared" si="32"/>
        <v>469.25387745879999</v>
      </c>
      <c r="BJ125" s="727">
        <f t="shared" si="32"/>
        <v>469.25387745879999</v>
      </c>
      <c r="BK125" s="727">
        <f t="shared" si="32"/>
        <v>469.25387745879999</v>
      </c>
      <c r="BL125" s="727">
        <f t="shared" si="32"/>
        <v>528.80267969002762</v>
      </c>
      <c r="BM125" s="727">
        <f t="shared" si="32"/>
        <v>537.30965143734602</v>
      </c>
      <c r="BN125" s="727">
        <f t="shared" si="32"/>
        <v>554.32359493198237</v>
      </c>
      <c r="BO125" s="727">
        <f t="shared" si="32"/>
        <v>809.53274735152945</v>
      </c>
      <c r="BP125" s="727">
        <f t="shared" si="32"/>
        <v>766.99788861493823</v>
      </c>
      <c r="BQ125" s="727">
        <f t="shared" si="32"/>
        <v>469.25387745879999</v>
      </c>
      <c r="BR125" s="727">
        <f t="shared" si="32"/>
        <v>469.25387745879999</v>
      </c>
      <c r="BS125" s="727">
        <f t="shared" si="32"/>
        <v>469.25387745879999</v>
      </c>
      <c r="BT125" s="727">
        <f t="shared" si="32"/>
        <v>469.25387745879999</v>
      </c>
      <c r="BU125" s="727">
        <f t="shared" si="32"/>
        <v>469.25387745879999</v>
      </c>
      <c r="BV125" s="727">
        <f t="shared" si="32"/>
        <v>469.25387745879999</v>
      </c>
      <c r="BW125" s="727">
        <f t="shared" si="32"/>
        <v>469.25387745879999</v>
      </c>
      <c r="BX125" s="727">
        <f t="shared" si="32"/>
        <v>469.25387745879999</v>
      </c>
      <c r="BY125" s="727">
        <f t="shared" si="32"/>
        <v>469.25387745879999</v>
      </c>
      <c r="BZ125" s="727">
        <f t="shared" si="32"/>
        <v>469.25387745879999</v>
      </c>
      <c r="CA125" s="727">
        <f t="shared" si="32"/>
        <v>469.25387745879999</v>
      </c>
      <c r="CB125" s="727">
        <f t="shared" si="32"/>
        <v>469.25387745879999</v>
      </c>
      <c r="CC125" s="727">
        <f t="shared" si="32"/>
        <v>469.25387745879999</v>
      </c>
      <c r="CD125" s="727">
        <f t="shared" si="32"/>
        <v>469.25387745879999</v>
      </c>
      <c r="CE125" s="727">
        <f t="shared" si="32"/>
        <v>469.25387745879999</v>
      </c>
      <c r="CF125" s="727">
        <f t="shared" si="32"/>
        <v>643.64679827882389</v>
      </c>
      <c r="CG125" s="727">
        <f t="shared" si="32"/>
        <v>668.56007268168435</v>
      </c>
      <c r="CH125" s="727">
        <f t="shared" si="32"/>
        <v>718.38662148740548</v>
      </c>
      <c r="CI125" s="727">
        <f t="shared" si="32"/>
        <v>1465.7848535732219</v>
      </c>
      <c r="CJ125" s="727">
        <f t="shared" si="32"/>
        <v>1341.2184815589192</v>
      </c>
      <c r="CK125" s="727">
        <f t="shared" ref="CK125:DW125" si="33">SUM(CK114:CK124)</f>
        <v>469.25387745879999</v>
      </c>
      <c r="CL125" s="727">
        <f t="shared" si="33"/>
        <v>469.25387745879999</v>
      </c>
      <c r="CM125" s="727">
        <f t="shared" si="33"/>
        <v>469.25387745879999</v>
      </c>
      <c r="CN125" s="727">
        <f t="shared" si="33"/>
        <v>469.25387745879999</v>
      </c>
      <c r="CO125" s="727">
        <f t="shared" si="33"/>
        <v>469.25387745879999</v>
      </c>
      <c r="CP125" s="727">
        <f t="shared" si="33"/>
        <v>469.25387745879999</v>
      </c>
      <c r="CQ125" s="727">
        <f t="shared" si="33"/>
        <v>469.25387745879999</v>
      </c>
      <c r="CR125" s="727">
        <f t="shared" si="33"/>
        <v>469.25387745879999</v>
      </c>
      <c r="CS125" s="727">
        <f t="shared" si="33"/>
        <v>469.25387745879999</v>
      </c>
      <c r="CT125" s="727">
        <f t="shared" si="33"/>
        <v>469.25387745879999</v>
      </c>
      <c r="CU125" s="727">
        <f t="shared" si="33"/>
        <v>469.25387745879999</v>
      </c>
      <c r="CV125" s="727">
        <f t="shared" si="33"/>
        <v>469.25387745879999</v>
      </c>
      <c r="CW125" s="727">
        <f t="shared" si="33"/>
        <v>469.25387745879999</v>
      </c>
      <c r="CX125" s="727">
        <f t="shared" si="33"/>
        <v>469.25387745879999</v>
      </c>
      <c r="CY125" s="728">
        <f t="shared" si="33"/>
        <v>469.25387745879999</v>
      </c>
      <c r="CZ125" s="729">
        <f t="shared" si="33"/>
        <v>0</v>
      </c>
      <c r="DA125" s="730">
        <f t="shared" si="33"/>
        <v>0</v>
      </c>
      <c r="DB125" s="730">
        <f t="shared" si="33"/>
        <v>0</v>
      </c>
      <c r="DC125" s="730">
        <f t="shared" si="33"/>
        <v>0</v>
      </c>
      <c r="DD125" s="730">
        <f t="shared" si="33"/>
        <v>0</v>
      </c>
      <c r="DE125" s="730">
        <f t="shared" si="33"/>
        <v>0</v>
      </c>
      <c r="DF125" s="730">
        <f t="shared" si="33"/>
        <v>0</v>
      </c>
      <c r="DG125" s="730">
        <f t="shared" si="33"/>
        <v>0</v>
      </c>
      <c r="DH125" s="730">
        <f t="shared" si="33"/>
        <v>0</v>
      </c>
      <c r="DI125" s="730">
        <f t="shared" si="33"/>
        <v>0</v>
      </c>
      <c r="DJ125" s="730">
        <f t="shared" si="33"/>
        <v>0</v>
      </c>
      <c r="DK125" s="730">
        <f t="shared" si="33"/>
        <v>0</v>
      </c>
      <c r="DL125" s="730">
        <f t="shared" si="33"/>
        <v>0</v>
      </c>
      <c r="DM125" s="730">
        <f t="shared" si="33"/>
        <v>0</v>
      </c>
      <c r="DN125" s="730">
        <f t="shared" si="33"/>
        <v>0</v>
      </c>
      <c r="DO125" s="730">
        <f t="shared" si="33"/>
        <v>0</v>
      </c>
      <c r="DP125" s="730">
        <f t="shared" si="33"/>
        <v>0</v>
      </c>
      <c r="DQ125" s="730">
        <f t="shared" si="33"/>
        <v>0</v>
      </c>
      <c r="DR125" s="730">
        <f t="shared" si="33"/>
        <v>0</v>
      </c>
      <c r="DS125" s="730">
        <f t="shared" si="33"/>
        <v>0</v>
      </c>
      <c r="DT125" s="730">
        <f t="shared" si="33"/>
        <v>0</v>
      </c>
      <c r="DU125" s="730">
        <f t="shared" si="33"/>
        <v>0</v>
      </c>
      <c r="DV125" s="730">
        <f t="shared" si="33"/>
        <v>0</v>
      </c>
      <c r="DW125" s="731">
        <f t="shared" si="33"/>
        <v>0</v>
      </c>
      <c r="DX125" s="37"/>
    </row>
    <row r="126" spans="2:128" x14ac:dyDescent="0.2">
      <c r="B126" s="187" t="s">
        <v>515</v>
      </c>
      <c r="C126" s="256" t="s">
        <v>516</v>
      </c>
      <c r="D126" s="669"/>
      <c r="E126" s="670"/>
      <c r="F126" s="670"/>
      <c r="G126" s="670"/>
      <c r="H126" s="670"/>
      <c r="I126" s="732"/>
      <c r="J126" s="732"/>
      <c r="K126" s="732"/>
      <c r="L126" s="732"/>
      <c r="M126" s="732"/>
      <c r="N126" s="732"/>
      <c r="O126" s="732"/>
      <c r="P126" s="732"/>
      <c r="Q126" s="732"/>
      <c r="R126" s="733"/>
      <c r="S126" s="734"/>
      <c r="T126" s="733"/>
      <c r="U126" s="735"/>
      <c r="V126" s="736"/>
      <c r="W126" s="736"/>
      <c r="X126" s="737">
        <f t="shared" ref="X126:BC126" si="34">SUMIF($C:$C,"58.4x",X:X)</f>
        <v>0</v>
      </c>
      <c r="Y126" s="737">
        <f t="shared" si="34"/>
        <v>0</v>
      </c>
      <c r="Z126" s="737">
        <f t="shared" si="34"/>
        <v>0</v>
      </c>
      <c r="AA126" s="737">
        <f t="shared" si="34"/>
        <v>0</v>
      </c>
      <c r="AB126" s="737">
        <f t="shared" si="34"/>
        <v>0</v>
      </c>
      <c r="AC126" s="737">
        <f t="shared" si="34"/>
        <v>0</v>
      </c>
      <c r="AD126" s="737">
        <f t="shared" si="34"/>
        <v>0</v>
      </c>
      <c r="AE126" s="737">
        <f t="shared" si="34"/>
        <v>0</v>
      </c>
      <c r="AF126" s="737">
        <f t="shared" si="34"/>
        <v>0</v>
      </c>
      <c r="AG126" s="737">
        <f t="shared" si="34"/>
        <v>0</v>
      </c>
      <c r="AH126" s="737">
        <f t="shared" si="34"/>
        <v>0</v>
      </c>
      <c r="AI126" s="737">
        <f t="shared" si="34"/>
        <v>0</v>
      </c>
      <c r="AJ126" s="737">
        <f t="shared" si="34"/>
        <v>0</v>
      </c>
      <c r="AK126" s="737">
        <f t="shared" si="34"/>
        <v>0</v>
      </c>
      <c r="AL126" s="737">
        <f t="shared" si="34"/>
        <v>0</v>
      </c>
      <c r="AM126" s="737">
        <f t="shared" si="34"/>
        <v>0</v>
      </c>
      <c r="AN126" s="737">
        <f t="shared" si="34"/>
        <v>0</v>
      </c>
      <c r="AO126" s="737">
        <f t="shared" si="34"/>
        <v>0</v>
      </c>
      <c r="AP126" s="737">
        <f t="shared" si="34"/>
        <v>0</v>
      </c>
      <c r="AQ126" s="737">
        <f t="shared" si="34"/>
        <v>0</v>
      </c>
      <c r="AR126" s="737">
        <f t="shared" si="34"/>
        <v>0</v>
      </c>
      <c r="AS126" s="737">
        <f t="shared" si="34"/>
        <v>0</v>
      </c>
      <c r="AT126" s="737">
        <f t="shared" si="34"/>
        <v>0</v>
      </c>
      <c r="AU126" s="737">
        <f t="shared" si="34"/>
        <v>0</v>
      </c>
      <c r="AV126" s="737">
        <f t="shared" si="34"/>
        <v>0</v>
      </c>
      <c r="AW126" s="737">
        <f t="shared" si="34"/>
        <v>0</v>
      </c>
      <c r="AX126" s="737">
        <f t="shared" si="34"/>
        <v>0</v>
      </c>
      <c r="AY126" s="737">
        <f t="shared" si="34"/>
        <v>0</v>
      </c>
      <c r="AZ126" s="737">
        <f t="shared" si="34"/>
        <v>0</v>
      </c>
      <c r="BA126" s="737">
        <f t="shared" si="34"/>
        <v>0</v>
      </c>
      <c r="BB126" s="737">
        <f t="shared" si="34"/>
        <v>0</v>
      </c>
      <c r="BC126" s="737">
        <f t="shared" si="34"/>
        <v>0</v>
      </c>
      <c r="BD126" s="737">
        <f t="shared" ref="BD126:CI126" si="35">SUMIF($C:$C,"58.4x",BD:BD)</f>
        <v>0</v>
      </c>
      <c r="BE126" s="737">
        <f t="shared" si="35"/>
        <v>0</v>
      </c>
      <c r="BF126" s="737">
        <f t="shared" si="35"/>
        <v>0</v>
      </c>
      <c r="BG126" s="737">
        <f t="shared" si="35"/>
        <v>0</v>
      </c>
      <c r="BH126" s="737">
        <f t="shared" si="35"/>
        <v>0</v>
      </c>
      <c r="BI126" s="737">
        <f t="shared" si="35"/>
        <v>0</v>
      </c>
      <c r="BJ126" s="737">
        <f t="shared" si="35"/>
        <v>0</v>
      </c>
      <c r="BK126" s="737">
        <f t="shared" si="35"/>
        <v>0</v>
      </c>
      <c r="BL126" s="737">
        <f t="shared" si="35"/>
        <v>0</v>
      </c>
      <c r="BM126" s="737">
        <f t="shared" si="35"/>
        <v>0</v>
      </c>
      <c r="BN126" s="737">
        <f t="shared" si="35"/>
        <v>0</v>
      </c>
      <c r="BO126" s="737">
        <f t="shared" si="35"/>
        <v>0</v>
      </c>
      <c r="BP126" s="737">
        <f t="shared" si="35"/>
        <v>0</v>
      </c>
      <c r="BQ126" s="737">
        <f t="shared" si="35"/>
        <v>0</v>
      </c>
      <c r="BR126" s="737">
        <f t="shared" si="35"/>
        <v>0</v>
      </c>
      <c r="BS126" s="737">
        <f t="shared" si="35"/>
        <v>0</v>
      </c>
      <c r="BT126" s="737">
        <f t="shared" si="35"/>
        <v>0</v>
      </c>
      <c r="BU126" s="737">
        <f t="shared" si="35"/>
        <v>0</v>
      </c>
      <c r="BV126" s="737">
        <f t="shared" si="35"/>
        <v>0</v>
      </c>
      <c r="BW126" s="737">
        <f t="shared" si="35"/>
        <v>0</v>
      </c>
      <c r="BX126" s="737">
        <f t="shared" si="35"/>
        <v>0</v>
      </c>
      <c r="BY126" s="737">
        <f t="shared" si="35"/>
        <v>0</v>
      </c>
      <c r="BZ126" s="737">
        <f t="shared" si="35"/>
        <v>0</v>
      </c>
      <c r="CA126" s="737">
        <f t="shared" si="35"/>
        <v>0</v>
      </c>
      <c r="CB126" s="737">
        <f t="shared" si="35"/>
        <v>0</v>
      </c>
      <c r="CC126" s="737">
        <f t="shared" si="35"/>
        <v>0</v>
      </c>
      <c r="CD126" s="737">
        <f t="shared" si="35"/>
        <v>0</v>
      </c>
      <c r="CE126" s="737">
        <f t="shared" si="35"/>
        <v>0</v>
      </c>
      <c r="CF126" s="737">
        <f t="shared" si="35"/>
        <v>0</v>
      </c>
      <c r="CG126" s="737">
        <f t="shared" si="35"/>
        <v>0</v>
      </c>
      <c r="CH126" s="737">
        <f t="shared" si="35"/>
        <v>0</v>
      </c>
      <c r="CI126" s="737">
        <f t="shared" si="35"/>
        <v>0</v>
      </c>
      <c r="CJ126" s="737">
        <f t="shared" ref="CJ126:DO126" si="36">SUMIF($C:$C,"58.4x",CJ:CJ)</f>
        <v>0</v>
      </c>
      <c r="CK126" s="737">
        <f t="shared" si="36"/>
        <v>0</v>
      </c>
      <c r="CL126" s="737">
        <f t="shared" si="36"/>
        <v>0</v>
      </c>
      <c r="CM126" s="737">
        <f t="shared" si="36"/>
        <v>0</v>
      </c>
      <c r="CN126" s="737">
        <f t="shared" si="36"/>
        <v>0</v>
      </c>
      <c r="CO126" s="737">
        <f t="shared" si="36"/>
        <v>0</v>
      </c>
      <c r="CP126" s="737">
        <f t="shared" si="36"/>
        <v>0</v>
      </c>
      <c r="CQ126" s="737">
        <f t="shared" si="36"/>
        <v>0</v>
      </c>
      <c r="CR126" s="737">
        <f t="shared" si="36"/>
        <v>0</v>
      </c>
      <c r="CS126" s="737">
        <f t="shared" si="36"/>
        <v>0</v>
      </c>
      <c r="CT126" s="737">
        <f t="shared" si="36"/>
        <v>0</v>
      </c>
      <c r="CU126" s="737">
        <f t="shared" si="36"/>
        <v>0</v>
      </c>
      <c r="CV126" s="737">
        <f t="shared" si="36"/>
        <v>0</v>
      </c>
      <c r="CW126" s="737">
        <f t="shared" si="36"/>
        <v>0</v>
      </c>
      <c r="CX126" s="737">
        <f t="shared" si="36"/>
        <v>0</v>
      </c>
      <c r="CY126" s="738">
        <f t="shared" si="36"/>
        <v>0</v>
      </c>
      <c r="CZ126" s="739">
        <f t="shared" si="36"/>
        <v>0</v>
      </c>
      <c r="DA126" s="739">
        <f t="shared" si="36"/>
        <v>0</v>
      </c>
      <c r="DB126" s="739">
        <f t="shared" si="36"/>
        <v>0</v>
      </c>
      <c r="DC126" s="739">
        <f t="shared" si="36"/>
        <v>0</v>
      </c>
      <c r="DD126" s="739">
        <f t="shared" si="36"/>
        <v>0</v>
      </c>
      <c r="DE126" s="739">
        <f t="shared" si="36"/>
        <v>0</v>
      </c>
      <c r="DF126" s="739">
        <f t="shared" si="36"/>
        <v>0</v>
      </c>
      <c r="DG126" s="739">
        <f t="shared" si="36"/>
        <v>0</v>
      </c>
      <c r="DH126" s="739">
        <f t="shared" si="36"/>
        <v>0</v>
      </c>
      <c r="DI126" s="739">
        <f t="shared" si="36"/>
        <v>0</v>
      </c>
      <c r="DJ126" s="739">
        <f t="shared" si="36"/>
        <v>0</v>
      </c>
      <c r="DK126" s="739">
        <f t="shared" si="36"/>
        <v>0</v>
      </c>
      <c r="DL126" s="739">
        <f t="shared" si="36"/>
        <v>0</v>
      </c>
      <c r="DM126" s="739">
        <f t="shared" si="36"/>
        <v>0</v>
      </c>
      <c r="DN126" s="739">
        <f t="shared" si="36"/>
        <v>0</v>
      </c>
      <c r="DO126" s="739">
        <f t="shared" si="36"/>
        <v>0</v>
      </c>
      <c r="DP126" s="739">
        <f t="shared" ref="DP126:DW126" si="37">SUMIF($C:$C,"58.4x",DP:DP)</f>
        <v>0</v>
      </c>
      <c r="DQ126" s="739">
        <f t="shared" si="37"/>
        <v>0</v>
      </c>
      <c r="DR126" s="739">
        <f t="shared" si="37"/>
        <v>0</v>
      </c>
      <c r="DS126" s="739">
        <f t="shared" si="37"/>
        <v>0</v>
      </c>
      <c r="DT126" s="739">
        <f t="shared" si="37"/>
        <v>0</v>
      </c>
      <c r="DU126" s="739">
        <f t="shared" si="37"/>
        <v>0</v>
      </c>
      <c r="DV126" s="739">
        <f t="shared" si="37"/>
        <v>0</v>
      </c>
      <c r="DW126" s="740">
        <f t="shared" si="37"/>
        <v>0</v>
      </c>
      <c r="DX126" s="37"/>
    </row>
    <row r="127" spans="2:128" x14ac:dyDescent="0.2">
      <c r="B127" s="187" t="s">
        <v>517</v>
      </c>
      <c r="C127" s="256" t="s">
        <v>518</v>
      </c>
      <c r="D127" s="669"/>
      <c r="E127" s="670"/>
      <c r="F127" s="670"/>
      <c r="G127" s="670"/>
      <c r="H127" s="670"/>
      <c r="I127" s="732"/>
      <c r="J127" s="732"/>
      <c r="K127" s="732"/>
      <c r="L127" s="732"/>
      <c r="M127" s="732"/>
      <c r="N127" s="732"/>
      <c r="O127" s="732"/>
      <c r="P127" s="732"/>
      <c r="Q127" s="732"/>
      <c r="R127" s="733"/>
      <c r="S127" s="734"/>
      <c r="T127" s="733"/>
      <c r="U127" s="735"/>
      <c r="V127" s="736"/>
      <c r="W127" s="736"/>
      <c r="X127" s="737">
        <f t="shared" ref="X127:BC127" si="38">SUMIF($C:$C,"58.5x",X:X)</f>
        <v>0</v>
      </c>
      <c r="Y127" s="737">
        <f t="shared" si="38"/>
        <v>0</v>
      </c>
      <c r="Z127" s="737">
        <f t="shared" si="38"/>
        <v>0</v>
      </c>
      <c r="AA127" s="737">
        <f t="shared" si="38"/>
        <v>0</v>
      </c>
      <c r="AB127" s="737">
        <f t="shared" si="38"/>
        <v>0</v>
      </c>
      <c r="AC127" s="737">
        <f t="shared" si="38"/>
        <v>0</v>
      </c>
      <c r="AD127" s="737">
        <f t="shared" si="38"/>
        <v>0</v>
      </c>
      <c r="AE127" s="737">
        <f t="shared" si="38"/>
        <v>0</v>
      </c>
      <c r="AF127" s="737">
        <f t="shared" si="38"/>
        <v>0</v>
      </c>
      <c r="AG127" s="737">
        <f t="shared" si="38"/>
        <v>0</v>
      </c>
      <c r="AH127" s="737">
        <f t="shared" si="38"/>
        <v>0</v>
      </c>
      <c r="AI127" s="737">
        <f t="shared" si="38"/>
        <v>0</v>
      </c>
      <c r="AJ127" s="737">
        <f t="shared" si="38"/>
        <v>0</v>
      </c>
      <c r="AK127" s="737">
        <f t="shared" si="38"/>
        <v>0</v>
      </c>
      <c r="AL127" s="737">
        <f t="shared" si="38"/>
        <v>0</v>
      </c>
      <c r="AM127" s="737">
        <f t="shared" si="38"/>
        <v>0</v>
      </c>
      <c r="AN127" s="737">
        <f t="shared" si="38"/>
        <v>0</v>
      </c>
      <c r="AO127" s="737">
        <f t="shared" si="38"/>
        <v>0</v>
      </c>
      <c r="AP127" s="737">
        <f t="shared" si="38"/>
        <v>0</v>
      </c>
      <c r="AQ127" s="737">
        <f t="shared" si="38"/>
        <v>0</v>
      </c>
      <c r="AR127" s="737">
        <f t="shared" si="38"/>
        <v>0</v>
      </c>
      <c r="AS127" s="737">
        <f t="shared" si="38"/>
        <v>0</v>
      </c>
      <c r="AT127" s="737">
        <f t="shared" si="38"/>
        <v>0</v>
      </c>
      <c r="AU127" s="737">
        <f t="shared" si="38"/>
        <v>0</v>
      </c>
      <c r="AV127" s="737">
        <f t="shared" si="38"/>
        <v>0</v>
      </c>
      <c r="AW127" s="737">
        <f t="shared" si="38"/>
        <v>0</v>
      </c>
      <c r="AX127" s="737">
        <f t="shared" si="38"/>
        <v>0</v>
      </c>
      <c r="AY127" s="737">
        <f t="shared" si="38"/>
        <v>0</v>
      </c>
      <c r="AZ127" s="737">
        <f t="shared" si="38"/>
        <v>0</v>
      </c>
      <c r="BA127" s="737">
        <f t="shared" si="38"/>
        <v>0</v>
      </c>
      <c r="BB127" s="737">
        <f t="shared" si="38"/>
        <v>0</v>
      </c>
      <c r="BC127" s="737">
        <f t="shared" si="38"/>
        <v>0</v>
      </c>
      <c r="BD127" s="737">
        <f t="shared" ref="BD127:CI127" si="39">SUMIF($C:$C,"58.5x",BD:BD)</f>
        <v>0</v>
      </c>
      <c r="BE127" s="737">
        <f t="shared" si="39"/>
        <v>0</v>
      </c>
      <c r="BF127" s="737">
        <f t="shared" si="39"/>
        <v>0</v>
      </c>
      <c r="BG127" s="737">
        <f t="shared" si="39"/>
        <v>0</v>
      </c>
      <c r="BH127" s="737">
        <f t="shared" si="39"/>
        <v>0</v>
      </c>
      <c r="BI127" s="737">
        <f t="shared" si="39"/>
        <v>0</v>
      </c>
      <c r="BJ127" s="737">
        <f t="shared" si="39"/>
        <v>0</v>
      </c>
      <c r="BK127" s="737">
        <f t="shared" si="39"/>
        <v>0</v>
      </c>
      <c r="BL127" s="737">
        <f t="shared" si="39"/>
        <v>0</v>
      </c>
      <c r="BM127" s="737">
        <f t="shared" si="39"/>
        <v>0</v>
      </c>
      <c r="BN127" s="737">
        <f t="shared" si="39"/>
        <v>0</v>
      </c>
      <c r="BO127" s="737">
        <f t="shared" si="39"/>
        <v>0</v>
      </c>
      <c r="BP127" s="737">
        <f t="shared" si="39"/>
        <v>0</v>
      </c>
      <c r="BQ127" s="737">
        <f t="shared" si="39"/>
        <v>0</v>
      </c>
      <c r="BR127" s="737">
        <f t="shared" si="39"/>
        <v>0</v>
      </c>
      <c r="BS127" s="737">
        <f t="shared" si="39"/>
        <v>0</v>
      </c>
      <c r="BT127" s="737">
        <f t="shared" si="39"/>
        <v>0</v>
      </c>
      <c r="BU127" s="737">
        <f t="shared" si="39"/>
        <v>0</v>
      </c>
      <c r="BV127" s="737">
        <f t="shared" si="39"/>
        <v>0</v>
      </c>
      <c r="BW127" s="737">
        <f t="shared" si="39"/>
        <v>0</v>
      </c>
      <c r="BX127" s="737">
        <f t="shared" si="39"/>
        <v>0</v>
      </c>
      <c r="BY127" s="737">
        <f t="shared" si="39"/>
        <v>0</v>
      </c>
      <c r="BZ127" s="737">
        <f t="shared" si="39"/>
        <v>0</v>
      </c>
      <c r="CA127" s="737">
        <f t="shared" si="39"/>
        <v>0</v>
      </c>
      <c r="CB127" s="737">
        <f t="shared" si="39"/>
        <v>0</v>
      </c>
      <c r="CC127" s="737">
        <f t="shared" si="39"/>
        <v>0</v>
      </c>
      <c r="CD127" s="737">
        <f t="shared" si="39"/>
        <v>0</v>
      </c>
      <c r="CE127" s="737">
        <f t="shared" si="39"/>
        <v>0</v>
      </c>
      <c r="CF127" s="737">
        <f t="shared" si="39"/>
        <v>0</v>
      </c>
      <c r="CG127" s="737">
        <f t="shared" si="39"/>
        <v>0</v>
      </c>
      <c r="CH127" s="737">
        <f t="shared" si="39"/>
        <v>0</v>
      </c>
      <c r="CI127" s="737">
        <f t="shared" si="39"/>
        <v>0</v>
      </c>
      <c r="CJ127" s="737">
        <f t="shared" ref="CJ127:DO127" si="40">SUMIF($C:$C,"58.5x",CJ:CJ)</f>
        <v>0</v>
      </c>
      <c r="CK127" s="737">
        <f t="shared" si="40"/>
        <v>0</v>
      </c>
      <c r="CL127" s="737">
        <f t="shared" si="40"/>
        <v>0</v>
      </c>
      <c r="CM127" s="737">
        <f t="shared" si="40"/>
        <v>0</v>
      </c>
      <c r="CN127" s="737">
        <f t="shared" si="40"/>
        <v>0</v>
      </c>
      <c r="CO127" s="737">
        <f t="shared" si="40"/>
        <v>0</v>
      </c>
      <c r="CP127" s="737">
        <f t="shared" si="40"/>
        <v>0</v>
      </c>
      <c r="CQ127" s="737">
        <f t="shared" si="40"/>
        <v>0</v>
      </c>
      <c r="CR127" s="737">
        <f t="shared" si="40"/>
        <v>0</v>
      </c>
      <c r="CS127" s="737">
        <f t="shared" si="40"/>
        <v>0</v>
      </c>
      <c r="CT127" s="737">
        <f t="shared" si="40"/>
        <v>0</v>
      </c>
      <c r="CU127" s="737">
        <f t="shared" si="40"/>
        <v>0</v>
      </c>
      <c r="CV127" s="737">
        <f t="shared" si="40"/>
        <v>0</v>
      </c>
      <c r="CW127" s="737">
        <f t="shared" si="40"/>
        <v>0</v>
      </c>
      <c r="CX127" s="737">
        <f t="shared" si="40"/>
        <v>0</v>
      </c>
      <c r="CY127" s="738">
        <f t="shared" si="40"/>
        <v>0</v>
      </c>
      <c r="CZ127" s="739">
        <f t="shared" si="40"/>
        <v>0</v>
      </c>
      <c r="DA127" s="739">
        <f t="shared" si="40"/>
        <v>0</v>
      </c>
      <c r="DB127" s="739">
        <f t="shared" si="40"/>
        <v>0</v>
      </c>
      <c r="DC127" s="739">
        <f t="shared" si="40"/>
        <v>0</v>
      </c>
      <c r="DD127" s="739">
        <f t="shared" si="40"/>
        <v>0</v>
      </c>
      <c r="DE127" s="739">
        <f t="shared" si="40"/>
        <v>0</v>
      </c>
      <c r="DF127" s="739">
        <f t="shared" si="40"/>
        <v>0</v>
      </c>
      <c r="DG127" s="739">
        <f t="shared" si="40"/>
        <v>0</v>
      </c>
      <c r="DH127" s="739">
        <f t="shared" si="40"/>
        <v>0</v>
      </c>
      <c r="DI127" s="739">
        <f t="shared" si="40"/>
        <v>0</v>
      </c>
      <c r="DJ127" s="739">
        <f t="shared" si="40"/>
        <v>0</v>
      </c>
      <c r="DK127" s="739">
        <f t="shared" si="40"/>
        <v>0</v>
      </c>
      <c r="DL127" s="739">
        <f t="shared" si="40"/>
        <v>0</v>
      </c>
      <c r="DM127" s="739">
        <f t="shared" si="40"/>
        <v>0</v>
      </c>
      <c r="DN127" s="739">
        <f t="shared" si="40"/>
        <v>0</v>
      </c>
      <c r="DO127" s="739">
        <f t="shared" si="40"/>
        <v>0</v>
      </c>
      <c r="DP127" s="739">
        <f t="shared" ref="DP127:DW127" si="41">SUMIF($C:$C,"58.5x",DP:DP)</f>
        <v>0</v>
      </c>
      <c r="DQ127" s="739">
        <f t="shared" si="41"/>
        <v>0</v>
      </c>
      <c r="DR127" s="739">
        <f t="shared" si="41"/>
        <v>0</v>
      </c>
      <c r="DS127" s="739">
        <f t="shared" si="41"/>
        <v>0</v>
      </c>
      <c r="DT127" s="739">
        <f t="shared" si="41"/>
        <v>0</v>
      </c>
      <c r="DU127" s="739">
        <f t="shared" si="41"/>
        <v>0</v>
      </c>
      <c r="DV127" s="739">
        <f t="shared" si="41"/>
        <v>0</v>
      </c>
      <c r="DW127" s="740">
        <f t="shared" si="41"/>
        <v>0</v>
      </c>
      <c r="DX127" s="37"/>
    </row>
    <row r="128" spans="2:128" x14ac:dyDescent="0.2">
      <c r="B128" s="187" t="s">
        <v>519</v>
      </c>
      <c r="C128" s="256" t="s">
        <v>520</v>
      </c>
      <c r="D128" s="669"/>
      <c r="E128" s="670"/>
      <c r="F128" s="670"/>
      <c r="G128" s="670"/>
      <c r="H128" s="670"/>
      <c r="I128" s="732"/>
      <c r="J128" s="732"/>
      <c r="K128" s="732"/>
      <c r="L128" s="732"/>
      <c r="M128" s="732"/>
      <c r="N128" s="732"/>
      <c r="O128" s="732"/>
      <c r="P128" s="732"/>
      <c r="Q128" s="732"/>
      <c r="R128" s="733"/>
      <c r="S128" s="734"/>
      <c r="T128" s="733"/>
      <c r="U128" s="735"/>
      <c r="V128" s="736"/>
      <c r="W128" s="736"/>
      <c r="X128" s="737">
        <f t="shared" ref="X128:BC128" si="42">SUMIF($C:$C,"58.6x",X:X)</f>
        <v>0</v>
      </c>
      <c r="Y128" s="737">
        <f t="shared" si="42"/>
        <v>0</v>
      </c>
      <c r="Z128" s="737">
        <f t="shared" si="42"/>
        <v>0</v>
      </c>
      <c r="AA128" s="737">
        <f t="shared" si="42"/>
        <v>0</v>
      </c>
      <c r="AB128" s="737">
        <f t="shared" si="42"/>
        <v>0</v>
      </c>
      <c r="AC128" s="737">
        <f t="shared" si="42"/>
        <v>0</v>
      </c>
      <c r="AD128" s="737">
        <f t="shared" si="42"/>
        <v>0</v>
      </c>
      <c r="AE128" s="737">
        <f t="shared" si="42"/>
        <v>0</v>
      </c>
      <c r="AF128" s="737">
        <f t="shared" si="42"/>
        <v>0</v>
      </c>
      <c r="AG128" s="737">
        <f t="shared" si="42"/>
        <v>0</v>
      </c>
      <c r="AH128" s="737">
        <f t="shared" si="42"/>
        <v>0</v>
      </c>
      <c r="AI128" s="737">
        <f t="shared" si="42"/>
        <v>0</v>
      </c>
      <c r="AJ128" s="737">
        <f t="shared" si="42"/>
        <v>0</v>
      </c>
      <c r="AK128" s="737">
        <f t="shared" si="42"/>
        <v>0</v>
      </c>
      <c r="AL128" s="737">
        <f t="shared" si="42"/>
        <v>0</v>
      </c>
      <c r="AM128" s="737">
        <f t="shared" si="42"/>
        <v>0</v>
      </c>
      <c r="AN128" s="737">
        <f t="shared" si="42"/>
        <v>0</v>
      </c>
      <c r="AO128" s="737">
        <f t="shared" si="42"/>
        <v>0</v>
      </c>
      <c r="AP128" s="737">
        <f t="shared" si="42"/>
        <v>0</v>
      </c>
      <c r="AQ128" s="737">
        <f t="shared" si="42"/>
        <v>0</v>
      </c>
      <c r="AR128" s="737">
        <f t="shared" si="42"/>
        <v>0</v>
      </c>
      <c r="AS128" s="737">
        <f t="shared" si="42"/>
        <v>0</v>
      </c>
      <c r="AT128" s="737">
        <f t="shared" si="42"/>
        <v>0</v>
      </c>
      <c r="AU128" s="737">
        <f t="shared" si="42"/>
        <v>0</v>
      </c>
      <c r="AV128" s="737">
        <f t="shared" si="42"/>
        <v>0</v>
      </c>
      <c r="AW128" s="737">
        <f t="shared" si="42"/>
        <v>0</v>
      </c>
      <c r="AX128" s="737">
        <f t="shared" si="42"/>
        <v>0</v>
      </c>
      <c r="AY128" s="737">
        <f t="shared" si="42"/>
        <v>0</v>
      </c>
      <c r="AZ128" s="737">
        <f t="shared" si="42"/>
        <v>0</v>
      </c>
      <c r="BA128" s="737">
        <f t="shared" si="42"/>
        <v>0</v>
      </c>
      <c r="BB128" s="737">
        <f t="shared" si="42"/>
        <v>0</v>
      </c>
      <c r="BC128" s="737">
        <f t="shared" si="42"/>
        <v>0</v>
      </c>
      <c r="BD128" s="737">
        <f t="shared" ref="BD128:CI128" si="43">SUMIF($C:$C,"58.6x",BD:BD)</f>
        <v>0</v>
      </c>
      <c r="BE128" s="737">
        <f t="shared" si="43"/>
        <v>0</v>
      </c>
      <c r="BF128" s="737">
        <f t="shared" si="43"/>
        <v>0</v>
      </c>
      <c r="BG128" s="737">
        <f t="shared" si="43"/>
        <v>0</v>
      </c>
      <c r="BH128" s="737">
        <f t="shared" si="43"/>
        <v>0</v>
      </c>
      <c r="BI128" s="737">
        <f t="shared" si="43"/>
        <v>0</v>
      </c>
      <c r="BJ128" s="737">
        <f t="shared" si="43"/>
        <v>0</v>
      </c>
      <c r="BK128" s="737">
        <f t="shared" si="43"/>
        <v>0</v>
      </c>
      <c r="BL128" s="737">
        <f t="shared" si="43"/>
        <v>0</v>
      </c>
      <c r="BM128" s="737">
        <f t="shared" si="43"/>
        <v>0</v>
      </c>
      <c r="BN128" s="737">
        <f t="shared" si="43"/>
        <v>0</v>
      </c>
      <c r="BO128" s="737">
        <f t="shared" si="43"/>
        <v>0</v>
      </c>
      <c r="BP128" s="737">
        <f t="shared" si="43"/>
        <v>0</v>
      </c>
      <c r="BQ128" s="737">
        <f t="shared" si="43"/>
        <v>0</v>
      </c>
      <c r="BR128" s="737">
        <f t="shared" si="43"/>
        <v>0</v>
      </c>
      <c r="BS128" s="737">
        <f t="shared" si="43"/>
        <v>0</v>
      </c>
      <c r="BT128" s="737">
        <f t="shared" si="43"/>
        <v>0</v>
      </c>
      <c r="BU128" s="737">
        <f t="shared" si="43"/>
        <v>0</v>
      </c>
      <c r="BV128" s="737">
        <f t="shared" si="43"/>
        <v>0</v>
      </c>
      <c r="BW128" s="737">
        <f t="shared" si="43"/>
        <v>0</v>
      </c>
      <c r="BX128" s="737">
        <f t="shared" si="43"/>
        <v>0</v>
      </c>
      <c r="BY128" s="737">
        <f t="shared" si="43"/>
        <v>0</v>
      </c>
      <c r="BZ128" s="737">
        <f t="shared" si="43"/>
        <v>0</v>
      </c>
      <c r="CA128" s="737">
        <f t="shared" si="43"/>
        <v>0</v>
      </c>
      <c r="CB128" s="737">
        <f t="shared" si="43"/>
        <v>0</v>
      </c>
      <c r="CC128" s="737">
        <f t="shared" si="43"/>
        <v>0</v>
      </c>
      <c r="CD128" s="737">
        <f t="shared" si="43"/>
        <v>0</v>
      </c>
      <c r="CE128" s="737">
        <f t="shared" si="43"/>
        <v>0</v>
      </c>
      <c r="CF128" s="737">
        <f t="shared" si="43"/>
        <v>0</v>
      </c>
      <c r="CG128" s="737">
        <f t="shared" si="43"/>
        <v>0</v>
      </c>
      <c r="CH128" s="737">
        <f t="shared" si="43"/>
        <v>0</v>
      </c>
      <c r="CI128" s="737">
        <f t="shared" si="43"/>
        <v>0</v>
      </c>
      <c r="CJ128" s="737">
        <f t="shared" ref="CJ128:DO128" si="44">SUMIF($C:$C,"58.6x",CJ:CJ)</f>
        <v>0</v>
      </c>
      <c r="CK128" s="737">
        <f t="shared" si="44"/>
        <v>0</v>
      </c>
      <c r="CL128" s="737">
        <f t="shared" si="44"/>
        <v>0</v>
      </c>
      <c r="CM128" s="737">
        <f t="shared" si="44"/>
        <v>0</v>
      </c>
      <c r="CN128" s="737">
        <f t="shared" si="44"/>
        <v>0</v>
      </c>
      <c r="CO128" s="737">
        <f t="shared" si="44"/>
        <v>0</v>
      </c>
      <c r="CP128" s="737">
        <f t="shared" si="44"/>
        <v>0</v>
      </c>
      <c r="CQ128" s="737">
        <f t="shared" si="44"/>
        <v>0</v>
      </c>
      <c r="CR128" s="737">
        <f t="shared" si="44"/>
        <v>0</v>
      </c>
      <c r="CS128" s="737">
        <f t="shared" si="44"/>
        <v>0</v>
      </c>
      <c r="CT128" s="737">
        <f t="shared" si="44"/>
        <v>0</v>
      </c>
      <c r="CU128" s="737">
        <f t="shared" si="44"/>
        <v>0</v>
      </c>
      <c r="CV128" s="737">
        <f t="shared" si="44"/>
        <v>0</v>
      </c>
      <c r="CW128" s="737">
        <f t="shared" si="44"/>
        <v>0</v>
      </c>
      <c r="CX128" s="737">
        <f t="shared" si="44"/>
        <v>0</v>
      </c>
      <c r="CY128" s="738">
        <f t="shared" si="44"/>
        <v>0</v>
      </c>
      <c r="CZ128" s="739">
        <f t="shared" si="44"/>
        <v>0</v>
      </c>
      <c r="DA128" s="739">
        <f t="shared" si="44"/>
        <v>0</v>
      </c>
      <c r="DB128" s="739">
        <f t="shared" si="44"/>
        <v>0</v>
      </c>
      <c r="DC128" s="739">
        <f t="shared" si="44"/>
        <v>0</v>
      </c>
      <c r="DD128" s="739">
        <f t="shared" si="44"/>
        <v>0</v>
      </c>
      <c r="DE128" s="739">
        <f t="shared" si="44"/>
        <v>0</v>
      </c>
      <c r="DF128" s="739">
        <f t="shared" si="44"/>
        <v>0</v>
      </c>
      <c r="DG128" s="739">
        <f t="shared" si="44"/>
        <v>0</v>
      </c>
      <c r="DH128" s="739">
        <f t="shared" si="44"/>
        <v>0</v>
      </c>
      <c r="DI128" s="739">
        <f t="shared" si="44"/>
        <v>0</v>
      </c>
      <c r="DJ128" s="739">
        <f t="shared" si="44"/>
        <v>0</v>
      </c>
      <c r="DK128" s="739">
        <f t="shared" si="44"/>
        <v>0</v>
      </c>
      <c r="DL128" s="739">
        <f t="shared" si="44"/>
        <v>0</v>
      </c>
      <c r="DM128" s="739">
        <f t="shared" si="44"/>
        <v>0</v>
      </c>
      <c r="DN128" s="739">
        <f t="shared" si="44"/>
        <v>0</v>
      </c>
      <c r="DO128" s="739">
        <f t="shared" si="44"/>
        <v>0</v>
      </c>
      <c r="DP128" s="739">
        <f t="shared" ref="DP128:DW128" si="45">SUMIF($C:$C,"58.6x",DP:DP)</f>
        <v>0</v>
      </c>
      <c r="DQ128" s="739">
        <f t="shared" si="45"/>
        <v>0</v>
      </c>
      <c r="DR128" s="739">
        <f t="shared" si="45"/>
        <v>0</v>
      </c>
      <c r="DS128" s="739">
        <f t="shared" si="45"/>
        <v>0</v>
      </c>
      <c r="DT128" s="739">
        <f t="shared" si="45"/>
        <v>0</v>
      </c>
      <c r="DU128" s="739">
        <f t="shared" si="45"/>
        <v>0</v>
      </c>
      <c r="DV128" s="739">
        <f t="shared" si="45"/>
        <v>0</v>
      </c>
      <c r="DW128" s="740">
        <f t="shared" si="45"/>
        <v>0</v>
      </c>
      <c r="DX128" s="37"/>
    </row>
    <row r="129" spans="2:128" x14ac:dyDescent="0.2">
      <c r="B129" s="187" t="s">
        <v>521</v>
      </c>
      <c r="C129" s="256" t="s">
        <v>522</v>
      </c>
      <c r="D129" s="669"/>
      <c r="E129" s="670"/>
      <c r="F129" s="670"/>
      <c r="G129" s="670"/>
      <c r="H129" s="670"/>
      <c r="I129" s="732"/>
      <c r="J129" s="732"/>
      <c r="K129" s="732"/>
      <c r="L129" s="732"/>
      <c r="M129" s="732"/>
      <c r="N129" s="732"/>
      <c r="O129" s="732"/>
      <c r="P129" s="732"/>
      <c r="Q129" s="732"/>
      <c r="R129" s="733"/>
      <c r="S129" s="734"/>
      <c r="T129" s="733"/>
      <c r="U129" s="735"/>
      <c r="V129" s="736"/>
      <c r="W129" s="736"/>
      <c r="X129" s="737">
        <f t="shared" ref="X129:BC129" si="46">SUMIF($C:$C,"58.7x",X:X)</f>
        <v>0</v>
      </c>
      <c r="Y129" s="737">
        <f t="shared" si="46"/>
        <v>0</v>
      </c>
      <c r="Z129" s="737">
        <f t="shared" si="46"/>
        <v>0</v>
      </c>
      <c r="AA129" s="737">
        <f t="shared" si="46"/>
        <v>0</v>
      </c>
      <c r="AB129" s="737">
        <f t="shared" si="46"/>
        <v>0</v>
      </c>
      <c r="AC129" s="737">
        <f t="shared" si="46"/>
        <v>0</v>
      </c>
      <c r="AD129" s="737">
        <f t="shared" si="46"/>
        <v>0</v>
      </c>
      <c r="AE129" s="737">
        <f t="shared" si="46"/>
        <v>0</v>
      </c>
      <c r="AF129" s="737">
        <f t="shared" si="46"/>
        <v>0</v>
      </c>
      <c r="AG129" s="737">
        <f t="shared" si="46"/>
        <v>0</v>
      </c>
      <c r="AH129" s="737">
        <f t="shared" si="46"/>
        <v>0</v>
      </c>
      <c r="AI129" s="737">
        <f t="shared" si="46"/>
        <v>0</v>
      </c>
      <c r="AJ129" s="737">
        <f t="shared" si="46"/>
        <v>0</v>
      </c>
      <c r="AK129" s="737">
        <f t="shared" si="46"/>
        <v>0</v>
      </c>
      <c r="AL129" s="737">
        <f t="shared" si="46"/>
        <v>0</v>
      </c>
      <c r="AM129" s="737">
        <f t="shared" si="46"/>
        <v>0</v>
      </c>
      <c r="AN129" s="737">
        <f t="shared" si="46"/>
        <v>0</v>
      </c>
      <c r="AO129" s="737">
        <f t="shared" si="46"/>
        <v>0</v>
      </c>
      <c r="AP129" s="737">
        <f t="shared" si="46"/>
        <v>0</v>
      </c>
      <c r="AQ129" s="737">
        <f t="shared" si="46"/>
        <v>0</v>
      </c>
      <c r="AR129" s="737">
        <f t="shared" si="46"/>
        <v>0</v>
      </c>
      <c r="AS129" s="737">
        <f t="shared" si="46"/>
        <v>0</v>
      </c>
      <c r="AT129" s="737">
        <f t="shared" si="46"/>
        <v>0</v>
      </c>
      <c r="AU129" s="737">
        <f t="shared" si="46"/>
        <v>0</v>
      </c>
      <c r="AV129" s="737">
        <f t="shared" si="46"/>
        <v>0</v>
      </c>
      <c r="AW129" s="737">
        <f t="shared" si="46"/>
        <v>0</v>
      </c>
      <c r="AX129" s="737">
        <f t="shared" si="46"/>
        <v>0</v>
      </c>
      <c r="AY129" s="737">
        <f t="shared" si="46"/>
        <v>0</v>
      </c>
      <c r="AZ129" s="737">
        <f t="shared" si="46"/>
        <v>0</v>
      </c>
      <c r="BA129" s="737">
        <f t="shared" si="46"/>
        <v>0</v>
      </c>
      <c r="BB129" s="737">
        <f t="shared" si="46"/>
        <v>0</v>
      </c>
      <c r="BC129" s="737">
        <f t="shared" si="46"/>
        <v>0</v>
      </c>
      <c r="BD129" s="737">
        <f t="shared" ref="BD129:CI129" si="47">SUMIF($C:$C,"58.7x",BD:BD)</f>
        <v>0</v>
      </c>
      <c r="BE129" s="737">
        <f t="shared" si="47"/>
        <v>0</v>
      </c>
      <c r="BF129" s="737">
        <f t="shared" si="47"/>
        <v>0</v>
      </c>
      <c r="BG129" s="737">
        <f t="shared" si="47"/>
        <v>0</v>
      </c>
      <c r="BH129" s="737">
        <f t="shared" si="47"/>
        <v>0</v>
      </c>
      <c r="BI129" s="737">
        <f t="shared" si="47"/>
        <v>0</v>
      </c>
      <c r="BJ129" s="737">
        <f t="shared" si="47"/>
        <v>0</v>
      </c>
      <c r="BK129" s="737">
        <f t="shared" si="47"/>
        <v>0</v>
      </c>
      <c r="BL129" s="737">
        <f t="shared" si="47"/>
        <v>0</v>
      </c>
      <c r="BM129" s="737">
        <f t="shared" si="47"/>
        <v>0</v>
      </c>
      <c r="BN129" s="737">
        <f t="shared" si="47"/>
        <v>0</v>
      </c>
      <c r="BO129" s="737">
        <f t="shared" si="47"/>
        <v>0</v>
      </c>
      <c r="BP129" s="737">
        <f t="shared" si="47"/>
        <v>0</v>
      </c>
      <c r="BQ129" s="737">
        <f t="shared" si="47"/>
        <v>0</v>
      </c>
      <c r="BR129" s="737">
        <f t="shared" si="47"/>
        <v>0</v>
      </c>
      <c r="BS129" s="737">
        <f t="shared" si="47"/>
        <v>0</v>
      </c>
      <c r="BT129" s="737">
        <f t="shared" si="47"/>
        <v>0</v>
      </c>
      <c r="BU129" s="737">
        <f t="shared" si="47"/>
        <v>0</v>
      </c>
      <c r="BV129" s="737">
        <f t="shared" si="47"/>
        <v>0</v>
      </c>
      <c r="BW129" s="737">
        <f t="shared" si="47"/>
        <v>0</v>
      </c>
      <c r="BX129" s="737">
        <f t="shared" si="47"/>
        <v>0</v>
      </c>
      <c r="BY129" s="737">
        <f t="shared" si="47"/>
        <v>0</v>
      </c>
      <c r="BZ129" s="737">
        <f t="shared" si="47"/>
        <v>0</v>
      </c>
      <c r="CA129" s="737">
        <f t="shared" si="47"/>
        <v>0</v>
      </c>
      <c r="CB129" s="737">
        <f t="shared" si="47"/>
        <v>0</v>
      </c>
      <c r="CC129" s="737">
        <f t="shared" si="47"/>
        <v>0</v>
      </c>
      <c r="CD129" s="737">
        <f t="shared" si="47"/>
        <v>0</v>
      </c>
      <c r="CE129" s="737">
        <f t="shared" si="47"/>
        <v>0</v>
      </c>
      <c r="CF129" s="737">
        <f t="shared" si="47"/>
        <v>0</v>
      </c>
      <c r="CG129" s="737">
        <f t="shared" si="47"/>
        <v>0</v>
      </c>
      <c r="CH129" s="737">
        <f t="shared" si="47"/>
        <v>0</v>
      </c>
      <c r="CI129" s="737">
        <f t="shared" si="47"/>
        <v>0</v>
      </c>
      <c r="CJ129" s="737">
        <f t="shared" ref="CJ129:DO129" si="48">SUMIF($C:$C,"58.7x",CJ:CJ)</f>
        <v>0</v>
      </c>
      <c r="CK129" s="737">
        <f t="shared" si="48"/>
        <v>0</v>
      </c>
      <c r="CL129" s="737">
        <f t="shared" si="48"/>
        <v>0</v>
      </c>
      <c r="CM129" s="737">
        <f t="shared" si="48"/>
        <v>0</v>
      </c>
      <c r="CN129" s="737">
        <f t="shared" si="48"/>
        <v>0</v>
      </c>
      <c r="CO129" s="737">
        <f t="shared" si="48"/>
        <v>0</v>
      </c>
      <c r="CP129" s="737">
        <f t="shared" si="48"/>
        <v>0</v>
      </c>
      <c r="CQ129" s="737">
        <f t="shared" si="48"/>
        <v>0</v>
      </c>
      <c r="CR129" s="737">
        <f t="shared" si="48"/>
        <v>0</v>
      </c>
      <c r="CS129" s="737">
        <f t="shared" si="48"/>
        <v>0</v>
      </c>
      <c r="CT129" s="737">
        <f t="shared" si="48"/>
        <v>0</v>
      </c>
      <c r="CU129" s="737">
        <f t="shared" si="48"/>
        <v>0</v>
      </c>
      <c r="CV129" s="737">
        <f t="shared" si="48"/>
        <v>0</v>
      </c>
      <c r="CW129" s="737">
        <f t="shared" si="48"/>
        <v>0</v>
      </c>
      <c r="CX129" s="737">
        <f t="shared" si="48"/>
        <v>0</v>
      </c>
      <c r="CY129" s="738">
        <f t="shared" si="48"/>
        <v>0</v>
      </c>
      <c r="CZ129" s="739">
        <f t="shared" si="48"/>
        <v>0</v>
      </c>
      <c r="DA129" s="739">
        <f t="shared" si="48"/>
        <v>0</v>
      </c>
      <c r="DB129" s="739">
        <f t="shared" si="48"/>
        <v>0</v>
      </c>
      <c r="DC129" s="739">
        <f t="shared" si="48"/>
        <v>0</v>
      </c>
      <c r="DD129" s="739">
        <f t="shared" si="48"/>
        <v>0</v>
      </c>
      <c r="DE129" s="739">
        <f t="shared" si="48"/>
        <v>0</v>
      </c>
      <c r="DF129" s="739">
        <f t="shared" si="48"/>
        <v>0</v>
      </c>
      <c r="DG129" s="739">
        <f t="shared" si="48"/>
        <v>0</v>
      </c>
      <c r="DH129" s="739">
        <f t="shared" si="48"/>
        <v>0</v>
      </c>
      <c r="DI129" s="739">
        <f t="shared" si="48"/>
        <v>0</v>
      </c>
      <c r="DJ129" s="739">
        <f t="shared" si="48"/>
        <v>0</v>
      </c>
      <c r="DK129" s="739">
        <f t="shared" si="48"/>
        <v>0</v>
      </c>
      <c r="DL129" s="739">
        <f t="shared" si="48"/>
        <v>0</v>
      </c>
      <c r="DM129" s="739">
        <f t="shared" si="48"/>
        <v>0</v>
      </c>
      <c r="DN129" s="739">
        <f t="shared" si="48"/>
        <v>0</v>
      </c>
      <c r="DO129" s="739">
        <f t="shared" si="48"/>
        <v>0</v>
      </c>
      <c r="DP129" s="739">
        <f t="shared" ref="DP129:DW129" si="49">SUMIF($C:$C,"58.7x",DP:DP)</f>
        <v>0</v>
      </c>
      <c r="DQ129" s="739">
        <f t="shared" si="49"/>
        <v>0</v>
      </c>
      <c r="DR129" s="739">
        <f t="shared" si="49"/>
        <v>0</v>
      </c>
      <c r="DS129" s="739">
        <f t="shared" si="49"/>
        <v>0</v>
      </c>
      <c r="DT129" s="739">
        <f t="shared" si="49"/>
        <v>0</v>
      </c>
      <c r="DU129" s="739">
        <f t="shared" si="49"/>
        <v>0</v>
      </c>
      <c r="DV129" s="739">
        <f t="shared" si="49"/>
        <v>0</v>
      </c>
      <c r="DW129" s="740">
        <f t="shared" si="49"/>
        <v>0</v>
      </c>
      <c r="DX129" s="37"/>
    </row>
    <row r="130" spans="2:128" ht="38.25" x14ac:dyDescent="0.2">
      <c r="B130" s="678" t="s">
        <v>495</v>
      </c>
      <c r="C130" s="742" t="s">
        <v>910</v>
      </c>
      <c r="D130" s="680" t="s">
        <v>853</v>
      </c>
      <c r="E130" s="681" t="s">
        <v>570</v>
      </c>
      <c r="F130" s="464" t="s">
        <v>840</v>
      </c>
      <c r="G130" s="682" t="s">
        <v>59</v>
      </c>
      <c r="H130" s="683" t="s">
        <v>497</v>
      </c>
      <c r="I130" s="683">
        <f>MAX(X130:AV130)</f>
        <v>10</v>
      </c>
      <c r="J130" s="683">
        <f>SUMPRODUCT($X$2:$CY$2,$X130:$CY130)*365</f>
        <v>87077.825048217113</v>
      </c>
      <c r="K130" s="683">
        <f>SUMPRODUCT($X$2:$CY$2,$X131:$CY131)+SUMPRODUCT($X$2:$CY$2,$X132:$CY132)+SUMPRODUCT($X$2:$CY$2,$X133:$CY133)</f>
        <v>23224.648044332986</v>
      </c>
      <c r="L130" s="683">
        <f>SUMPRODUCT($X$2:$CY$2,$X134:$CY134) +SUMPRODUCT($X$2:$CY$2,$X135:$CY135)</f>
        <v>8373.7853676504656</v>
      </c>
      <c r="M130" s="683">
        <f>SUMPRODUCT($X$2:$CY$2,$X136:$CY136)</f>
        <v>0</v>
      </c>
      <c r="N130" s="683">
        <f>SUMPRODUCT($X$2:$CY$2,$X139:$CY139) +SUMPRODUCT($X$2:$CY$2,$X140:$CY140)</f>
        <v>473.67025245900322</v>
      </c>
      <c r="O130" s="683">
        <f>SUMPRODUCT($X$2:$CY$2,$X137:$CY137) +SUMPRODUCT($X$2:$CY$2,$X138:$CY138) +SUMPRODUCT($X$2:$CY$2,$X141:$CY141)</f>
        <v>0</v>
      </c>
      <c r="P130" s="683">
        <f>SUM(K130:O130)</f>
        <v>32072.103664442457</v>
      </c>
      <c r="Q130" s="683">
        <f>(SUM(K130:M130)*100000)/(J130*1000)</f>
        <v>36.287577686381837</v>
      </c>
      <c r="R130" s="684">
        <f>(P130*100000)/(J130*1000)</f>
        <v>36.831539656259615</v>
      </c>
      <c r="S130" s="685">
        <v>3</v>
      </c>
      <c r="T130" s="686">
        <v>3</v>
      </c>
      <c r="U130" s="687" t="s">
        <v>498</v>
      </c>
      <c r="V130" s="688" t="s">
        <v>127</v>
      </c>
      <c r="W130" s="689" t="s">
        <v>78</v>
      </c>
      <c r="X130" s="690">
        <v>0</v>
      </c>
      <c r="Y130" s="690">
        <v>0</v>
      </c>
      <c r="Z130" s="690">
        <v>0</v>
      </c>
      <c r="AA130" s="690">
        <v>0</v>
      </c>
      <c r="AB130" s="690">
        <v>0</v>
      </c>
      <c r="AC130" s="690">
        <v>10</v>
      </c>
      <c r="AD130" s="690">
        <v>10</v>
      </c>
      <c r="AE130" s="690">
        <v>10</v>
      </c>
      <c r="AF130" s="690">
        <v>10</v>
      </c>
      <c r="AG130" s="690">
        <v>10</v>
      </c>
      <c r="AH130" s="690">
        <v>10</v>
      </c>
      <c r="AI130" s="690">
        <v>10</v>
      </c>
      <c r="AJ130" s="690">
        <v>10</v>
      </c>
      <c r="AK130" s="690">
        <v>10</v>
      </c>
      <c r="AL130" s="690">
        <v>10</v>
      </c>
      <c r="AM130" s="690">
        <v>10</v>
      </c>
      <c r="AN130" s="690">
        <v>10</v>
      </c>
      <c r="AO130" s="690">
        <v>10</v>
      </c>
      <c r="AP130" s="690">
        <v>10</v>
      </c>
      <c r="AQ130" s="690">
        <v>10</v>
      </c>
      <c r="AR130" s="690">
        <v>10</v>
      </c>
      <c r="AS130" s="690">
        <v>10</v>
      </c>
      <c r="AT130" s="690">
        <v>10</v>
      </c>
      <c r="AU130" s="690">
        <v>10</v>
      </c>
      <c r="AV130" s="690">
        <v>10</v>
      </c>
      <c r="AW130" s="690">
        <v>10</v>
      </c>
      <c r="AX130" s="690">
        <v>10</v>
      </c>
      <c r="AY130" s="690">
        <v>10</v>
      </c>
      <c r="AZ130" s="690">
        <v>10</v>
      </c>
      <c r="BA130" s="690">
        <v>10</v>
      </c>
      <c r="BB130" s="690">
        <v>10</v>
      </c>
      <c r="BC130" s="690">
        <v>10</v>
      </c>
      <c r="BD130" s="690">
        <v>10</v>
      </c>
      <c r="BE130" s="690">
        <v>10</v>
      </c>
      <c r="BF130" s="690">
        <v>10</v>
      </c>
      <c r="BG130" s="690">
        <v>10</v>
      </c>
      <c r="BH130" s="690">
        <v>10</v>
      </c>
      <c r="BI130" s="690">
        <v>10</v>
      </c>
      <c r="BJ130" s="690">
        <v>10</v>
      </c>
      <c r="BK130" s="690">
        <v>10</v>
      </c>
      <c r="BL130" s="690">
        <v>10</v>
      </c>
      <c r="BM130" s="690">
        <v>10</v>
      </c>
      <c r="BN130" s="690">
        <v>10</v>
      </c>
      <c r="BO130" s="690">
        <v>10</v>
      </c>
      <c r="BP130" s="690">
        <v>10</v>
      </c>
      <c r="BQ130" s="690">
        <v>10</v>
      </c>
      <c r="BR130" s="690">
        <v>10</v>
      </c>
      <c r="BS130" s="690">
        <v>10</v>
      </c>
      <c r="BT130" s="690">
        <v>10</v>
      </c>
      <c r="BU130" s="690">
        <v>10</v>
      </c>
      <c r="BV130" s="690">
        <v>10</v>
      </c>
      <c r="BW130" s="690">
        <v>10</v>
      </c>
      <c r="BX130" s="690">
        <v>10</v>
      </c>
      <c r="BY130" s="690">
        <v>10</v>
      </c>
      <c r="BZ130" s="690">
        <v>10</v>
      </c>
      <c r="CA130" s="690">
        <v>10</v>
      </c>
      <c r="CB130" s="690">
        <v>10</v>
      </c>
      <c r="CC130" s="690">
        <v>10</v>
      </c>
      <c r="CD130" s="690">
        <v>10</v>
      </c>
      <c r="CE130" s="691">
        <v>10</v>
      </c>
      <c r="CF130" s="691">
        <v>10</v>
      </c>
      <c r="CG130" s="691">
        <v>10</v>
      </c>
      <c r="CH130" s="691">
        <v>10</v>
      </c>
      <c r="CI130" s="691">
        <v>10</v>
      </c>
      <c r="CJ130" s="691">
        <v>10</v>
      </c>
      <c r="CK130" s="691">
        <v>10</v>
      </c>
      <c r="CL130" s="691">
        <v>10</v>
      </c>
      <c r="CM130" s="691">
        <v>10</v>
      </c>
      <c r="CN130" s="691">
        <v>10</v>
      </c>
      <c r="CO130" s="691">
        <v>10</v>
      </c>
      <c r="CP130" s="691">
        <v>10</v>
      </c>
      <c r="CQ130" s="691">
        <v>10</v>
      </c>
      <c r="CR130" s="691">
        <v>10</v>
      </c>
      <c r="CS130" s="691">
        <v>10</v>
      </c>
      <c r="CT130" s="691">
        <v>10</v>
      </c>
      <c r="CU130" s="691">
        <v>10</v>
      </c>
      <c r="CV130" s="691">
        <v>10</v>
      </c>
      <c r="CW130" s="691">
        <v>10</v>
      </c>
      <c r="CX130" s="691">
        <v>10</v>
      </c>
      <c r="CY130" s="692">
        <v>10</v>
      </c>
      <c r="CZ130" s="693">
        <v>0</v>
      </c>
      <c r="DA130" s="694">
        <v>0</v>
      </c>
      <c r="DB130" s="694">
        <v>0</v>
      </c>
      <c r="DC130" s="694">
        <v>0</v>
      </c>
      <c r="DD130" s="694">
        <v>0</v>
      </c>
      <c r="DE130" s="694">
        <v>0</v>
      </c>
      <c r="DF130" s="694">
        <v>0</v>
      </c>
      <c r="DG130" s="694">
        <v>0</v>
      </c>
      <c r="DH130" s="694">
        <v>0</v>
      </c>
      <c r="DI130" s="694">
        <v>0</v>
      </c>
      <c r="DJ130" s="694">
        <v>0</v>
      </c>
      <c r="DK130" s="694">
        <v>0</v>
      </c>
      <c r="DL130" s="694">
        <v>0</v>
      </c>
      <c r="DM130" s="694">
        <v>0</v>
      </c>
      <c r="DN130" s="694">
        <v>0</v>
      </c>
      <c r="DO130" s="694">
        <v>0</v>
      </c>
      <c r="DP130" s="694">
        <v>0</v>
      </c>
      <c r="DQ130" s="694">
        <v>0</v>
      </c>
      <c r="DR130" s="694">
        <v>0</v>
      </c>
      <c r="DS130" s="694">
        <v>0</v>
      </c>
      <c r="DT130" s="694">
        <v>0</v>
      </c>
      <c r="DU130" s="694">
        <v>0</v>
      </c>
      <c r="DV130" s="694">
        <v>0</v>
      </c>
      <c r="DW130" s="695">
        <v>0</v>
      </c>
      <c r="DX130" s="37"/>
    </row>
    <row r="131" spans="2:128" x14ac:dyDescent="0.2">
      <c r="B131" s="696"/>
      <c r="C131" s="697"/>
      <c r="D131" s="698"/>
      <c r="E131" s="699"/>
      <c r="F131" s="699"/>
      <c r="G131" s="698"/>
      <c r="H131" s="699"/>
      <c r="I131" s="699"/>
      <c r="J131" s="699"/>
      <c r="K131" s="699"/>
      <c r="L131" s="699"/>
      <c r="M131" s="699"/>
      <c r="N131" s="699"/>
      <c r="O131" s="699"/>
      <c r="P131" s="699"/>
      <c r="Q131" s="699"/>
      <c r="R131" s="700"/>
      <c r="S131" s="699"/>
      <c r="T131" s="700"/>
      <c r="U131" s="701" t="s">
        <v>499</v>
      </c>
      <c r="V131" s="688" t="s">
        <v>127</v>
      </c>
      <c r="W131" s="689" t="s">
        <v>500</v>
      </c>
      <c r="X131" s="690">
        <v>1136.8</v>
      </c>
      <c r="Y131" s="690">
        <v>1299.2</v>
      </c>
      <c r="Z131" s="690">
        <v>1624</v>
      </c>
      <c r="AA131" s="690">
        <v>6496</v>
      </c>
      <c r="AB131" s="690">
        <v>5684</v>
      </c>
      <c r="AC131" s="690">
        <v>0</v>
      </c>
      <c r="AD131" s="690">
        <v>0</v>
      </c>
      <c r="AE131" s="690">
        <v>0</v>
      </c>
      <c r="AF131" s="690">
        <v>0</v>
      </c>
      <c r="AG131" s="690">
        <v>0</v>
      </c>
      <c r="AH131" s="690">
        <v>0</v>
      </c>
      <c r="AI131" s="690">
        <v>0</v>
      </c>
      <c r="AJ131" s="690">
        <v>0</v>
      </c>
      <c r="AK131" s="690">
        <v>0</v>
      </c>
      <c r="AL131" s="690">
        <v>0</v>
      </c>
      <c r="AM131" s="690">
        <v>0</v>
      </c>
      <c r="AN131" s="690">
        <v>0</v>
      </c>
      <c r="AO131" s="690">
        <v>0</v>
      </c>
      <c r="AP131" s="690">
        <v>0</v>
      </c>
      <c r="AQ131" s="690">
        <v>0</v>
      </c>
      <c r="AR131" s="690">
        <v>630</v>
      </c>
      <c r="AS131" s="690">
        <v>720</v>
      </c>
      <c r="AT131" s="690">
        <v>900</v>
      </c>
      <c r="AU131" s="690">
        <v>3600</v>
      </c>
      <c r="AV131" s="690">
        <v>3150</v>
      </c>
      <c r="AW131" s="690">
        <v>0</v>
      </c>
      <c r="AX131" s="690">
        <v>0</v>
      </c>
      <c r="AY131" s="690">
        <v>0</v>
      </c>
      <c r="AZ131" s="690">
        <v>0</v>
      </c>
      <c r="BA131" s="690">
        <v>0</v>
      </c>
      <c r="BB131" s="690">
        <v>0</v>
      </c>
      <c r="BC131" s="690">
        <v>0</v>
      </c>
      <c r="BD131" s="690">
        <v>0</v>
      </c>
      <c r="BE131" s="690">
        <v>0</v>
      </c>
      <c r="BF131" s="690">
        <v>0</v>
      </c>
      <c r="BG131" s="690">
        <v>0</v>
      </c>
      <c r="BH131" s="690">
        <v>0</v>
      </c>
      <c r="BI131" s="690">
        <v>0</v>
      </c>
      <c r="BJ131" s="690">
        <v>0</v>
      </c>
      <c r="BK131" s="690">
        <v>0</v>
      </c>
      <c r="BL131" s="690">
        <v>630</v>
      </c>
      <c r="BM131" s="690">
        <v>720</v>
      </c>
      <c r="BN131" s="690">
        <v>900</v>
      </c>
      <c r="BO131" s="690">
        <v>3600</v>
      </c>
      <c r="BP131" s="690">
        <v>3150</v>
      </c>
      <c r="BQ131" s="690">
        <v>0</v>
      </c>
      <c r="BR131" s="690">
        <v>0</v>
      </c>
      <c r="BS131" s="690">
        <v>0</v>
      </c>
      <c r="BT131" s="690">
        <v>0</v>
      </c>
      <c r="BU131" s="690">
        <v>0</v>
      </c>
      <c r="BV131" s="690">
        <v>0</v>
      </c>
      <c r="BW131" s="690">
        <v>0</v>
      </c>
      <c r="BX131" s="690">
        <v>0</v>
      </c>
      <c r="BY131" s="690">
        <v>0</v>
      </c>
      <c r="BZ131" s="690">
        <v>0</v>
      </c>
      <c r="CA131" s="690">
        <v>0</v>
      </c>
      <c r="CB131" s="690">
        <v>0</v>
      </c>
      <c r="CC131" s="690">
        <v>0</v>
      </c>
      <c r="CD131" s="690">
        <v>0</v>
      </c>
      <c r="CE131" s="691">
        <v>0</v>
      </c>
      <c r="CF131" s="691">
        <v>1136.8</v>
      </c>
      <c r="CG131" s="691">
        <v>1299.2</v>
      </c>
      <c r="CH131" s="691">
        <v>1624</v>
      </c>
      <c r="CI131" s="691">
        <v>6496</v>
      </c>
      <c r="CJ131" s="691">
        <v>5684</v>
      </c>
      <c r="CK131" s="691">
        <v>0</v>
      </c>
      <c r="CL131" s="691">
        <v>0</v>
      </c>
      <c r="CM131" s="691">
        <v>0</v>
      </c>
      <c r="CN131" s="691">
        <v>0</v>
      </c>
      <c r="CO131" s="691">
        <v>0</v>
      </c>
      <c r="CP131" s="691">
        <v>0</v>
      </c>
      <c r="CQ131" s="691">
        <v>0</v>
      </c>
      <c r="CR131" s="691">
        <v>0</v>
      </c>
      <c r="CS131" s="691">
        <v>0</v>
      </c>
      <c r="CT131" s="691">
        <v>0</v>
      </c>
      <c r="CU131" s="691">
        <v>0</v>
      </c>
      <c r="CV131" s="691">
        <v>0</v>
      </c>
      <c r="CW131" s="691">
        <v>0</v>
      </c>
      <c r="CX131" s="691">
        <v>0</v>
      </c>
      <c r="CY131" s="692">
        <v>0</v>
      </c>
      <c r="CZ131" s="693">
        <v>0</v>
      </c>
      <c r="DA131" s="694">
        <v>0</v>
      </c>
      <c r="DB131" s="694">
        <v>0</v>
      </c>
      <c r="DC131" s="694">
        <v>0</v>
      </c>
      <c r="DD131" s="694">
        <v>0</v>
      </c>
      <c r="DE131" s="694">
        <v>0</v>
      </c>
      <c r="DF131" s="694">
        <v>0</v>
      </c>
      <c r="DG131" s="694">
        <v>0</v>
      </c>
      <c r="DH131" s="694">
        <v>0</v>
      </c>
      <c r="DI131" s="694">
        <v>0</v>
      </c>
      <c r="DJ131" s="694">
        <v>0</v>
      </c>
      <c r="DK131" s="694">
        <v>0</v>
      </c>
      <c r="DL131" s="694">
        <v>0</v>
      </c>
      <c r="DM131" s="694">
        <v>0</v>
      </c>
      <c r="DN131" s="694">
        <v>0</v>
      </c>
      <c r="DO131" s="694">
        <v>0</v>
      </c>
      <c r="DP131" s="694">
        <v>0</v>
      </c>
      <c r="DQ131" s="694">
        <v>0</v>
      </c>
      <c r="DR131" s="694">
        <v>0</v>
      </c>
      <c r="DS131" s="694">
        <v>0</v>
      </c>
      <c r="DT131" s="694">
        <v>0</v>
      </c>
      <c r="DU131" s="694">
        <v>0</v>
      </c>
      <c r="DV131" s="694">
        <v>0</v>
      </c>
      <c r="DW131" s="695">
        <v>0</v>
      </c>
      <c r="DX131" s="37"/>
    </row>
    <row r="132" spans="2:128" x14ac:dyDescent="0.2">
      <c r="B132" s="702"/>
      <c r="C132" s="703"/>
      <c r="D132" s="502"/>
      <c r="E132" s="502"/>
      <c r="F132" s="502"/>
      <c r="G132" s="502"/>
      <c r="H132" s="502"/>
      <c r="I132" s="529"/>
      <c r="J132" s="529"/>
      <c r="K132" s="529"/>
      <c r="L132" s="529"/>
      <c r="M132" s="529"/>
      <c r="N132" s="529"/>
      <c r="O132" s="529"/>
      <c r="P132" s="529"/>
      <c r="Q132" s="529"/>
      <c r="R132" s="704"/>
      <c r="S132" s="529"/>
      <c r="T132" s="704"/>
      <c r="U132" s="701" t="s">
        <v>501</v>
      </c>
      <c r="V132" s="688" t="s">
        <v>127</v>
      </c>
      <c r="W132" s="689" t="s">
        <v>500</v>
      </c>
      <c r="X132" s="690">
        <v>0</v>
      </c>
      <c r="Y132" s="690">
        <v>0</v>
      </c>
      <c r="Z132" s="690">
        <v>0</v>
      </c>
      <c r="AA132" s="690">
        <v>0</v>
      </c>
      <c r="AB132" s="690">
        <v>0</v>
      </c>
      <c r="AC132" s="690">
        <v>0</v>
      </c>
      <c r="AD132" s="690">
        <v>0</v>
      </c>
      <c r="AE132" s="690">
        <v>0</v>
      </c>
      <c r="AF132" s="690">
        <v>0</v>
      </c>
      <c r="AG132" s="690">
        <v>0</v>
      </c>
      <c r="AH132" s="690">
        <v>0</v>
      </c>
      <c r="AI132" s="690">
        <v>0</v>
      </c>
      <c r="AJ132" s="690">
        <v>0</v>
      </c>
      <c r="AK132" s="690">
        <v>0</v>
      </c>
      <c r="AL132" s="690">
        <v>0</v>
      </c>
      <c r="AM132" s="690">
        <v>0</v>
      </c>
      <c r="AN132" s="690">
        <v>0</v>
      </c>
      <c r="AO132" s="690">
        <v>0</v>
      </c>
      <c r="AP132" s="690">
        <v>0</v>
      </c>
      <c r="AQ132" s="690">
        <v>0</v>
      </c>
      <c r="AR132" s="690">
        <v>0</v>
      </c>
      <c r="AS132" s="690">
        <v>0</v>
      </c>
      <c r="AT132" s="690">
        <v>0</v>
      </c>
      <c r="AU132" s="690">
        <v>0</v>
      </c>
      <c r="AV132" s="690">
        <v>0</v>
      </c>
      <c r="AW132" s="690">
        <v>0</v>
      </c>
      <c r="AX132" s="690">
        <v>0</v>
      </c>
      <c r="AY132" s="690">
        <v>0</v>
      </c>
      <c r="AZ132" s="690">
        <v>0</v>
      </c>
      <c r="BA132" s="690">
        <v>0</v>
      </c>
      <c r="BB132" s="690">
        <v>0</v>
      </c>
      <c r="BC132" s="690">
        <v>0</v>
      </c>
      <c r="BD132" s="690">
        <v>0</v>
      </c>
      <c r="BE132" s="690">
        <v>0</v>
      </c>
      <c r="BF132" s="690">
        <v>0</v>
      </c>
      <c r="BG132" s="690">
        <v>0</v>
      </c>
      <c r="BH132" s="690">
        <v>0</v>
      </c>
      <c r="BI132" s="690">
        <v>0</v>
      </c>
      <c r="BJ132" s="690">
        <v>0</v>
      </c>
      <c r="BK132" s="690">
        <v>0</v>
      </c>
      <c r="BL132" s="690">
        <v>0</v>
      </c>
      <c r="BM132" s="690">
        <v>0</v>
      </c>
      <c r="BN132" s="690">
        <v>0</v>
      </c>
      <c r="BO132" s="690">
        <v>0</v>
      </c>
      <c r="BP132" s="690">
        <v>0</v>
      </c>
      <c r="BQ132" s="690">
        <v>0</v>
      </c>
      <c r="BR132" s="690">
        <v>0</v>
      </c>
      <c r="BS132" s="690">
        <v>0</v>
      </c>
      <c r="BT132" s="690">
        <v>0</v>
      </c>
      <c r="BU132" s="690">
        <v>0</v>
      </c>
      <c r="BV132" s="690">
        <v>0</v>
      </c>
      <c r="BW132" s="690">
        <v>0</v>
      </c>
      <c r="BX132" s="690">
        <v>0</v>
      </c>
      <c r="BY132" s="690">
        <v>0</v>
      </c>
      <c r="BZ132" s="690">
        <v>0</v>
      </c>
      <c r="CA132" s="690">
        <v>0</v>
      </c>
      <c r="CB132" s="690">
        <v>0</v>
      </c>
      <c r="CC132" s="690">
        <v>0</v>
      </c>
      <c r="CD132" s="690">
        <v>0</v>
      </c>
      <c r="CE132" s="691">
        <v>0</v>
      </c>
      <c r="CF132" s="691">
        <v>0</v>
      </c>
      <c r="CG132" s="691">
        <v>0</v>
      </c>
      <c r="CH132" s="691">
        <v>0</v>
      </c>
      <c r="CI132" s="691">
        <v>0</v>
      </c>
      <c r="CJ132" s="691">
        <v>0</v>
      </c>
      <c r="CK132" s="691">
        <v>0</v>
      </c>
      <c r="CL132" s="691">
        <v>0</v>
      </c>
      <c r="CM132" s="691">
        <v>0</v>
      </c>
      <c r="CN132" s="691">
        <v>0</v>
      </c>
      <c r="CO132" s="691">
        <v>0</v>
      </c>
      <c r="CP132" s="691">
        <v>0</v>
      </c>
      <c r="CQ132" s="691">
        <v>0</v>
      </c>
      <c r="CR132" s="691">
        <v>0</v>
      </c>
      <c r="CS132" s="691">
        <v>0</v>
      </c>
      <c r="CT132" s="691">
        <v>0</v>
      </c>
      <c r="CU132" s="691">
        <v>0</v>
      </c>
      <c r="CV132" s="691">
        <v>0</v>
      </c>
      <c r="CW132" s="691">
        <v>0</v>
      </c>
      <c r="CX132" s="691">
        <v>0</v>
      </c>
      <c r="CY132" s="692">
        <v>0</v>
      </c>
      <c r="CZ132" s="693">
        <v>0</v>
      </c>
      <c r="DA132" s="694">
        <v>0</v>
      </c>
      <c r="DB132" s="694">
        <v>0</v>
      </c>
      <c r="DC132" s="694">
        <v>0</v>
      </c>
      <c r="DD132" s="694">
        <v>0</v>
      </c>
      <c r="DE132" s="694">
        <v>0</v>
      </c>
      <c r="DF132" s="694">
        <v>0</v>
      </c>
      <c r="DG132" s="694">
        <v>0</v>
      </c>
      <c r="DH132" s="694">
        <v>0</v>
      </c>
      <c r="DI132" s="694">
        <v>0</v>
      </c>
      <c r="DJ132" s="694">
        <v>0</v>
      </c>
      <c r="DK132" s="694">
        <v>0</v>
      </c>
      <c r="DL132" s="694">
        <v>0</v>
      </c>
      <c r="DM132" s="694">
        <v>0</v>
      </c>
      <c r="DN132" s="694">
        <v>0</v>
      </c>
      <c r="DO132" s="694">
        <v>0</v>
      </c>
      <c r="DP132" s="694">
        <v>0</v>
      </c>
      <c r="DQ132" s="694">
        <v>0</v>
      </c>
      <c r="DR132" s="694">
        <v>0</v>
      </c>
      <c r="DS132" s="694">
        <v>0</v>
      </c>
      <c r="DT132" s="694">
        <v>0</v>
      </c>
      <c r="DU132" s="694">
        <v>0</v>
      </c>
      <c r="DV132" s="694">
        <v>0</v>
      </c>
      <c r="DW132" s="695">
        <v>0</v>
      </c>
      <c r="DX132" s="37"/>
    </row>
    <row r="133" spans="2:128" x14ac:dyDescent="0.2">
      <c r="B133" s="702"/>
      <c r="C133" s="703"/>
      <c r="D133" s="502"/>
      <c r="E133" s="502"/>
      <c r="F133" s="502"/>
      <c r="G133" s="502"/>
      <c r="H133" s="502"/>
      <c r="I133" s="529"/>
      <c r="J133" s="529"/>
      <c r="K133" s="529"/>
      <c r="L133" s="529"/>
      <c r="M133" s="529"/>
      <c r="N133" s="529"/>
      <c r="O133" s="529"/>
      <c r="P133" s="529"/>
      <c r="Q133" s="529"/>
      <c r="R133" s="704"/>
      <c r="S133" s="529"/>
      <c r="T133" s="704"/>
      <c r="U133" s="705" t="s">
        <v>855</v>
      </c>
      <c r="V133" s="706" t="s">
        <v>127</v>
      </c>
      <c r="W133" s="707" t="s">
        <v>500</v>
      </c>
      <c r="X133" s="692">
        <v>0</v>
      </c>
      <c r="Y133" s="692">
        <v>0</v>
      </c>
      <c r="Z133" s="692">
        <v>0</v>
      </c>
      <c r="AA133" s="692">
        <v>0</v>
      </c>
      <c r="AB133" s="692">
        <v>0</v>
      </c>
      <c r="AC133" s="692">
        <v>0</v>
      </c>
      <c r="AD133" s="692">
        <v>0</v>
      </c>
      <c r="AE133" s="692">
        <v>0</v>
      </c>
      <c r="AF133" s="692">
        <v>0</v>
      </c>
      <c r="AG133" s="692">
        <v>0</v>
      </c>
      <c r="AH133" s="692">
        <v>0</v>
      </c>
      <c r="AI133" s="692">
        <v>0</v>
      </c>
      <c r="AJ133" s="692">
        <v>0</v>
      </c>
      <c r="AK133" s="692">
        <v>0</v>
      </c>
      <c r="AL133" s="692">
        <v>0</v>
      </c>
      <c r="AM133" s="692">
        <v>0</v>
      </c>
      <c r="AN133" s="692">
        <v>0</v>
      </c>
      <c r="AO133" s="692">
        <v>0</v>
      </c>
      <c r="AP133" s="692">
        <v>0</v>
      </c>
      <c r="AQ133" s="692">
        <v>0</v>
      </c>
      <c r="AR133" s="692">
        <v>0</v>
      </c>
      <c r="AS133" s="692">
        <v>0</v>
      </c>
      <c r="AT133" s="692">
        <v>0</v>
      </c>
      <c r="AU133" s="692">
        <v>0</v>
      </c>
      <c r="AV133" s="692">
        <v>0</v>
      </c>
      <c r="AW133" s="692">
        <v>0</v>
      </c>
      <c r="AX133" s="692">
        <v>0</v>
      </c>
      <c r="AY133" s="692">
        <v>0</v>
      </c>
      <c r="AZ133" s="692">
        <v>0</v>
      </c>
      <c r="BA133" s="692">
        <v>0</v>
      </c>
      <c r="BB133" s="692">
        <v>0</v>
      </c>
      <c r="BC133" s="692">
        <v>0</v>
      </c>
      <c r="BD133" s="692">
        <v>0</v>
      </c>
      <c r="BE133" s="692">
        <v>0</v>
      </c>
      <c r="BF133" s="692">
        <v>0</v>
      </c>
      <c r="BG133" s="692">
        <v>0</v>
      </c>
      <c r="BH133" s="692">
        <v>0</v>
      </c>
      <c r="BI133" s="692">
        <v>0</v>
      </c>
      <c r="BJ133" s="692">
        <v>0</v>
      </c>
      <c r="BK133" s="692">
        <v>0</v>
      </c>
      <c r="BL133" s="692">
        <v>0</v>
      </c>
      <c r="BM133" s="692">
        <v>0</v>
      </c>
      <c r="BN133" s="692">
        <v>0</v>
      </c>
      <c r="BO133" s="692">
        <v>0</v>
      </c>
      <c r="BP133" s="692">
        <v>0</v>
      </c>
      <c r="BQ133" s="692">
        <v>0</v>
      </c>
      <c r="BR133" s="692">
        <v>0</v>
      </c>
      <c r="BS133" s="692">
        <v>0</v>
      </c>
      <c r="BT133" s="692">
        <v>0</v>
      </c>
      <c r="BU133" s="692">
        <v>0</v>
      </c>
      <c r="BV133" s="692">
        <v>0</v>
      </c>
      <c r="BW133" s="692">
        <v>0</v>
      </c>
      <c r="BX133" s="692">
        <v>0</v>
      </c>
      <c r="BY133" s="692">
        <v>0</v>
      </c>
      <c r="BZ133" s="692">
        <v>0</v>
      </c>
      <c r="CA133" s="692">
        <v>0</v>
      </c>
      <c r="CB133" s="692">
        <v>0</v>
      </c>
      <c r="CC133" s="692">
        <v>0</v>
      </c>
      <c r="CD133" s="692">
        <v>0</v>
      </c>
      <c r="CE133" s="692">
        <v>0</v>
      </c>
      <c r="CF133" s="692">
        <v>0</v>
      </c>
      <c r="CG133" s="692">
        <v>0</v>
      </c>
      <c r="CH133" s="692">
        <v>0</v>
      </c>
      <c r="CI133" s="692">
        <v>0</v>
      </c>
      <c r="CJ133" s="692">
        <v>0</v>
      </c>
      <c r="CK133" s="692">
        <v>0</v>
      </c>
      <c r="CL133" s="692">
        <v>0</v>
      </c>
      <c r="CM133" s="692">
        <v>0</v>
      </c>
      <c r="CN133" s="692">
        <v>0</v>
      </c>
      <c r="CO133" s="692">
        <v>0</v>
      </c>
      <c r="CP133" s="692">
        <v>0</v>
      </c>
      <c r="CQ133" s="692">
        <v>0</v>
      </c>
      <c r="CR133" s="692">
        <v>0</v>
      </c>
      <c r="CS133" s="692">
        <v>0</v>
      </c>
      <c r="CT133" s="692">
        <v>0</v>
      </c>
      <c r="CU133" s="692">
        <v>0</v>
      </c>
      <c r="CV133" s="692">
        <v>0</v>
      </c>
      <c r="CW133" s="692">
        <v>0</v>
      </c>
      <c r="CX133" s="692">
        <v>0</v>
      </c>
      <c r="CY133" s="692">
        <v>0</v>
      </c>
      <c r="CZ133" s="693"/>
      <c r="DA133" s="694"/>
      <c r="DB133" s="694"/>
      <c r="DC133" s="694"/>
      <c r="DD133" s="694"/>
      <c r="DE133" s="694"/>
      <c r="DF133" s="694"/>
      <c r="DG133" s="694"/>
      <c r="DH133" s="694"/>
      <c r="DI133" s="694"/>
      <c r="DJ133" s="694"/>
      <c r="DK133" s="694"/>
      <c r="DL133" s="694"/>
      <c r="DM133" s="694"/>
      <c r="DN133" s="694"/>
      <c r="DO133" s="694"/>
      <c r="DP133" s="694"/>
      <c r="DQ133" s="694"/>
      <c r="DR133" s="694"/>
      <c r="DS133" s="694"/>
      <c r="DT133" s="694"/>
      <c r="DU133" s="694"/>
      <c r="DV133" s="694"/>
      <c r="DW133" s="695"/>
      <c r="DX133" s="37"/>
    </row>
    <row r="134" spans="2:128" x14ac:dyDescent="0.2">
      <c r="B134" s="708"/>
      <c r="C134" s="709"/>
      <c r="D134" s="96"/>
      <c r="E134" s="96"/>
      <c r="F134" s="96"/>
      <c r="G134" s="96"/>
      <c r="H134" s="96"/>
      <c r="I134" s="710"/>
      <c r="J134" s="710"/>
      <c r="K134" s="710"/>
      <c r="L134" s="710"/>
      <c r="M134" s="710"/>
      <c r="N134" s="710"/>
      <c r="O134" s="710"/>
      <c r="P134" s="710"/>
      <c r="Q134" s="710"/>
      <c r="R134" s="711"/>
      <c r="S134" s="710"/>
      <c r="T134" s="711"/>
      <c r="U134" s="701" t="s">
        <v>502</v>
      </c>
      <c r="V134" s="688" t="s">
        <v>127</v>
      </c>
      <c r="W134" s="712" t="s">
        <v>500</v>
      </c>
      <c r="X134" s="690">
        <v>0</v>
      </c>
      <c r="Y134" s="690">
        <v>0</v>
      </c>
      <c r="Z134" s="690">
        <v>0</v>
      </c>
      <c r="AA134" s="690">
        <v>0</v>
      </c>
      <c r="AB134" s="690">
        <v>0</v>
      </c>
      <c r="AC134" s="690">
        <v>158</v>
      </c>
      <c r="AD134" s="690">
        <v>158</v>
      </c>
      <c r="AE134" s="690">
        <v>158</v>
      </c>
      <c r="AF134" s="690">
        <v>158</v>
      </c>
      <c r="AG134" s="690">
        <v>158</v>
      </c>
      <c r="AH134" s="690">
        <v>158</v>
      </c>
      <c r="AI134" s="690">
        <v>158</v>
      </c>
      <c r="AJ134" s="690">
        <v>158</v>
      </c>
      <c r="AK134" s="690">
        <v>158</v>
      </c>
      <c r="AL134" s="690">
        <v>158</v>
      </c>
      <c r="AM134" s="690">
        <v>158</v>
      </c>
      <c r="AN134" s="690">
        <v>158</v>
      </c>
      <c r="AO134" s="690">
        <v>158</v>
      </c>
      <c r="AP134" s="690">
        <v>158</v>
      </c>
      <c r="AQ134" s="690">
        <v>158</v>
      </c>
      <c r="AR134" s="690">
        <v>158</v>
      </c>
      <c r="AS134" s="690">
        <v>158</v>
      </c>
      <c r="AT134" s="690">
        <v>158</v>
      </c>
      <c r="AU134" s="690">
        <v>158</v>
      </c>
      <c r="AV134" s="690">
        <v>158</v>
      </c>
      <c r="AW134" s="690">
        <v>158</v>
      </c>
      <c r="AX134" s="690">
        <v>158</v>
      </c>
      <c r="AY134" s="690">
        <v>158</v>
      </c>
      <c r="AZ134" s="690">
        <v>158</v>
      </c>
      <c r="BA134" s="690">
        <v>158</v>
      </c>
      <c r="BB134" s="690">
        <v>158</v>
      </c>
      <c r="BC134" s="690">
        <v>158</v>
      </c>
      <c r="BD134" s="690">
        <v>158</v>
      </c>
      <c r="BE134" s="690">
        <v>158</v>
      </c>
      <c r="BF134" s="690">
        <v>158</v>
      </c>
      <c r="BG134" s="690">
        <v>158</v>
      </c>
      <c r="BH134" s="690">
        <v>158</v>
      </c>
      <c r="BI134" s="690">
        <v>158</v>
      </c>
      <c r="BJ134" s="690">
        <v>158</v>
      </c>
      <c r="BK134" s="690">
        <v>158</v>
      </c>
      <c r="BL134" s="690">
        <v>158</v>
      </c>
      <c r="BM134" s="690">
        <v>158</v>
      </c>
      <c r="BN134" s="690">
        <v>158</v>
      </c>
      <c r="BO134" s="690">
        <v>158</v>
      </c>
      <c r="BP134" s="690">
        <v>158</v>
      </c>
      <c r="BQ134" s="690">
        <v>158</v>
      </c>
      <c r="BR134" s="690">
        <v>158</v>
      </c>
      <c r="BS134" s="690">
        <v>158</v>
      </c>
      <c r="BT134" s="690">
        <v>158</v>
      </c>
      <c r="BU134" s="690">
        <v>158</v>
      </c>
      <c r="BV134" s="690">
        <v>158</v>
      </c>
      <c r="BW134" s="690">
        <v>158</v>
      </c>
      <c r="BX134" s="690">
        <v>158</v>
      </c>
      <c r="BY134" s="690">
        <v>158</v>
      </c>
      <c r="BZ134" s="690">
        <v>158</v>
      </c>
      <c r="CA134" s="690">
        <v>158</v>
      </c>
      <c r="CB134" s="690">
        <v>158</v>
      </c>
      <c r="CC134" s="690">
        <v>158</v>
      </c>
      <c r="CD134" s="690">
        <v>158</v>
      </c>
      <c r="CE134" s="691">
        <v>158</v>
      </c>
      <c r="CF134" s="691">
        <v>158</v>
      </c>
      <c r="CG134" s="691">
        <v>158</v>
      </c>
      <c r="CH134" s="691">
        <v>158</v>
      </c>
      <c r="CI134" s="691">
        <v>158</v>
      </c>
      <c r="CJ134" s="691">
        <v>158</v>
      </c>
      <c r="CK134" s="691">
        <v>158</v>
      </c>
      <c r="CL134" s="691">
        <v>158</v>
      </c>
      <c r="CM134" s="691">
        <v>158</v>
      </c>
      <c r="CN134" s="691">
        <v>158</v>
      </c>
      <c r="CO134" s="691">
        <v>158</v>
      </c>
      <c r="CP134" s="691">
        <v>158</v>
      </c>
      <c r="CQ134" s="691">
        <v>158</v>
      </c>
      <c r="CR134" s="691">
        <v>158</v>
      </c>
      <c r="CS134" s="691">
        <v>158</v>
      </c>
      <c r="CT134" s="691">
        <v>158</v>
      </c>
      <c r="CU134" s="691">
        <v>158</v>
      </c>
      <c r="CV134" s="691">
        <v>158</v>
      </c>
      <c r="CW134" s="691">
        <v>158</v>
      </c>
      <c r="CX134" s="691">
        <v>158</v>
      </c>
      <c r="CY134" s="692">
        <v>158</v>
      </c>
      <c r="CZ134" s="693">
        <v>0</v>
      </c>
      <c r="DA134" s="694">
        <v>0</v>
      </c>
      <c r="DB134" s="694">
        <v>0</v>
      </c>
      <c r="DC134" s="694">
        <v>0</v>
      </c>
      <c r="DD134" s="694">
        <v>0</v>
      </c>
      <c r="DE134" s="694">
        <v>0</v>
      </c>
      <c r="DF134" s="694">
        <v>0</v>
      </c>
      <c r="DG134" s="694">
        <v>0</v>
      </c>
      <c r="DH134" s="694">
        <v>0</v>
      </c>
      <c r="DI134" s="694">
        <v>0</v>
      </c>
      <c r="DJ134" s="694">
        <v>0</v>
      </c>
      <c r="DK134" s="694">
        <v>0</v>
      </c>
      <c r="DL134" s="694">
        <v>0</v>
      </c>
      <c r="DM134" s="694">
        <v>0</v>
      </c>
      <c r="DN134" s="694">
        <v>0</v>
      </c>
      <c r="DO134" s="694">
        <v>0</v>
      </c>
      <c r="DP134" s="694">
        <v>0</v>
      </c>
      <c r="DQ134" s="694">
        <v>0</v>
      </c>
      <c r="DR134" s="694">
        <v>0</v>
      </c>
      <c r="DS134" s="694">
        <v>0</v>
      </c>
      <c r="DT134" s="694">
        <v>0</v>
      </c>
      <c r="DU134" s="694">
        <v>0</v>
      </c>
      <c r="DV134" s="694">
        <v>0</v>
      </c>
      <c r="DW134" s="695">
        <v>0</v>
      </c>
      <c r="DX134" s="37"/>
    </row>
    <row r="135" spans="2:128" x14ac:dyDescent="0.2">
      <c r="B135" s="713"/>
      <c r="C135" s="714"/>
      <c r="D135" s="215"/>
      <c r="E135" s="215"/>
      <c r="F135" s="215"/>
      <c r="G135" s="215"/>
      <c r="H135" s="215"/>
      <c r="I135" s="715"/>
      <c r="J135" s="715"/>
      <c r="K135" s="715"/>
      <c r="L135" s="715"/>
      <c r="M135" s="715"/>
      <c r="N135" s="715"/>
      <c r="O135" s="715"/>
      <c r="P135" s="715"/>
      <c r="Q135" s="715"/>
      <c r="R135" s="716"/>
      <c r="S135" s="715"/>
      <c r="T135" s="716"/>
      <c r="U135" s="701" t="s">
        <v>503</v>
      </c>
      <c r="V135" s="688" t="s">
        <v>127</v>
      </c>
      <c r="W135" s="712" t="s">
        <v>500</v>
      </c>
      <c r="X135" s="690">
        <v>0</v>
      </c>
      <c r="Y135" s="690">
        <v>0</v>
      </c>
      <c r="Z135" s="690">
        <v>0</v>
      </c>
      <c r="AA135" s="690">
        <v>0</v>
      </c>
      <c r="AB135" s="690">
        <v>0</v>
      </c>
      <c r="AC135" s="690">
        <v>193</v>
      </c>
      <c r="AD135" s="690">
        <v>193</v>
      </c>
      <c r="AE135" s="690">
        <v>193</v>
      </c>
      <c r="AF135" s="690">
        <v>193</v>
      </c>
      <c r="AG135" s="690">
        <v>193</v>
      </c>
      <c r="AH135" s="690">
        <v>193</v>
      </c>
      <c r="AI135" s="690">
        <v>193</v>
      </c>
      <c r="AJ135" s="690">
        <v>193</v>
      </c>
      <c r="AK135" s="690">
        <v>193</v>
      </c>
      <c r="AL135" s="690">
        <v>193</v>
      </c>
      <c r="AM135" s="690">
        <v>193</v>
      </c>
      <c r="AN135" s="690">
        <v>193</v>
      </c>
      <c r="AO135" s="690">
        <v>193</v>
      </c>
      <c r="AP135" s="690">
        <v>193</v>
      </c>
      <c r="AQ135" s="690">
        <v>193</v>
      </c>
      <c r="AR135" s="690">
        <v>193</v>
      </c>
      <c r="AS135" s="690">
        <v>193</v>
      </c>
      <c r="AT135" s="690">
        <v>193</v>
      </c>
      <c r="AU135" s="690">
        <v>193</v>
      </c>
      <c r="AV135" s="690">
        <v>193</v>
      </c>
      <c r="AW135" s="690">
        <v>193</v>
      </c>
      <c r="AX135" s="690">
        <v>193</v>
      </c>
      <c r="AY135" s="690">
        <v>193</v>
      </c>
      <c r="AZ135" s="690">
        <v>193</v>
      </c>
      <c r="BA135" s="690">
        <v>193</v>
      </c>
      <c r="BB135" s="690">
        <v>193</v>
      </c>
      <c r="BC135" s="690">
        <v>193</v>
      </c>
      <c r="BD135" s="690">
        <v>193</v>
      </c>
      <c r="BE135" s="690">
        <v>193</v>
      </c>
      <c r="BF135" s="690">
        <v>193</v>
      </c>
      <c r="BG135" s="690">
        <v>193</v>
      </c>
      <c r="BH135" s="690">
        <v>193</v>
      </c>
      <c r="BI135" s="690">
        <v>193</v>
      </c>
      <c r="BJ135" s="690">
        <v>193</v>
      </c>
      <c r="BK135" s="690">
        <v>193</v>
      </c>
      <c r="BL135" s="690">
        <v>193</v>
      </c>
      <c r="BM135" s="690">
        <v>193</v>
      </c>
      <c r="BN135" s="690">
        <v>193</v>
      </c>
      <c r="BO135" s="690">
        <v>193</v>
      </c>
      <c r="BP135" s="690">
        <v>193</v>
      </c>
      <c r="BQ135" s="690">
        <v>193</v>
      </c>
      <c r="BR135" s="690">
        <v>193</v>
      </c>
      <c r="BS135" s="690">
        <v>193</v>
      </c>
      <c r="BT135" s="690">
        <v>193</v>
      </c>
      <c r="BU135" s="690">
        <v>193</v>
      </c>
      <c r="BV135" s="690">
        <v>193</v>
      </c>
      <c r="BW135" s="690">
        <v>193</v>
      </c>
      <c r="BX135" s="690">
        <v>193</v>
      </c>
      <c r="BY135" s="690">
        <v>193</v>
      </c>
      <c r="BZ135" s="690">
        <v>193</v>
      </c>
      <c r="CA135" s="690">
        <v>193</v>
      </c>
      <c r="CB135" s="690">
        <v>193</v>
      </c>
      <c r="CC135" s="690">
        <v>193</v>
      </c>
      <c r="CD135" s="690">
        <v>193</v>
      </c>
      <c r="CE135" s="691">
        <v>193</v>
      </c>
      <c r="CF135" s="691">
        <v>193</v>
      </c>
      <c r="CG135" s="691">
        <v>193</v>
      </c>
      <c r="CH135" s="691">
        <v>193</v>
      </c>
      <c r="CI135" s="691">
        <v>193</v>
      </c>
      <c r="CJ135" s="691">
        <v>193</v>
      </c>
      <c r="CK135" s="691">
        <v>193</v>
      </c>
      <c r="CL135" s="691">
        <v>193</v>
      </c>
      <c r="CM135" s="691">
        <v>193</v>
      </c>
      <c r="CN135" s="691">
        <v>193</v>
      </c>
      <c r="CO135" s="691">
        <v>193</v>
      </c>
      <c r="CP135" s="691">
        <v>193</v>
      </c>
      <c r="CQ135" s="691">
        <v>193</v>
      </c>
      <c r="CR135" s="691">
        <v>193</v>
      </c>
      <c r="CS135" s="691">
        <v>193</v>
      </c>
      <c r="CT135" s="691">
        <v>193</v>
      </c>
      <c r="CU135" s="691">
        <v>193</v>
      </c>
      <c r="CV135" s="691">
        <v>193</v>
      </c>
      <c r="CW135" s="691">
        <v>193</v>
      </c>
      <c r="CX135" s="691">
        <v>193</v>
      </c>
      <c r="CY135" s="692">
        <v>193</v>
      </c>
      <c r="CZ135" s="693">
        <v>0</v>
      </c>
      <c r="DA135" s="694">
        <v>0</v>
      </c>
      <c r="DB135" s="694">
        <v>0</v>
      </c>
      <c r="DC135" s="694">
        <v>0</v>
      </c>
      <c r="DD135" s="694">
        <v>0</v>
      </c>
      <c r="DE135" s="694">
        <v>0</v>
      </c>
      <c r="DF135" s="694">
        <v>0</v>
      </c>
      <c r="DG135" s="694">
        <v>0</v>
      </c>
      <c r="DH135" s="694">
        <v>0</v>
      </c>
      <c r="DI135" s="694">
        <v>0</v>
      </c>
      <c r="DJ135" s="694">
        <v>0</v>
      </c>
      <c r="DK135" s="694">
        <v>0</v>
      </c>
      <c r="DL135" s="694">
        <v>0</v>
      </c>
      <c r="DM135" s="694">
        <v>0</v>
      </c>
      <c r="DN135" s="694">
        <v>0</v>
      </c>
      <c r="DO135" s="694">
        <v>0</v>
      </c>
      <c r="DP135" s="694">
        <v>0</v>
      </c>
      <c r="DQ135" s="694">
        <v>0</v>
      </c>
      <c r="DR135" s="694">
        <v>0</v>
      </c>
      <c r="DS135" s="694">
        <v>0</v>
      </c>
      <c r="DT135" s="694">
        <v>0</v>
      </c>
      <c r="DU135" s="694">
        <v>0</v>
      </c>
      <c r="DV135" s="694">
        <v>0</v>
      </c>
      <c r="DW135" s="695">
        <v>0</v>
      </c>
      <c r="DX135" s="37"/>
    </row>
    <row r="136" spans="2:128" x14ac:dyDescent="0.2">
      <c r="B136" s="713"/>
      <c r="C136" s="714"/>
      <c r="D136" s="215"/>
      <c r="E136" s="215"/>
      <c r="F136" s="215"/>
      <c r="G136" s="215"/>
      <c r="H136" s="215"/>
      <c r="I136" s="715"/>
      <c r="J136" s="715"/>
      <c r="K136" s="715"/>
      <c r="L136" s="715"/>
      <c r="M136" s="715"/>
      <c r="N136" s="715"/>
      <c r="O136" s="715"/>
      <c r="P136" s="715"/>
      <c r="Q136" s="715"/>
      <c r="R136" s="716"/>
      <c r="S136" s="715"/>
      <c r="T136" s="716"/>
      <c r="U136" s="717" t="s">
        <v>504</v>
      </c>
      <c r="V136" s="718" t="s">
        <v>127</v>
      </c>
      <c r="W136" s="712" t="s">
        <v>500</v>
      </c>
      <c r="X136" s="690">
        <v>0</v>
      </c>
      <c r="Y136" s="690">
        <v>0</v>
      </c>
      <c r="Z136" s="690">
        <v>0</v>
      </c>
      <c r="AA136" s="690">
        <v>0</v>
      </c>
      <c r="AB136" s="690">
        <v>0</v>
      </c>
      <c r="AC136" s="690">
        <v>0</v>
      </c>
      <c r="AD136" s="690">
        <v>0</v>
      </c>
      <c r="AE136" s="690">
        <v>0</v>
      </c>
      <c r="AF136" s="690">
        <v>0</v>
      </c>
      <c r="AG136" s="690">
        <v>0</v>
      </c>
      <c r="AH136" s="690">
        <v>0</v>
      </c>
      <c r="AI136" s="690">
        <v>0</v>
      </c>
      <c r="AJ136" s="690">
        <v>0</v>
      </c>
      <c r="AK136" s="690">
        <v>0</v>
      </c>
      <c r="AL136" s="690">
        <v>0</v>
      </c>
      <c r="AM136" s="690">
        <v>0</v>
      </c>
      <c r="AN136" s="690">
        <v>0</v>
      </c>
      <c r="AO136" s="690">
        <v>0</v>
      </c>
      <c r="AP136" s="690">
        <v>0</v>
      </c>
      <c r="AQ136" s="690">
        <v>0</v>
      </c>
      <c r="AR136" s="690">
        <v>0</v>
      </c>
      <c r="AS136" s="690">
        <v>0</v>
      </c>
      <c r="AT136" s="690">
        <v>0</v>
      </c>
      <c r="AU136" s="690">
        <v>0</v>
      </c>
      <c r="AV136" s="690">
        <v>0</v>
      </c>
      <c r="AW136" s="690">
        <v>0</v>
      </c>
      <c r="AX136" s="690">
        <v>0</v>
      </c>
      <c r="AY136" s="690">
        <v>0</v>
      </c>
      <c r="AZ136" s="690">
        <v>0</v>
      </c>
      <c r="BA136" s="690">
        <v>0</v>
      </c>
      <c r="BB136" s="690">
        <v>0</v>
      </c>
      <c r="BC136" s="690">
        <v>0</v>
      </c>
      <c r="BD136" s="690">
        <v>0</v>
      </c>
      <c r="BE136" s="690">
        <v>0</v>
      </c>
      <c r="BF136" s="690">
        <v>0</v>
      </c>
      <c r="BG136" s="690">
        <v>0</v>
      </c>
      <c r="BH136" s="690">
        <v>0</v>
      </c>
      <c r="BI136" s="690">
        <v>0</v>
      </c>
      <c r="BJ136" s="690">
        <v>0</v>
      </c>
      <c r="BK136" s="690">
        <v>0</v>
      </c>
      <c r="BL136" s="690">
        <v>0</v>
      </c>
      <c r="BM136" s="690">
        <v>0</v>
      </c>
      <c r="BN136" s="690">
        <v>0</v>
      </c>
      <c r="BO136" s="690">
        <v>0</v>
      </c>
      <c r="BP136" s="690">
        <v>0</v>
      </c>
      <c r="BQ136" s="690">
        <v>0</v>
      </c>
      <c r="BR136" s="690">
        <v>0</v>
      </c>
      <c r="BS136" s="690">
        <v>0</v>
      </c>
      <c r="BT136" s="690">
        <v>0</v>
      </c>
      <c r="BU136" s="690">
        <v>0</v>
      </c>
      <c r="BV136" s="690">
        <v>0</v>
      </c>
      <c r="BW136" s="690">
        <v>0</v>
      </c>
      <c r="BX136" s="690">
        <v>0</v>
      </c>
      <c r="BY136" s="690">
        <v>0</v>
      </c>
      <c r="BZ136" s="690">
        <v>0</v>
      </c>
      <c r="CA136" s="690">
        <v>0</v>
      </c>
      <c r="CB136" s="690">
        <v>0</v>
      </c>
      <c r="CC136" s="690">
        <v>0</v>
      </c>
      <c r="CD136" s="690">
        <v>0</v>
      </c>
      <c r="CE136" s="691">
        <v>0</v>
      </c>
      <c r="CF136" s="691">
        <v>0</v>
      </c>
      <c r="CG136" s="691">
        <v>0</v>
      </c>
      <c r="CH136" s="691">
        <v>0</v>
      </c>
      <c r="CI136" s="691">
        <v>0</v>
      </c>
      <c r="CJ136" s="691">
        <v>0</v>
      </c>
      <c r="CK136" s="691">
        <v>0</v>
      </c>
      <c r="CL136" s="691">
        <v>0</v>
      </c>
      <c r="CM136" s="691">
        <v>0</v>
      </c>
      <c r="CN136" s="691">
        <v>0</v>
      </c>
      <c r="CO136" s="691">
        <v>0</v>
      </c>
      <c r="CP136" s="691">
        <v>0</v>
      </c>
      <c r="CQ136" s="691">
        <v>0</v>
      </c>
      <c r="CR136" s="691">
        <v>0</v>
      </c>
      <c r="CS136" s="691">
        <v>0</v>
      </c>
      <c r="CT136" s="691">
        <v>0</v>
      </c>
      <c r="CU136" s="691">
        <v>0</v>
      </c>
      <c r="CV136" s="691">
        <v>0</v>
      </c>
      <c r="CW136" s="691">
        <v>0</v>
      </c>
      <c r="CX136" s="691">
        <v>0</v>
      </c>
      <c r="CY136" s="692">
        <v>0</v>
      </c>
      <c r="CZ136" s="693">
        <v>0</v>
      </c>
      <c r="DA136" s="694">
        <v>0</v>
      </c>
      <c r="DB136" s="694">
        <v>0</v>
      </c>
      <c r="DC136" s="694">
        <v>0</v>
      </c>
      <c r="DD136" s="694">
        <v>0</v>
      </c>
      <c r="DE136" s="694">
        <v>0</v>
      </c>
      <c r="DF136" s="694">
        <v>0</v>
      </c>
      <c r="DG136" s="694">
        <v>0</v>
      </c>
      <c r="DH136" s="694">
        <v>0</v>
      </c>
      <c r="DI136" s="694">
        <v>0</v>
      </c>
      <c r="DJ136" s="694">
        <v>0</v>
      </c>
      <c r="DK136" s="694">
        <v>0</v>
      </c>
      <c r="DL136" s="694">
        <v>0</v>
      </c>
      <c r="DM136" s="694">
        <v>0</v>
      </c>
      <c r="DN136" s="694">
        <v>0</v>
      </c>
      <c r="DO136" s="694">
        <v>0</v>
      </c>
      <c r="DP136" s="694">
        <v>0</v>
      </c>
      <c r="DQ136" s="694">
        <v>0</v>
      </c>
      <c r="DR136" s="694">
        <v>0</v>
      </c>
      <c r="DS136" s="694">
        <v>0</v>
      </c>
      <c r="DT136" s="694">
        <v>0</v>
      </c>
      <c r="DU136" s="694">
        <v>0</v>
      </c>
      <c r="DV136" s="694">
        <v>0</v>
      </c>
      <c r="DW136" s="695">
        <v>0</v>
      </c>
      <c r="DX136" s="37"/>
    </row>
    <row r="137" spans="2:128" x14ac:dyDescent="0.2">
      <c r="B137" s="713"/>
      <c r="C137" s="714"/>
      <c r="D137" s="215"/>
      <c r="E137" s="215"/>
      <c r="F137" s="215"/>
      <c r="G137" s="215"/>
      <c r="H137" s="215"/>
      <c r="I137" s="715"/>
      <c r="J137" s="715"/>
      <c r="K137" s="715"/>
      <c r="L137" s="715"/>
      <c r="M137" s="715"/>
      <c r="N137" s="715"/>
      <c r="O137" s="715"/>
      <c r="P137" s="715"/>
      <c r="Q137" s="715"/>
      <c r="R137" s="716"/>
      <c r="S137" s="715"/>
      <c r="T137" s="716"/>
      <c r="U137" s="701" t="s">
        <v>505</v>
      </c>
      <c r="V137" s="688" t="s">
        <v>127</v>
      </c>
      <c r="W137" s="712" t="s">
        <v>500</v>
      </c>
      <c r="X137" s="690">
        <v>0</v>
      </c>
      <c r="Y137" s="690">
        <v>0</v>
      </c>
      <c r="Z137" s="690">
        <v>0</v>
      </c>
      <c r="AA137" s="690">
        <v>0</v>
      </c>
      <c r="AB137" s="690">
        <v>0</v>
      </c>
      <c r="AC137" s="690">
        <v>0</v>
      </c>
      <c r="AD137" s="690">
        <v>0</v>
      </c>
      <c r="AE137" s="690">
        <v>0</v>
      </c>
      <c r="AF137" s="690">
        <v>0</v>
      </c>
      <c r="AG137" s="690">
        <v>0</v>
      </c>
      <c r="AH137" s="690">
        <v>0</v>
      </c>
      <c r="AI137" s="690">
        <v>0</v>
      </c>
      <c r="AJ137" s="690">
        <v>0</v>
      </c>
      <c r="AK137" s="690">
        <v>0</v>
      </c>
      <c r="AL137" s="690">
        <v>0</v>
      </c>
      <c r="AM137" s="690">
        <v>0</v>
      </c>
      <c r="AN137" s="690">
        <v>0</v>
      </c>
      <c r="AO137" s="690">
        <v>0</v>
      </c>
      <c r="AP137" s="690">
        <v>0</v>
      </c>
      <c r="AQ137" s="690">
        <v>0</v>
      </c>
      <c r="AR137" s="690">
        <v>0</v>
      </c>
      <c r="AS137" s="690">
        <v>0</v>
      </c>
      <c r="AT137" s="690">
        <v>0</v>
      </c>
      <c r="AU137" s="690">
        <v>0</v>
      </c>
      <c r="AV137" s="690">
        <v>0</v>
      </c>
      <c r="AW137" s="690">
        <v>0</v>
      </c>
      <c r="AX137" s="690">
        <v>0</v>
      </c>
      <c r="AY137" s="690">
        <v>0</v>
      </c>
      <c r="AZ137" s="690">
        <v>0</v>
      </c>
      <c r="BA137" s="690">
        <v>0</v>
      </c>
      <c r="BB137" s="690">
        <v>0</v>
      </c>
      <c r="BC137" s="690">
        <v>0</v>
      </c>
      <c r="BD137" s="690">
        <v>0</v>
      </c>
      <c r="BE137" s="690">
        <v>0</v>
      </c>
      <c r="BF137" s="690">
        <v>0</v>
      </c>
      <c r="BG137" s="690">
        <v>0</v>
      </c>
      <c r="BH137" s="690">
        <v>0</v>
      </c>
      <c r="BI137" s="690">
        <v>0</v>
      </c>
      <c r="BJ137" s="690">
        <v>0</v>
      </c>
      <c r="BK137" s="690">
        <v>0</v>
      </c>
      <c r="BL137" s="690">
        <v>0</v>
      </c>
      <c r="BM137" s="690">
        <v>0</v>
      </c>
      <c r="BN137" s="690">
        <v>0</v>
      </c>
      <c r="BO137" s="690">
        <v>0</v>
      </c>
      <c r="BP137" s="690">
        <v>0</v>
      </c>
      <c r="BQ137" s="690">
        <v>0</v>
      </c>
      <c r="BR137" s="690">
        <v>0</v>
      </c>
      <c r="BS137" s="690">
        <v>0</v>
      </c>
      <c r="BT137" s="690">
        <v>0</v>
      </c>
      <c r="BU137" s="690">
        <v>0</v>
      </c>
      <c r="BV137" s="690">
        <v>0</v>
      </c>
      <c r="BW137" s="690">
        <v>0</v>
      </c>
      <c r="BX137" s="690">
        <v>0</v>
      </c>
      <c r="BY137" s="690">
        <v>0</v>
      </c>
      <c r="BZ137" s="690">
        <v>0</v>
      </c>
      <c r="CA137" s="690">
        <v>0</v>
      </c>
      <c r="CB137" s="690">
        <v>0</v>
      </c>
      <c r="CC137" s="690">
        <v>0</v>
      </c>
      <c r="CD137" s="690">
        <v>0</v>
      </c>
      <c r="CE137" s="691">
        <v>0</v>
      </c>
      <c r="CF137" s="691">
        <v>0</v>
      </c>
      <c r="CG137" s="691">
        <v>0</v>
      </c>
      <c r="CH137" s="691">
        <v>0</v>
      </c>
      <c r="CI137" s="691">
        <v>0</v>
      </c>
      <c r="CJ137" s="691">
        <v>0</v>
      </c>
      <c r="CK137" s="691">
        <v>0</v>
      </c>
      <c r="CL137" s="691">
        <v>0</v>
      </c>
      <c r="CM137" s="691">
        <v>0</v>
      </c>
      <c r="CN137" s="691">
        <v>0</v>
      </c>
      <c r="CO137" s="691">
        <v>0</v>
      </c>
      <c r="CP137" s="691">
        <v>0</v>
      </c>
      <c r="CQ137" s="691">
        <v>0</v>
      </c>
      <c r="CR137" s="691">
        <v>0</v>
      </c>
      <c r="CS137" s="691">
        <v>0</v>
      </c>
      <c r="CT137" s="691">
        <v>0</v>
      </c>
      <c r="CU137" s="691">
        <v>0</v>
      </c>
      <c r="CV137" s="691">
        <v>0</v>
      </c>
      <c r="CW137" s="691">
        <v>0</v>
      </c>
      <c r="CX137" s="691">
        <v>0</v>
      </c>
      <c r="CY137" s="692">
        <v>0</v>
      </c>
      <c r="CZ137" s="693">
        <v>0</v>
      </c>
      <c r="DA137" s="694">
        <v>0</v>
      </c>
      <c r="DB137" s="694">
        <v>0</v>
      </c>
      <c r="DC137" s="694">
        <v>0</v>
      </c>
      <c r="DD137" s="694">
        <v>0</v>
      </c>
      <c r="DE137" s="694">
        <v>0</v>
      </c>
      <c r="DF137" s="694">
        <v>0</v>
      </c>
      <c r="DG137" s="694">
        <v>0</v>
      </c>
      <c r="DH137" s="694">
        <v>0</v>
      </c>
      <c r="DI137" s="694">
        <v>0</v>
      </c>
      <c r="DJ137" s="694">
        <v>0</v>
      </c>
      <c r="DK137" s="694">
        <v>0</v>
      </c>
      <c r="DL137" s="694">
        <v>0</v>
      </c>
      <c r="DM137" s="694">
        <v>0</v>
      </c>
      <c r="DN137" s="694">
        <v>0</v>
      </c>
      <c r="DO137" s="694">
        <v>0</v>
      </c>
      <c r="DP137" s="694">
        <v>0</v>
      </c>
      <c r="DQ137" s="694">
        <v>0</v>
      </c>
      <c r="DR137" s="694">
        <v>0</v>
      </c>
      <c r="DS137" s="694">
        <v>0</v>
      </c>
      <c r="DT137" s="694">
        <v>0</v>
      </c>
      <c r="DU137" s="694">
        <v>0</v>
      </c>
      <c r="DV137" s="694">
        <v>0</v>
      </c>
      <c r="DW137" s="695">
        <v>0</v>
      </c>
      <c r="DX137" s="37"/>
    </row>
    <row r="138" spans="2:128" x14ac:dyDescent="0.2">
      <c r="B138" s="192"/>
      <c r="C138" s="714"/>
      <c r="D138" s="215"/>
      <c r="E138" s="215"/>
      <c r="F138" s="215"/>
      <c r="G138" s="215"/>
      <c r="H138" s="215"/>
      <c r="I138" s="715"/>
      <c r="J138" s="715"/>
      <c r="K138" s="715"/>
      <c r="L138" s="715"/>
      <c r="M138" s="715"/>
      <c r="N138" s="715"/>
      <c r="O138" s="715"/>
      <c r="P138" s="715"/>
      <c r="Q138" s="715"/>
      <c r="R138" s="716"/>
      <c r="S138" s="715"/>
      <c r="T138" s="716"/>
      <c r="U138" s="701" t="s">
        <v>506</v>
      </c>
      <c r="V138" s="688" t="s">
        <v>127</v>
      </c>
      <c r="W138" s="712" t="s">
        <v>500</v>
      </c>
      <c r="X138" s="690">
        <v>0</v>
      </c>
      <c r="Y138" s="690">
        <v>0</v>
      </c>
      <c r="Z138" s="690">
        <v>0</v>
      </c>
      <c r="AA138" s="690">
        <v>0</v>
      </c>
      <c r="AB138" s="690">
        <v>0</v>
      </c>
      <c r="AC138" s="690">
        <v>0</v>
      </c>
      <c r="AD138" s="690">
        <v>0</v>
      </c>
      <c r="AE138" s="690">
        <v>0</v>
      </c>
      <c r="AF138" s="690">
        <v>0</v>
      </c>
      <c r="AG138" s="690">
        <v>0</v>
      </c>
      <c r="AH138" s="690">
        <v>0</v>
      </c>
      <c r="AI138" s="690">
        <v>0</v>
      </c>
      <c r="AJ138" s="690">
        <v>0</v>
      </c>
      <c r="AK138" s="690">
        <v>0</v>
      </c>
      <c r="AL138" s="690">
        <v>0</v>
      </c>
      <c r="AM138" s="690">
        <v>0</v>
      </c>
      <c r="AN138" s="690">
        <v>0</v>
      </c>
      <c r="AO138" s="690">
        <v>0</v>
      </c>
      <c r="AP138" s="690">
        <v>0</v>
      </c>
      <c r="AQ138" s="690">
        <v>0</v>
      </c>
      <c r="AR138" s="690">
        <v>0</v>
      </c>
      <c r="AS138" s="690">
        <v>0</v>
      </c>
      <c r="AT138" s="690">
        <v>0</v>
      </c>
      <c r="AU138" s="690">
        <v>0</v>
      </c>
      <c r="AV138" s="690">
        <v>0</v>
      </c>
      <c r="AW138" s="690">
        <v>0</v>
      </c>
      <c r="AX138" s="690">
        <v>0</v>
      </c>
      <c r="AY138" s="690">
        <v>0</v>
      </c>
      <c r="AZ138" s="690">
        <v>0</v>
      </c>
      <c r="BA138" s="690">
        <v>0</v>
      </c>
      <c r="BB138" s="690">
        <v>0</v>
      </c>
      <c r="BC138" s="690">
        <v>0</v>
      </c>
      <c r="BD138" s="690">
        <v>0</v>
      </c>
      <c r="BE138" s="690">
        <v>0</v>
      </c>
      <c r="BF138" s="690">
        <v>0</v>
      </c>
      <c r="BG138" s="690">
        <v>0</v>
      </c>
      <c r="BH138" s="690">
        <v>0</v>
      </c>
      <c r="BI138" s="690">
        <v>0</v>
      </c>
      <c r="BJ138" s="690">
        <v>0</v>
      </c>
      <c r="BK138" s="690">
        <v>0</v>
      </c>
      <c r="BL138" s="690">
        <v>0</v>
      </c>
      <c r="BM138" s="690">
        <v>0</v>
      </c>
      <c r="BN138" s="690">
        <v>0</v>
      </c>
      <c r="BO138" s="690">
        <v>0</v>
      </c>
      <c r="BP138" s="690">
        <v>0</v>
      </c>
      <c r="BQ138" s="690">
        <v>0</v>
      </c>
      <c r="BR138" s="690">
        <v>0</v>
      </c>
      <c r="BS138" s="690">
        <v>0</v>
      </c>
      <c r="BT138" s="690">
        <v>0</v>
      </c>
      <c r="BU138" s="690">
        <v>0</v>
      </c>
      <c r="BV138" s="690">
        <v>0</v>
      </c>
      <c r="BW138" s="690">
        <v>0</v>
      </c>
      <c r="BX138" s="690">
        <v>0</v>
      </c>
      <c r="BY138" s="690">
        <v>0</v>
      </c>
      <c r="BZ138" s="690">
        <v>0</v>
      </c>
      <c r="CA138" s="690">
        <v>0</v>
      </c>
      <c r="CB138" s="690">
        <v>0</v>
      </c>
      <c r="CC138" s="690">
        <v>0</v>
      </c>
      <c r="CD138" s="690">
        <v>0</v>
      </c>
      <c r="CE138" s="691">
        <v>0</v>
      </c>
      <c r="CF138" s="691">
        <v>0</v>
      </c>
      <c r="CG138" s="691">
        <v>0</v>
      </c>
      <c r="CH138" s="691">
        <v>0</v>
      </c>
      <c r="CI138" s="691">
        <v>0</v>
      </c>
      <c r="CJ138" s="691">
        <v>0</v>
      </c>
      <c r="CK138" s="691">
        <v>0</v>
      </c>
      <c r="CL138" s="691">
        <v>0</v>
      </c>
      <c r="CM138" s="691">
        <v>0</v>
      </c>
      <c r="CN138" s="691">
        <v>0</v>
      </c>
      <c r="CO138" s="691">
        <v>0</v>
      </c>
      <c r="CP138" s="691">
        <v>0</v>
      </c>
      <c r="CQ138" s="691">
        <v>0</v>
      </c>
      <c r="CR138" s="691">
        <v>0</v>
      </c>
      <c r="CS138" s="691">
        <v>0</v>
      </c>
      <c r="CT138" s="691">
        <v>0</v>
      </c>
      <c r="CU138" s="691">
        <v>0</v>
      </c>
      <c r="CV138" s="691">
        <v>0</v>
      </c>
      <c r="CW138" s="691">
        <v>0</v>
      </c>
      <c r="CX138" s="691">
        <v>0</v>
      </c>
      <c r="CY138" s="692">
        <v>0</v>
      </c>
      <c r="CZ138" s="693">
        <v>0</v>
      </c>
      <c r="DA138" s="694">
        <v>0</v>
      </c>
      <c r="DB138" s="694">
        <v>0</v>
      </c>
      <c r="DC138" s="694">
        <v>0</v>
      </c>
      <c r="DD138" s="694">
        <v>0</v>
      </c>
      <c r="DE138" s="694">
        <v>0</v>
      </c>
      <c r="DF138" s="694">
        <v>0</v>
      </c>
      <c r="DG138" s="694">
        <v>0</v>
      </c>
      <c r="DH138" s="694">
        <v>0</v>
      </c>
      <c r="DI138" s="694">
        <v>0</v>
      </c>
      <c r="DJ138" s="694">
        <v>0</v>
      </c>
      <c r="DK138" s="694">
        <v>0</v>
      </c>
      <c r="DL138" s="694">
        <v>0</v>
      </c>
      <c r="DM138" s="694">
        <v>0</v>
      </c>
      <c r="DN138" s="694">
        <v>0</v>
      </c>
      <c r="DO138" s="694">
        <v>0</v>
      </c>
      <c r="DP138" s="694">
        <v>0</v>
      </c>
      <c r="DQ138" s="694">
        <v>0</v>
      </c>
      <c r="DR138" s="694">
        <v>0</v>
      </c>
      <c r="DS138" s="694">
        <v>0</v>
      </c>
      <c r="DT138" s="694">
        <v>0</v>
      </c>
      <c r="DU138" s="694">
        <v>0</v>
      </c>
      <c r="DV138" s="694">
        <v>0</v>
      </c>
      <c r="DW138" s="695">
        <v>0</v>
      </c>
      <c r="DX138" s="37"/>
    </row>
    <row r="139" spans="2:128" x14ac:dyDescent="0.2">
      <c r="B139" s="192"/>
      <c r="C139" s="714"/>
      <c r="D139" s="215"/>
      <c r="E139" s="215"/>
      <c r="F139" s="215"/>
      <c r="G139" s="215"/>
      <c r="H139" s="215"/>
      <c r="I139" s="715"/>
      <c r="J139" s="715"/>
      <c r="K139" s="715"/>
      <c r="L139" s="715"/>
      <c r="M139" s="715"/>
      <c r="N139" s="715"/>
      <c r="O139" s="715"/>
      <c r="P139" s="715"/>
      <c r="Q139" s="715"/>
      <c r="R139" s="716"/>
      <c r="S139" s="715"/>
      <c r="T139" s="716"/>
      <c r="U139" s="701" t="s">
        <v>507</v>
      </c>
      <c r="V139" s="688" t="s">
        <v>127</v>
      </c>
      <c r="W139" s="712" t="s">
        <v>500</v>
      </c>
      <c r="X139" s="690">
        <v>10.751580000000002</v>
      </c>
      <c r="Y139" s="690">
        <v>12.287520000000001</v>
      </c>
      <c r="Z139" s="690">
        <v>15.359400000000001</v>
      </c>
      <c r="AA139" s="690">
        <v>61.437600000000003</v>
      </c>
      <c r="AB139" s="690">
        <v>53.757899999999992</v>
      </c>
      <c r="AC139" s="690">
        <v>0</v>
      </c>
      <c r="AD139" s="690">
        <v>0</v>
      </c>
      <c r="AE139" s="690">
        <v>0</v>
      </c>
      <c r="AF139" s="690">
        <v>0</v>
      </c>
      <c r="AG139" s="690">
        <v>0</v>
      </c>
      <c r="AH139" s="690">
        <v>0</v>
      </c>
      <c r="AI139" s="690">
        <v>0</v>
      </c>
      <c r="AJ139" s="690">
        <v>0</v>
      </c>
      <c r="AK139" s="690">
        <v>0</v>
      </c>
      <c r="AL139" s="690">
        <v>0</v>
      </c>
      <c r="AM139" s="690">
        <v>0</v>
      </c>
      <c r="AN139" s="690">
        <v>0</v>
      </c>
      <c r="AO139" s="690">
        <v>0</v>
      </c>
      <c r="AP139" s="690">
        <v>0</v>
      </c>
      <c r="AQ139" s="690">
        <v>0</v>
      </c>
      <c r="AR139" s="690">
        <v>5.9583879310344825</v>
      </c>
      <c r="AS139" s="690">
        <v>6.8095862068965518</v>
      </c>
      <c r="AT139" s="690">
        <v>8.5119827586206895</v>
      </c>
      <c r="AU139" s="690">
        <v>34.047931034482758</v>
      </c>
      <c r="AV139" s="690">
        <v>29.791939655172413</v>
      </c>
      <c r="AW139" s="690">
        <v>0</v>
      </c>
      <c r="AX139" s="690">
        <v>0</v>
      </c>
      <c r="AY139" s="690">
        <v>0</v>
      </c>
      <c r="AZ139" s="690">
        <v>0</v>
      </c>
      <c r="BA139" s="690">
        <v>0</v>
      </c>
      <c r="BB139" s="690">
        <v>0</v>
      </c>
      <c r="BC139" s="690">
        <v>0</v>
      </c>
      <c r="BD139" s="690">
        <v>0</v>
      </c>
      <c r="BE139" s="690">
        <v>0</v>
      </c>
      <c r="BF139" s="690">
        <v>0</v>
      </c>
      <c r="BG139" s="690">
        <v>0</v>
      </c>
      <c r="BH139" s="690">
        <v>0</v>
      </c>
      <c r="BI139" s="690">
        <v>0</v>
      </c>
      <c r="BJ139" s="690">
        <v>0</v>
      </c>
      <c r="BK139" s="690">
        <v>0</v>
      </c>
      <c r="BL139" s="690">
        <v>5.9583879310344825</v>
      </c>
      <c r="BM139" s="690">
        <v>6.8095862068965518</v>
      </c>
      <c r="BN139" s="690">
        <v>8.5119827586206895</v>
      </c>
      <c r="BO139" s="690">
        <v>34.047931034482758</v>
      </c>
      <c r="BP139" s="690">
        <v>29.791939655172413</v>
      </c>
      <c r="BQ139" s="690">
        <v>0</v>
      </c>
      <c r="BR139" s="690">
        <v>0</v>
      </c>
      <c r="BS139" s="690">
        <v>0</v>
      </c>
      <c r="BT139" s="690">
        <v>0</v>
      </c>
      <c r="BU139" s="690">
        <v>0</v>
      </c>
      <c r="BV139" s="690">
        <v>0</v>
      </c>
      <c r="BW139" s="690">
        <v>0</v>
      </c>
      <c r="BX139" s="690">
        <v>0</v>
      </c>
      <c r="BY139" s="690">
        <v>0</v>
      </c>
      <c r="BZ139" s="690">
        <v>0</v>
      </c>
      <c r="CA139" s="690">
        <v>0</v>
      </c>
      <c r="CB139" s="690">
        <v>0</v>
      </c>
      <c r="CC139" s="690">
        <v>0</v>
      </c>
      <c r="CD139" s="690">
        <v>0</v>
      </c>
      <c r="CE139" s="691">
        <v>0</v>
      </c>
      <c r="CF139" s="691">
        <v>10.751580000000002</v>
      </c>
      <c r="CG139" s="691">
        <v>12.287520000000001</v>
      </c>
      <c r="CH139" s="691">
        <v>15.359400000000001</v>
      </c>
      <c r="CI139" s="691">
        <v>61.437600000000003</v>
      </c>
      <c r="CJ139" s="691">
        <v>53.757899999999992</v>
      </c>
      <c r="CK139" s="691">
        <v>0</v>
      </c>
      <c r="CL139" s="691">
        <v>0</v>
      </c>
      <c r="CM139" s="691">
        <v>0</v>
      </c>
      <c r="CN139" s="691">
        <v>0</v>
      </c>
      <c r="CO139" s="691">
        <v>0</v>
      </c>
      <c r="CP139" s="691">
        <v>0</v>
      </c>
      <c r="CQ139" s="691">
        <v>0</v>
      </c>
      <c r="CR139" s="691">
        <v>0</v>
      </c>
      <c r="CS139" s="691">
        <v>0</v>
      </c>
      <c r="CT139" s="691">
        <v>0</v>
      </c>
      <c r="CU139" s="691">
        <v>0</v>
      </c>
      <c r="CV139" s="691">
        <v>0</v>
      </c>
      <c r="CW139" s="691">
        <v>0</v>
      </c>
      <c r="CX139" s="691">
        <v>0</v>
      </c>
      <c r="CY139" s="692">
        <v>0</v>
      </c>
      <c r="CZ139" s="693">
        <v>0</v>
      </c>
      <c r="DA139" s="694">
        <v>0</v>
      </c>
      <c r="DB139" s="694">
        <v>0</v>
      </c>
      <c r="DC139" s="694">
        <v>0</v>
      </c>
      <c r="DD139" s="694">
        <v>0</v>
      </c>
      <c r="DE139" s="694">
        <v>0</v>
      </c>
      <c r="DF139" s="694">
        <v>0</v>
      </c>
      <c r="DG139" s="694">
        <v>0</v>
      </c>
      <c r="DH139" s="694">
        <v>0</v>
      </c>
      <c r="DI139" s="694">
        <v>0</v>
      </c>
      <c r="DJ139" s="694">
        <v>0</v>
      </c>
      <c r="DK139" s="694">
        <v>0</v>
      </c>
      <c r="DL139" s="694">
        <v>0</v>
      </c>
      <c r="DM139" s="694">
        <v>0</v>
      </c>
      <c r="DN139" s="694">
        <v>0</v>
      </c>
      <c r="DO139" s="694">
        <v>0</v>
      </c>
      <c r="DP139" s="694">
        <v>0</v>
      </c>
      <c r="DQ139" s="694">
        <v>0</v>
      </c>
      <c r="DR139" s="694">
        <v>0</v>
      </c>
      <c r="DS139" s="694">
        <v>0</v>
      </c>
      <c r="DT139" s="694">
        <v>0</v>
      </c>
      <c r="DU139" s="694">
        <v>0</v>
      </c>
      <c r="DV139" s="694">
        <v>0</v>
      </c>
      <c r="DW139" s="695">
        <v>0</v>
      </c>
      <c r="DX139" s="37"/>
    </row>
    <row r="140" spans="2:128" x14ac:dyDescent="0.2">
      <c r="B140" s="192"/>
      <c r="C140" s="714"/>
      <c r="D140" s="215"/>
      <c r="E140" s="215"/>
      <c r="F140" s="215"/>
      <c r="G140" s="215"/>
      <c r="H140" s="215"/>
      <c r="I140" s="715"/>
      <c r="J140" s="715"/>
      <c r="K140" s="715"/>
      <c r="L140" s="715"/>
      <c r="M140" s="715"/>
      <c r="N140" s="715"/>
      <c r="O140" s="715"/>
      <c r="P140" s="715"/>
      <c r="Q140" s="715"/>
      <c r="R140" s="716"/>
      <c r="S140" s="715"/>
      <c r="T140" s="716"/>
      <c r="U140" s="701" t="s">
        <v>508</v>
      </c>
      <c r="V140" s="688" t="s">
        <v>127</v>
      </c>
      <c r="W140" s="712" t="s">
        <v>500</v>
      </c>
      <c r="X140" s="690">
        <v>0</v>
      </c>
      <c r="Y140" s="690">
        <v>0</v>
      </c>
      <c r="Z140" s="690">
        <v>0</v>
      </c>
      <c r="AA140" s="690">
        <v>0</v>
      </c>
      <c r="AB140" s="690">
        <v>0</v>
      </c>
      <c r="AC140" s="690">
        <v>28.171866478253065</v>
      </c>
      <c r="AD140" s="690">
        <v>26.097504119007375</v>
      </c>
      <c r="AE140" s="690">
        <v>24.804624052730084</v>
      </c>
      <c r="AF140" s="690">
        <v>24.36409794126741</v>
      </c>
      <c r="AG140" s="690">
        <v>22.703720405641821</v>
      </c>
      <c r="AH140" s="690">
        <v>21.432146568659032</v>
      </c>
      <c r="AI140" s="690">
        <v>20.160572731676243</v>
      </c>
      <c r="AJ140" s="690">
        <v>18.888998894693451</v>
      </c>
      <c r="AK140" s="690">
        <v>17.617425057710665</v>
      </c>
      <c r="AL140" s="690">
        <v>16.345851220727877</v>
      </c>
      <c r="AM140" s="690">
        <v>15.074277383745086</v>
      </c>
      <c r="AN140" s="690">
        <v>13.802703546762295</v>
      </c>
      <c r="AO140" s="690">
        <v>12.531129709779506</v>
      </c>
      <c r="AP140" s="690">
        <v>11.259555872796721</v>
      </c>
      <c r="AQ140" s="690">
        <v>9.987982035813932</v>
      </c>
      <c r="AR140" s="690">
        <v>8.7164081988311448</v>
      </c>
      <c r="AS140" s="690">
        <v>7.4448343618483568</v>
      </c>
      <c r="AT140" s="690">
        <v>6.1732605248655696</v>
      </c>
      <c r="AU140" s="690">
        <v>4.9016866878827816</v>
      </c>
      <c r="AV140" s="690">
        <v>3.6301128508999945</v>
      </c>
      <c r="AW140" s="690">
        <v>3.6301128508999945</v>
      </c>
      <c r="AX140" s="690">
        <v>3.6301128508999945</v>
      </c>
      <c r="AY140" s="690">
        <v>3.6301128508999945</v>
      </c>
      <c r="AZ140" s="690">
        <v>3.6301128508999945</v>
      </c>
      <c r="BA140" s="690">
        <v>3.6301128508999945</v>
      </c>
      <c r="BB140" s="690">
        <v>3.6301128508999945</v>
      </c>
      <c r="BC140" s="690">
        <v>3.6301128508999945</v>
      </c>
      <c r="BD140" s="690">
        <v>3.6301128508999945</v>
      </c>
      <c r="BE140" s="690">
        <v>3.6301128508999945</v>
      </c>
      <c r="BF140" s="690">
        <v>3.6301128508999945</v>
      </c>
      <c r="BG140" s="690">
        <v>3.6301128508999945</v>
      </c>
      <c r="BH140" s="690">
        <v>3.6301128508999945</v>
      </c>
      <c r="BI140" s="690">
        <v>3.6301128508999945</v>
      </c>
      <c r="BJ140" s="690">
        <v>3.6301128508999945</v>
      </c>
      <c r="BK140" s="690">
        <v>3.6301128508999945</v>
      </c>
      <c r="BL140" s="690">
        <v>3.6301128508999945</v>
      </c>
      <c r="BM140" s="690">
        <v>3.6301128508999945</v>
      </c>
      <c r="BN140" s="690">
        <v>3.6301128508999945</v>
      </c>
      <c r="BO140" s="690">
        <v>3.6301128508999945</v>
      </c>
      <c r="BP140" s="690">
        <v>3.6301128508999945</v>
      </c>
      <c r="BQ140" s="690">
        <v>3.6301128508999945</v>
      </c>
      <c r="BR140" s="690">
        <v>3.6301128508999945</v>
      </c>
      <c r="BS140" s="690">
        <v>3.6301128508999945</v>
      </c>
      <c r="BT140" s="690">
        <v>3.6301128508999945</v>
      </c>
      <c r="BU140" s="690">
        <v>3.6301128508999945</v>
      </c>
      <c r="BV140" s="690">
        <v>3.6301128508999945</v>
      </c>
      <c r="BW140" s="690">
        <v>3.6301128508999945</v>
      </c>
      <c r="BX140" s="690">
        <v>3.6301128508999945</v>
      </c>
      <c r="BY140" s="690">
        <v>3.6301128508999945</v>
      </c>
      <c r="BZ140" s="690">
        <v>3.6301128508999945</v>
      </c>
      <c r="CA140" s="690">
        <v>3.6301128508999945</v>
      </c>
      <c r="CB140" s="690">
        <v>3.6301128508999945</v>
      </c>
      <c r="CC140" s="690">
        <v>3.6301128508999945</v>
      </c>
      <c r="CD140" s="690">
        <v>3.6301128508999945</v>
      </c>
      <c r="CE140" s="691">
        <v>3.6301128508999945</v>
      </c>
      <c r="CF140" s="691">
        <v>3.6301128508999945</v>
      </c>
      <c r="CG140" s="691">
        <v>3.6301128508999945</v>
      </c>
      <c r="CH140" s="691">
        <v>3.6301128508999945</v>
      </c>
      <c r="CI140" s="691">
        <v>3.6301128508999945</v>
      </c>
      <c r="CJ140" s="691">
        <v>3.6301128508999945</v>
      </c>
      <c r="CK140" s="691">
        <v>3.6301128508999945</v>
      </c>
      <c r="CL140" s="691">
        <v>3.6301128508999945</v>
      </c>
      <c r="CM140" s="691">
        <v>3.6301128508999945</v>
      </c>
      <c r="CN140" s="691">
        <v>3.6301128508999945</v>
      </c>
      <c r="CO140" s="691">
        <v>3.6301128508999945</v>
      </c>
      <c r="CP140" s="691">
        <v>3.6301128508999945</v>
      </c>
      <c r="CQ140" s="691">
        <v>3.6301128508999945</v>
      </c>
      <c r="CR140" s="691">
        <v>3.6301128508999945</v>
      </c>
      <c r="CS140" s="691">
        <v>3.6301128508999945</v>
      </c>
      <c r="CT140" s="691">
        <v>3.6301128508999945</v>
      </c>
      <c r="CU140" s="691">
        <v>3.6301128508999945</v>
      </c>
      <c r="CV140" s="691">
        <v>3.6301128508999945</v>
      </c>
      <c r="CW140" s="691">
        <v>3.6301128508999945</v>
      </c>
      <c r="CX140" s="691">
        <v>3.6301128508999945</v>
      </c>
      <c r="CY140" s="692">
        <v>3.6301128508999945</v>
      </c>
      <c r="CZ140" s="693">
        <v>0</v>
      </c>
      <c r="DA140" s="694">
        <v>0</v>
      </c>
      <c r="DB140" s="694">
        <v>0</v>
      </c>
      <c r="DC140" s="694">
        <v>0</v>
      </c>
      <c r="DD140" s="694">
        <v>0</v>
      </c>
      <c r="DE140" s="694">
        <v>0</v>
      </c>
      <c r="DF140" s="694">
        <v>0</v>
      </c>
      <c r="DG140" s="694">
        <v>0</v>
      </c>
      <c r="DH140" s="694">
        <v>0</v>
      </c>
      <c r="DI140" s="694">
        <v>0</v>
      </c>
      <c r="DJ140" s="694">
        <v>0</v>
      </c>
      <c r="DK140" s="694">
        <v>0</v>
      </c>
      <c r="DL140" s="694">
        <v>0</v>
      </c>
      <c r="DM140" s="694">
        <v>0</v>
      </c>
      <c r="DN140" s="694">
        <v>0</v>
      </c>
      <c r="DO140" s="694">
        <v>0</v>
      </c>
      <c r="DP140" s="694">
        <v>0</v>
      </c>
      <c r="DQ140" s="694">
        <v>0</v>
      </c>
      <c r="DR140" s="694">
        <v>0</v>
      </c>
      <c r="DS140" s="694">
        <v>0</v>
      </c>
      <c r="DT140" s="694">
        <v>0</v>
      </c>
      <c r="DU140" s="694">
        <v>0</v>
      </c>
      <c r="DV140" s="694">
        <v>0</v>
      </c>
      <c r="DW140" s="695">
        <v>0</v>
      </c>
      <c r="DX140" s="37"/>
    </row>
    <row r="141" spans="2:128" x14ac:dyDescent="0.2">
      <c r="B141" s="192"/>
      <c r="C141" s="714"/>
      <c r="D141" s="215"/>
      <c r="E141" s="215"/>
      <c r="F141" s="215"/>
      <c r="G141" s="215"/>
      <c r="H141" s="215"/>
      <c r="I141" s="715"/>
      <c r="J141" s="715"/>
      <c r="K141" s="715"/>
      <c r="L141" s="715"/>
      <c r="M141" s="715"/>
      <c r="N141" s="715"/>
      <c r="O141" s="715"/>
      <c r="P141" s="715"/>
      <c r="Q141" s="715"/>
      <c r="R141" s="716"/>
      <c r="S141" s="715"/>
      <c r="T141" s="716"/>
      <c r="U141" s="719" t="s">
        <v>509</v>
      </c>
      <c r="V141" s="688" t="s">
        <v>127</v>
      </c>
      <c r="W141" s="712" t="s">
        <v>500</v>
      </c>
      <c r="X141" s="690">
        <v>0</v>
      </c>
      <c r="Y141" s="690">
        <v>0</v>
      </c>
      <c r="Z141" s="690">
        <v>0</v>
      </c>
      <c r="AA141" s="690">
        <v>0</v>
      </c>
      <c r="AB141" s="690">
        <v>0</v>
      </c>
      <c r="AC141" s="690">
        <v>0</v>
      </c>
      <c r="AD141" s="690">
        <v>0</v>
      </c>
      <c r="AE141" s="690">
        <v>0</v>
      </c>
      <c r="AF141" s="690">
        <v>0</v>
      </c>
      <c r="AG141" s="690">
        <v>0</v>
      </c>
      <c r="AH141" s="690">
        <v>0</v>
      </c>
      <c r="AI141" s="690">
        <v>0</v>
      </c>
      <c r="AJ141" s="690">
        <v>0</v>
      </c>
      <c r="AK141" s="690">
        <v>0</v>
      </c>
      <c r="AL141" s="690">
        <v>0</v>
      </c>
      <c r="AM141" s="690">
        <v>0</v>
      </c>
      <c r="AN141" s="690">
        <v>0</v>
      </c>
      <c r="AO141" s="690">
        <v>0</v>
      </c>
      <c r="AP141" s="690">
        <v>0</v>
      </c>
      <c r="AQ141" s="690">
        <v>0</v>
      </c>
      <c r="AR141" s="690">
        <v>0</v>
      </c>
      <c r="AS141" s="690">
        <v>0</v>
      </c>
      <c r="AT141" s="690">
        <v>0</v>
      </c>
      <c r="AU141" s="690">
        <v>0</v>
      </c>
      <c r="AV141" s="690">
        <v>0</v>
      </c>
      <c r="AW141" s="690">
        <v>0</v>
      </c>
      <c r="AX141" s="690">
        <v>0</v>
      </c>
      <c r="AY141" s="690">
        <v>0</v>
      </c>
      <c r="AZ141" s="690">
        <v>0</v>
      </c>
      <c r="BA141" s="690">
        <v>0</v>
      </c>
      <c r="BB141" s="690">
        <v>0</v>
      </c>
      <c r="BC141" s="690">
        <v>0</v>
      </c>
      <c r="BD141" s="690">
        <v>0</v>
      </c>
      <c r="BE141" s="690">
        <v>0</v>
      </c>
      <c r="BF141" s="690">
        <v>0</v>
      </c>
      <c r="BG141" s="690">
        <v>0</v>
      </c>
      <c r="BH141" s="690">
        <v>0</v>
      </c>
      <c r="BI141" s="690">
        <v>0</v>
      </c>
      <c r="BJ141" s="690">
        <v>0</v>
      </c>
      <c r="BK141" s="690">
        <v>0</v>
      </c>
      <c r="BL141" s="690">
        <v>0</v>
      </c>
      <c r="BM141" s="690">
        <v>0</v>
      </c>
      <c r="BN141" s="690">
        <v>0</v>
      </c>
      <c r="BO141" s="690">
        <v>0</v>
      </c>
      <c r="BP141" s="690">
        <v>0</v>
      </c>
      <c r="BQ141" s="690">
        <v>0</v>
      </c>
      <c r="BR141" s="690">
        <v>0</v>
      </c>
      <c r="BS141" s="690">
        <v>0</v>
      </c>
      <c r="BT141" s="690">
        <v>0</v>
      </c>
      <c r="BU141" s="690">
        <v>0</v>
      </c>
      <c r="BV141" s="690">
        <v>0</v>
      </c>
      <c r="BW141" s="690">
        <v>0</v>
      </c>
      <c r="BX141" s="690">
        <v>0</v>
      </c>
      <c r="BY141" s="690">
        <v>0</v>
      </c>
      <c r="BZ141" s="690">
        <v>0</v>
      </c>
      <c r="CA141" s="690">
        <v>0</v>
      </c>
      <c r="CB141" s="690">
        <v>0</v>
      </c>
      <c r="CC141" s="690">
        <v>0</v>
      </c>
      <c r="CD141" s="690">
        <v>0</v>
      </c>
      <c r="CE141" s="690">
        <v>0</v>
      </c>
      <c r="CF141" s="690">
        <v>0</v>
      </c>
      <c r="CG141" s="690">
        <v>0</v>
      </c>
      <c r="CH141" s="690">
        <v>0</v>
      </c>
      <c r="CI141" s="690">
        <v>0</v>
      </c>
      <c r="CJ141" s="690">
        <v>0</v>
      </c>
      <c r="CK141" s="690">
        <v>0</v>
      </c>
      <c r="CL141" s="690">
        <v>0</v>
      </c>
      <c r="CM141" s="690">
        <v>0</v>
      </c>
      <c r="CN141" s="690">
        <v>0</v>
      </c>
      <c r="CO141" s="690">
        <v>0</v>
      </c>
      <c r="CP141" s="690">
        <v>0</v>
      </c>
      <c r="CQ141" s="690">
        <v>0</v>
      </c>
      <c r="CR141" s="690">
        <v>0</v>
      </c>
      <c r="CS141" s="690">
        <v>0</v>
      </c>
      <c r="CT141" s="690">
        <v>0</v>
      </c>
      <c r="CU141" s="690">
        <v>0</v>
      </c>
      <c r="CV141" s="690">
        <v>0</v>
      </c>
      <c r="CW141" s="690">
        <v>0</v>
      </c>
      <c r="CX141" s="690">
        <v>0</v>
      </c>
      <c r="CY141" s="690">
        <v>0</v>
      </c>
      <c r="CZ141" s="693">
        <v>0</v>
      </c>
      <c r="DA141" s="694">
        <v>0</v>
      </c>
      <c r="DB141" s="694">
        <v>0</v>
      </c>
      <c r="DC141" s="694">
        <v>0</v>
      </c>
      <c r="DD141" s="694">
        <v>0</v>
      </c>
      <c r="DE141" s="694">
        <v>0</v>
      </c>
      <c r="DF141" s="694">
        <v>0</v>
      </c>
      <c r="DG141" s="694">
        <v>0</v>
      </c>
      <c r="DH141" s="694">
        <v>0</v>
      </c>
      <c r="DI141" s="694">
        <v>0</v>
      </c>
      <c r="DJ141" s="694">
        <v>0</v>
      </c>
      <c r="DK141" s="694">
        <v>0</v>
      </c>
      <c r="DL141" s="694">
        <v>0</v>
      </c>
      <c r="DM141" s="694">
        <v>0</v>
      </c>
      <c r="DN141" s="694">
        <v>0</v>
      </c>
      <c r="DO141" s="694">
        <v>0</v>
      </c>
      <c r="DP141" s="694">
        <v>0</v>
      </c>
      <c r="DQ141" s="694">
        <v>0</v>
      </c>
      <c r="DR141" s="694">
        <v>0</v>
      </c>
      <c r="DS141" s="694">
        <v>0</v>
      </c>
      <c r="DT141" s="694">
        <v>0</v>
      </c>
      <c r="DU141" s="694">
        <v>0</v>
      </c>
      <c r="DV141" s="694">
        <v>0</v>
      </c>
      <c r="DW141" s="695">
        <v>0</v>
      </c>
      <c r="DX141" s="37"/>
    </row>
    <row r="142" spans="2:128" ht="15.75" thickBot="1" x14ac:dyDescent="0.25">
      <c r="B142" s="193"/>
      <c r="C142" s="720"/>
      <c r="D142" s="721"/>
      <c r="E142" s="721"/>
      <c r="F142" s="721"/>
      <c r="G142" s="721"/>
      <c r="H142" s="721"/>
      <c r="I142" s="722"/>
      <c r="J142" s="722"/>
      <c r="K142" s="722"/>
      <c r="L142" s="722"/>
      <c r="M142" s="722"/>
      <c r="N142" s="722"/>
      <c r="O142" s="722"/>
      <c r="P142" s="722"/>
      <c r="Q142" s="722"/>
      <c r="R142" s="723"/>
      <c r="S142" s="722"/>
      <c r="T142" s="723"/>
      <c r="U142" s="724" t="s">
        <v>130</v>
      </c>
      <c r="V142" s="725" t="s">
        <v>510</v>
      </c>
      <c r="W142" s="726" t="s">
        <v>500</v>
      </c>
      <c r="X142" s="727">
        <f>SUM(X131:X141)</f>
        <v>1147.5515800000001</v>
      </c>
      <c r="Y142" s="727">
        <f t="shared" ref="Y142:CJ142" si="50">SUM(Y131:Y141)</f>
        <v>1311.4875200000001</v>
      </c>
      <c r="Z142" s="727">
        <f t="shared" si="50"/>
        <v>1639.3594000000001</v>
      </c>
      <c r="AA142" s="727">
        <f t="shared" si="50"/>
        <v>6557.4376000000002</v>
      </c>
      <c r="AB142" s="727">
        <f t="shared" si="50"/>
        <v>5737.7578999999996</v>
      </c>
      <c r="AC142" s="727">
        <f t="shared" si="50"/>
        <v>379.17186647825304</v>
      </c>
      <c r="AD142" s="727">
        <f t="shared" si="50"/>
        <v>377.0975041190074</v>
      </c>
      <c r="AE142" s="727">
        <f t="shared" si="50"/>
        <v>375.80462405273011</v>
      </c>
      <c r="AF142" s="727">
        <f t="shared" si="50"/>
        <v>375.3640979412674</v>
      </c>
      <c r="AG142" s="727">
        <f t="shared" si="50"/>
        <v>373.70372040564183</v>
      </c>
      <c r="AH142" s="727">
        <f t="shared" si="50"/>
        <v>372.43214656865905</v>
      </c>
      <c r="AI142" s="727">
        <f t="shared" si="50"/>
        <v>371.16057273167627</v>
      </c>
      <c r="AJ142" s="727">
        <f t="shared" si="50"/>
        <v>369.88899889469343</v>
      </c>
      <c r="AK142" s="727">
        <f t="shared" si="50"/>
        <v>368.61742505771065</v>
      </c>
      <c r="AL142" s="727">
        <f t="shared" si="50"/>
        <v>367.34585122072787</v>
      </c>
      <c r="AM142" s="727">
        <f t="shared" si="50"/>
        <v>366.07427738374508</v>
      </c>
      <c r="AN142" s="727">
        <f t="shared" si="50"/>
        <v>364.8027035467623</v>
      </c>
      <c r="AO142" s="727">
        <f t="shared" si="50"/>
        <v>363.53112970977952</v>
      </c>
      <c r="AP142" s="727">
        <f t="shared" si="50"/>
        <v>362.25955587279674</v>
      </c>
      <c r="AQ142" s="727">
        <f t="shared" si="50"/>
        <v>360.98798203581396</v>
      </c>
      <c r="AR142" s="727">
        <f t="shared" si="50"/>
        <v>995.67479612986563</v>
      </c>
      <c r="AS142" s="727">
        <f t="shared" si="50"/>
        <v>1085.2544205687448</v>
      </c>
      <c r="AT142" s="727">
        <f t="shared" si="50"/>
        <v>1265.6852432834862</v>
      </c>
      <c r="AU142" s="727">
        <f t="shared" si="50"/>
        <v>3989.9496177223655</v>
      </c>
      <c r="AV142" s="727">
        <f t="shared" si="50"/>
        <v>3534.4220525060723</v>
      </c>
      <c r="AW142" s="727">
        <f t="shared" si="50"/>
        <v>354.63011285089999</v>
      </c>
      <c r="AX142" s="727">
        <f t="shared" si="50"/>
        <v>354.63011285089999</v>
      </c>
      <c r="AY142" s="727">
        <f t="shared" si="50"/>
        <v>354.63011285089999</v>
      </c>
      <c r="AZ142" s="727">
        <f t="shared" si="50"/>
        <v>354.63011285089999</v>
      </c>
      <c r="BA142" s="727">
        <f t="shared" si="50"/>
        <v>354.63011285089999</v>
      </c>
      <c r="BB142" s="727">
        <f t="shared" si="50"/>
        <v>354.63011285089999</v>
      </c>
      <c r="BC142" s="727">
        <f t="shared" si="50"/>
        <v>354.63011285089999</v>
      </c>
      <c r="BD142" s="727">
        <f t="shared" si="50"/>
        <v>354.63011285089999</v>
      </c>
      <c r="BE142" s="727">
        <f t="shared" si="50"/>
        <v>354.63011285089999</v>
      </c>
      <c r="BF142" s="727">
        <f t="shared" si="50"/>
        <v>354.63011285089999</v>
      </c>
      <c r="BG142" s="727">
        <f t="shared" si="50"/>
        <v>354.63011285089999</v>
      </c>
      <c r="BH142" s="727">
        <f t="shared" si="50"/>
        <v>354.63011285089999</v>
      </c>
      <c r="BI142" s="727">
        <f t="shared" si="50"/>
        <v>354.63011285089999</v>
      </c>
      <c r="BJ142" s="727">
        <f t="shared" si="50"/>
        <v>354.63011285089999</v>
      </c>
      <c r="BK142" s="727">
        <f t="shared" si="50"/>
        <v>354.63011285089999</v>
      </c>
      <c r="BL142" s="727">
        <f t="shared" si="50"/>
        <v>990.5885007819345</v>
      </c>
      <c r="BM142" s="727">
        <f t="shared" si="50"/>
        <v>1081.4396990577966</v>
      </c>
      <c r="BN142" s="727">
        <f t="shared" si="50"/>
        <v>1263.1420956095208</v>
      </c>
      <c r="BO142" s="727">
        <f t="shared" si="50"/>
        <v>3988.6780438853825</v>
      </c>
      <c r="BP142" s="727">
        <f t="shared" si="50"/>
        <v>3534.4220525060723</v>
      </c>
      <c r="BQ142" s="727">
        <f t="shared" si="50"/>
        <v>354.63011285089999</v>
      </c>
      <c r="BR142" s="727">
        <f t="shared" si="50"/>
        <v>354.63011285089999</v>
      </c>
      <c r="BS142" s="727">
        <f t="shared" si="50"/>
        <v>354.63011285089999</v>
      </c>
      <c r="BT142" s="727">
        <f t="shared" si="50"/>
        <v>354.63011285089999</v>
      </c>
      <c r="BU142" s="727">
        <f t="shared" si="50"/>
        <v>354.63011285089999</v>
      </c>
      <c r="BV142" s="727">
        <f t="shared" si="50"/>
        <v>354.63011285089999</v>
      </c>
      <c r="BW142" s="727">
        <f t="shared" si="50"/>
        <v>354.63011285089999</v>
      </c>
      <c r="BX142" s="727">
        <f t="shared" si="50"/>
        <v>354.63011285089999</v>
      </c>
      <c r="BY142" s="727">
        <f t="shared" si="50"/>
        <v>354.63011285089999</v>
      </c>
      <c r="BZ142" s="727">
        <f t="shared" si="50"/>
        <v>354.63011285089999</v>
      </c>
      <c r="CA142" s="727">
        <f t="shared" si="50"/>
        <v>354.63011285089999</v>
      </c>
      <c r="CB142" s="727">
        <f t="shared" si="50"/>
        <v>354.63011285089999</v>
      </c>
      <c r="CC142" s="727">
        <f t="shared" si="50"/>
        <v>354.63011285089999</v>
      </c>
      <c r="CD142" s="727">
        <f t="shared" si="50"/>
        <v>354.63011285089999</v>
      </c>
      <c r="CE142" s="727">
        <f t="shared" si="50"/>
        <v>354.63011285089999</v>
      </c>
      <c r="CF142" s="727">
        <f t="shared" si="50"/>
        <v>1502.1816928509002</v>
      </c>
      <c r="CG142" s="727">
        <f t="shared" si="50"/>
        <v>1666.1176328509002</v>
      </c>
      <c r="CH142" s="727">
        <f t="shared" si="50"/>
        <v>1993.9895128509002</v>
      </c>
      <c r="CI142" s="727">
        <f t="shared" si="50"/>
        <v>6912.0677128509005</v>
      </c>
      <c r="CJ142" s="727">
        <f t="shared" si="50"/>
        <v>6092.3880128508999</v>
      </c>
      <c r="CK142" s="727">
        <f t="shared" ref="CK142:DW142" si="51">SUM(CK131:CK141)</f>
        <v>354.63011285089999</v>
      </c>
      <c r="CL142" s="727">
        <f t="shared" si="51"/>
        <v>354.63011285089999</v>
      </c>
      <c r="CM142" s="727">
        <f t="shared" si="51"/>
        <v>354.63011285089999</v>
      </c>
      <c r="CN142" s="727">
        <f t="shared" si="51"/>
        <v>354.63011285089999</v>
      </c>
      <c r="CO142" s="727">
        <f t="shared" si="51"/>
        <v>354.63011285089999</v>
      </c>
      <c r="CP142" s="727">
        <f t="shared" si="51"/>
        <v>354.63011285089999</v>
      </c>
      <c r="CQ142" s="727">
        <f t="shared" si="51"/>
        <v>354.63011285089999</v>
      </c>
      <c r="CR142" s="727">
        <f t="shared" si="51"/>
        <v>354.63011285089999</v>
      </c>
      <c r="CS142" s="727">
        <f t="shared" si="51"/>
        <v>354.63011285089999</v>
      </c>
      <c r="CT142" s="727">
        <f t="shared" si="51"/>
        <v>354.63011285089999</v>
      </c>
      <c r="CU142" s="727">
        <f t="shared" si="51"/>
        <v>354.63011285089999</v>
      </c>
      <c r="CV142" s="727">
        <f t="shared" si="51"/>
        <v>354.63011285089999</v>
      </c>
      <c r="CW142" s="727">
        <f t="shared" si="51"/>
        <v>354.63011285089999</v>
      </c>
      <c r="CX142" s="727">
        <f t="shared" si="51"/>
        <v>354.63011285089999</v>
      </c>
      <c r="CY142" s="728">
        <f t="shared" si="51"/>
        <v>354.63011285089999</v>
      </c>
      <c r="CZ142" s="729">
        <f t="shared" si="51"/>
        <v>0</v>
      </c>
      <c r="DA142" s="730">
        <f t="shared" si="51"/>
        <v>0</v>
      </c>
      <c r="DB142" s="730">
        <f t="shared" si="51"/>
        <v>0</v>
      </c>
      <c r="DC142" s="730">
        <f t="shared" si="51"/>
        <v>0</v>
      </c>
      <c r="DD142" s="730">
        <f t="shared" si="51"/>
        <v>0</v>
      </c>
      <c r="DE142" s="730">
        <f t="shared" si="51"/>
        <v>0</v>
      </c>
      <c r="DF142" s="730">
        <f t="shared" si="51"/>
        <v>0</v>
      </c>
      <c r="DG142" s="730">
        <f t="shared" si="51"/>
        <v>0</v>
      </c>
      <c r="DH142" s="730">
        <f t="shared" si="51"/>
        <v>0</v>
      </c>
      <c r="DI142" s="730">
        <f t="shared" si="51"/>
        <v>0</v>
      </c>
      <c r="DJ142" s="730">
        <f t="shared" si="51"/>
        <v>0</v>
      </c>
      <c r="DK142" s="730">
        <f t="shared" si="51"/>
        <v>0</v>
      </c>
      <c r="DL142" s="730">
        <f t="shared" si="51"/>
        <v>0</v>
      </c>
      <c r="DM142" s="730">
        <f t="shared" si="51"/>
        <v>0</v>
      </c>
      <c r="DN142" s="730">
        <f t="shared" si="51"/>
        <v>0</v>
      </c>
      <c r="DO142" s="730">
        <f t="shared" si="51"/>
        <v>0</v>
      </c>
      <c r="DP142" s="730">
        <f t="shared" si="51"/>
        <v>0</v>
      </c>
      <c r="DQ142" s="730">
        <f t="shared" si="51"/>
        <v>0</v>
      </c>
      <c r="DR142" s="730">
        <f t="shared" si="51"/>
        <v>0</v>
      </c>
      <c r="DS142" s="730">
        <f t="shared" si="51"/>
        <v>0</v>
      </c>
      <c r="DT142" s="730">
        <f t="shared" si="51"/>
        <v>0</v>
      </c>
      <c r="DU142" s="730">
        <f t="shared" si="51"/>
        <v>0</v>
      </c>
      <c r="DV142" s="730">
        <f t="shared" si="51"/>
        <v>0</v>
      </c>
      <c r="DW142" s="731">
        <f t="shared" si="51"/>
        <v>0</v>
      </c>
      <c r="DX142" s="37"/>
    </row>
    <row r="143" spans="2:128" ht="38.25" x14ac:dyDescent="0.2">
      <c r="B143" s="678" t="s">
        <v>495</v>
      </c>
      <c r="C143" s="742" t="s">
        <v>909</v>
      </c>
      <c r="D143" s="680" t="s">
        <v>854</v>
      </c>
      <c r="E143" s="681" t="s">
        <v>570</v>
      </c>
      <c r="F143" s="464" t="s">
        <v>840</v>
      </c>
      <c r="G143" s="682" t="s">
        <v>59</v>
      </c>
      <c r="H143" s="683" t="s">
        <v>497</v>
      </c>
      <c r="I143" s="683">
        <f>MAX(X143:AV143)</f>
        <v>18</v>
      </c>
      <c r="J143" s="683">
        <f>SUMPRODUCT($X$2:$CY$2,$X143:$CY143)*365</f>
        <v>156740.08508679076</v>
      </c>
      <c r="K143" s="683">
        <f>SUMPRODUCT($X$2:$CY$2,$X144:$CY144)+SUMPRODUCT($X$2:$CY$2,$X145:$CY145)+SUMPRODUCT($X$2:$CY$2,$X146:$CY146)</f>
        <v>38715.322475695582</v>
      </c>
      <c r="L143" s="683">
        <f>SUMPRODUCT($X$2:$CY$2,$X147:$CY147) +SUMPRODUCT($X$2:$CY$2,$X148:$CY148)</f>
        <v>15077.585049444715</v>
      </c>
      <c r="M143" s="683">
        <f>SUMPRODUCT($X$2:$CY$2,$X149:$CY149)</f>
        <v>0</v>
      </c>
      <c r="N143" s="683">
        <f>SUMPRODUCT($X$2:$CY$2,$X152:$CY152) +SUMPRODUCT($X$2:$CY$2,$X153:$CY153)</f>
        <v>796.13238858887962</v>
      </c>
      <c r="O143" s="683">
        <f>SUMPRODUCT($X$2:$CY$2,$X150:$CY150) +SUMPRODUCT($X$2:$CY$2,$X151:$CY151) +SUMPRODUCT($X$2:$CY$2,$X154:$CY154)</f>
        <v>95.80186814002505</v>
      </c>
      <c r="P143" s="683">
        <f>SUM(K143:O143)</f>
        <v>54684.841781869203</v>
      </c>
      <c r="Q143" s="683">
        <f>(SUM(K143:M143)*100000)/(J143*1000)</f>
        <v>34.319815186621767</v>
      </c>
      <c r="R143" s="684">
        <f>(P143*100000)/(J143*1000)</f>
        <v>34.888868250638552</v>
      </c>
      <c r="S143" s="685">
        <v>3</v>
      </c>
      <c r="T143" s="686">
        <v>3</v>
      </c>
      <c r="U143" s="687" t="s">
        <v>498</v>
      </c>
      <c r="V143" s="688" t="s">
        <v>127</v>
      </c>
      <c r="W143" s="689" t="s">
        <v>78</v>
      </c>
      <c r="X143" s="690">
        <v>0</v>
      </c>
      <c r="Y143" s="690">
        <v>0</v>
      </c>
      <c r="Z143" s="690">
        <v>0</v>
      </c>
      <c r="AA143" s="690">
        <v>0</v>
      </c>
      <c r="AB143" s="690">
        <v>0</v>
      </c>
      <c r="AC143" s="690">
        <v>18</v>
      </c>
      <c r="AD143" s="690">
        <v>18</v>
      </c>
      <c r="AE143" s="690">
        <v>18</v>
      </c>
      <c r="AF143" s="690">
        <v>18</v>
      </c>
      <c r="AG143" s="690">
        <v>18</v>
      </c>
      <c r="AH143" s="690">
        <v>18</v>
      </c>
      <c r="AI143" s="690">
        <v>18</v>
      </c>
      <c r="AJ143" s="690">
        <v>18</v>
      </c>
      <c r="AK143" s="690">
        <v>18</v>
      </c>
      <c r="AL143" s="690">
        <v>18</v>
      </c>
      <c r="AM143" s="690">
        <v>18</v>
      </c>
      <c r="AN143" s="690">
        <v>18</v>
      </c>
      <c r="AO143" s="690">
        <v>18</v>
      </c>
      <c r="AP143" s="690">
        <v>18</v>
      </c>
      <c r="AQ143" s="690">
        <v>18</v>
      </c>
      <c r="AR143" s="690">
        <v>18</v>
      </c>
      <c r="AS143" s="690">
        <v>18</v>
      </c>
      <c r="AT143" s="690">
        <v>18</v>
      </c>
      <c r="AU143" s="690">
        <v>18</v>
      </c>
      <c r="AV143" s="690">
        <v>18</v>
      </c>
      <c r="AW143" s="690">
        <v>18</v>
      </c>
      <c r="AX143" s="690">
        <v>18</v>
      </c>
      <c r="AY143" s="690">
        <v>18</v>
      </c>
      <c r="AZ143" s="690">
        <v>18</v>
      </c>
      <c r="BA143" s="690">
        <v>18</v>
      </c>
      <c r="BB143" s="690">
        <v>18</v>
      </c>
      <c r="BC143" s="690">
        <v>18</v>
      </c>
      <c r="BD143" s="690">
        <v>18</v>
      </c>
      <c r="BE143" s="690">
        <v>18</v>
      </c>
      <c r="BF143" s="690">
        <v>18</v>
      </c>
      <c r="BG143" s="690">
        <v>18</v>
      </c>
      <c r="BH143" s="690">
        <v>18</v>
      </c>
      <c r="BI143" s="690">
        <v>18</v>
      </c>
      <c r="BJ143" s="690">
        <v>18</v>
      </c>
      <c r="BK143" s="690">
        <v>18</v>
      </c>
      <c r="BL143" s="690">
        <v>18</v>
      </c>
      <c r="BM143" s="690">
        <v>18</v>
      </c>
      <c r="BN143" s="690">
        <v>18</v>
      </c>
      <c r="BO143" s="690">
        <v>18</v>
      </c>
      <c r="BP143" s="690">
        <v>18</v>
      </c>
      <c r="BQ143" s="690">
        <v>18</v>
      </c>
      <c r="BR143" s="690">
        <v>18</v>
      </c>
      <c r="BS143" s="690">
        <v>18</v>
      </c>
      <c r="BT143" s="690">
        <v>18</v>
      </c>
      <c r="BU143" s="690">
        <v>18</v>
      </c>
      <c r="BV143" s="690">
        <v>18</v>
      </c>
      <c r="BW143" s="690">
        <v>18</v>
      </c>
      <c r="BX143" s="690">
        <v>18</v>
      </c>
      <c r="BY143" s="690">
        <v>18</v>
      </c>
      <c r="BZ143" s="690">
        <v>18</v>
      </c>
      <c r="CA143" s="690">
        <v>18</v>
      </c>
      <c r="CB143" s="690">
        <v>18</v>
      </c>
      <c r="CC143" s="690">
        <v>18</v>
      </c>
      <c r="CD143" s="690">
        <v>18</v>
      </c>
      <c r="CE143" s="691">
        <v>18</v>
      </c>
      <c r="CF143" s="691">
        <v>18</v>
      </c>
      <c r="CG143" s="691">
        <v>18</v>
      </c>
      <c r="CH143" s="691">
        <v>18</v>
      </c>
      <c r="CI143" s="691">
        <v>18</v>
      </c>
      <c r="CJ143" s="691">
        <v>18</v>
      </c>
      <c r="CK143" s="691">
        <v>18</v>
      </c>
      <c r="CL143" s="691">
        <v>18</v>
      </c>
      <c r="CM143" s="691">
        <v>18</v>
      </c>
      <c r="CN143" s="691">
        <v>18</v>
      </c>
      <c r="CO143" s="691">
        <v>18</v>
      </c>
      <c r="CP143" s="691">
        <v>18</v>
      </c>
      <c r="CQ143" s="691">
        <v>18</v>
      </c>
      <c r="CR143" s="691">
        <v>18</v>
      </c>
      <c r="CS143" s="691">
        <v>18</v>
      </c>
      <c r="CT143" s="691">
        <v>18</v>
      </c>
      <c r="CU143" s="691">
        <v>18</v>
      </c>
      <c r="CV143" s="691">
        <v>18</v>
      </c>
      <c r="CW143" s="691">
        <v>18</v>
      </c>
      <c r="CX143" s="691">
        <v>18</v>
      </c>
      <c r="CY143" s="692">
        <v>18</v>
      </c>
      <c r="CZ143" s="693">
        <v>0</v>
      </c>
      <c r="DA143" s="694">
        <v>0</v>
      </c>
      <c r="DB143" s="694">
        <v>0</v>
      </c>
      <c r="DC143" s="694">
        <v>0</v>
      </c>
      <c r="DD143" s="694">
        <v>0</v>
      </c>
      <c r="DE143" s="694">
        <v>0</v>
      </c>
      <c r="DF143" s="694">
        <v>0</v>
      </c>
      <c r="DG143" s="694">
        <v>0</v>
      </c>
      <c r="DH143" s="694">
        <v>0</v>
      </c>
      <c r="DI143" s="694">
        <v>0</v>
      </c>
      <c r="DJ143" s="694">
        <v>0</v>
      </c>
      <c r="DK143" s="694">
        <v>0</v>
      </c>
      <c r="DL143" s="694">
        <v>0</v>
      </c>
      <c r="DM143" s="694">
        <v>0</v>
      </c>
      <c r="DN143" s="694">
        <v>0</v>
      </c>
      <c r="DO143" s="694">
        <v>0</v>
      </c>
      <c r="DP143" s="694">
        <v>0</v>
      </c>
      <c r="DQ143" s="694">
        <v>0</v>
      </c>
      <c r="DR143" s="694">
        <v>0</v>
      </c>
      <c r="DS143" s="694">
        <v>0</v>
      </c>
      <c r="DT143" s="694">
        <v>0</v>
      </c>
      <c r="DU143" s="694">
        <v>0</v>
      </c>
      <c r="DV143" s="694">
        <v>0</v>
      </c>
      <c r="DW143" s="695">
        <v>0</v>
      </c>
      <c r="DX143" s="37"/>
    </row>
    <row r="144" spans="2:128" x14ac:dyDescent="0.2">
      <c r="B144" s="696"/>
      <c r="C144" s="697"/>
      <c r="D144" s="698"/>
      <c r="E144" s="699"/>
      <c r="F144" s="699"/>
      <c r="G144" s="698"/>
      <c r="H144" s="699"/>
      <c r="I144" s="699"/>
      <c r="J144" s="699"/>
      <c r="K144" s="699"/>
      <c r="L144" s="699"/>
      <c r="M144" s="699"/>
      <c r="N144" s="699"/>
      <c r="O144" s="699"/>
      <c r="P144" s="699"/>
      <c r="Q144" s="699"/>
      <c r="R144" s="700"/>
      <c r="S144" s="699"/>
      <c r="T144" s="700"/>
      <c r="U144" s="701" t="s">
        <v>499</v>
      </c>
      <c r="V144" s="688" t="s">
        <v>127</v>
      </c>
      <c r="W144" s="689" t="s">
        <v>500</v>
      </c>
      <c r="X144" s="690">
        <v>2214.8000000000002</v>
      </c>
      <c r="Y144" s="690">
        <v>2531.1999999999998</v>
      </c>
      <c r="Z144" s="690">
        <v>3164</v>
      </c>
      <c r="AA144" s="690">
        <v>12656</v>
      </c>
      <c r="AB144" s="690">
        <v>11074</v>
      </c>
      <c r="AC144" s="690">
        <v>0</v>
      </c>
      <c r="AD144" s="690">
        <v>0</v>
      </c>
      <c r="AE144" s="690">
        <v>0</v>
      </c>
      <c r="AF144" s="690">
        <v>0</v>
      </c>
      <c r="AG144" s="690">
        <v>0</v>
      </c>
      <c r="AH144" s="690">
        <v>0</v>
      </c>
      <c r="AI144" s="690">
        <v>0</v>
      </c>
      <c r="AJ144" s="690">
        <v>0</v>
      </c>
      <c r="AK144" s="690">
        <v>0</v>
      </c>
      <c r="AL144" s="690">
        <v>0</v>
      </c>
      <c r="AM144" s="690">
        <v>0</v>
      </c>
      <c r="AN144" s="690">
        <v>0</v>
      </c>
      <c r="AO144" s="690">
        <v>0</v>
      </c>
      <c r="AP144" s="690">
        <v>0</v>
      </c>
      <c r="AQ144" s="690">
        <v>0</v>
      </c>
      <c r="AR144" s="690">
        <v>743.4</v>
      </c>
      <c r="AS144" s="690">
        <v>849.6</v>
      </c>
      <c r="AT144" s="690">
        <v>1062</v>
      </c>
      <c r="AU144" s="690">
        <v>4248</v>
      </c>
      <c r="AV144" s="690">
        <v>3717</v>
      </c>
      <c r="AW144" s="690">
        <v>0</v>
      </c>
      <c r="AX144" s="690">
        <v>0</v>
      </c>
      <c r="AY144" s="690">
        <v>0</v>
      </c>
      <c r="AZ144" s="690">
        <v>0</v>
      </c>
      <c r="BA144" s="690">
        <v>0</v>
      </c>
      <c r="BB144" s="690">
        <v>0</v>
      </c>
      <c r="BC144" s="690">
        <v>0</v>
      </c>
      <c r="BD144" s="690">
        <v>0</v>
      </c>
      <c r="BE144" s="690">
        <v>0</v>
      </c>
      <c r="BF144" s="690">
        <v>0</v>
      </c>
      <c r="BG144" s="690">
        <v>0</v>
      </c>
      <c r="BH144" s="690">
        <v>0</v>
      </c>
      <c r="BI144" s="690">
        <v>0</v>
      </c>
      <c r="BJ144" s="690">
        <v>0</v>
      </c>
      <c r="BK144" s="690">
        <v>0</v>
      </c>
      <c r="BL144" s="690">
        <v>743.4</v>
      </c>
      <c r="BM144" s="690">
        <v>849.6</v>
      </c>
      <c r="BN144" s="690">
        <v>1062</v>
      </c>
      <c r="BO144" s="690">
        <v>4248</v>
      </c>
      <c r="BP144" s="690">
        <v>3717</v>
      </c>
      <c r="BQ144" s="690">
        <v>0</v>
      </c>
      <c r="BR144" s="690">
        <v>0</v>
      </c>
      <c r="BS144" s="690">
        <v>0</v>
      </c>
      <c r="BT144" s="690">
        <v>0</v>
      </c>
      <c r="BU144" s="690">
        <v>0</v>
      </c>
      <c r="BV144" s="690">
        <v>0</v>
      </c>
      <c r="BW144" s="690">
        <v>0</v>
      </c>
      <c r="BX144" s="690">
        <v>0</v>
      </c>
      <c r="BY144" s="690">
        <v>0</v>
      </c>
      <c r="BZ144" s="690">
        <v>0</v>
      </c>
      <c r="CA144" s="690">
        <v>0</v>
      </c>
      <c r="CB144" s="690">
        <v>0</v>
      </c>
      <c r="CC144" s="690">
        <v>0</v>
      </c>
      <c r="CD144" s="690">
        <v>0</v>
      </c>
      <c r="CE144" s="691">
        <v>0</v>
      </c>
      <c r="CF144" s="691">
        <v>1341.9</v>
      </c>
      <c r="CG144" s="691">
        <v>1533.6</v>
      </c>
      <c r="CH144" s="691">
        <v>1917</v>
      </c>
      <c r="CI144" s="691">
        <v>7668</v>
      </c>
      <c r="CJ144" s="691">
        <v>6709.5</v>
      </c>
      <c r="CK144" s="691">
        <v>0</v>
      </c>
      <c r="CL144" s="691">
        <v>0</v>
      </c>
      <c r="CM144" s="691">
        <v>0</v>
      </c>
      <c r="CN144" s="691">
        <v>0</v>
      </c>
      <c r="CO144" s="691">
        <v>0</v>
      </c>
      <c r="CP144" s="691">
        <v>0</v>
      </c>
      <c r="CQ144" s="691">
        <v>0</v>
      </c>
      <c r="CR144" s="691">
        <v>0</v>
      </c>
      <c r="CS144" s="691">
        <v>0</v>
      </c>
      <c r="CT144" s="691">
        <v>0</v>
      </c>
      <c r="CU144" s="691">
        <v>0</v>
      </c>
      <c r="CV144" s="691">
        <v>0</v>
      </c>
      <c r="CW144" s="691">
        <v>0</v>
      </c>
      <c r="CX144" s="691">
        <v>0</v>
      </c>
      <c r="CY144" s="692">
        <v>0</v>
      </c>
      <c r="CZ144" s="693">
        <v>0</v>
      </c>
      <c r="DA144" s="694">
        <v>0</v>
      </c>
      <c r="DB144" s="694">
        <v>0</v>
      </c>
      <c r="DC144" s="694">
        <v>0</v>
      </c>
      <c r="DD144" s="694">
        <v>0</v>
      </c>
      <c r="DE144" s="694">
        <v>0</v>
      </c>
      <c r="DF144" s="694">
        <v>0</v>
      </c>
      <c r="DG144" s="694">
        <v>0</v>
      </c>
      <c r="DH144" s="694">
        <v>0</v>
      </c>
      <c r="DI144" s="694">
        <v>0</v>
      </c>
      <c r="DJ144" s="694">
        <v>0</v>
      </c>
      <c r="DK144" s="694">
        <v>0</v>
      </c>
      <c r="DL144" s="694">
        <v>0</v>
      </c>
      <c r="DM144" s="694">
        <v>0</v>
      </c>
      <c r="DN144" s="694">
        <v>0</v>
      </c>
      <c r="DO144" s="694">
        <v>0</v>
      </c>
      <c r="DP144" s="694">
        <v>0</v>
      </c>
      <c r="DQ144" s="694">
        <v>0</v>
      </c>
      <c r="DR144" s="694">
        <v>0</v>
      </c>
      <c r="DS144" s="694">
        <v>0</v>
      </c>
      <c r="DT144" s="694">
        <v>0</v>
      </c>
      <c r="DU144" s="694">
        <v>0</v>
      </c>
      <c r="DV144" s="694">
        <v>0</v>
      </c>
      <c r="DW144" s="695">
        <v>0</v>
      </c>
      <c r="DX144" s="37"/>
    </row>
    <row r="145" spans="2:128" x14ac:dyDescent="0.2">
      <c r="B145" s="702"/>
      <c r="C145" s="703"/>
      <c r="D145" s="502"/>
      <c r="E145" s="502"/>
      <c r="F145" s="502"/>
      <c r="G145" s="502"/>
      <c r="H145" s="502"/>
      <c r="I145" s="529"/>
      <c r="J145" s="529"/>
      <c r="K145" s="529"/>
      <c r="L145" s="529"/>
      <c r="M145" s="529"/>
      <c r="N145" s="529"/>
      <c r="O145" s="529"/>
      <c r="P145" s="529"/>
      <c r="Q145" s="529"/>
      <c r="R145" s="704"/>
      <c r="S145" s="529"/>
      <c r="T145" s="704"/>
      <c r="U145" s="701" t="s">
        <v>501</v>
      </c>
      <c r="V145" s="688" t="s">
        <v>127</v>
      </c>
      <c r="W145" s="689" t="s">
        <v>500</v>
      </c>
      <c r="X145" s="690">
        <v>0</v>
      </c>
      <c r="Y145" s="690">
        <v>0</v>
      </c>
      <c r="Z145" s="690">
        <v>0</v>
      </c>
      <c r="AA145" s="690">
        <v>0</v>
      </c>
      <c r="AB145" s="690">
        <v>0</v>
      </c>
      <c r="AC145" s="690">
        <v>0</v>
      </c>
      <c r="AD145" s="690">
        <v>0</v>
      </c>
      <c r="AE145" s="690">
        <v>0</v>
      </c>
      <c r="AF145" s="690">
        <v>0</v>
      </c>
      <c r="AG145" s="690">
        <v>0</v>
      </c>
      <c r="AH145" s="690">
        <v>0</v>
      </c>
      <c r="AI145" s="690">
        <v>0</v>
      </c>
      <c r="AJ145" s="690">
        <v>0</v>
      </c>
      <c r="AK145" s="690">
        <v>0</v>
      </c>
      <c r="AL145" s="690">
        <v>0</v>
      </c>
      <c r="AM145" s="690">
        <v>0</v>
      </c>
      <c r="AN145" s="690">
        <v>0</v>
      </c>
      <c r="AO145" s="690">
        <v>0</v>
      </c>
      <c r="AP145" s="690">
        <v>0</v>
      </c>
      <c r="AQ145" s="690">
        <v>0</v>
      </c>
      <c r="AR145" s="690">
        <v>0</v>
      </c>
      <c r="AS145" s="690">
        <v>0</v>
      </c>
      <c r="AT145" s="690">
        <v>0</v>
      </c>
      <c r="AU145" s="690">
        <v>0</v>
      </c>
      <c r="AV145" s="690">
        <v>0</v>
      </c>
      <c r="AW145" s="690">
        <v>0</v>
      </c>
      <c r="AX145" s="690">
        <v>0</v>
      </c>
      <c r="AY145" s="690">
        <v>0</v>
      </c>
      <c r="AZ145" s="690">
        <v>0</v>
      </c>
      <c r="BA145" s="690">
        <v>0</v>
      </c>
      <c r="BB145" s="690">
        <v>0</v>
      </c>
      <c r="BC145" s="690">
        <v>0</v>
      </c>
      <c r="BD145" s="690">
        <v>0</v>
      </c>
      <c r="BE145" s="690">
        <v>0</v>
      </c>
      <c r="BF145" s="690">
        <v>0</v>
      </c>
      <c r="BG145" s="690">
        <v>0</v>
      </c>
      <c r="BH145" s="690">
        <v>0</v>
      </c>
      <c r="BI145" s="690">
        <v>0</v>
      </c>
      <c r="BJ145" s="690">
        <v>0</v>
      </c>
      <c r="BK145" s="690">
        <v>0</v>
      </c>
      <c r="BL145" s="690">
        <v>0</v>
      </c>
      <c r="BM145" s="690">
        <v>0</v>
      </c>
      <c r="BN145" s="690">
        <v>0</v>
      </c>
      <c r="BO145" s="690">
        <v>0</v>
      </c>
      <c r="BP145" s="690">
        <v>0</v>
      </c>
      <c r="BQ145" s="690">
        <v>0</v>
      </c>
      <c r="BR145" s="690">
        <v>0</v>
      </c>
      <c r="BS145" s="690">
        <v>0</v>
      </c>
      <c r="BT145" s="690">
        <v>0</v>
      </c>
      <c r="BU145" s="690">
        <v>0</v>
      </c>
      <c r="BV145" s="690">
        <v>0</v>
      </c>
      <c r="BW145" s="690">
        <v>0</v>
      </c>
      <c r="BX145" s="690">
        <v>0</v>
      </c>
      <c r="BY145" s="690">
        <v>0</v>
      </c>
      <c r="BZ145" s="690">
        <v>0</v>
      </c>
      <c r="CA145" s="690">
        <v>0</v>
      </c>
      <c r="CB145" s="690">
        <v>0</v>
      </c>
      <c r="CC145" s="690">
        <v>0</v>
      </c>
      <c r="CD145" s="690">
        <v>0</v>
      </c>
      <c r="CE145" s="691">
        <v>0</v>
      </c>
      <c r="CF145" s="691">
        <v>0</v>
      </c>
      <c r="CG145" s="691">
        <v>0</v>
      </c>
      <c r="CH145" s="691">
        <v>0</v>
      </c>
      <c r="CI145" s="691">
        <v>0</v>
      </c>
      <c r="CJ145" s="691">
        <v>0</v>
      </c>
      <c r="CK145" s="691">
        <v>0</v>
      </c>
      <c r="CL145" s="691">
        <v>0</v>
      </c>
      <c r="CM145" s="691">
        <v>0</v>
      </c>
      <c r="CN145" s="691">
        <v>0</v>
      </c>
      <c r="CO145" s="691">
        <v>0</v>
      </c>
      <c r="CP145" s="691">
        <v>0</v>
      </c>
      <c r="CQ145" s="691">
        <v>0</v>
      </c>
      <c r="CR145" s="691">
        <v>0</v>
      </c>
      <c r="CS145" s="691">
        <v>0</v>
      </c>
      <c r="CT145" s="691">
        <v>0</v>
      </c>
      <c r="CU145" s="691">
        <v>0</v>
      </c>
      <c r="CV145" s="691">
        <v>0</v>
      </c>
      <c r="CW145" s="691">
        <v>0</v>
      </c>
      <c r="CX145" s="691">
        <v>0</v>
      </c>
      <c r="CY145" s="692">
        <v>0</v>
      </c>
      <c r="CZ145" s="693">
        <v>0</v>
      </c>
      <c r="DA145" s="694">
        <v>0</v>
      </c>
      <c r="DB145" s="694">
        <v>0</v>
      </c>
      <c r="DC145" s="694">
        <v>0</v>
      </c>
      <c r="DD145" s="694">
        <v>0</v>
      </c>
      <c r="DE145" s="694">
        <v>0</v>
      </c>
      <c r="DF145" s="694">
        <v>0</v>
      </c>
      <c r="DG145" s="694">
        <v>0</v>
      </c>
      <c r="DH145" s="694">
        <v>0</v>
      </c>
      <c r="DI145" s="694">
        <v>0</v>
      </c>
      <c r="DJ145" s="694">
        <v>0</v>
      </c>
      <c r="DK145" s="694">
        <v>0</v>
      </c>
      <c r="DL145" s="694">
        <v>0</v>
      </c>
      <c r="DM145" s="694">
        <v>0</v>
      </c>
      <c r="DN145" s="694">
        <v>0</v>
      </c>
      <c r="DO145" s="694">
        <v>0</v>
      </c>
      <c r="DP145" s="694">
        <v>0</v>
      </c>
      <c r="DQ145" s="694">
        <v>0</v>
      </c>
      <c r="DR145" s="694">
        <v>0</v>
      </c>
      <c r="DS145" s="694">
        <v>0</v>
      </c>
      <c r="DT145" s="694">
        <v>0</v>
      </c>
      <c r="DU145" s="694">
        <v>0</v>
      </c>
      <c r="DV145" s="694">
        <v>0</v>
      </c>
      <c r="DW145" s="695">
        <v>0</v>
      </c>
      <c r="DX145" s="37"/>
    </row>
    <row r="146" spans="2:128" x14ac:dyDescent="0.2">
      <c r="B146" s="702"/>
      <c r="C146" s="703"/>
      <c r="D146" s="502"/>
      <c r="E146" s="502"/>
      <c r="F146" s="502"/>
      <c r="G146" s="502"/>
      <c r="H146" s="502"/>
      <c r="I146" s="529"/>
      <c r="J146" s="529"/>
      <c r="K146" s="529"/>
      <c r="L146" s="529"/>
      <c r="M146" s="529"/>
      <c r="N146" s="529"/>
      <c r="O146" s="529"/>
      <c r="P146" s="529"/>
      <c r="Q146" s="529"/>
      <c r="R146" s="704"/>
      <c r="S146" s="529"/>
      <c r="T146" s="704"/>
      <c r="U146" s="705" t="s">
        <v>855</v>
      </c>
      <c r="V146" s="706" t="s">
        <v>127</v>
      </c>
      <c r="W146" s="707" t="s">
        <v>500</v>
      </c>
      <c r="X146" s="690">
        <v>0</v>
      </c>
      <c r="Y146" s="690">
        <v>0</v>
      </c>
      <c r="Z146" s="690">
        <v>0</v>
      </c>
      <c r="AA146" s="690">
        <v>0</v>
      </c>
      <c r="AB146" s="690">
        <v>0</v>
      </c>
      <c r="AC146" s="690">
        <v>0</v>
      </c>
      <c r="AD146" s="690">
        <v>0</v>
      </c>
      <c r="AE146" s="690">
        <v>0</v>
      </c>
      <c r="AF146" s="690">
        <v>0</v>
      </c>
      <c r="AG146" s="690">
        <v>0</v>
      </c>
      <c r="AH146" s="690">
        <v>0</v>
      </c>
      <c r="AI146" s="690">
        <v>0</v>
      </c>
      <c r="AJ146" s="690">
        <v>0</v>
      </c>
      <c r="AK146" s="690">
        <v>0</v>
      </c>
      <c r="AL146" s="690">
        <v>0</v>
      </c>
      <c r="AM146" s="690">
        <v>0</v>
      </c>
      <c r="AN146" s="690">
        <v>0</v>
      </c>
      <c r="AO146" s="690">
        <v>0</v>
      </c>
      <c r="AP146" s="690">
        <v>0</v>
      </c>
      <c r="AQ146" s="690">
        <v>0</v>
      </c>
      <c r="AR146" s="690">
        <v>0</v>
      </c>
      <c r="AS146" s="690">
        <v>0</v>
      </c>
      <c r="AT146" s="690">
        <v>0</v>
      </c>
      <c r="AU146" s="690">
        <v>0</v>
      </c>
      <c r="AV146" s="690">
        <v>0</v>
      </c>
      <c r="AW146" s="690">
        <v>0</v>
      </c>
      <c r="AX146" s="690">
        <v>0</v>
      </c>
      <c r="AY146" s="690">
        <v>0</v>
      </c>
      <c r="AZ146" s="690">
        <v>0</v>
      </c>
      <c r="BA146" s="690">
        <v>0</v>
      </c>
      <c r="BB146" s="690">
        <v>0</v>
      </c>
      <c r="BC146" s="690">
        <v>0</v>
      </c>
      <c r="BD146" s="690">
        <v>0</v>
      </c>
      <c r="BE146" s="690">
        <v>0</v>
      </c>
      <c r="BF146" s="690">
        <v>0</v>
      </c>
      <c r="BG146" s="690">
        <v>0</v>
      </c>
      <c r="BH146" s="690">
        <v>0</v>
      </c>
      <c r="BI146" s="690">
        <v>0</v>
      </c>
      <c r="BJ146" s="690">
        <v>0</v>
      </c>
      <c r="BK146" s="690">
        <v>0</v>
      </c>
      <c r="BL146" s="690">
        <v>0</v>
      </c>
      <c r="BM146" s="690">
        <v>0</v>
      </c>
      <c r="BN146" s="690">
        <v>0</v>
      </c>
      <c r="BO146" s="690">
        <v>0</v>
      </c>
      <c r="BP146" s="690">
        <v>0</v>
      </c>
      <c r="BQ146" s="690">
        <v>0</v>
      </c>
      <c r="BR146" s="690">
        <v>0</v>
      </c>
      <c r="BS146" s="690">
        <v>0</v>
      </c>
      <c r="BT146" s="690">
        <v>0</v>
      </c>
      <c r="BU146" s="690">
        <v>0</v>
      </c>
      <c r="BV146" s="690">
        <v>0</v>
      </c>
      <c r="BW146" s="690">
        <v>0</v>
      </c>
      <c r="BX146" s="690">
        <v>0</v>
      </c>
      <c r="BY146" s="690">
        <v>0</v>
      </c>
      <c r="BZ146" s="690">
        <v>0</v>
      </c>
      <c r="CA146" s="690">
        <v>0</v>
      </c>
      <c r="CB146" s="690">
        <v>0</v>
      </c>
      <c r="CC146" s="690">
        <v>0</v>
      </c>
      <c r="CD146" s="690">
        <v>0</v>
      </c>
      <c r="CE146" s="690">
        <v>0</v>
      </c>
      <c r="CF146" s="690">
        <v>0</v>
      </c>
      <c r="CG146" s="690">
        <v>0</v>
      </c>
      <c r="CH146" s="690">
        <v>0</v>
      </c>
      <c r="CI146" s="690">
        <v>0</v>
      </c>
      <c r="CJ146" s="690">
        <v>0</v>
      </c>
      <c r="CK146" s="690">
        <v>0</v>
      </c>
      <c r="CL146" s="690">
        <v>0</v>
      </c>
      <c r="CM146" s="690">
        <v>0</v>
      </c>
      <c r="CN146" s="690">
        <v>0</v>
      </c>
      <c r="CO146" s="690">
        <v>0</v>
      </c>
      <c r="CP146" s="690">
        <v>0</v>
      </c>
      <c r="CQ146" s="690">
        <v>0</v>
      </c>
      <c r="CR146" s="690">
        <v>0</v>
      </c>
      <c r="CS146" s="690">
        <v>0</v>
      </c>
      <c r="CT146" s="690">
        <v>0</v>
      </c>
      <c r="CU146" s="690">
        <v>0</v>
      </c>
      <c r="CV146" s="690">
        <v>0</v>
      </c>
      <c r="CW146" s="690">
        <v>0</v>
      </c>
      <c r="CX146" s="690">
        <v>0</v>
      </c>
      <c r="CY146" s="690">
        <v>0</v>
      </c>
      <c r="CZ146" s="693"/>
      <c r="DA146" s="694"/>
      <c r="DB146" s="694"/>
      <c r="DC146" s="694"/>
      <c r="DD146" s="694"/>
      <c r="DE146" s="694"/>
      <c r="DF146" s="694"/>
      <c r="DG146" s="694"/>
      <c r="DH146" s="694"/>
      <c r="DI146" s="694"/>
      <c r="DJ146" s="694"/>
      <c r="DK146" s="694"/>
      <c r="DL146" s="694"/>
      <c r="DM146" s="694"/>
      <c r="DN146" s="694"/>
      <c r="DO146" s="694"/>
      <c r="DP146" s="694"/>
      <c r="DQ146" s="694"/>
      <c r="DR146" s="694"/>
      <c r="DS146" s="694"/>
      <c r="DT146" s="694"/>
      <c r="DU146" s="694"/>
      <c r="DV146" s="694"/>
      <c r="DW146" s="695"/>
      <c r="DX146" s="37"/>
    </row>
    <row r="147" spans="2:128" x14ac:dyDescent="0.2">
      <c r="B147" s="708"/>
      <c r="C147" s="709"/>
      <c r="D147" s="96"/>
      <c r="E147" s="96"/>
      <c r="F147" s="96"/>
      <c r="G147" s="96"/>
      <c r="H147" s="96"/>
      <c r="I147" s="710"/>
      <c r="J147" s="710"/>
      <c r="K147" s="710"/>
      <c r="L147" s="710"/>
      <c r="M147" s="710"/>
      <c r="N147" s="710"/>
      <c r="O147" s="710"/>
      <c r="P147" s="710"/>
      <c r="Q147" s="710"/>
      <c r="R147" s="711"/>
      <c r="S147" s="710"/>
      <c r="T147" s="711"/>
      <c r="U147" s="701" t="s">
        <v>502</v>
      </c>
      <c r="V147" s="688" t="s">
        <v>127</v>
      </c>
      <c r="W147" s="712" t="s">
        <v>500</v>
      </c>
      <c r="X147" s="690">
        <v>0</v>
      </c>
      <c r="Y147" s="690">
        <v>0</v>
      </c>
      <c r="Z147" s="690">
        <v>0</v>
      </c>
      <c r="AA147" s="690">
        <v>0</v>
      </c>
      <c r="AB147" s="690">
        <v>0</v>
      </c>
      <c r="AC147" s="690">
        <v>284</v>
      </c>
      <c r="AD147" s="690">
        <v>284</v>
      </c>
      <c r="AE147" s="690">
        <v>284</v>
      </c>
      <c r="AF147" s="690">
        <v>284</v>
      </c>
      <c r="AG147" s="690">
        <v>284</v>
      </c>
      <c r="AH147" s="690">
        <v>284</v>
      </c>
      <c r="AI147" s="690">
        <v>284</v>
      </c>
      <c r="AJ147" s="690">
        <v>284</v>
      </c>
      <c r="AK147" s="690">
        <v>284</v>
      </c>
      <c r="AL147" s="690">
        <v>284</v>
      </c>
      <c r="AM147" s="690">
        <v>284</v>
      </c>
      <c r="AN147" s="690">
        <v>284</v>
      </c>
      <c r="AO147" s="690">
        <v>284</v>
      </c>
      <c r="AP147" s="690">
        <v>284</v>
      </c>
      <c r="AQ147" s="690">
        <v>284</v>
      </c>
      <c r="AR147" s="690">
        <v>284</v>
      </c>
      <c r="AS147" s="690">
        <v>284</v>
      </c>
      <c r="AT147" s="690">
        <v>284</v>
      </c>
      <c r="AU147" s="690">
        <v>284</v>
      </c>
      <c r="AV147" s="690">
        <v>284</v>
      </c>
      <c r="AW147" s="690">
        <v>284</v>
      </c>
      <c r="AX147" s="690">
        <v>284</v>
      </c>
      <c r="AY147" s="690">
        <v>284</v>
      </c>
      <c r="AZ147" s="690">
        <v>284</v>
      </c>
      <c r="BA147" s="690">
        <v>284</v>
      </c>
      <c r="BB147" s="690">
        <v>284</v>
      </c>
      <c r="BC147" s="690">
        <v>284</v>
      </c>
      <c r="BD147" s="690">
        <v>284</v>
      </c>
      <c r="BE147" s="690">
        <v>284</v>
      </c>
      <c r="BF147" s="690">
        <v>284</v>
      </c>
      <c r="BG147" s="690">
        <v>284</v>
      </c>
      <c r="BH147" s="690">
        <v>284</v>
      </c>
      <c r="BI147" s="690">
        <v>284</v>
      </c>
      <c r="BJ147" s="690">
        <v>284</v>
      </c>
      <c r="BK147" s="690">
        <v>284</v>
      </c>
      <c r="BL147" s="690">
        <v>284</v>
      </c>
      <c r="BM147" s="690">
        <v>284</v>
      </c>
      <c r="BN147" s="690">
        <v>284</v>
      </c>
      <c r="BO147" s="690">
        <v>284</v>
      </c>
      <c r="BP147" s="690">
        <v>284</v>
      </c>
      <c r="BQ147" s="690">
        <v>284</v>
      </c>
      <c r="BR147" s="690">
        <v>284</v>
      </c>
      <c r="BS147" s="690">
        <v>284</v>
      </c>
      <c r="BT147" s="690">
        <v>284</v>
      </c>
      <c r="BU147" s="690">
        <v>284</v>
      </c>
      <c r="BV147" s="690">
        <v>284</v>
      </c>
      <c r="BW147" s="690">
        <v>284</v>
      </c>
      <c r="BX147" s="690">
        <v>284</v>
      </c>
      <c r="BY147" s="690">
        <v>284</v>
      </c>
      <c r="BZ147" s="690">
        <v>284</v>
      </c>
      <c r="CA147" s="690">
        <v>284</v>
      </c>
      <c r="CB147" s="690">
        <v>284</v>
      </c>
      <c r="CC147" s="690">
        <v>284</v>
      </c>
      <c r="CD147" s="690">
        <v>284</v>
      </c>
      <c r="CE147" s="691">
        <v>284</v>
      </c>
      <c r="CF147" s="691">
        <v>284</v>
      </c>
      <c r="CG147" s="691">
        <v>284</v>
      </c>
      <c r="CH147" s="691">
        <v>284</v>
      </c>
      <c r="CI147" s="691">
        <v>284</v>
      </c>
      <c r="CJ147" s="691">
        <v>284</v>
      </c>
      <c r="CK147" s="691">
        <v>284</v>
      </c>
      <c r="CL147" s="691">
        <v>284</v>
      </c>
      <c r="CM147" s="691">
        <v>284</v>
      </c>
      <c r="CN147" s="691">
        <v>284</v>
      </c>
      <c r="CO147" s="691">
        <v>284</v>
      </c>
      <c r="CP147" s="691">
        <v>284</v>
      </c>
      <c r="CQ147" s="691">
        <v>284</v>
      </c>
      <c r="CR147" s="691">
        <v>284</v>
      </c>
      <c r="CS147" s="691">
        <v>284</v>
      </c>
      <c r="CT147" s="691">
        <v>284</v>
      </c>
      <c r="CU147" s="691">
        <v>284</v>
      </c>
      <c r="CV147" s="691">
        <v>284</v>
      </c>
      <c r="CW147" s="691">
        <v>284</v>
      </c>
      <c r="CX147" s="691">
        <v>284</v>
      </c>
      <c r="CY147" s="692">
        <v>284</v>
      </c>
      <c r="CZ147" s="693">
        <v>0</v>
      </c>
      <c r="DA147" s="694">
        <v>0</v>
      </c>
      <c r="DB147" s="694">
        <v>0</v>
      </c>
      <c r="DC147" s="694">
        <v>0</v>
      </c>
      <c r="DD147" s="694">
        <v>0</v>
      </c>
      <c r="DE147" s="694">
        <v>0</v>
      </c>
      <c r="DF147" s="694">
        <v>0</v>
      </c>
      <c r="DG147" s="694">
        <v>0</v>
      </c>
      <c r="DH147" s="694">
        <v>0</v>
      </c>
      <c r="DI147" s="694">
        <v>0</v>
      </c>
      <c r="DJ147" s="694">
        <v>0</v>
      </c>
      <c r="DK147" s="694">
        <v>0</v>
      </c>
      <c r="DL147" s="694">
        <v>0</v>
      </c>
      <c r="DM147" s="694">
        <v>0</v>
      </c>
      <c r="DN147" s="694">
        <v>0</v>
      </c>
      <c r="DO147" s="694">
        <v>0</v>
      </c>
      <c r="DP147" s="694">
        <v>0</v>
      </c>
      <c r="DQ147" s="694">
        <v>0</v>
      </c>
      <c r="DR147" s="694">
        <v>0</v>
      </c>
      <c r="DS147" s="694">
        <v>0</v>
      </c>
      <c r="DT147" s="694">
        <v>0</v>
      </c>
      <c r="DU147" s="694">
        <v>0</v>
      </c>
      <c r="DV147" s="694">
        <v>0</v>
      </c>
      <c r="DW147" s="695">
        <v>0</v>
      </c>
      <c r="DX147" s="37"/>
    </row>
    <row r="148" spans="2:128" x14ac:dyDescent="0.2">
      <c r="B148" s="713"/>
      <c r="C148" s="714"/>
      <c r="D148" s="215"/>
      <c r="E148" s="215"/>
      <c r="F148" s="215"/>
      <c r="G148" s="215"/>
      <c r="H148" s="215"/>
      <c r="I148" s="715"/>
      <c r="J148" s="715"/>
      <c r="K148" s="715"/>
      <c r="L148" s="715"/>
      <c r="M148" s="715"/>
      <c r="N148" s="715"/>
      <c r="O148" s="715"/>
      <c r="P148" s="715"/>
      <c r="Q148" s="715"/>
      <c r="R148" s="716"/>
      <c r="S148" s="715"/>
      <c r="T148" s="716"/>
      <c r="U148" s="701" t="s">
        <v>503</v>
      </c>
      <c r="V148" s="688" t="s">
        <v>127</v>
      </c>
      <c r="W148" s="712" t="s">
        <v>500</v>
      </c>
      <c r="X148" s="690">
        <v>0</v>
      </c>
      <c r="Y148" s="690">
        <v>0</v>
      </c>
      <c r="Z148" s="690">
        <v>0</v>
      </c>
      <c r="AA148" s="690">
        <v>0</v>
      </c>
      <c r="AB148" s="690">
        <v>0</v>
      </c>
      <c r="AC148" s="690">
        <v>348</v>
      </c>
      <c r="AD148" s="690">
        <v>348</v>
      </c>
      <c r="AE148" s="690">
        <v>348</v>
      </c>
      <c r="AF148" s="690">
        <v>348</v>
      </c>
      <c r="AG148" s="690">
        <v>348</v>
      </c>
      <c r="AH148" s="690">
        <v>348</v>
      </c>
      <c r="AI148" s="690">
        <v>348</v>
      </c>
      <c r="AJ148" s="690">
        <v>348</v>
      </c>
      <c r="AK148" s="690">
        <v>348</v>
      </c>
      <c r="AL148" s="690">
        <v>348</v>
      </c>
      <c r="AM148" s="690">
        <v>348</v>
      </c>
      <c r="AN148" s="690">
        <v>348</v>
      </c>
      <c r="AO148" s="690">
        <v>348</v>
      </c>
      <c r="AP148" s="690">
        <v>348</v>
      </c>
      <c r="AQ148" s="690">
        <v>348</v>
      </c>
      <c r="AR148" s="690">
        <v>348</v>
      </c>
      <c r="AS148" s="690">
        <v>348</v>
      </c>
      <c r="AT148" s="690">
        <v>348</v>
      </c>
      <c r="AU148" s="690">
        <v>348</v>
      </c>
      <c r="AV148" s="690">
        <v>348</v>
      </c>
      <c r="AW148" s="690">
        <v>348</v>
      </c>
      <c r="AX148" s="690">
        <v>348</v>
      </c>
      <c r="AY148" s="690">
        <v>348</v>
      </c>
      <c r="AZ148" s="690">
        <v>348</v>
      </c>
      <c r="BA148" s="690">
        <v>348</v>
      </c>
      <c r="BB148" s="690">
        <v>348</v>
      </c>
      <c r="BC148" s="690">
        <v>348</v>
      </c>
      <c r="BD148" s="690">
        <v>348</v>
      </c>
      <c r="BE148" s="690">
        <v>348</v>
      </c>
      <c r="BF148" s="690">
        <v>348</v>
      </c>
      <c r="BG148" s="690">
        <v>348</v>
      </c>
      <c r="BH148" s="690">
        <v>348</v>
      </c>
      <c r="BI148" s="690">
        <v>348</v>
      </c>
      <c r="BJ148" s="690">
        <v>348</v>
      </c>
      <c r="BK148" s="690">
        <v>348</v>
      </c>
      <c r="BL148" s="690">
        <v>348</v>
      </c>
      <c r="BM148" s="690">
        <v>348</v>
      </c>
      <c r="BN148" s="690">
        <v>348</v>
      </c>
      <c r="BO148" s="690">
        <v>348</v>
      </c>
      <c r="BP148" s="690">
        <v>348</v>
      </c>
      <c r="BQ148" s="690">
        <v>348</v>
      </c>
      <c r="BR148" s="690">
        <v>348</v>
      </c>
      <c r="BS148" s="690">
        <v>348</v>
      </c>
      <c r="BT148" s="690">
        <v>348</v>
      </c>
      <c r="BU148" s="690">
        <v>348</v>
      </c>
      <c r="BV148" s="690">
        <v>348</v>
      </c>
      <c r="BW148" s="690">
        <v>348</v>
      </c>
      <c r="BX148" s="690">
        <v>348</v>
      </c>
      <c r="BY148" s="690">
        <v>348</v>
      </c>
      <c r="BZ148" s="690">
        <v>348</v>
      </c>
      <c r="CA148" s="690">
        <v>348</v>
      </c>
      <c r="CB148" s="690">
        <v>348</v>
      </c>
      <c r="CC148" s="690">
        <v>348</v>
      </c>
      <c r="CD148" s="690">
        <v>348</v>
      </c>
      <c r="CE148" s="691">
        <v>348</v>
      </c>
      <c r="CF148" s="691">
        <v>348</v>
      </c>
      <c r="CG148" s="691">
        <v>348</v>
      </c>
      <c r="CH148" s="691">
        <v>348</v>
      </c>
      <c r="CI148" s="691">
        <v>348</v>
      </c>
      <c r="CJ148" s="691">
        <v>348</v>
      </c>
      <c r="CK148" s="691">
        <v>348</v>
      </c>
      <c r="CL148" s="691">
        <v>348</v>
      </c>
      <c r="CM148" s="691">
        <v>348</v>
      </c>
      <c r="CN148" s="691">
        <v>348</v>
      </c>
      <c r="CO148" s="691">
        <v>348</v>
      </c>
      <c r="CP148" s="691">
        <v>348</v>
      </c>
      <c r="CQ148" s="691">
        <v>348</v>
      </c>
      <c r="CR148" s="691">
        <v>348</v>
      </c>
      <c r="CS148" s="691">
        <v>348</v>
      </c>
      <c r="CT148" s="691">
        <v>348</v>
      </c>
      <c r="CU148" s="691">
        <v>348</v>
      </c>
      <c r="CV148" s="691">
        <v>348</v>
      </c>
      <c r="CW148" s="691">
        <v>348</v>
      </c>
      <c r="CX148" s="691">
        <v>348</v>
      </c>
      <c r="CY148" s="692">
        <v>348</v>
      </c>
      <c r="CZ148" s="693">
        <v>0</v>
      </c>
      <c r="DA148" s="694">
        <v>0</v>
      </c>
      <c r="DB148" s="694">
        <v>0</v>
      </c>
      <c r="DC148" s="694">
        <v>0</v>
      </c>
      <c r="DD148" s="694">
        <v>0</v>
      </c>
      <c r="DE148" s="694">
        <v>0</v>
      </c>
      <c r="DF148" s="694">
        <v>0</v>
      </c>
      <c r="DG148" s="694">
        <v>0</v>
      </c>
      <c r="DH148" s="694">
        <v>0</v>
      </c>
      <c r="DI148" s="694">
        <v>0</v>
      </c>
      <c r="DJ148" s="694">
        <v>0</v>
      </c>
      <c r="DK148" s="694">
        <v>0</v>
      </c>
      <c r="DL148" s="694">
        <v>0</v>
      </c>
      <c r="DM148" s="694">
        <v>0</v>
      </c>
      <c r="DN148" s="694">
        <v>0</v>
      </c>
      <c r="DO148" s="694">
        <v>0</v>
      </c>
      <c r="DP148" s="694">
        <v>0</v>
      </c>
      <c r="DQ148" s="694">
        <v>0</v>
      </c>
      <c r="DR148" s="694">
        <v>0</v>
      </c>
      <c r="DS148" s="694">
        <v>0</v>
      </c>
      <c r="DT148" s="694">
        <v>0</v>
      </c>
      <c r="DU148" s="694">
        <v>0</v>
      </c>
      <c r="DV148" s="694">
        <v>0</v>
      </c>
      <c r="DW148" s="695">
        <v>0</v>
      </c>
      <c r="DX148" s="37"/>
    </row>
    <row r="149" spans="2:128" x14ac:dyDescent="0.2">
      <c r="B149" s="713"/>
      <c r="C149" s="714"/>
      <c r="D149" s="215"/>
      <c r="E149" s="215"/>
      <c r="F149" s="215"/>
      <c r="G149" s="215"/>
      <c r="H149" s="215"/>
      <c r="I149" s="715"/>
      <c r="J149" s="715"/>
      <c r="K149" s="715"/>
      <c r="L149" s="715"/>
      <c r="M149" s="715"/>
      <c r="N149" s="715"/>
      <c r="O149" s="715"/>
      <c r="P149" s="715"/>
      <c r="Q149" s="715"/>
      <c r="R149" s="716"/>
      <c r="S149" s="715"/>
      <c r="T149" s="716"/>
      <c r="U149" s="717" t="s">
        <v>504</v>
      </c>
      <c r="V149" s="718" t="s">
        <v>127</v>
      </c>
      <c r="W149" s="712" t="s">
        <v>500</v>
      </c>
      <c r="X149" s="690">
        <v>0</v>
      </c>
      <c r="Y149" s="690">
        <v>0</v>
      </c>
      <c r="Z149" s="690">
        <v>0</v>
      </c>
      <c r="AA149" s="690">
        <v>0</v>
      </c>
      <c r="AB149" s="690">
        <v>0</v>
      </c>
      <c r="AC149" s="690">
        <v>0</v>
      </c>
      <c r="AD149" s="690">
        <v>0</v>
      </c>
      <c r="AE149" s="690">
        <v>0</v>
      </c>
      <c r="AF149" s="690">
        <v>0</v>
      </c>
      <c r="AG149" s="690">
        <v>0</v>
      </c>
      <c r="AH149" s="690">
        <v>0</v>
      </c>
      <c r="AI149" s="690">
        <v>0</v>
      </c>
      <c r="AJ149" s="690">
        <v>0</v>
      </c>
      <c r="AK149" s="690">
        <v>0</v>
      </c>
      <c r="AL149" s="690">
        <v>0</v>
      </c>
      <c r="AM149" s="690">
        <v>0</v>
      </c>
      <c r="AN149" s="690">
        <v>0</v>
      </c>
      <c r="AO149" s="690">
        <v>0</v>
      </c>
      <c r="AP149" s="690">
        <v>0</v>
      </c>
      <c r="AQ149" s="690">
        <v>0</v>
      </c>
      <c r="AR149" s="690">
        <v>0</v>
      </c>
      <c r="AS149" s="690">
        <v>0</v>
      </c>
      <c r="AT149" s="690">
        <v>0</v>
      </c>
      <c r="AU149" s="690">
        <v>0</v>
      </c>
      <c r="AV149" s="690">
        <v>0</v>
      </c>
      <c r="AW149" s="690">
        <v>0</v>
      </c>
      <c r="AX149" s="690">
        <v>0</v>
      </c>
      <c r="AY149" s="690">
        <v>0</v>
      </c>
      <c r="AZ149" s="690">
        <v>0</v>
      </c>
      <c r="BA149" s="690">
        <v>0</v>
      </c>
      <c r="BB149" s="690">
        <v>0</v>
      </c>
      <c r="BC149" s="690">
        <v>0</v>
      </c>
      <c r="BD149" s="690">
        <v>0</v>
      </c>
      <c r="BE149" s="690">
        <v>0</v>
      </c>
      <c r="BF149" s="690">
        <v>0</v>
      </c>
      <c r="BG149" s="690">
        <v>0</v>
      </c>
      <c r="BH149" s="690">
        <v>0</v>
      </c>
      <c r="BI149" s="690">
        <v>0</v>
      </c>
      <c r="BJ149" s="690">
        <v>0</v>
      </c>
      <c r="BK149" s="690">
        <v>0</v>
      </c>
      <c r="BL149" s="690">
        <v>0</v>
      </c>
      <c r="BM149" s="690">
        <v>0</v>
      </c>
      <c r="BN149" s="690">
        <v>0</v>
      </c>
      <c r="BO149" s="690">
        <v>0</v>
      </c>
      <c r="BP149" s="690">
        <v>0</v>
      </c>
      <c r="BQ149" s="690">
        <v>0</v>
      </c>
      <c r="BR149" s="690">
        <v>0</v>
      </c>
      <c r="BS149" s="690">
        <v>0</v>
      </c>
      <c r="BT149" s="690">
        <v>0</v>
      </c>
      <c r="BU149" s="690">
        <v>0</v>
      </c>
      <c r="BV149" s="690">
        <v>0</v>
      </c>
      <c r="BW149" s="690">
        <v>0</v>
      </c>
      <c r="BX149" s="690">
        <v>0</v>
      </c>
      <c r="BY149" s="690">
        <v>0</v>
      </c>
      <c r="BZ149" s="690">
        <v>0</v>
      </c>
      <c r="CA149" s="690">
        <v>0</v>
      </c>
      <c r="CB149" s="690">
        <v>0</v>
      </c>
      <c r="CC149" s="690">
        <v>0</v>
      </c>
      <c r="CD149" s="690">
        <v>0</v>
      </c>
      <c r="CE149" s="691">
        <v>0</v>
      </c>
      <c r="CF149" s="691">
        <v>0</v>
      </c>
      <c r="CG149" s="691">
        <v>0</v>
      </c>
      <c r="CH149" s="691">
        <v>0</v>
      </c>
      <c r="CI149" s="691">
        <v>0</v>
      </c>
      <c r="CJ149" s="691">
        <v>0</v>
      </c>
      <c r="CK149" s="691">
        <v>0</v>
      </c>
      <c r="CL149" s="691">
        <v>0</v>
      </c>
      <c r="CM149" s="691">
        <v>0</v>
      </c>
      <c r="CN149" s="691">
        <v>0</v>
      </c>
      <c r="CO149" s="691">
        <v>0</v>
      </c>
      <c r="CP149" s="691">
        <v>0</v>
      </c>
      <c r="CQ149" s="691">
        <v>0</v>
      </c>
      <c r="CR149" s="691">
        <v>0</v>
      </c>
      <c r="CS149" s="691">
        <v>0</v>
      </c>
      <c r="CT149" s="691">
        <v>0</v>
      </c>
      <c r="CU149" s="691">
        <v>0</v>
      </c>
      <c r="CV149" s="691">
        <v>0</v>
      </c>
      <c r="CW149" s="691">
        <v>0</v>
      </c>
      <c r="CX149" s="691">
        <v>0</v>
      </c>
      <c r="CY149" s="692">
        <v>0</v>
      </c>
      <c r="CZ149" s="693">
        <v>0</v>
      </c>
      <c r="DA149" s="694">
        <v>0</v>
      </c>
      <c r="DB149" s="694">
        <v>0</v>
      </c>
      <c r="DC149" s="694">
        <v>0</v>
      </c>
      <c r="DD149" s="694">
        <v>0</v>
      </c>
      <c r="DE149" s="694">
        <v>0</v>
      </c>
      <c r="DF149" s="694">
        <v>0</v>
      </c>
      <c r="DG149" s="694">
        <v>0</v>
      </c>
      <c r="DH149" s="694">
        <v>0</v>
      </c>
      <c r="DI149" s="694">
        <v>0</v>
      </c>
      <c r="DJ149" s="694">
        <v>0</v>
      </c>
      <c r="DK149" s="694">
        <v>0</v>
      </c>
      <c r="DL149" s="694">
        <v>0</v>
      </c>
      <c r="DM149" s="694">
        <v>0</v>
      </c>
      <c r="DN149" s="694">
        <v>0</v>
      </c>
      <c r="DO149" s="694">
        <v>0</v>
      </c>
      <c r="DP149" s="694">
        <v>0</v>
      </c>
      <c r="DQ149" s="694">
        <v>0</v>
      </c>
      <c r="DR149" s="694">
        <v>0</v>
      </c>
      <c r="DS149" s="694">
        <v>0</v>
      </c>
      <c r="DT149" s="694">
        <v>0</v>
      </c>
      <c r="DU149" s="694">
        <v>0</v>
      </c>
      <c r="DV149" s="694">
        <v>0</v>
      </c>
      <c r="DW149" s="695">
        <v>0</v>
      </c>
      <c r="DX149" s="37"/>
    </row>
    <row r="150" spans="2:128" x14ac:dyDescent="0.2">
      <c r="B150" s="713"/>
      <c r="C150" s="714"/>
      <c r="D150" s="215"/>
      <c r="E150" s="215"/>
      <c r="F150" s="215"/>
      <c r="G150" s="215"/>
      <c r="H150" s="215"/>
      <c r="I150" s="715"/>
      <c r="J150" s="715"/>
      <c r="K150" s="715"/>
      <c r="L150" s="715"/>
      <c r="M150" s="715"/>
      <c r="N150" s="715"/>
      <c r="O150" s="715"/>
      <c r="P150" s="715"/>
      <c r="Q150" s="715"/>
      <c r="R150" s="716"/>
      <c r="S150" s="715"/>
      <c r="T150" s="716"/>
      <c r="U150" s="701" t="s">
        <v>505</v>
      </c>
      <c r="V150" s="688" t="s">
        <v>127</v>
      </c>
      <c r="W150" s="712" t="s">
        <v>500</v>
      </c>
      <c r="X150" s="690">
        <v>0.36260000000000003</v>
      </c>
      <c r="Y150" s="690">
        <v>0.41440000000000005</v>
      </c>
      <c r="Z150" s="690">
        <v>0.51800000000000002</v>
      </c>
      <c r="AA150" s="690">
        <v>2.0720000000000001</v>
      </c>
      <c r="AB150" s="690">
        <v>1.8129999999999997</v>
      </c>
      <c r="AC150" s="690">
        <v>0</v>
      </c>
      <c r="AD150" s="690">
        <v>0</v>
      </c>
      <c r="AE150" s="690">
        <v>0</v>
      </c>
      <c r="AF150" s="690">
        <v>0</v>
      </c>
      <c r="AG150" s="690">
        <v>0</v>
      </c>
      <c r="AH150" s="690">
        <v>0</v>
      </c>
      <c r="AI150" s="690">
        <v>0</v>
      </c>
      <c r="AJ150" s="690">
        <v>0</v>
      </c>
      <c r="AK150" s="690">
        <v>0</v>
      </c>
      <c r="AL150" s="690">
        <v>0</v>
      </c>
      <c r="AM150" s="690">
        <v>0</v>
      </c>
      <c r="AN150" s="690">
        <v>0</v>
      </c>
      <c r="AO150" s="690">
        <v>0</v>
      </c>
      <c r="AP150" s="690">
        <v>0</v>
      </c>
      <c r="AQ150" s="690">
        <v>0</v>
      </c>
      <c r="AR150" s="690">
        <v>0.12170707964601771</v>
      </c>
      <c r="AS150" s="690">
        <v>0.1390938053097345</v>
      </c>
      <c r="AT150" s="690">
        <v>0.17386725663716815</v>
      </c>
      <c r="AU150" s="690">
        <v>0.6954690265486726</v>
      </c>
      <c r="AV150" s="690">
        <v>0.60853539823008851</v>
      </c>
      <c r="AW150" s="690">
        <v>0</v>
      </c>
      <c r="AX150" s="690">
        <v>0</v>
      </c>
      <c r="AY150" s="690">
        <v>0</v>
      </c>
      <c r="AZ150" s="690">
        <v>0</v>
      </c>
      <c r="BA150" s="690">
        <v>0</v>
      </c>
      <c r="BB150" s="690">
        <v>0</v>
      </c>
      <c r="BC150" s="690">
        <v>0</v>
      </c>
      <c r="BD150" s="690">
        <v>0</v>
      </c>
      <c r="BE150" s="690">
        <v>0</v>
      </c>
      <c r="BF150" s="690">
        <v>0</v>
      </c>
      <c r="BG150" s="690">
        <v>0</v>
      </c>
      <c r="BH150" s="690">
        <v>0</v>
      </c>
      <c r="BI150" s="690">
        <v>0</v>
      </c>
      <c r="BJ150" s="690">
        <v>0</v>
      </c>
      <c r="BK150" s="690">
        <v>0</v>
      </c>
      <c r="BL150" s="690">
        <v>0.12170707964601771</v>
      </c>
      <c r="BM150" s="690">
        <v>0.1390938053097345</v>
      </c>
      <c r="BN150" s="690">
        <v>0.17386725663716815</v>
      </c>
      <c r="BO150" s="690">
        <v>0.6954690265486726</v>
      </c>
      <c r="BP150" s="690">
        <v>0.60853539823008851</v>
      </c>
      <c r="BQ150" s="690">
        <v>0</v>
      </c>
      <c r="BR150" s="690">
        <v>0</v>
      </c>
      <c r="BS150" s="690">
        <v>0</v>
      </c>
      <c r="BT150" s="690">
        <v>0</v>
      </c>
      <c r="BU150" s="690">
        <v>0</v>
      </c>
      <c r="BV150" s="690">
        <v>0</v>
      </c>
      <c r="BW150" s="690">
        <v>0</v>
      </c>
      <c r="BX150" s="690">
        <v>0</v>
      </c>
      <c r="BY150" s="690">
        <v>0</v>
      </c>
      <c r="BZ150" s="690">
        <v>0</v>
      </c>
      <c r="CA150" s="690">
        <v>0</v>
      </c>
      <c r="CB150" s="690">
        <v>0</v>
      </c>
      <c r="CC150" s="690">
        <v>0</v>
      </c>
      <c r="CD150" s="690">
        <v>0</v>
      </c>
      <c r="CE150" s="691">
        <v>0</v>
      </c>
      <c r="CF150" s="691">
        <v>0.21969159292035401</v>
      </c>
      <c r="CG150" s="691">
        <v>0.25107610619469023</v>
      </c>
      <c r="CH150" s="691">
        <v>0.31384513274336284</v>
      </c>
      <c r="CI150" s="691">
        <v>1.2553805309734514</v>
      </c>
      <c r="CJ150" s="691">
        <v>1.0984579646017698</v>
      </c>
      <c r="CK150" s="691">
        <v>0</v>
      </c>
      <c r="CL150" s="691">
        <v>0</v>
      </c>
      <c r="CM150" s="691">
        <v>0</v>
      </c>
      <c r="CN150" s="691">
        <v>0</v>
      </c>
      <c r="CO150" s="691">
        <v>0</v>
      </c>
      <c r="CP150" s="691">
        <v>0</v>
      </c>
      <c r="CQ150" s="691">
        <v>0</v>
      </c>
      <c r="CR150" s="691">
        <v>0</v>
      </c>
      <c r="CS150" s="691">
        <v>0</v>
      </c>
      <c r="CT150" s="691">
        <v>0</v>
      </c>
      <c r="CU150" s="691">
        <v>0</v>
      </c>
      <c r="CV150" s="691">
        <v>0</v>
      </c>
      <c r="CW150" s="691">
        <v>0</v>
      </c>
      <c r="CX150" s="691">
        <v>0</v>
      </c>
      <c r="CY150" s="692">
        <v>0</v>
      </c>
      <c r="CZ150" s="693">
        <v>0</v>
      </c>
      <c r="DA150" s="694">
        <v>0</v>
      </c>
      <c r="DB150" s="694">
        <v>0</v>
      </c>
      <c r="DC150" s="694">
        <v>0</v>
      </c>
      <c r="DD150" s="694">
        <v>0</v>
      </c>
      <c r="DE150" s="694">
        <v>0</v>
      </c>
      <c r="DF150" s="694">
        <v>0</v>
      </c>
      <c r="DG150" s="694">
        <v>0</v>
      </c>
      <c r="DH150" s="694">
        <v>0</v>
      </c>
      <c r="DI150" s="694">
        <v>0</v>
      </c>
      <c r="DJ150" s="694">
        <v>0</v>
      </c>
      <c r="DK150" s="694">
        <v>0</v>
      </c>
      <c r="DL150" s="694">
        <v>0</v>
      </c>
      <c r="DM150" s="694">
        <v>0</v>
      </c>
      <c r="DN150" s="694">
        <v>0</v>
      </c>
      <c r="DO150" s="694">
        <v>0</v>
      </c>
      <c r="DP150" s="694">
        <v>0</v>
      </c>
      <c r="DQ150" s="694">
        <v>0</v>
      </c>
      <c r="DR150" s="694">
        <v>0</v>
      </c>
      <c r="DS150" s="694">
        <v>0</v>
      </c>
      <c r="DT150" s="694">
        <v>0</v>
      </c>
      <c r="DU150" s="694">
        <v>0</v>
      </c>
      <c r="DV150" s="694">
        <v>0</v>
      </c>
      <c r="DW150" s="695">
        <v>0</v>
      </c>
      <c r="DX150" s="37"/>
    </row>
    <row r="151" spans="2:128" x14ac:dyDescent="0.2">
      <c r="B151" s="192"/>
      <c r="C151" s="714"/>
      <c r="D151" s="215"/>
      <c r="E151" s="215"/>
      <c r="F151" s="215"/>
      <c r="G151" s="215"/>
      <c r="H151" s="215"/>
      <c r="I151" s="715"/>
      <c r="J151" s="715"/>
      <c r="K151" s="715"/>
      <c r="L151" s="715"/>
      <c r="M151" s="715"/>
      <c r="N151" s="715"/>
      <c r="O151" s="715"/>
      <c r="P151" s="715"/>
      <c r="Q151" s="715"/>
      <c r="R151" s="716"/>
      <c r="S151" s="715"/>
      <c r="T151" s="716"/>
      <c r="U151" s="701" t="s">
        <v>506</v>
      </c>
      <c r="V151" s="688" t="s">
        <v>127</v>
      </c>
      <c r="W151" s="712" t="s">
        <v>500</v>
      </c>
      <c r="X151" s="690">
        <v>0</v>
      </c>
      <c r="Y151" s="690">
        <v>0</v>
      </c>
      <c r="Z151" s="690">
        <v>0</v>
      </c>
      <c r="AA151" s="690">
        <v>0</v>
      </c>
      <c r="AB151" s="690">
        <v>0</v>
      </c>
      <c r="AC151" s="690">
        <v>3.75</v>
      </c>
      <c r="AD151" s="690">
        <v>3.75</v>
      </c>
      <c r="AE151" s="690">
        <v>3.75</v>
      </c>
      <c r="AF151" s="690">
        <v>3.75</v>
      </c>
      <c r="AG151" s="690">
        <v>3.75</v>
      </c>
      <c r="AH151" s="690">
        <v>3.75</v>
      </c>
      <c r="AI151" s="690">
        <v>3.75</v>
      </c>
      <c r="AJ151" s="690">
        <v>3.75</v>
      </c>
      <c r="AK151" s="690">
        <v>3.75</v>
      </c>
      <c r="AL151" s="690">
        <v>3.75</v>
      </c>
      <c r="AM151" s="690">
        <v>3.75</v>
      </c>
      <c r="AN151" s="690">
        <v>3.75</v>
      </c>
      <c r="AO151" s="690">
        <v>3.75</v>
      </c>
      <c r="AP151" s="690">
        <v>3.75</v>
      </c>
      <c r="AQ151" s="690">
        <v>3.75</v>
      </c>
      <c r="AR151" s="690">
        <v>3.75</v>
      </c>
      <c r="AS151" s="690">
        <v>3.75</v>
      </c>
      <c r="AT151" s="690">
        <v>3.75</v>
      </c>
      <c r="AU151" s="690">
        <v>3.75</v>
      </c>
      <c r="AV151" s="690">
        <v>3.75</v>
      </c>
      <c r="AW151" s="690">
        <v>3.75</v>
      </c>
      <c r="AX151" s="690">
        <v>3.75</v>
      </c>
      <c r="AY151" s="690">
        <v>3.75</v>
      </c>
      <c r="AZ151" s="690">
        <v>3.75</v>
      </c>
      <c r="BA151" s="690">
        <v>3.75</v>
      </c>
      <c r="BB151" s="690">
        <v>3.75</v>
      </c>
      <c r="BC151" s="690">
        <v>3.75</v>
      </c>
      <c r="BD151" s="690">
        <v>3.75</v>
      </c>
      <c r="BE151" s="690">
        <v>3.75</v>
      </c>
      <c r="BF151" s="690">
        <v>3.75</v>
      </c>
      <c r="BG151" s="690">
        <v>3.75</v>
      </c>
      <c r="BH151" s="690">
        <v>3.75</v>
      </c>
      <c r="BI151" s="690">
        <v>3.75</v>
      </c>
      <c r="BJ151" s="690">
        <v>3.75</v>
      </c>
      <c r="BK151" s="690">
        <v>3.75</v>
      </c>
      <c r="BL151" s="690">
        <v>3.75</v>
      </c>
      <c r="BM151" s="690">
        <v>3.75</v>
      </c>
      <c r="BN151" s="690">
        <v>3.75</v>
      </c>
      <c r="BO151" s="690">
        <v>3.75</v>
      </c>
      <c r="BP151" s="690">
        <v>3.75</v>
      </c>
      <c r="BQ151" s="690">
        <v>3.75</v>
      </c>
      <c r="BR151" s="690">
        <v>3.75</v>
      </c>
      <c r="BS151" s="690">
        <v>3.75</v>
      </c>
      <c r="BT151" s="690">
        <v>3.75</v>
      </c>
      <c r="BU151" s="690">
        <v>3.75</v>
      </c>
      <c r="BV151" s="690">
        <v>3.75</v>
      </c>
      <c r="BW151" s="690">
        <v>3.75</v>
      </c>
      <c r="BX151" s="690">
        <v>3.75</v>
      </c>
      <c r="BY151" s="690">
        <v>3.75</v>
      </c>
      <c r="BZ151" s="690">
        <v>3.75</v>
      </c>
      <c r="CA151" s="690">
        <v>3.75</v>
      </c>
      <c r="CB151" s="690">
        <v>3.75</v>
      </c>
      <c r="CC151" s="690">
        <v>3.75</v>
      </c>
      <c r="CD151" s="690">
        <v>3.75</v>
      </c>
      <c r="CE151" s="691">
        <v>3.75</v>
      </c>
      <c r="CF151" s="691">
        <v>3.75</v>
      </c>
      <c r="CG151" s="691">
        <v>3.75</v>
      </c>
      <c r="CH151" s="691">
        <v>3.75</v>
      </c>
      <c r="CI151" s="691">
        <v>3.75</v>
      </c>
      <c r="CJ151" s="691">
        <v>3.75</v>
      </c>
      <c r="CK151" s="691">
        <v>3.75</v>
      </c>
      <c r="CL151" s="691">
        <v>3.75</v>
      </c>
      <c r="CM151" s="691">
        <v>3.75</v>
      </c>
      <c r="CN151" s="691">
        <v>3.75</v>
      </c>
      <c r="CO151" s="691">
        <v>3.75</v>
      </c>
      <c r="CP151" s="691">
        <v>3.75</v>
      </c>
      <c r="CQ151" s="691">
        <v>3.75</v>
      </c>
      <c r="CR151" s="691">
        <v>3.75</v>
      </c>
      <c r="CS151" s="691">
        <v>3.75</v>
      </c>
      <c r="CT151" s="691">
        <v>3.75</v>
      </c>
      <c r="CU151" s="691">
        <v>3.75</v>
      </c>
      <c r="CV151" s="691">
        <v>3.75</v>
      </c>
      <c r="CW151" s="691">
        <v>3.75</v>
      </c>
      <c r="CX151" s="691">
        <v>3.75</v>
      </c>
      <c r="CY151" s="692">
        <v>3.75</v>
      </c>
      <c r="CZ151" s="693">
        <v>0</v>
      </c>
      <c r="DA151" s="694">
        <v>0</v>
      </c>
      <c r="DB151" s="694">
        <v>0</v>
      </c>
      <c r="DC151" s="694">
        <v>0</v>
      </c>
      <c r="DD151" s="694">
        <v>0</v>
      </c>
      <c r="DE151" s="694">
        <v>0</v>
      </c>
      <c r="DF151" s="694">
        <v>0</v>
      </c>
      <c r="DG151" s="694">
        <v>0</v>
      </c>
      <c r="DH151" s="694">
        <v>0</v>
      </c>
      <c r="DI151" s="694">
        <v>0</v>
      </c>
      <c r="DJ151" s="694">
        <v>0</v>
      </c>
      <c r="DK151" s="694">
        <v>0</v>
      </c>
      <c r="DL151" s="694">
        <v>0</v>
      </c>
      <c r="DM151" s="694">
        <v>0</v>
      </c>
      <c r="DN151" s="694">
        <v>0</v>
      </c>
      <c r="DO151" s="694">
        <v>0</v>
      </c>
      <c r="DP151" s="694">
        <v>0</v>
      </c>
      <c r="DQ151" s="694">
        <v>0</v>
      </c>
      <c r="DR151" s="694">
        <v>0</v>
      </c>
      <c r="DS151" s="694">
        <v>0</v>
      </c>
      <c r="DT151" s="694">
        <v>0</v>
      </c>
      <c r="DU151" s="694">
        <v>0</v>
      </c>
      <c r="DV151" s="694">
        <v>0</v>
      </c>
      <c r="DW151" s="695">
        <v>0</v>
      </c>
      <c r="DX151" s="37"/>
    </row>
    <row r="152" spans="2:128" x14ac:dyDescent="0.2">
      <c r="B152" s="192"/>
      <c r="C152" s="714"/>
      <c r="D152" s="215"/>
      <c r="E152" s="215"/>
      <c r="F152" s="215"/>
      <c r="G152" s="215"/>
      <c r="H152" s="215"/>
      <c r="I152" s="715"/>
      <c r="J152" s="715"/>
      <c r="K152" s="715"/>
      <c r="L152" s="715"/>
      <c r="M152" s="715"/>
      <c r="N152" s="715"/>
      <c r="O152" s="715"/>
      <c r="P152" s="715"/>
      <c r="Q152" s="715"/>
      <c r="R152" s="716"/>
      <c r="S152" s="715"/>
      <c r="T152" s="716"/>
      <c r="U152" s="701" t="s">
        <v>507</v>
      </c>
      <c r="V152" s="688" t="s">
        <v>127</v>
      </c>
      <c r="W152" s="712" t="s">
        <v>500</v>
      </c>
      <c r="X152" s="690">
        <v>19.352844000000001</v>
      </c>
      <c r="Y152" s="690">
        <v>22.117536000000001</v>
      </c>
      <c r="Z152" s="690">
        <v>27.646920000000001</v>
      </c>
      <c r="AA152" s="690">
        <v>110.58768000000001</v>
      </c>
      <c r="AB152" s="690">
        <v>96.764219999999995</v>
      </c>
      <c r="AC152" s="690">
        <v>0</v>
      </c>
      <c r="AD152" s="690">
        <v>0</v>
      </c>
      <c r="AE152" s="690">
        <v>0</v>
      </c>
      <c r="AF152" s="690">
        <v>0</v>
      </c>
      <c r="AG152" s="690">
        <v>0</v>
      </c>
      <c r="AH152" s="690">
        <v>0</v>
      </c>
      <c r="AI152" s="690">
        <v>0</v>
      </c>
      <c r="AJ152" s="690">
        <v>0</v>
      </c>
      <c r="AK152" s="690">
        <v>0</v>
      </c>
      <c r="AL152" s="690">
        <v>0</v>
      </c>
      <c r="AM152" s="690">
        <v>0</v>
      </c>
      <c r="AN152" s="690">
        <v>0</v>
      </c>
      <c r="AO152" s="690">
        <v>0</v>
      </c>
      <c r="AP152" s="690">
        <v>0</v>
      </c>
      <c r="AQ152" s="690">
        <v>0</v>
      </c>
      <c r="AR152" s="690">
        <v>6.4958028849557525</v>
      </c>
      <c r="AS152" s="690">
        <v>7.4237747256637165</v>
      </c>
      <c r="AT152" s="690">
        <v>9.2797184070796455</v>
      </c>
      <c r="AU152" s="690">
        <v>37.118873628318582</v>
      </c>
      <c r="AV152" s="690">
        <v>32.479014424778761</v>
      </c>
      <c r="AW152" s="690">
        <v>0</v>
      </c>
      <c r="AX152" s="690">
        <v>0</v>
      </c>
      <c r="AY152" s="690">
        <v>0</v>
      </c>
      <c r="AZ152" s="690">
        <v>0</v>
      </c>
      <c r="BA152" s="690">
        <v>0</v>
      </c>
      <c r="BB152" s="690">
        <v>0</v>
      </c>
      <c r="BC152" s="690">
        <v>0</v>
      </c>
      <c r="BD152" s="690">
        <v>0</v>
      </c>
      <c r="BE152" s="690">
        <v>0</v>
      </c>
      <c r="BF152" s="690">
        <v>0</v>
      </c>
      <c r="BG152" s="690">
        <v>0</v>
      </c>
      <c r="BH152" s="690">
        <v>0</v>
      </c>
      <c r="BI152" s="690">
        <v>0</v>
      </c>
      <c r="BJ152" s="690">
        <v>0</v>
      </c>
      <c r="BK152" s="690">
        <v>0</v>
      </c>
      <c r="BL152" s="690">
        <v>6.4958028849557525</v>
      </c>
      <c r="BM152" s="690">
        <v>7.4237747256637165</v>
      </c>
      <c r="BN152" s="690">
        <v>9.2797184070796455</v>
      </c>
      <c r="BO152" s="690">
        <v>37.118873628318582</v>
      </c>
      <c r="BP152" s="690">
        <v>32.479014424778761</v>
      </c>
      <c r="BQ152" s="690">
        <v>0</v>
      </c>
      <c r="BR152" s="690">
        <v>0</v>
      </c>
      <c r="BS152" s="690">
        <v>0</v>
      </c>
      <c r="BT152" s="690">
        <v>0</v>
      </c>
      <c r="BU152" s="690">
        <v>0</v>
      </c>
      <c r="BV152" s="690">
        <v>0</v>
      </c>
      <c r="BW152" s="690">
        <v>0</v>
      </c>
      <c r="BX152" s="690">
        <v>0</v>
      </c>
      <c r="BY152" s="690">
        <v>0</v>
      </c>
      <c r="BZ152" s="690">
        <v>0</v>
      </c>
      <c r="CA152" s="690">
        <v>0</v>
      </c>
      <c r="CB152" s="690">
        <v>0</v>
      </c>
      <c r="CC152" s="690">
        <v>0</v>
      </c>
      <c r="CD152" s="690">
        <v>0</v>
      </c>
      <c r="CE152" s="691">
        <v>0</v>
      </c>
      <c r="CF152" s="691">
        <v>11.725474699115045</v>
      </c>
      <c r="CG152" s="691">
        <v>13.400542513274337</v>
      </c>
      <c r="CH152" s="691">
        <v>16.750678141592921</v>
      </c>
      <c r="CI152" s="691">
        <v>67.002712566371684</v>
      </c>
      <c r="CJ152" s="691">
        <v>58.62737349557522</v>
      </c>
      <c r="CK152" s="691">
        <v>0</v>
      </c>
      <c r="CL152" s="691">
        <v>0</v>
      </c>
      <c r="CM152" s="691">
        <v>0</v>
      </c>
      <c r="CN152" s="691">
        <v>0</v>
      </c>
      <c r="CO152" s="691">
        <v>0</v>
      </c>
      <c r="CP152" s="691">
        <v>0</v>
      </c>
      <c r="CQ152" s="691">
        <v>0</v>
      </c>
      <c r="CR152" s="691">
        <v>0</v>
      </c>
      <c r="CS152" s="691">
        <v>0</v>
      </c>
      <c r="CT152" s="691">
        <v>0</v>
      </c>
      <c r="CU152" s="691">
        <v>0</v>
      </c>
      <c r="CV152" s="691">
        <v>0</v>
      </c>
      <c r="CW152" s="691">
        <v>0</v>
      </c>
      <c r="CX152" s="691">
        <v>0</v>
      </c>
      <c r="CY152" s="692">
        <v>0</v>
      </c>
      <c r="CZ152" s="693">
        <v>0</v>
      </c>
      <c r="DA152" s="694">
        <v>0</v>
      </c>
      <c r="DB152" s="694">
        <v>0</v>
      </c>
      <c r="DC152" s="694">
        <v>0</v>
      </c>
      <c r="DD152" s="694">
        <v>0</v>
      </c>
      <c r="DE152" s="694">
        <v>0</v>
      </c>
      <c r="DF152" s="694">
        <v>0</v>
      </c>
      <c r="DG152" s="694">
        <v>0</v>
      </c>
      <c r="DH152" s="694">
        <v>0</v>
      </c>
      <c r="DI152" s="694">
        <v>0</v>
      </c>
      <c r="DJ152" s="694">
        <v>0</v>
      </c>
      <c r="DK152" s="694">
        <v>0</v>
      </c>
      <c r="DL152" s="694">
        <v>0</v>
      </c>
      <c r="DM152" s="694">
        <v>0</v>
      </c>
      <c r="DN152" s="694">
        <v>0</v>
      </c>
      <c r="DO152" s="694">
        <v>0</v>
      </c>
      <c r="DP152" s="694">
        <v>0</v>
      </c>
      <c r="DQ152" s="694">
        <v>0</v>
      </c>
      <c r="DR152" s="694">
        <v>0</v>
      </c>
      <c r="DS152" s="694">
        <v>0</v>
      </c>
      <c r="DT152" s="694">
        <v>0</v>
      </c>
      <c r="DU152" s="694">
        <v>0</v>
      </c>
      <c r="DV152" s="694">
        <v>0</v>
      </c>
      <c r="DW152" s="695">
        <v>0</v>
      </c>
      <c r="DX152" s="37"/>
    </row>
    <row r="153" spans="2:128" x14ac:dyDescent="0.2">
      <c r="B153" s="192"/>
      <c r="C153" s="714"/>
      <c r="D153" s="215"/>
      <c r="E153" s="215"/>
      <c r="F153" s="215"/>
      <c r="G153" s="215"/>
      <c r="H153" s="215"/>
      <c r="I153" s="715"/>
      <c r="J153" s="715"/>
      <c r="K153" s="715"/>
      <c r="L153" s="715"/>
      <c r="M153" s="715"/>
      <c r="N153" s="715"/>
      <c r="O153" s="715"/>
      <c r="P153" s="715"/>
      <c r="Q153" s="715"/>
      <c r="R153" s="716"/>
      <c r="S153" s="715"/>
      <c r="T153" s="716"/>
      <c r="U153" s="701" t="s">
        <v>508</v>
      </c>
      <c r="V153" s="688" t="s">
        <v>127</v>
      </c>
      <c r="W153" s="712" t="s">
        <v>500</v>
      </c>
      <c r="X153" s="690">
        <v>0</v>
      </c>
      <c r="Y153" s="690">
        <v>0</v>
      </c>
      <c r="Z153" s="690">
        <v>0</v>
      </c>
      <c r="AA153" s="690">
        <v>0</v>
      </c>
      <c r="AB153" s="690">
        <v>0</v>
      </c>
      <c r="AC153" s="690">
        <v>50.776837185354331</v>
      </c>
      <c r="AD153" s="690">
        <v>47.038016406115091</v>
      </c>
      <c r="AE153" s="690">
        <v>44.707735568094343</v>
      </c>
      <c r="AF153" s="690">
        <v>43.913733415098747</v>
      </c>
      <c r="AG153" s="690">
        <v>40.921076898791533</v>
      </c>
      <c r="AH153" s="690">
        <v>38.629198306385433</v>
      </c>
      <c r="AI153" s="690">
        <v>36.337319713979326</v>
      </c>
      <c r="AJ153" s="690">
        <v>34.045441121573226</v>
      </c>
      <c r="AK153" s="690">
        <v>31.753562529167123</v>
      </c>
      <c r="AL153" s="690">
        <v>29.46168393676102</v>
      </c>
      <c r="AM153" s="690">
        <v>27.169805344354913</v>
      </c>
      <c r="AN153" s="690">
        <v>24.877926751948806</v>
      </c>
      <c r="AO153" s="690">
        <v>22.586048159542703</v>
      </c>
      <c r="AP153" s="690">
        <v>20.294169567136606</v>
      </c>
      <c r="AQ153" s="690">
        <v>18.002290974730503</v>
      </c>
      <c r="AR153" s="690">
        <v>15.7104123823244</v>
      </c>
      <c r="AS153" s="690">
        <v>13.418533789918298</v>
      </c>
      <c r="AT153" s="690">
        <v>11.126655197512195</v>
      </c>
      <c r="AU153" s="690">
        <v>8.834776605106093</v>
      </c>
      <c r="AV153" s="690">
        <v>6.5428980126999905</v>
      </c>
      <c r="AW153" s="690">
        <v>6.5428980126999905</v>
      </c>
      <c r="AX153" s="690">
        <v>6.5428980126999905</v>
      </c>
      <c r="AY153" s="690">
        <v>6.5428980126999905</v>
      </c>
      <c r="AZ153" s="690">
        <v>6.5428980126999905</v>
      </c>
      <c r="BA153" s="690">
        <v>6.5428980126999905</v>
      </c>
      <c r="BB153" s="690">
        <v>6.5428980126999905</v>
      </c>
      <c r="BC153" s="690">
        <v>6.5428980126999905</v>
      </c>
      <c r="BD153" s="690">
        <v>6.5428980126999905</v>
      </c>
      <c r="BE153" s="690">
        <v>6.5428980126999905</v>
      </c>
      <c r="BF153" s="690">
        <v>6.5428980126999905</v>
      </c>
      <c r="BG153" s="690">
        <v>6.5428980126999905</v>
      </c>
      <c r="BH153" s="690">
        <v>6.5428980126999905</v>
      </c>
      <c r="BI153" s="690">
        <v>6.5428980126999905</v>
      </c>
      <c r="BJ153" s="690">
        <v>6.5428980126999905</v>
      </c>
      <c r="BK153" s="690">
        <v>6.5428980126999905</v>
      </c>
      <c r="BL153" s="690">
        <v>6.5428980126999905</v>
      </c>
      <c r="BM153" s="690">
        <v>6.5428980126999905</v>
      </c>
      <c r="BN153" s="690">
        <v>6.5428980126999905</v>
      </c>
      <c r="BO153" s="690">
        <v>6.5428980126999905</v>
      </c>
      <c r="BP153" s="690">
        <v>6.5428980126999905</v>
      </c>
      <c r="BQ153" s="690">
        <v>6.5428980126999905</v>
      </c>
      <c r="BR153" s="690">
        <v>6.5428980126999905</v>
      </c>
      <c r="BS153" s="690">
        <v>6.5428980126999905</v>
      </c>
      <c r="BT153" s="690">
        <v>6.5428980126999905</v>
      </c>
      <c r="BU153" s="690">
        <v>6.5428980126999905</v>
      </c>
      <c r="BV153" s="690">
        <v>6.5428980126999905</v>
      </c>
      <c r="BW153" s="690">
        <v>6.5428980126999905</v>
      </c>
      <c r="BX153" s="690">
        <v>6.5428980126999905</v>
      </c>
      <c r="BY153" s="690">
        <v>6.5428980126999905</v>
      </c>
      <c r="BZ153" s="690">
        <v>6.5428980126999905</v>
      </c>
      <c r="CA153" s="690">
        <v>6.5428980126999905</v>
      </c>
      <c r="CB153" s="690">
        <v>6.5428980126999905</v>
      </c>
      <c r="CC153" s="690">
        <v>6.5428980126999905</v>
      </c>
      <c r="CD153" s="690">
        <v>6.5428980126999905</v>
      </c>
      <c r="CE153" s="691">
        <v>6.5428980126999905</v>
      </c>
      <c r="CF153" s="691">
        <v>6.5428980126999905</v>
      </c>
      <c r="CG153" s="691">
        <v>6.5428980126999905</v>
      </c>
      <c r="CH153" s="691">
        <v>6.5428980126999905</v>
      </c>
      <c r="CI153" s="691">
        <v>6.5428980126999905</v>
      </c>
      <c r="CJ153" s="691">
        <v>6.5428980126999905</v>
      </c>
      <c r="CK153" s="691">
        <v>6.5428980126999905</v>
      </c>
      <c r="CL153" s="691">
        <v>6.5428980126999905</v>
      </c>
      <c r="CM153" s="691">
        <v>6.5428980126999905</v>
      </c>
      <c r="CN153" s="691">
        <v>6.5428980126999905</v>
      </c>
      <c r="CO153" s="691">
        <v>6.5428980126999905</v>
      </c>
      <c r="CP153" s="691">
        <v>6.5428980126999905</v>
      </c>
      <c r="CQ153" s="691">
        <v>6.5428980126999905</v>
      </c>
      <c r="CR153" s="691">
        <v>6.5428980126999905</v>
      </c>
      <c r="CS153" s="691">
        <v>6.5428980126999905</v>
      </c>
      <c r="CT153" s="691">
        <v>6.5428980126999905</v>
      </c>
      <c r="CU153" s="691">
        <v>6.5428980126999905</v>
      </c>
      <c r="CV153" s="691">
        <v>6.5428980126999905</v>
      </c>
      <c r="CW153" s="691">
        <v>6.5428980126999905</v>
      </c>
      <c r="CX153" s="691">
        <v>6.5428980126999905</v>
      </c>
      <c r="CY153" s="692">
        <v>6.5428980126999905</v>
      </c>
      <c r="CZ153" s="693">
        <v>0</v>
      </c>
      <c r="DA153" s="694">
        <v>0</v>
      </c>
      <c r="DB153" s="694">
        <v>0</v>
      </c>
      <c r="DC153" s="694">
        <v>0</v>
      </c>
      <c r="DD153" s="694">
        <v>0</v>
      </c>
      <c r="DE153" s="694">
        <v>0</v>
      </c>
      <c r="DF153" s="694">
        <v>0</v>
      </c>
      <c r="DG153" s="694">
        <v>0</v>
      </c>
      <c r="DH153" s="694">
        <v>0</v>
      </c>
      <c r="DI153" s="694">
        <v>0</v>
      </c>
      <c r="DJ153" s="694">
        <v>0</v>
      </c>
      <c r="DK153" s="694">
        <v>0</v>
      </c>
      <c r="DL153" s="694">
        <v>0</v>
      </c>
      <c r="DM153" s="694">
        <v>0</v>
      </c>
      <c r="DN153" s="694">
        <v>0</v>
      </c>
      <c r="DO153" s="694">
        <v>0</v>
      </c>
      <c r="DP153" s="694">
        <v>0</v>
      </c>
      <c r="DQ153" s="694">
        <v>0</v>
      </c>
      <c r="DR153" s="694">
        <v>0</v>
      </c>
      <c r="DS153" s="694">
        <v>0</v>
      </c>
      <c r="DT153" s="694">
        <v>0</v>
      </c>
      <c r="DU153" s="694">
        <v>0</v>
      </c>
      <c r="DV153" s="694">
        <v>0</v>
      </c>
      <c r="DW153" s="695">
        <v>0</v>
      </c>
      <c r="DX153" s="37"/>
    </row>
    <row r="154" spans="2:128" x14ac:dyDescent="0.2">
      <c r="B154" s="192"/>
      <c r="C154" s="714"/>
      <c r="D154" s="215"/>
      <c r="E154" s="215"/>
      <c r="F154" s="215"/>
      <c r="G154" s="215"/>
      <c r="H154" s="215"/>
      <c r="I154" s="715"/>
      <c r="J154" s="715"/>
      <c r="K154" s="715"/>
      <c r="L154" s="715"/>
      <c r="M154" s="715"/>
      <c r="N154" s="715"/>
      <c r="O154" s="715"/>
      <c r="P154" s="715"/>
      <c r="Q154" s="715"/>
      <c r="R154" s="716"/>
      <c r="S154" s="715"/>
      <c r="T154" s="716"/>
      <c r="U154" s="719" t="s">
        <v>509</v>
      </c>
      <c r="V154" s="688" t="s">
        <v>127</v>
      </c>
      <c r="W154" s="712" t="s">
        <v>500</v>
      </c>
      <c r="X154" s="690">
        <v>0</v>
      </c>
      <c r="Y154" s="690">
        <v>0</v>
      </c>
      <c r="Z154" s="690">
        <v>0</v>
      </c>
      <c r="AA154" s="690">
        <v>0</v>
      </c>
      <c r="AB154" s="690">
        <v>0</v>
      </c>
      <c r="AC154" s="690">
        <v>0</v>
      </c>
      <c r="AD154" s="690">
        <v>0</v>
      </c>
      <c r="AE154" s="690">
        <v>0</v>
      </c>
      <c r="AF154" s="690">
        <v>0</v>
      </c>
      <c r="AG154" s="690">
        <v>0</v>
      </c>
      <c r="AH154" s="690">
        <v>0</v>
      </c>
      <c r="AI154" s="690">
        <v>0</v>
      </c>
      <c r="AJ154" s="690">
        <v>0</v>
      </c>
      <c r="AK154" s="690">
        <v>0</v>
      </c>
      <c r="AL154" s="690">
        <v>0</v>
      </c>
      <c r="AM154" s="690">
        <v>0</v>
      </c>
      <c r="AN154" s="690">
        <v>0</v>
      </c>
      <c r="AO154" s="690">
        <v>0</v>
      </c>
      <c r="AP154" s="690">
        <v>0</v>
      </c>
      <c r="AQ154" s="690">
        <v>0</v>
      </c>
      <c r="AR154" s="690">
        <v>0</v>
      </c>
      <c r="AS154" s="690">
        <v>0</v>
      </c>
      <c r="AT154" s="690">
        <v>0</v>
      </c>
      <c r="AU154" s="690">
        <v>0</v>
      </c>
      <c r="AV154" s="690">
        <v>0</v>
      </c>
      <c r="AW154" s="690">
        <v>0</v>
      </c>
      <c r="AX154" s="690">
        <v>0</v>
      </c>
      <c r="AY154" s="690">
        <v>0</v>
      </c>
      <c r="AZ154" s="690">
        <v>0</v>
      </c>
      <c r="BA154" s="690">
        <v>0</v>
      </c>
      <c r="BB154" s="690">
        <v>0</v>
      </c>
      <c r="BC154" s="690">
        <v>0</v>
      </c>
      <c r="BD154" s="690">
        <v>0</v>
      </c>
      <c r="BE154" s="690">
        <v>0</v>
      </c>
      <c r="BF154" s="690">
        <v>0</v>
      </c>
      <c r="BG154" s="690">
        <v>0</v>
      </c>
      <c r="BH154" s="690">
        <v>0</v>
      </c>
      <c r="BI154" s="690">
        <v>0</v>
      </c>
      <c r="BJ154" s="690">
        <v>0</v>
      </c>
      <c r="BK154" s="690">
        <v>0</v>
      </c>
      <c r="BL154" s="690">
        <v>0</v>
      </c>
      <c r="BM154" s="690">
        <v>0</v>
      </c>
      <c r="BN154" s="690">
        <v>0</v>
      </c>
      <c r="BO154" s="690">
        <v>0</v>
      </c>
      <c r="BP154" s="690">
        <v>0</v>
      </c>
      <c r="BQ154" s="690">
        <v>0</v>
      </c>
      <c r="BR154" s="690">
        <v>0</v>
      </c>
      <c r="BS154" s="690">
        <v>0</v>
      </c>
      <c r="BT154" s="690">
        <v>0</v>
      </c>
      <c r="BU154" s="690">
        <v>0</v>
      </c>
      <c r="BV154" s="690">
        <v>0</v>
      </c>
      <c r="BW154" s="690">
        <v>0</v>
      </c>
      <c r="BX154" s="690">
        <v>0</v>
      </c>
      <c r="BY154" s="690">
        <v>0</v>
      </c>
      <c r="BZ154" s="690">
        <v>0</v>
      </c>
      <c r="CA154" s="690">
        <v>0</v>
      </c>
      <c r="CB154" s="690">
        <v>0</v>
      </c>
      <c r="CC154" s="690">
        <v>0</v>
      </c>
      <c r="CD154" s="690">
        <v>0</v>
      </c>
      <c r="CE154" s="690">
        <v>0</v>
      </c>
      <c r="CF154" s="690">
        <v>0</v>
      </c>
      <c r="CG154" s="690">
        <v>0</v>
      </c>
      <c r="CH154" s="690">
        <v>0</v>
      </c>
      <c r="CI154" s="690">
        <v>0</v>
      </c>
      <c r="CJ154" s="690">
        <v>0</v>
      </c>
      <c r="CK154" s="690">
        <v>0</v>
      </c>
      <c r="CL154" s="690">
        <v>0</v>
      </c>
      <c r="CM154" s="690">
        <v>0</v>
      </c>
      <c r="CN154" s="690">
        <v>0</v>
      </c>
      <c r="CO154" s="690">
        <v>0</v>
      </c>
      <c r="CP154" s="690">
        <v>0</v>
      </c>
      <c r="CQ154" s="690">
        <v>0</v>
      </c>
      <c r="CR154" s="690">
        <v>0</v>
      </c>
      <c r="CS154" s="690">
        <v>0</v>
      </c>
      <c r="CT154" s="690">
        <v>0</v>
      </c>
      <c r="CU154" s="690">
        <v>0</v>
      </c>
      <c r="CV154" s="690">
        <v>0</v>
      </c>
      <c r="CW154" s="690">
        <v>0</v>
      </c>
      <c r="CX154" s="690">
        <v>0</v>
      </c>
      <c r="CY154" s="690">
        <v>0</v>
      </c>
      <c r="CZ154" s="693">
        <v>0</v>
      </c>
      <c r="DA154" s="694">
        <v>0</v>
      </c>
      <c r="DB154" s="694">
        <v>0</v>
      </c>
      <c r="DC154" s="694">
        <v>0</v>
      </c>
      <c r="DD154" s="694">
        <v>0</v>
      </c>
      <c r="DE154" s="694">
        <v>0</v>
      </c>
      <c r="DF154" s="694">
        <v>0</v>
      </c>
      <c r="DG154" s="694">
        <v>0</v>
      </c>
      <c r="DH154" s="694">
        <v>0</v>
      </c>
      <c r="DI154" s="694">
        <v>0</v>
      </c>
      <c r="DJ154" s="694">
        <v>0</v>
      </c>
      <c r="DK154" s="694">
        <v>0</v>
      </c>
      <c r="DL154" s="694">
        <v>0</v>
      </c>
      <c r="DM154" s="694">
        <v>0</v>
      </c>
      <c r="DN154" s="694">
        <v>0</v>
      </c>
      <c r="DO154" s="694">
        <v>0</v>
      </c>
      <c r="DP154" s="694">
        <v>0</v>
      </c>
      <c r="DQ154" s="694">
        <v>0</v>
      </c>
      <c r="DR154" s="694">
        <v>0</v>
      </c>
      <c r="DS154" s="694">
        <v>0</v>
      </c>
      <c r="DT154" s="694">
        <v>0</v>
      </c>
      <c r="DU154" s="694">
        <v>0</v>
      </c>
      <c r="DV154" s="694">
        <v>0</v>
      </c>
      <c r="DW154" s="695">
        <v>0</v>
      </c>
      <c r="DX154" s="37"/>
    </row>
    <row r="155" spans="2:128" ht="15.75" thickBot="1" x14ac:dyDescent="0.25">
      <c r="B155" s="193"/>
      <c r="C155" s="720"/>
      <c r="D155" s="721"/>
      <c r="E155" s="721"/>
      <c r="F155" s="721"/>
      <c r="G155" s="721"/>
      <c r="H155" s="721"/>
      <c r="I155" s="722"/>
      <c r="J155" s="722"/>
      <c r="K155" s="722"/>
      <c r="L155" s="722"/>
      <c r="M155" s="722"/>
      <c r="N155" s="722"/>
      <c r="O155" s="722"/>
      <c r="P155" s="722"/>
      <c r="Q155" s="722"/>
      <c r="R155" s="723"/>
      <c r="S155" s="722"/>
      <c r="T155" s="723"/>
      <c r="U155" s="724" t="s">
        <v>130</v>
      </c>
      <c r="V155" s="725" t="s">
        <v>510</v>
      </c>
      <c r="W155" s="726" t="s">
        <v>500</v>
      </c>
      <c r="X155" s="727">
        <f>SUM(X144:X154)</f>
        <v>2234.5154440000001</v>
      </c>
      <c r="Y155" s="727">
        <f t="shared" ref="Y155:CJ155" si="52">SUM(Y144:Y154)</f>
        <v>2553.7319360000001</v>
      </c>
      <c r="Z155" s="727">
        <f t="shared" si="52"/>
        <v>3192.1649200000002</v>
      </c>
      <c r="AA155" s="727">
        <f t="shared" si="52"/>
        <v>12768.659680000001</v>
      </c>
      <c r="AB155" s="727">
        <f t="shared" si="52"/>
        <v>11172.577219999999</v>
      </c>
      <c r="AC155" s="727">
        <f t="shared" si="52"/>
        <v>686.52683718535434</v>
      </c>
      <c r="AD155" s="727">
        <f t="shared" si="52"/>
        <v>682.78801640611505</v>
      </c>
      <c r="AE155" s="727">
        <f t="shared" si="52"/>
        <v>680.45773556809434</v>
      </c>
      <c r="AF155" s="727">
        <f t="shared" si="52"/>
        <v>679.6637334150987</v>
      </c>
      <c r="AG155" s="727">
        <f t="shared" si="52"/>
        <v>676.67107689879151</v>
      </c>
      <c r="AH155" s="727">
        <f t="shared" si="52"/>
        <v>674.37919830638543</v>
      </c>
      <c r="AI155" s="727">
        <f t="shared" si="52"/>
        <v>672.08731971397935</v>
      </c>
      <c r="AJ155" s="727">
        <f t="shared" si="52"/>
        <v>669.79544112157328</v>
      </c>
      <c r="AK155" s="727">
        <f t="shared" si="52"/>
        <v>667.50356252916708</v>
      </c>
      <c r="AL155" s="727">
        <f t="shared" si="52"/>
        <v>665.21168393676101</v>
      </c>
      <c r="AM155" s="727">
        <f t="shared" si="52"/>
        <v>662.91980534435493</v>
      </c>
      <c r="AN155" s="727">
        <f t="shared" si="52"/>
        <v>660.62792675194885</v>
      </c>
      <c r="AO155" s="727">
        <f t="shared" si="52"/>
        <v>658.33604815954266</v>
      </c>
      <c r="AP155" s="727">
        <f t="shared" si="52"/>
        <v>656.04416956713658</v>
      </c>
      <c r="AQ155" s="727">
        <f t="shared" si="52"/>
        <v>653.7522909747305</v>
      </c>
      <c r="AR155" s="727">
        <f t="shared" si="52"/>
        <v>1401.4779223469263</v>
      </c>
      <c r="AS155" s="727">
        <f t="shared" si="52"/>
        <v>1506.3314023208916</v>
      </c>
      <c r="AT155" s="727">
        <f t="shared" si="52"/>
        <v>1718.330240861229</v>
      </c>
      <c r="AU155" s="727">
        <f t="shared" si="52"/>
        <v>4930.3991192599733</v>
      </c>
      <c r="AV155" s="727">
        <f t="shared" si="52"/>
        <v>4392.3804478357088</v>
      </c>
      <c r="AW155" s="727">
        <f t="shared" si="52"/>
        <v>642.29289801269999</v>
      </c>
      <c r="AX155" s="727">
        <f t="shared" si="52"/>
        <v>642.29289801269999</v>
      </c>
      <c r="AY155" s="727">
        <f t="shared" si="52"/>
        <v>642.29289801269999</v>
      </c>
      <c r="AZ155" s="727">
        <f t="shared" si="52"/>
        <v>642.29289801269999</v>
      </c>
      <c r="BA155" s="727">
        <f t="shared" si="52"/>
        <v>642.29289801269999</v>
      </c>
      <c r="BB155" s="727">
        <f t="shared" si="52"/>
        <v>642.29289801269999</v>
      </c>
      <c r="BC155" s="727">
        <f t="shared" si="52"/>
        <v>642.29289801269999</v>
      </c>
      <c r="BD155" s="727">
        <f t="shared" si="52"/>
        <v>642.29289801269999</v>
      </c>
      <c r="BE155" s="727">
        <f t="shared" si="52"/>
        <v>642.29289801269999</v>
      </c>
      <c r="BF155" s="727">
        <f t="shared" si="52"/>
        <v>642.29289801269999</v>
      </c>
      <c r="BG155" s="727">
        <f t="shared" si="52"/>
        <v>642.29289801269999</v>
      </c>
      <c r="BH155" s="727">
        <f t="shared" si="52"/>
        <v>642.29289801269999</v>
      </c>
      <c r="BI155" s="727">
        <f t="shared" si="52"/>
        <v>642.29289801269999</v>
      </c>
      <c r="BJ155" s="727">
        <f t="shared" si="52"/>
        <v>642.29289801269999</v>
      </c>
      <c r="BK155" s="727">
        <f t="shared" si="52"/>
        <v>642.29289801269999</v>
      </c>
      <c r="BL155" s="727">
        <f t="shared" si="52"/>
        <v>1392.3104079773018</v>
      </c>
      <c r="BM155" s="727">
        <f t="shared" si="52"/>
        <v>1499.4557665436732</v>
      </c>
      <c r="BN155" s="727">
        <f t="shared" si="52"/>
        <v>1713.7464836764166</v>
      </c>
      <c r="BO155" s="727">
        <f t="shared" si="52"/>
        <v>4928.1072406675667</v>
      </c>
      <c r="BP155" s="727">
        <f t="shared" si="52"/>
        <v>4392.3804478357088</v>
      </c>
      <c r="BQ155" s="727">
        <f t="shared" si="52"/>
        <v>642.29289801269999</v>
      </c>
      <c r="BR155" s="727">
        <f t="shared" si="52"/>
        <v>642.29289801269999</v>
      </c>
      <c r="BS155" s="727">
        <f t="shared" si="52"/>
        <v>642.29289801269999</v>
      </c>
      <c r="BT155" s="727">
        <f t="shared" si="52"/>
        <v>642.29289801269999</v>
      </c>
      <c r="BU155" s="727">
        <f t="shared" si="52"/>
        <v>642.29289801269999</v>
      </c>
      <c r="BV155" s="727">
        <f t="shared" si="52"/>
        <v>642.29289801269999</v>
      </c>
      <c r="BW155" s="727">
        <f t="shared" si="52"/>
        <v>642.29289801269999</v>
      </c>
      <c r="BX155" s="727">
        <f t="shared" si="52"/>
        <v>642.29289801269999</v>
      </c>
      <c r="BY155" s="727">
        <f t="shared" si="52"/>
        <v>642.29289801269999</v>
      </c>
      <c r="BZ155" s="727">
        <f t="shared" si="52"/>
        <v>642.29289801269999</v>
      </c>
      <c r="CA155" s="727">
        <f t="shared" si="52"/>
        <v>642.29289801269999</v>
      </c>
      <c r="CB155" s="727">
        <f t="shared" si="52"/>
        <v>642.29289801269999</v>
      </c>
      <c r="CC155" s="727">
        <f t="shared" si="52"/>
        <v>642.29289801269999</v>
      </c>
      <c r="CD155" s="727">
        <f t="shared" si="52"/>
        <v>642.29289801269999</v>
      </c>
      <c r="CE155" s="727">
        <f t="shared" si="52"/>
        <v>642.29289801269999</v>
      </c>
      <c r="CF155" s="727">
        <f t="shared" si="52"/>
        <v>1996.1380643047353</v>
      </c>
      <c r="CG155" s="727">
        <f t="shared" si="52"/>
        <v>2189.5445166321692</v>
      </c>
      <c r="CH155" s="727">
        <f t="shared" si="52"/>
        <v>2576.3574212870358</v>
      </c>
      <c r="CI155" s="727">
        <f t="shared" si="52"/>
        <v>8378.5509911100435</v>
      </c>
      <c r="CJ155" s="727">
        <f t="shared" si="52"/>
        <v>7411.5187294728767</v>
      </c>
      <c r="CK155" s="727">
        <f t="shared" ref="CK155:DW155" si="53">SUM(CK144:CK154)</f>
        <v>642.29289801269999</v>
      </c>
      <c r="CL155" s="727">
        <f t="shared" si="53"/>
        <v>642.29289801269999</v>
      </c>
      <c r="CM155" s="727">
        <f t="shared" si="53"/>
        <v>642.29289801269999</v>
      </c>
      <c r="CN155" s="727">
        <f t="shared" si="53"/>
        <v>642.29289801269999</v>
      </c>
      <c r="CO155" s="727">
        <f t="shared" si="53"/>
        <v>642.29289801269999</v>
      </c>
      <c r="CP155" s="727">
        <f t="shared" si="53"/>
        <v>642.29289801269999</v>
      </c>
      <c r="CQ155" s="727">
        <f t="shared" si="53"/>
        <v>642.29289801269999</v>
      </c>
      <c r="CR155" s="727">
        <f t="shared" si="53"/>
        <v>642.29289801269999</v>
      </c>
      <c r="CS155" s="727">
        <f t="shared" si="53"/>
        <v>642.29289801269999</v>
      </c>
      <c r="CT155" s="727">
        <f t="shared" si="53"/>
        <v>642.29289801269999</v>
      </c>
      <c r="CU155" s="727">
        <f t="shared" si="53"/>
        <v>642.29289801269999</v>
      </c>
      <c r="CV155" s="727">
        <f t="shared" si="53"/>
        <v>642.29289801269999</v>
      </c>
      <c r="CW155" s="727">
        <f t="shared" si="53"/>
        <v>642.29289801269999</v>
      </c>
      <c r="CX155" s="727">
        <f t="shared" si="53"/>
        <v>642.29289801269999</v>
      </c>
      <c r="CY155" s="728">
        <f t="shared" si="53"/>
        <v>642.29289801269999</v>
      </c>
      <c r="CZ155" s="729">
        <f t="shared" si="53"/>
        <v>0</v>
      </c>
      <c r="DA155" s="730">
        <f t="shared" si="53"/>
        <v>0</v>
      </c>
      <c r="DB155" s="730">
        <f t="shared" si="53"/>
        <v>0</v>
      </c>
      <c r="DC155" s="730">
        <f t="shared" si="53"/>
        <v>0</v>
      </c>
      <c r="DD155" s="730">
        <f t="shared" si="53"/>
        <v>0</v>
      </c>
      <c r="DE155" s="730">
        <f t="shared" si="53"/>
        <v>0</v>
      </c>
      <c r="DF155" s="730">
        <f t="shared" si="53"/>
        <v>0</v>
      </c>
      <c r="DG155" s="730">
        <f t="shared" si="53"/>
        <v>0</v>
      </c>
      <c r="DH155" s="730">
        <f t="shared" si="53"/>
        <v>0</v>
      </c>
      <c r="DI155" s="730">
        <f t="shared" si="53"/>
        <v>0</v>
      </c>
      <c r="DJ155" s="730">
        <f t="shared" si="53"/>
        <v>0</v>
      </c>
      <c r="DK155" s="730">
        <f t="shared" si="53"/>
        <v>0</v>
      </c>
      <c r="DL155" s="730">
        <f t="shared" si="53"/>
        <v>0</v>
      </c>
      <c r="DM155" s="730">
        <f t="shared" si="53"/>
        <v>0</v>
      </c>
      <c r="DN155" s="730">
        <f t="shared" si="53"/>
        <v>0</v>
      </c>
      <c r="DO155" s="730">
        <f t="shared" si="53"/>
        <v>0</v>
      </c>
      <c r="DP155" s="730">
        <f t="shared" si="53"/>
        <v>0</v>
      </c>
      <c r="DQ155" s="730">
        <f t="shared" si="53"/>
        <v>0</v>
      </c>
      <c r="DR155" s="730">
        <f t="shared" si="53"/>
        <v>0</v>
      </c>
      <c r="DS155" s="730">
        <f t="shared" si="53"/>
        <v>0</v>
      </c>
      <c r="DT155" s="730">
        <f t="shared" si="53"/>
        <v>0</v>
      </c>
      <c r="DU155" s="730">
        <f t="shared" si="53"/>
        <v>0</v>
      </c>
      <c r="DV155" s="730">
        <f t="shared" si="53"/>
        <v>0</v>
      </c>
      <c r="DW155" s="731">
        <f t="shared" si="53"/>
        <v>0</v>
      </c>
      <c r="DX155" s="37"/>
    </row>
    <row r="156" spans="2:128" x14ac:dyDescent="0.2">
      <c r="B156" s="194" t="s">
        <v>523</v>
      </c>
      <c r="C156" s="743" t="s">
        <v>524</v>
      </c>
      <c r="D156" s="670"/>
      <c r="E156" s="670"/>
      <c r="F156" s="670"/>
      <c r="G156" s="670"/>
      <c r="H156" s="670"/>
      <c r="I156" s="732"/>
      <c r="J156" s="732"/>
      <c r="K156" s="732"/>
      <c r="L156" s="732"/>
      <c r="M156" s="732"/>
      <c r="N156" s="732"/>
      <c r="O156" s="732"/>
      <c r="P156" s="732"/>
      <c r="Q156" s="732"/>
      <c r="R156" s="733"/>
      <c r="S156" s="734"/>
      <c r="T156" s="733"/>
      <c r="U156" s="360"/>
      <c r="V156" s="737"/>
      <c r="W156" s="737"/>
      <c r="X156" s="737"/>
      <c r="Y156" s="737"/>
      <c r="Z156" s="737"/>
      <c r="AA156" s="737"/>
      <c r="AB156" s="737"/>
      <c r="AC156" s="737"/>
      <c r="AD156" s="737"/>
      <c r="AE156" s="737"/>
      <c r="AF156" s="737"/>
      <c r="AG156" s="737"/>
      <c r="AH156" s="737"/>
      <c r="AI156" s="737"/>
      <c r="AJ156" s="737"/>
      <c r="AK156" s="737"/>
      <c r="AL156" s="737"/>
      <c r="AM156" s="737"/>
      <c r="AN156" s="737"/>
      <c r="AO156" s="737"/>
      <c r="AP156" s="737"/>
      <c r="AQ156" s="737"/>
      <c r="AR156" s="737"/>
      <c r="AS156" s="737"/>
      <c r="AT156" s="737"/>
      <c r="AU156" s="737"/>
      <c r="AV156" s="737"/>
      <c r="AW156" s="737"/>
      <c r="AX156" s="737"/>
      <c r="AY156" s="737"/>
      <c r="AZ156" s="737"/>
      <c r="BA156" s="737"/>
      <c r="BB156" s="737"/>
      <c r="BC156" s="737"/>
      <c r="BD156" s="737"/>
      <c r="BE156" s="737"/>
      <c r="BF156" s="737"/>
      <c r="BG156" s="737"/>
      <c r="BH156" s="737"/>
      <c r="BI156" s="737"/>
      <c r="BJ156" s="737"/>
      <c r="BK156" s="737"/>
      <c r="BL156" s="737"/>
      <c r="BM156" s="737"/>
      <c r="BN156" s="737"/>
      <c r="BO156" s="737"/>
      <c r="BP156" s="737"/>
      <c r="BQ156" s="737"/>
      <c r="BR156" s="737"/>
      <c r="BS156" s="737"/>
      <c r="BT156" s="737"/>
      <c r="BU156" s="737"/>
      <c r="BV156" s="737"/>
      <c r="BW156" s="737"/>
      <c r="BX156" s="737"/>
      <c r="BY156" s="737"/>
      <c r="BZ156" s="737"/>
      <c r="CA156" s="737"/>
      <c r="CB156" s="737"/>
      <c r="CC156" s="737"/>
      <c r="CD156" s="737"/>
      <c r="CE156" s="737"/>
      <c r="CF156" s="737"/>
      <c r="CG156" s="737"/>
      <c r="CH156" s="737"/>
      <c r="CI156" s="737"/>
      <c r="CJ156" s="737"/>
      <c r="CK156" s="737"/>
      <c r="CL156" s="737"/>
      <c r="CM156" s="737"/>
      <c r="CN156" s="737"/>
      <c r="CO156" s="737"/>
      <c r="CP156" s="737"/>
      <c r="CQ156" s="737"/>
      <c r="CR156" s="737"/>
      <c r="CS156" s="737"/>
      <c r="CT156" s="737"/>
      <c r="CU156" s="737"/>
      <c r="CV156" s="737"/>
      <c r="CW156" s="737"/>
      <c r="CX156" s="737"/>
      <c r="CY156" s="738"/>
      <c r="CZ156" s="739"/>
      <c r="DA156" s="739"/>
      <c r="DB156" s="739"/>
      <c r="DC156" s="739"/>
      <c r="DD156" s="739"/>
      <c r="DE156" s="739"/>
      <c r="DF156" s="739"/>
      <c r="DG156" s="739"/>
      <c r="DH156" s="739"/>
      <c r="DI156" s="739"/>
      <c r="DJ156" s="739"/>
      <c r="DK156" s="739"/>
      <c r="DL156" s="739"/>
      <c r="DM156" s="739"/>
      <c r="DN156" s="739"/>
      <c r="DO156" s="739"/>
      <c r="DP156" s="739"/>
      <c r="DQ156" s="739"/>
      <c r="DR156" s="739"/>
      <c r="DS156" s="739"/>
      <c r="DT156" s="739"/>
      <c r="DU156" s="739"/>
      <c r="DV156" s="739"/>
      <c r="DW156" s="740"/>
      <c r="DX156" s="37"/>
    </row>
    <row r="157" spans="2:128" x14ac:dyDescent="0.2">
      <c r="B157" s="187" t="s">
        <v>525</v>
      </c>
      <c r="C157" s="256" t="s">
        <v>526</v>
      </c>
      <c r="D157" s="670"/>
      <c r="E157" s="670"/>
      <c r="F157" s="670"/>
      <c r="G157" s="670"/>
      <c r="H157" s="670"/>
      <c r="I157" s="732"/>
      <c r="J157" s="732"/>
      <c r="K157" s="732"/>
      <c r="L157" s="732"/>
      <c r="M157" s="732"/>
      <c r="N157" s="732"/>
      <c r="O157" s="732"/>
      <c r="P157" s="732"/>
      <c r="Q157" s="732"/>
      <c r="R157" s="733"/>
      <c r="S157" s="734"/>
      <c r="T157" s="733"/>
      <c r="U157" s="735"/>
      <c r="V157" s="736"/>
      <c r="W157" s="736"/>
      <c r="X157" s="737">
        <f t="shared" ref="X157:BC157" si="54">SUMIF($C:$C,"59.1x",X:X)</f>
        <v>0</v>
      </c>
      <c r="Y157" s="737">
        <f t="shared" si="54"/>
        <v>0</v>
      </c>
      <c r="Z157" s="737">
        <f t="shared" si="54"/>
        <v>0</v>
      </c>
      <c r="AA157" s="737">
        <f t="shared" si="54"/>
        <v>0</v>
      </c>
      <c r="AB157" s="737">
        <f t="shared" si="54"/>
        <v>0</v>
      </c>
      <c r="AC157" s="737">
        <f t="shared" si="54"/>
        <v>0</v>
      </c>
      <c r="AD157" s="737">
        <f t="shared" si="54"/>
        <v>0</v>
      </c>
      <c r="AE157" s="737">
        <f t="shared" si="54"/>
        <v>0</v>
      </c>
      <c r="AF157" s="737">
        <f t="shared" si="54"/>
        <v>0</v>
      </c>
      <c r="AG157" s="737">
        <f t="shared" si="54"/>
        <v>0</v>
      </c>
      <c r="AH157" s="737">
        <f t="shared" si="54"/>
        <v>0</v>
      </c>
      <c r="AI157" s="737">
        <f t="shared" si="54"/>
        <v>0</v>
      </c>
      <c r="AJ157" s="737">
        <f t="shared" si="54"/>
        <v>0</v>
      </c>
      <c r="AK157" s="737">
        <f t="shared" si="54"/>
        <v>0</v>
      </c>
      <c r="AL157" s="737">
        <f t="shared" si="54"/>
        <v>0</v>
      </c>
      <c r="AM157" s="737">
        <f t="shared" si="54"/>
        <v>0</v>
      </c>
      <c r="AN157" s="737">
        <f t="shared" si="54"/>
        <v>0</v>
      </c>
      <c r="AO157" s="737">
        <f t="shared" si="54"/>
        <v>0</v>
      </c>
      <c r="AP157" s="737">
        <f t="shared" si="54"/>
        <v>0</v>
      </c>
      <c r="AQ157" s="737">
        <f t="shared" si="54"/>
        <v>0</v>
      </c>
      <c r="AR157" s="737">
        <f t="shared" si="54"/>
        <v>0</v>
      </c>
      <c r="AS157" s="737">
        <f t="shared" si="54"/>
        <v>0</v>
      </c>
      <c r="AT157" s="737">
        <f t="shared" si="54"/>
        <v>0</v>
      </c>
      <c r="AU157" s="737">
        <f t="shared" si="54"/>
        <v>0</v>
      </c>
      <c r="AV157" s="737">
        <f t="shared" si="54"/>
        <v>0</v>
      </c>
      <c r="AW157" s="737">
        <f t="shared" si="54"/>
        <v>0</v>
      </c>
      <c r="AX157" s="737">
        <f t="shared" si="54"/>
        <v>0</v>
      </c>
      <c r="AY157" s="737">
        <f t="shared" si="54"/>
        <v>0</v>
      </c>
      <c r="AZ157" s="737">
        <f t="shared" si="54"/>
        <v>0</v>
      </c>
      <c r="BA157" s="737">
        <f t="shared" si="54"/>
        <v>0</v>
      </c>
      <c r="BB157" s="737">
        <f t="shared" si="54"/>
        <v>0</v>
      </c>
      <c r="BC157" s="737">
        <f t="shared" si="54"/>
        <v>0</v>
      </c>
      <c r="BD157" s="737">
        <f t="shared" ref="BD157:CI157" si="55">SUMIF($C:$C,"59.1x",BD:BD)</f>
        <v>0</v>
      </c>
      <c r="BE157" s="737">
        <f t="shared" si="55"/>
        <v>0</v>
      </c>
      <c r="BF157" s="737">
        <f t="shared" si="55"/>
        <v>0</v>
      </c>
      <c r="BG157" s="737">
        <f t="shared" si="55"/>
        <v>0</v>
      </c>
      <c r="BH157" s="737">
        <f t="shared" si="55"/>
        <v>0</v>
      </c>
      <c r="BI157" s="737">
        <f t="shared" si="55"/>
        <v>0</v>
      </c>
      <c r="BJ157" s="737">
        <f t="shared" si="55"/>
        <v>0</v>
      </c>
      <c r="BK157" s="737">
        <f t="shared" si="55"/>
        <v>0</v>
      </c>
      <c r="BL157" s="737">
        <f t="shared" si="55"/>
        <v>0</v>
      </c>
      <c r="BM157" s="737">
        <f t="shared" si="55"/>
        <v>0</v>
      </c>
      <c r="BN157" s="737">
        <f t="shared" si="55"/>
        <v>0</v>
      </c>
      <c r="BO157" s="737">
        <f t="shared" si="55"/>
        <v>0</v>
      </c>
      <c r="BP157" s="737">
        <f t="shared" si="55"/>
        <v>0</v>
      </c>
      <c r="BQ157" s="737">
        <f t="shared" si="55"/>
        <v>0</v>
      </c>
      <c r="BR157" s="737">
        <f t="shared" si="55"/>
        <v>0</v>
      </c>
      <c r="BS157" s="737">
        <f t="shared" si="55"/>
        <v>0</v>
      </c>
      <c r="BT157" s="737">
        <f t="shared" si="55"/>
        <v>0</v>
      </c>
      <c r="BU157" s="737">
        <f t="shared" si="55"/>
        <v>0</v>
      </c>
      <c r="BV157" s="737">
        <f t="shared" si="55"/>
        <v>0</v>
      </c>
      <c r="BW157" s="737">
        <f t="shared" si="55"/>
        <v>0</v>
      </c>
      <c r="BX157" s="737">
        <f t="shared" si="55"/>
        <v>0</v>
      </c>
      <c r="BY157" s="737">
        <f t="shared" si="55"/>
        <v>0</v>
      </c>
      <c r="BZ157" s="737">
        <f t="shared" si="55"/>
        <v>0</v>
      </c>
      <c r="CA157" s="737">
        <f t="shared" si="55"/>
        <v>0</v>
      </c>
      <c r="CB157" s="737">
        <f t="shared" si="55"/>
        <v>0</v>
      </c>
      <c r="CC157" s="737">
        <f t="shared" si="55"/>
        <v>0</v>
      </c>
      <c r="CD157" s="737">
        <f t="shared" si="55"/>
        <v>0</v>
      </c>
      <c r="CE157" s="737">
        <f t="shared" si="55"/>
        <v>0</v>
      </c>
      <c r="CF157" s="737">
        <f t="shared" si="55"/>
        <v>0</v>
      </c>
      <c r="CG157" s="737">
        <f t="shared" si="55"/>
        <v>0</v>
      </c>
      <c r="CH157" s="737">
        <f t="shared" si="55"/>
        <v>0</v>
      </c>
      <c r="CI157" s="737">
        <f t="shared" si="55"/>
        <v>0</v>
      </c>
      <c r="CJ157" s="737">
        <f t="shared" ref="CJ157:DO157" si="56">SUMIF($C:$C,"59.1x",CJ:CJ)</f>
        <v>0</v>
      </c>
      <c r="CK157" s="737">
        <f t="shared" si="56"/>
        <v>0</v>
      </c>
      <c r="CL157" s="737">
        <f t="shared" si="56"/>
        <v>0</v>
      </c>
      <c r="CM157" s="737">
        <f t="shared" si="56"/>
        <v>0</v>
      </c>
      <c r="CN157" s="737">
        <f t="shared" si="56"/>
        <v>0</v>
      </c>
      <c r="CO157" s="737">
        <f t="shared" si="56"/>
        <v>0</v>
      </c>
      <c r="CP157" s="737">
        <f t="shared" si="56"/>
        <v>0</v>
      </c>
      <c r="CQ157" s="737">
        <f t="shared" si="56"/>
        <v>0</v>
      </c>
      <c r="CR157" s="737">
        <f t="shared" si="56"/>
        <v>0</v>
      </c>
      <c r="CS157" s="737">
        <f t="shared" si="56"/>
        <v>0</v>
      </c>
      <c r="CT157" s="737">
        <f t="shared" si="56"/>
        <v>0</v>
      </c>
      <c r="CU157" s="737">
        <f t="shared" si="56"/>
        <v>0</v>
      </c>
      <c r="CV157" s="737">
        <f t="shared" si="56"/>
        <v>0</v>
      </c>
      <c r="CW157" s="737">
        <f t="shared" si="56"/>
        <v>0</v>
      </c>
      <c r="CX157" s="737">
        <f t="shared" si="56"/>
        <v>0</v>
      </c>
      <c r="CY157" s="738">
        <f t="shared" si="56"/>
        <v>0</v>
      </c>
      <c r="CZ157" s="739">
        <f t="shared" si="56"/>
        <v>0</v>
      </c>
      <c r="DA157" s="739">
        <f t="shared" si="56"/>
        <v>0</v>
      </c>
      <c r="DB157" s="739">
        <f t="shared" si="56"/>
        <v>0</v>
      </c>
      <c r="DC157" s="739">
        <f t="shared" si="56"/>
        <v>0</v>
      </c>
      <c r="DD157" s="739">
        <f t="shared" si="56"/>
        <v>0</v>
      </c>
      <c r="DE157" s="739">
        <f t="shared" si="56"/>
        <v>0</v>
      </c>
      <c r="DF157" s="739">
        <f t="shared" si="56"/>
        <v>0</v>
      </c>
      <c r="DG157" s="739">
        <f t="shared" si="56"/>
        <v>0</v>
      </c>
      <c r="DH157" s="739">
        <f t="shared" si="56"/>
        <v>0</v>
      </c>
      <c r="DI157" s="739">
        <f t="shared" si="56"/>
        <v>0</v>
      </c>
      <c r="DJ157" s="739">
        <f t="shared" si="56"/>
        <v>0</v>
      </c>
      <c r="DK157" s="739">
        <f t="shared" si="56"/>
        <v>0</v>
      </c>
      <c r="DL157" s="739">
        <f t="shared" si="56"/>
        <v>0</v>
      </c>
      <c r="DM157" s="739">
        <f t="shared" si="56"/>
        <v>0</v>
      </c>
      <c r="DN157" s="739">
        <f t="shared" si="56"/>
        <v>0</v>
      </c>
      <c r="DO157" s="739">
        <f t="shared" si="56"/>
        <v>0</v>
      </c>
      <c r="DP157" s="739">
        <f t="shared" ref="DP157:DW157" si="57">SUMIF($C:$C,"59.1x",DP:DP)</f>
        <v>0</v>
      </c>
      <c r="DQ157" s="739">
        <f t="shared" si="57"/>
        <v>0</v>
      </c>
      <c r="DR157" s="739">
        <f t="shared" si="57"/>
        <v>0</v>
      </c>
      <c r="DS157" s="739">
        <f t="shared" si="57"/>
        <v>0</v>
      </c>
      <c r="DT157" s="739">
        <f t="shared" si="57"/>
        <v>0</v>
      </c>
      <c r="DU157" s="739">
        <f t="shared" si="57"/>
        <v>0</v>
      </c>
      <c r="DV157" s="739">
        <f t="shared" si="57"/>
        <v>0</v>
      </c>
      <c r="DW157" s="740">
        <f t="shared" si="57"/>
        <v>0</v>
      </c>
      <c r="DX157" s="37"/>
    </row>
    <row r="158" spans="2:128" ht="25.5" x14ac:dyDescent="0.2">
      <c r="B158" s="678" t="s">
        <v>495</v>
      </c>
      <c r="C158" s="742" t="s">
        <v>907</v>
      </c>
      <c r="D158" s="744"/>
      <c r="E158" s="745" t="s">
        <v>904</v>
      </c>
      <c r="F158" s="690" t="s">
        <v>767</v>
      </c>
      <c r="G158" s="746" t="s">
        <v>54</v>
      </c>
      <c r="H158" s="690" t="s">
        <v>497</v>
      </c>
      <c r="I158" s="683">
        <f>MAX(X158:AV158)</f>
        <v>5.09</v>
      </c>
      <c r="J158" s="683">
        <f>SUMPRODUCT($X$2:$CY$2,$X158:$CY158)*365</f>
        <v>32205.75544782486</v>
      </c>
      <c r="K158" s="683">
        <f>SUMPRODUCT($X$2:$CY$2,$X159:$CY159)+SUMPRODUCT($X$2:$CY$2,$X160:$CY160)+SUMPRODUCT($X$2:$CY$2,$X161:$CY161)</f>
        <v>38945.362807650257</v>
      </c>
      <c r="L158" s="683">
        <f>SUMPRODUCT($X$2:$CY$2,$X162:$CY162) +SUMPRODUCT($X$2:$CY$2,$X163:$CY163)</f>
        <v>3611.0550254289674</v>
      </c>
      <c r="M158" s="683">
        <f>SUMPRODUCT($X$2:$CY$2,$X164:$CY164)</f>
        <v>7742.8056392355238</v>
      </c>
      <c r="N158" s="683">
        <f>SUMPRODUCT($X$2:$CY$2,$X167:$CY167) +SUMPRODUCT($X$2:$CY$2,$X168:$CY168)</f>
        <v>32337.047165227497</v>
      </c>
      <c r="O158" s="683">
        <f>SUMPRODUCT($X$2:$CY$2,$X165:$CY165) +SUMPRODUCT($X$2:$CY$2,$X166:$CY166) +SUMPRODUCT($X$2:$CY$2,$X169:$CY169)</f>
        <v>5049.4816323476207</v>
      </c>
      <c r="P158" s="683">
        <f>SUM(K158:O158)</f>
        <v>87685.752269889868</v>
      </c>
      <c r="Q158" s="683">
        <f>(SUM(K158:M158)*100000)/(J158*1000)</f>
        <v>156.180852685795</v>
      </c>
      <c r="R158" s="684">
        <f>(P158*100000)/(J158*1000)</f>
        <v>272.26733560697164</v>
      </c>
      <c r="S158" s="747">
        <v>3</v>
      </c>
      <c r="T158" s="748">
        <v>3</v>
      </c>
      <c r="U158" s="687" t="s">
        <v>498</v>
      </c>
      <c r="V158" s="688" t="s">
        <v>127</v>
      </c>
      <c r="W158" s="689" t="s">
        <v>78</v>
      </c>
      <c r="X158" s="690">
        <v>0</v>
      </c>
      <c r="Y158" s="690">
        <v>0.01</v>
      </c>
      <c r="Z158" s="690">
        <v>0.04</v>
      </c>
      <c r="AA158" s="690">
        <v>0.1</v>
      </c>
      <c r="AB158" s="690">
        <v>0.18</v>
      </c>
      <c r="AC158" s="690">
        <v>0.27</v>
      </c>
      <c r="AD158" s="690">
        <v>0.39</v>
      </c>
      <c r="AE158" s="690">
        <v>0.53</v>
      </c>
      <c r="AF158" s="690">
        <v>0.69</v>
      </c>
      <c r="AG158" s="690">
        <v>0.87</v>
      </c>
      <c r="AH158" s="690">
        <v>1.06</v>
      </c>
      <c r="AI158" s="690">
        <v>1.28</v>
      </c>
      <c r="AJ158" s="690">
        <v>1.5</v>
      </c>
      <c r="AK158" s="690">
        <v>1.74</v>
      </c>
      <c r="AL158" s="690">
        <v>1.99</v>
      </c>
      <c r="AM158" s="690">
        <v>2.25</v>
      </c>
      <c r="AN158" s="690">
        <v>2.52</v>
      </c>
      <c r="AO158" s="690">
        <v>2.8</v>
      </c>
      <c r="AP158" s="690">
        <v>3.09</v>
      </c>
      <c r="AQ158" s="690">
        <v>3.39</v>
      </c>
      <c r="AR158" s="690">
        <v>3.69</v>
      </c>
      <c r="AS158" s="690">
        <v>4.01</v>
      </c>
      <c r="AT158" s="690">
        <v>4.3499999999999996</v>
      </c>
      <c r="AU158" s="690">
        <v>4.71</v>
      </c>
      <c r="AV158" s="690">
        <v>5.09</v>
      </c>
      <c r="AW158" s="690">
        <v>5.48</v>
      </c>
      <c r="AX158" s="690">
        <v>5.48</v>
      </c>
      <c r="AY158" s="690">
        <v>5.48</v>
      </c>
      <c r="AZ158" s="690">
        <v>5.48</v>
      </c>
      <c r="BA158" s="690">
        <v>5.48</v>
      </c>
      <c r="BB158" s="690">
        <v>5.48</v>
      </c>
      <c r="BC158" s="690">
        <v>5.48</v>
      </c>
      <c r="BD158" s="690">
        <v>5.48</v>
      </c>
      <c r="BE158" s="690">
        <v>5.48</v>
      </c>
      <c r="BF158" s="690">
        <v>5.48</v>
      </c>
      <c r="BG158" s="690">
        <v>5.48</v>
      </c>
      <c r="BH158" s="690">
        <v>5.48</v>
      </c>
      <c r="BI158" s="690">
        <v>5.48</v>
      </c>
      <c r="BJ158" s="690">
        <v>5.48</v>
      </c>
      <c r="BK158" s="690">
        <v>5.48</v>
      </c>
      <c r="BL158" s="690">
        <v>5.48</v>
      </c>
      <c r="BM158" s="690">
        <v>5.48</v>
      </c>
      <c r="BN158" s="690">
        <v>5.48</v>
      </c>
      <c r="BO158" s="690">
        <v>5.48</v>
      </c>
      <c r="BP158" s="690">
        <v>5.48</v>
      </c>
      <c r="BQ158" s="690">
        <v>5.48</v>
      </c>
      <c r="BR158" s="690">
        <v>5.48</v>
      </c>
      <c r="BS158" s="690">
        <v>5.48</v>
      </c>
      <c r="BT158" s="690">
        <v>5.48</v>
      </c>
      <c r="BU158" s="690">
        <v>5.48</v>
      </c>
      <c r="BV158" s="690">
        <v>5.48</v>
      </c>
      <c r="BW158" s="690">
        <v>5.48</v>
      </c>
      <c r="BX158" s="690">
        <v>5.48</v>
      </c>
      <c r="BY158" s="690">
        <v>5.48</v>
      </c>
      <c r="BZ158" s="690">
        <v>5.48</v>
      </c>
      <c r="CA158" s="690">
        <v>5.48</v>
      </c>
      <c r="CB158" s="690">
        <v>5.48</v>
      </c>
      <c r="CC158" s="690">
        <v>5.48</v>
      </c>
      <c r="CD158" s="690">
        <v>5.48</v>
      </c>
      <c r="CE158" s="690">
        <v>5.48</v>
      </c>
      <c r="CF158" s="690">
        <v>5.48</v>
      </c>
      <c r="CG158" s="690">
        <v>5.48</v>
      </c>
      <c r="CH158" s="690">
        <v>5.48</v>
      </c>
      <c r="CI158" s="690">
        <v>5.48</v>
      </c>
      <c r="CJ158" s="690">
        <v>5.48</v>
      </c>
      <c r="CK158" s="690">
        <v>5.48</v>
      </c>
      <c r="CL158" s="690">
        <v>5.48</v>
      </c>
      <c r="CM158" s="690">
        <v>5.48</v>
      </c>
      <c r="CN158" s="690">
        <v>5.48</v>
      </c>
      <c r="CO158" s="690">
        <v>5.48</v>
      </c>
      <c r="CP158" s="690">
        <v>5.48</v>
      </c>
      <c r="CQ158" s="690">
        <v>5.48</v>
      </c>
      <c r="CR158" s="690">
        <v>5.48</v>
      </c>
      <c r="CS158" s="690">
        <v>5.48</v>
      </c>
      <c r="CT158" s="690">
        <v>5.48</v>
      </c>
      <c r="CU158" s="690">
        <v>5.48</v>
      </c>
      <c r="CV158" s="690">
        <v>5.48</v>
      </c>
      <c r="CW158" s="690">
        <v>5.48</v>
      </c>
      <c r="CX158" s="690">
        <v>5.48</v>
      </c>
      <c r="CY158" s="690">
        <v>5.48</v>
      </c>
      <c r="CZ158" s="693">
        <v>0</v>
      </c>
      <c r="DA158" s="694">
        <v>0</v>
      </c>
      <c r="DB158" s="694">
        <v>0</v>
      </c>
      <c r="DC158" s="694">
        <v>0</v>
      </c>
      <c r="DD158" s="694">
        <v>0</v>
      </c>
      <c r="DE158" s="694">
        <v>0</v>
      </c>
      <c r="DF158" s="694">
        <v>0</v>
      </c>
      <c r="DG158" s="694">
        <v>0</v>
      </c>
      <c r="DH158" s="694">
        <v>0</v>
      </c>
      <c r="DI158" s="694">
        <v>0</v>
      </c>
      <c r="DJ158" s="694">
        <v>0</v>
      </c>
      <c r="DK158" s="694">
        <v>0</v>
      </c>
      <c r="DL158" s="694">
        <v>0</v>
      </c>
      <c r="DM158" s="694">
        <v>0</v>
      </c>
      <c r="DN158" s="694">
        <v>0</v>
      </c>
      <c r="DO158" s="694">
        <v>0</v>
      </c>
      <c r="DP158" s="694">
        <v>0</v>
      </c>
      <c r="DQ158" s="694">
        <v>0</v>
      </c>
      <c r="DR158" s="694">
        <v>0</v>
      </c>
      <c r="DS158" s="694">
        <v>0</v>
      </c>
      <c r="DT158" s="694">
        <v>0</v>
      </c>
      <c r="DU158" s="694">
        <v>0</v>
      </c>
      <c r="DV158" s="694">
        <v>0</v>
      </c>
      <c r="DW158" s="695">
        <v>0</v>
      </c>
      <c r="DX158" s="37"/>
    </row>
    <row r="159" spans="2:128" x14ac:dyDescent="0.2">
      <c r="B159" s="696"/>
      <c r="C159" s="697"/>
      <c r="D159" s="698"/>
      <c r="E159" s="699"/>
      <c r="F159" s="699"/>
      <c r="G159" s="698"/>
      <c r="H159" s="699"/>
      <c r="I159" s="699"/>
      <c r="J159" s="699"/>
      <c r="K159" s="699"/>
      <c r="L159" s="699"/>
      <c r="M159" s="699"/>
      <c r="N159" s="699"/>
      <c r="O159" s="699"/>
      <c r="P159" s="699"/>
      <c r="Q159" s="699"/>
      <c r="R159" s="700"/>
      <c r="S159" s="699"/>
      <c r="T159" s="700"/>
      <c r="U159" s="701" t="s">
        <v>499</v>
      </c>
      <c r="V159" s="688" t="s">
        <v>127</v>
      </c>
      <c r="W159" s="689" t="s">
        <v>500</v>
      </c>
      <c r="X159" s="690">
        <v>44.198929999999997</v>
      </c>
      <c r="Y159" s="690">
        <v>44.389940000000003</v>
      </c>
      <c r="Z159" s="690">
        <v>44.634599999999999</v>
      </c>
      <c r="AA159" s="690">
        <v>44.916119999999999</v>
      </c>
      <c r="AB159" s="690">
        <v>45.235750000000003</v>
      </c>
      <c r="AC159" s="690">
        <v>45.585010000000004</v>
      </c>
      <c r="AD159" s="690">
        <v>45.962379999999996</v>
      </c>
      <c r="AE159" s="690">
        <v>46.375629999999994</v>
      </c>
      <c r="AF159" s="690">
        <v>46.82846</v>
      </c>
      <c r="AG159" s="690">
        <v>47.323260000000005</v>
      </c>
      <c r="AH159" s="690">
        <v>47.843269999999997</v>
      </c>
      <c r="AI159" s="690">
        <v>48.373650000000005</v>
      </c>
      <c r="AJ159" s="690">
        <v>48.936320000000002</v>
      </c>
      <c r="AK159" s="690">
        <v>49.54072</v>
      </c>
      <c r="AL159" s="690">
        <v>50.190539999999999</v>
      </c>
      <c r="AM159" s="690">
        <v>50.866419999999998</v>
      </c>
      <c r="AN159" s="690">
        <v>51.578600000000002</v>
      </c>
      <c r="AO159" s="690">
        <v>52.336620000000003</v>
      </c>
      <c r="AP159" s="690">
        <v>53.145180000000003</v>
      </c>
      <c r="AQ159" s="690">
        <v>54.008940000000003</v>
      </c>
      <c r="AR159" s="690">
        <v>54.984660000000005</v>
      </c>
      <c r="AS159" s="690">
        <v>56.101759999999999</v>
      </c>
      <c r="AT159" s="690">
        <v>57.344809999999995</v>
      </c>
      <c r="AU159" s="690">
        <v>58.72289</v>
      </c>
      <c r="AV159" s="690">
        <v>60.25788</v>
      </c>
      <c r="AW159" s="690">
        <v>60.25788</v>
      </c>
      <c r="AX159" s="690">
        <v>60.25788</v>
      </c>
      <c r="AY159" s="690">
        <v>60.25788</v>
      </c>
      <c r="AZ159" s="690">
        <v>60.25788</v>
      </c>
      <c r="BA159" s="690">
        <v>60.25788</v>
      </c>
      <c r="BB159" s="690">
        <v>60.25788</v>
      </c>
      <c r="BC159" s="690">
        <v>60.25788</v>
      </c>
      <c r="BD159" s="690">
        <v>60.25788</v>
      </c>
      <c r="BE159" s="690">
        <v>60.25788</v>
      </c>
      <c r="BF159" s="690">
        <v>60.25788</v>
      </c>
      <c r="BG159" s="690">
        <v>60.25788</v>
      </c>
      <c r="BH159" s="690">
        <v>60.25788</v>
      </c>
      <c r="BI159" s="690">
        <v>60.25788</v>
      </c>
      <c r="BJ159" s="690">
        <v>60.25788</v>
      </c>
      <c r="BK159" s="690">
        <v>60.25788</v>
      </c>
      <c r="BL159" s="690">
        <v>60.25788</v>
      </c>
      <c r="BM159" s="690">
        <v>60.25788</v>
      </c>
      <c r="BN159" s="690">
        <v>60.25788</v>
      </c>
      <c r="BO159" s="690">
        <v>60.25788</v>
      </c>
      <c r="BP159" s="690">
        <v>60.25788</v>
      </c>
      <c r="BQ159" s="690">
        <v>60.25788</v>
      </c>
      <c r="BR159" s="690">
        <v>60.25788</v>
      </c>
      <c r="BS159" s="690">
        <v>60.25788</v>
      </c>
      <c r="BT159" s="690">
        <v>60.25788</v>
      </c>
      <c r="BU159" s="690">
        <v>60.25788</v>
      </c>
      <c r="BV159" s="690">
        <v>60.25788</v>
      </c>
      <c r="BW159" s="690">
        <v>60.25788</v>
      </c>
      <c r="BX159" s="690">
        <v>60.25788</v>
      </c>
      <c r="BY159" s="690">
        <v>60.25788</v>
      </c>
      <c r="BZ159" s="690">
        <v>60.25788</v>
      </c>
      <c r="CA159" s="690">
        <v>60.25788</v>
      </c>
      <c r="CB159" s="690">
        <v>60.25788</v>
      </c>
      <c r="CC159" s="690">
        <v>60.25788</v>
      </c>
      <c r="CD159" s="690">
        <v>60.25788</v>
      </c>
      <c r="CE159" s="690">
        <v>60.25788</v>
      </c>
      <c r="CF159" s="690">
        <v>60.25788</v>
      </c>
      <c r="CG159" s="690">
        <v>60.25788</v>
      </c>
      <c r="CH159" s="690">
        <v>60.25788</v>
      </c>
      <c r="CI159" s="690">
        <v>60.25788</v>
      </c>
      <c r="CJ159" s="690">
        <v>60.25788</v>
      </c>
      <c r="CK159" s="690">
        <v>60.25788</v>
      </c>
      <c r="CL159" s="690">
        <v>60.25788</v>
      </c>
      <c r="CM159" s="690">
        <v>60.25788</v>
      </c>
      <c r="CN159" s="690">
        <v>60.25788</v>
      </c>
      <c r="CO159" s="690">
        <v>60.25788</v>
      </c>
      <c r="CP159" s="690">
        <v>60.25788</v>
      </c>
      <c r="CQ159" s="690">
        <v>60.25788</v>
      </c>
      <c r="CR159" s="690">
        <v>60.25788</v>
      </c>
      <c r="CS159" s="690">
        <v>60.25788</v>
      </c>
      <c r="CT159" s="690">
        <v>60.25788</v>
      </c>
      <c r="CU159" s="690">
        <v>60.25788</v>
      </c>
      <c r="CV159" s="690">
        <v>60.25788</v>
      </c>
      <c r="CW159" s="690">
        <v>60.25788</v>
      </c>
      <c r="CX159" s="690">
        <v>60.25788</v>
      </c>
      <c r="CY159" s="690">
        <v>60.25788</v>
      </c>
      <c r="CZ159" s="693">
        <v>0</v>
      </c>
      <c r="DA159" s="694">
        <v>0</v>
      </c>
      <c r="DB159" s="694">
        <v>0</v>
      </c>
      <c r="DC159" s="694">
        <v>0</v>
      </c>
      <c r="DD159" s="694">
        <v>0</v>
      </c>
      <c r="DE159" s="694">
        <v>0</v>
      </c>
      <c r="DF159" s="694">
        <v>0</v>
      </c>
      <c r="DG159" s="694">
        <v>0</v>
      </c>
      <c r="DH159" s="694">
        <v>0</v>
      </c>
      <c r="DI159" s="694">
        <v>0</v>
      </c>
      <c r="DJ159" s="694">
        <v>0</v>
      </c>
      <c r="DK159" s="694">
        <v>0</v>
      </c>
      <c r="DL159" s="694">
        <v>0</v>
      </c>
      <c r="DM159" s="694">
        <v>0</v>
      </c>
      <c r="DN159" s="694">
        <v>0</v>
      </c>
      <c r="DO159" s="694">
        <v>0</v>
      </c>
      <c r="DP159" s="694">
        <v>0</v>
      </c>
      <c r="DQ159" s="694">
        <v>0</v>
      </c>
      <c r="DR159" s="694">
        <v>0</v>
      </c>
      <c r="DS159" s="694">
        <v>0</v>
      </c>
      <c r="DT159" s="694">
        <v>0</v>
      </c>
      <c r="DU159" s="694">
        <v>0</v>
      </c>
      <c r="DV159" s="694">
        <v>0</v>
      </c>
      <c r="DW159" s="695">
        <v>0</v>
      </c>
      <c r="DX159" s="37"/>
    </row>
    <row r="160" spans="2:128" x14ac:dyDescent="0.2">
      <c r="B160" s="702"/>
      <c r="C160" s="703"/>
      <c r="D160" s="502"/>
      <c r="E160" s="502"/>
      <c r="F160" s="502"/>
      <c r="G160" s="502"/>
      <c r="H160" s="502"/>
      <c r="I160" s="529"/>
      <c r="J160" s="529"/>
      <c r="K160" s="529"/>
      <c r="L160" s="529"/>
      <c r="M160" s="529"/>
      <c r="N160" s="529"/>
      <c r="O160" s="529"/>
      <c r="P160" s="529"/>
      <c r="Q160" s="529"/>
      <c r="R160" s="704"/>
      <c r="S160" s="529"/>
      <c r="T160" s="704"/>
      <c r="U160" s="701" t="s">
        <v>501</v>
      </c>
      <c r="V160" s="688" t="s">
        <v>127</v>
      </c>
      <c r="W160" s="689" t="s">
        <v>500</v>
      </c>
      <c r="X160" s="690">
        <v>942.31713999999999</v>
      </c>
      <c r="Y160" s="690">
        <v>948.16096000000005</v>
      </c>
      <c r="Z160" s="690">
        <v>956.32846000000006</v>
      </c>
      <c r="AA160" s="690">
        <v>966.46044000000006</v>
      </c>
      <c r="AB160" s="690">
        <v>978.58259999999996</v>
      </c>
      <c r="AC160" s="690">
        <v>992.43849999999998</v>
      </c>
      <c r="AD160" s="690">
        <v>1007.9315</v>
      </c>
      <c r="AE160" s="690">
        <v>1025.2195300000001</v>
      </c>
      <c r="AF160" s="690">
        <v>1044.37437</v>
      </c>
      <c r="AG160" s="690">
        <v>1065.43949</v>
      </c>
      <c r="AH160" s="690">
        <v>1087.9121699999998</v>
      </c>
      <c r="AI160" s="690">
        <v>1111.2744499999999</v>
      </c>
      <c r="AJ160" s="690">
        <v>1135.99379</v>
      </c>
      <c r="AK160" s="690">
        <v>1162.2729000000002</v>
      </c>
      <c r="AL160" s="690">
        <v>1190.19344</v>
      </c>
      <c r="AM160" s="690">
        <v>1219.1884599999998</v>
      </c>
      <c r="AN160" s="690">
        <v>1249.44444</v>
      </c>
      <c r="AO160" s="690">
        <v>1281.1527100000001</v>
      </c>
      <c r="AP160" s="690">
        <v>1314.40148</v>
      </c>
      <c r="AQ160" s="690">
        <v>1349.2784300000001</v>
      </c>
      <c r="AR160" s="690">
        <v>1387.2913599999999</v>
      </c>
      <c r="AS160" s="690">
        <v>1429.31648</v>
      </c>
      <c r="AT160" s="690">
        <v>1475.0235700000001</v>
      </c>
      <c r="AU160" s="690">
        <v>1524.6048299999998</v>
      </c>
      <c r="AV160" s="690">
        <v>1578.5250799999999</v>
      </c>
      <c r="AW160" s="690">
        <v>1578.5250799999999</v>
      </c>
      <c r="AX160" s="690">
        <v>1578.5250799999999</v>
      </c>
      <c r="AY160" s="690">
        <v>1578.5250799999999</v>
      </c>
      <c r="AZ160" s="690">
        <v>1578.5250799999999</v>
      </c>
      <c r="BA160" s="690">
        <v>1578.5250799999999</v>
      </c>
      <c r="BB160" s="690">
        <v>1578.5250799999999</v>
      </c>
      <c r="BC160" s="690">
        <v>1578.5250799999999</v>
      </c>
      <c r="BD160" s="690">
        <v>1578.5250799999999</v>
      </c>
      <c r="BE160" s="690">
        <v>1578.5250799999999</v>
      </c>
      <c r="BF160" s="690">
        <v>1578.5250799999999</v>
      </c>
      <c r="BG160" s="690">
        <v>1578.5250799999999</v>
      </c>
      <c r="BH160" s="690">
        <v>1578.5250799999999</v>
      </c>
      <c r="BI160" s="690">
        <v>1578.5250799999999</v>
      </c>
      <c r="BJ160" s="690">
        <v>1578.5250799999999</v>
      </c>
      <c r="BK160" s="690">
        <v>1578.5250799999999</v>
      </c>
      <c r="BL160" s="690">
        <v>1578.5250799999999</v>
      </c>
      <c r="BM160" s="690">
        <v>1578.5250799999999</v>
      </c>
      <c r="BN160" s="690">
        <v>1578.5250799999999</v>
      </c>
      <c r="BO160" s="690">
        <v>1578.5250799999999</v>
      </c>
      <c r="BP160" s="690">
        <v>1578.5250799999999</v>
      </c>
      <c r="BQ160" s="690">
        <v>1578.5250799999999</v>
      </c>
      <c r="BR160" s="690">
        <v>1578.5250799999999</v>
      </c>
      <c r="BS160" s="690">
        <v>1578.5250799999999</v>
      </c>
      <c r="BT160" s="690">
        <v>1578.5250799999999</v>
      </c>
      <c r="BU160" s="690">
        <v>1578.5250799999999</v>
      </c>
      <c r="BV160" s="690">
        <v>1578.5250799999999</v>
      </c>
      <c r="BW160" s="690">
        <v>1578.5250799999999</v>
      </c>
      <c r="BX160" s="690">
        <v>1578.5250799999999</v>
      </c>
      <c r="BY160" s="690">
        <v>1578.5250799999999</v>
      </c>
      <c r="BZ160" s="690">
        <v>1578.5250799999999</v>
      </c>
      <c r="CA160" s="690">
        <v>1578.5250799999999</v>
      </c>
      <c r="CB160" s="690">
        <v>1578.5250799999999</v>
      </c>
      <c r="CC160" s="690">
        <v>1578.5250799999999</v>
      </c>
      <c r="CD160" s="690">
        <v>1578.5250799999999</v>
      </c>
      <c r="CE160" s="690">
        <v>1578.5250799999999</v>
      </c>
      <c r="CF160" s="690">
        <v>1578.5250799999999</v>
      </c>
      <c r="CG160" s="690">
        <v>1578.5250799999999</v>
      </c>
      <c r="CH160" s="690">
        <v>1578.5250799999999</v>
      </c>
      <c r="CI160" s="690">
        <v>1578.5250799999999</v>
      </c>
      <c r="CJ160" s="690">
        <v>1578.5250799999999</v>
      </c>
      <c r="CK160" s="690">
        <v>1578.5250799999999</v>
      </c>
      <c r="CL160" s="690">
        <v>1578.5250799999999</v>
      </c>
      <c r="CM160" s="690">
        <v>1578.5250799999999</v>
      </c>
      <c r="CN160" s="690">
        <v>1578.5250799999999</v>
      </c>
      <c r="CO160" s="690">
        <v>1578.5250799999999</v>
      </c>
      <c r="CP160" s="690">
        <v>1578.5250799999999</v>
      </c>
      <c r="CQ160" s="690">
        <v>1578.5250799999999</v>
      </c>
      <c r="CR160" s="690">
        <v>1578.5250799999999</v>
      </c>
      <c r="CS160" s="690">
        <v>1578.5250799999999</v>
      </c>
      <c r="CT160" s="690">
        <v>1578.5250799999999</v>
      </c>
      <c r="CU160" s="690">
        <v>1578.5250799999999</v>
      </c>
      <c r="CV160" s="690">
        <v>1578.5250799999999</v>
      </c>
      <c r="CW160" s="690">
        <v>1578.5250799999999</v>
      </c>
      <c r="CX160" s="690">
        <v>1578.5250799999999</v>
      </c>
      <c r="CY160" s="690">
        <v>1578.5250799999999</v>
      </c>
      <c r="CZ160" s="693">
        <v>0</v>
      </c>
      <c r="DA160" s="694">
        <v>0</v>
      </c>
      <c r="DB160" s="694">
        <v>0</v>
      </c>
      <c r="DC160" s="694">
        <v>0</v>
      </c>
      <c r="DD160" s="694">
        <v>0</v>
      </c>
      <c r="DE160" s="694">
        <v>0</v>
      </c>
      <c r="DF160" s="694">
        <v>0</v>
      </c>
      <c r="DG160" s="694">
        <v>0</v>
      </c>
      <c r="DH160" s="694">
        <v>0</v>
      </c>
      <c r="DI160" s="694">
        <v>0</v>
      </c>
      <c r="DJ160" s="694">
        <v>0</v>
      </c>
      <c r="DK160" s="694">
        <v>0</v>
      </c>
      <c r="DL160" s="694">
        <v>0</v>
      </c>
      <c r="DM160" s="694">
        <v>0</v>
      </c>
      <c r="DN160" s="694">
        <v>0</v>
      </c>
      <c r="DO160" s="694">
        <v>0</v>
      </c>
      <c r="DP160" s="694">
        <v>0</v>
      </c>
      <c r="DQ160" s="694">
        <v>0</v>
      </c>
      <c r="DR160" s="694">
        <v>0</v>
      </c>
      <c r="DS160" s="694">
        <v>0</v>
      </c>
      <c r="DT160" s="694">
        <v>0</v>
      </c>
      <c r="DU160" s="694">
        <v>0</v>
      </c>
      <c r="DV160" s="694">
        <v>0</v>
      </c>
      <c r="DW160" s="695">
        <v>0</v>
      </c>
      <c r="DX160" s="37"/>
    </row>
    <row r="161" spans="2:128" x14ac:dyDescent="0.2">
      <c r="B161" s="702"/>
      <c r="C161" s="703"/>
      <c r="D161" s="502"/>
      <c r="E161" s="502"/>
      <c r="F161" s="502"/>
      <c r="G161" s="502"/>
      <c r="H161" s="502"/>
      <c r="I161" s="529"/>
      <c r="J161" s="529"/>
      <c r="K161" s="529"/>
      <c r="L161" s="529"/>
      <c r="M161" s="529"/>
      <c r="N161" s="529"/>
      <c r="O161" s="529"/>
      <c r="P161" s="529"/>
      <c r="Q161" s="529"/>
      <c r="R161" s="704"/>
      <c r="S161" s="529"/>
      <c r="T161" s="704"/>
      <c r="U161" s="705" t="s">
        <v>855</v>
      </c>
      <c r="V161" s="706" t="s">
        <v>127</v>
      </c>
      <c r="W161" s="707" t="s">
        <v>500</v>
      </c>
      <c r="X161" s="690">
        <v>0</v>
      </c>
      <c r="Y161" s="690">
        <v>0</v>
      </c>
      <c r="Z161" s="690">
        <v>0</v>
      </c>
      <c r="AA161" s="690">
        <v>0</v>
      </c>
      <c r="AB161" s="690">
        <v>0</v>
      </c>
      <c r="AC161" s="690">
        <v>0</v>
      </c>
      <c r="AD161" s="690">
        <v>0</v>
      </c>
      <c r="AE161" s="690">
        <v>0</v>
      </c>
      <c r="AF161" s="690">
        <v>0</v>
      </c>
      <c r="AG161" s="690">
        <v>0</v>
      </c>
      <c r="AH161" s="690">
        <v>0</v>
      </c>
      <c r="AI161" s="690">
        <v>0</v>
      </c>
      <c r="AJ161" s="690">
        <v>0</v>
      </c>
      <c r="AK161" s="690">
        <v>0</v>
      </c>
      <c r="AL161" s="690">
        <v>0</v>
      </c>
      <c r="AM161" s="690">
        <v>0</v>
      </c>
      <c r="AN161" s="690">
        <v>0</v>
      </c>
      <c r="AO161" s="690">
        <v>0</v>
      </c>
      <c r="AP161" s="690">
        <v>0</v>
      </c>
      <c r="AQ161" s="690">
        <v>0</v>
      </c>
      <c r="AR161" s="690">
        <v>0</v>
      </c>
      <c r="AS161" s="690">
        <v>0</v>
      </c>
      <c r="AT161" s="690">
        <v>0</v>
      </c>
      <c r="AU161" s="690">
        <v>0</v>
      </c>
      <c r="AV161" s="690">
        <v>0</v>
      </c>
      <c r="AW161" s="690">
        <v>0</v>
      </c>
      <c r="AX161" s="690">
        <v>0</v>
      </c>
      <c r="AY161" s="690">
        <v>0</v>
      </c>
      <c r="AZ161" s="690">
        <v>0</v>
      </c>
      <c r="BA161" s="690">
        <v>0</v>
      </c>
      <c r="BB161" s="690">
        <v>0</v>
      </c>
      <c r="BC161" s="690">
        <v>0</v>
      </c>
      <c r="BD161" s="690">
        <v>0</v>
      </c>
      <c r="BE161" s="690">
        <v>0</v>
      </c>
      <c r="BF161" s="690">
        <v>0</v>
      </c>
      <c r="BG161" s="690">
        <v>0</v>
      </c>
      <c r="BH161" s="690">
        <v>0</v>
      </c>
      <c r="BI161" s="690">
        <v>0</v>
      </c>
      <c r="BJ161" s="690">
        <v>0</v>
      </c>
      <c r="BK161" s="690">
        <v>0</v>
      </c>
      <c r="BL161" s="690">
        <v>0</v>
      </c>
      <c r="BM161" s="690">
        <v>0</v>
      </c>
      <c r="BN161" s="690">
        <v>0</v>
      </c>
      <c r="BO161" s="690">
        <v>0</v>
      </c>
      <c r="BP161" s="690">
        <v>0</v>
      </c>
      <c r="BQ161" s="690">
        <v>0</v>
      </c>
      <c r="BR161" s="690">
        <v>0</v>
      </c>
      <c r="BS161" s="690">
        <v>0</v>
      </c>
      <c r="BT161" s="690">
        <v>0</v>
      </c>
      <c r="BU161" s="690">
        <v>0</v>
      </c>
      <c r="BV161" s="690">
        <v>0</v>
      </c>
      <c r="BW161" s="690">
        <v>0</v>
      </c>
      <c r="BX161" s="690">
        <v>0</v>
      </c>
      <c r="BY161" s="690">
        <v>0</v>
      </c>
      <c r="BZ161" s="690">
        <v>0</v>
      </c>
      <c r="CA161" s="690">
        <v>0</v>
      </c>
      <c r="CB161" s="690">
        <v>0</v>
      </c>
      <c r="CC161" s="690">
        <v>0</v>
      </c>
      <c r="CD161" s="690">
        <v>0</v>
      </c>
      <c r="CE161" s="690">
        <v>0</v>
      </c>
      <c r="CF161" s="690">
        <v>0</v>
      </c>
      <c r="CG161" s="690">
        <v>0</v>
      </c>
      <c r="CH161" s="690">
        <v>0</v>
      </c>
      <c r="CI161" s="690">
        <v>0</v>
      </c>
      <c r="CJ161" s="690">
        <v>0</v>
      </c>
      <c r="CK161" s="690">
        <v>0</v>
      </c>
      <c r="CL161" s="690">
        <v>0</v>
      </c>
      <c r="CM161" s="690">
        <v>0</v>
      </c>
      <c r="CN161" s="690">
        <v>0</v>
      </c>
      <c r="CO161" s="690">
        <v>0</v>
      </c>
      <c r="CP161" s="690">
        <v>0</v>
      </c>
      <c r="CQ161" s="690">
        <v>0</v>
      </c>
      <c r="CR161" s="690">
        <v>0</v>
      </c>
      <c r="CS161" s="690">
        <v>0</v>
      </c>
      <c r="CT161" s="690">
        <v>0</v>
      </c>
      <c r="CU161" s="690">
        <v>0</v>
      </c>
      <c r="CV161" s="690">
        <v>0</v>
      </c>
      <c r="CW161" s="690">
        <v>0</v>
      </c>
      <c r="CX161" s="690">
        <v>0</v>
      </c>
      <c r="CY161" s="690">
        <v>0</v>
      </c>
      <c r="CZ161" s="693"/>
      <c r="DA161" s="694"/>
      <c r="DB161" s="694"/>
      <c r="DC161" s="694"/>
      <c r="DD161" s="694"/>
      <c r="DE161" s="694"/>
      <c r="DF161" s="694"/>
      <c r="DG161" s="694"/>
      <c r="DH161" s="694"/>
      <c r="DI161" s="694"/>
      <c r="DJ161" s="694"/>
      <c r="DK161" s="694"/>
      <c r="DL161" s="694"/>
      <c r="DM161" s="694"/>
      <c r="DN161" s="694"/>
      <c r="DO161" s="694"/>
      <c r="DP161" s="694"/>
      <c r="DQ161" s="694"/>
      <c r="DR161" s="694"/>
      <c r="DS161" s="694"/>
      <c r="DT161" s="694"/>
      <c r="DU161" s="694"/>
      <c r="DV161" s="694"/>
      <c r="DW161" s="695"/>
      <c r="DX161" s="37"/>
    </row>
    <row r="162" spans="2:128" x14ac:dyDescent="0.2">
      <c r="B162" s="708"/>
      <c r="C162" s="709"/>
      <c r="D162" s="96"/>
      <c r="E162" s="96"/>
      <c r="F162" s="96"/>
      <c r="G162" s="96"/>
      <c r="H162" s="96"/>
      <c r="I162" s="710"/>
      <c r="J162" s="710"/>
      <c r="K162" s="710"/>
      <c r="L162" s="710"/>
      <c r="M162" s="710"/>
      <c r="N162" s="710"/>
      <c r="O162" s="710"/>
      <c r="P162" s="710"/>
      <c r="Q162" s="710"/>
      <c r="R162" s="711"/>
      <c r="S162" s="710"/>
      <c r="T162" s="711"/>
      <c r="U162" s="701" t="s">
        <v>502</v>
      </c>
      <c r="V162" s="688" t="s">
        <v>127</v>
      </c>
      <c r="W162" s="712" t="s">
        <v>500</v>
      </c>
      <c r="X162" s="690">
        <v>0</v>
      </c>
      <c r="Y162" s="690">
        <v>0</v>
      </c>
      <c r="Z162" s="690">
        <v>0</v>
      </c>
      <c r="AA162" s="690">
        <v>0</v>
      </c>
      <c r="AB162" s="690">
        <v>0</v>
      </c>
      <c r="AC162" s="690">
        <v>0</v>
      </c>
      <c r="AD162" s="690">
        <v>0</v>
      </c>
      <c r="AE162" s="690">
        <v>0</v>
      </c>
      <c r="AF162" s="690">
        <v>0</v>
      </c>
      <c r="AG162" s="690">
        <v>0</v>
      </c>
      <c r="AH162" s="690">
        <v>0</v>
      </c>
      <c r="AI162" s="690">
        <v>0</v>
      </c>
      <c r="AJ162" s="690">
        <v>0</v>
      </c>
      <c r="AK162" s="690">
        <v>0</v>
      </c>
      <c r="AL162" s="690">
        <v>0</v>
      </c>
      <c r="AM162" s="690">
        <v>0</v>
      </c>
      <c r="AN162" s="690">
        <v>0</v>
      </c>
      <c r="AO162" s="690">
        <v>0</v>
      </c>
      <c r="AP162" s="690">
        <v>0</v>
      </c>
      <c r="AQ162" s="690">
        <v>0</v>
      </c>
      <c r="AR162" s="690">
        <v>0</v>
      </c>
      <c r="AS162" s="690">
        <v>0</v>
      </c>
      <c r="AT162" s="690">
        <v>0</v>
      </c>
      <c r="AU162" s="690">
        <v>0</v>
      </c>
      <c r="AV162" s="690">
        <v>0</v>
      </c>
      <c r="AW162" s="690">
        <v>0</v>
      </c>
      <c r="AX162" s="690">
        <v>0</v>
      </c>
      <c r="AY162" s="690">
        <v>0</v>
      </c>
      <c r="AZ162" s="690">
        <v>0</v>
      </c>
      <c r="BA162" s="690">
        <v>0</v>
      </c>
      <c r="BB162" s="690">
        <v>0</v>
      </c>
      <c r="BC162" s="690">
        <v>0</v>
      </c>
      <c r="BD162" s="690">
        <v>0</v>
      </c>
      <c r="BE162" s="690">
        <v>0</v>
      </c>
      <c r="BF162" s="690">
        <v>0</v>
      </c>
      <c r="BG162" s="690">
        <v>0</v>
      </c>
      <c r="BH162" s="690">
        <v>0</v>
      </c>
      <c r="BI162" s="690">
        <v>0</v>
      </c>
      <c r="BJ162" s="690">
        <v>0</v>
      </c>
      <c r="BK162" s="690">
        <v>0</v>
      </c>
      <c r="BL162" s="690">
        <v>0</v>
      </c>
      <c r="BM162" s="690">
        <v>0</v>
      </c>
      <c r="BN162" s="690">
        <v>0</v>
      </c>
      <c r="BO162" s="690">
        <v>0</v>
      </c>
      <c r="BP162" s="690">
        <v>0</v>
      </c>
      <c r="BQ162" s="690">
        <v>0</v>
      </c>
      <c r="BR162" s="690">
        <v>0</v>
      </c>
      <c r="BS162" s="690">
        <v>0</v>
      </c>
      <c r="BT162" s="690">
        <v>0</v>
      </c>
      <c r="BU162" s="690">
        <v>0</v>
      </c>
      <c r="BV162" s="690">
        <v>0</v>
      </c>
      <c r="BW162" s="690">
        <v>0</v>
      </c>
      <c r="BX162" s="690">
        <v>0</v>
      </c>
      <c r="BY162" s="690">
        <v>0</v>
      </c>
      <c r="BZ162" s="690">
        <v>0</v>
      </c>
      <c r="CA162" s="690">
        <v>0</v>
      </c>
      <c r="CB162" s="690">
        <v>0</v>
      </c>
      <c r="CC162" s="690">
        <v>0</v>
      </c>
      <c r="CD162" s="690">
        <v>0</v>
      </c>
      <c r="CE162" s="690">
        <v>0</v>
      </c>
      <c r="CF162" s="690">
        <v>0</v>
      </c>
      <c r="CG162" s="690">
        <v>0</v>
      </c>
      <c r="CH162" s="690">
        <v>0</v>
      </c>
      <c r="CI162" s="690">
        <v>0</v>
      </c>
      <c r="CJ162" s="690">
        <v>0</v>
      </c>
      <c r="CK162" s="690">
        <v>0</v>
      </c>
      <c r="CL162" s="690">
        <v>0</v>
      </c>
      <c r="CM162" s="690">
        <v>0</v>
      </c>
      <c r="CN162" s="690">
        <v>0</v>
      </c>
      <c r="CO162" s="690">
        <v>0</v>
      </c>
      <c r="CP162" s="690">
        <v>0</v>
      </c>
      <c r="CQ162" s="690">
        <v>0</v>
      </c>
      <c r="CR162" s="690">
        <v>0</v>
      </c>
      <c r="CS162" s="690">
        <v>0</v>
      </c>
      <c r="CT162" s="690">
        <v>0</v>
      </c>
      <c r="CU162" s="690">
        <v>0</v>
      </c>
      <c r="CV162" s="690">
        <v>0</v>
      </c>
      <c r="CW162" s="690">
        <v>0</v>
      </c>
      <c r="CX162" s="690">
        <v>0</v>
      </c>
      <c r="CY162" s="690">
        <v>0</v>
      </c>
      <c r="CZ162" s="693">
        <v>0</v>
      </c>
      <c r="DA162" s="694">
        <v>0</v>
      </c>
      <c r="DB162" s="694">
        <v>0</v>
      </c>
      <c r="DC162" s="694">
        <v>0</v>
      </c>
      <c r="DD162" s="694">
        <v>0</v>
      </c>
      <c r="DE162" s="694">
        <v>0</v>
      </c>
      <c r="DF162" s="694">
        <v>0</v>
      </c>
      <c r="DG162" s="694">
        <v>0</v>
      </c>
      <c r="DH162" s="694">
        <v>0</v>
      </c>
      <c r="DI162" s="694">
        <v>0</v>
      </c>
      <c r="DJ162" s="694">
        <v>0</v>
      </c>
      <c r="DK162" s="694">
        <v>0</v>
      </c>
      <c r="DL162" s="694">
        <v>0</v>
      </c>
      <c r="DM162" s="694">
        <v>0</v>
      </c>
      <c r="DN162" s="694">
        <v>0</v>
      </c>
      <c r="DO162" s="694">
        <v>0</v>
      </c>
      <c r="DP162" s="694">
        <v>0</v>
      </c>
      <c r="DQ162" s="694">
        <v>0</v>
      </c>
      <c r="DR162" s="694">
        <v>0</v>
      </c>
      <c r="DS162" s="694">
        <v>0</v>
      </c>
      <c r="DT162" s="694">
        <v>0</v>
      </c>
      <c r="DU162" s="694">
        <v>0</v>
      </c>
      <c r="DV162" s="694">
        <v>0</v>
      </c>
      <c r="DW162" s="695">
        <v>0</v>
      </c>
      <c r="DX162" s="37"/>
    </row>
    <row r="163" spans="2:128" x14ac:dyDescent="0.2">
      <c r="B163" s="713"/>
      <c r="C163" s="714"/>
      <c r="D163" s="215"/>
      <c r="E163" s="215"/>
      <c r="F163" s="215"/>
      <c r="G163" s="215"/>
      <c r="H163" s="215"/>
      <c r="I163" s="715"/>
      <c r="J163" s="715"/>
      <c r="K163" s="715"/>
      <c r="L163" s="715"/>
      <c r="M163" s="715"/>
      <c r="N163" s="715"/>
      <c r="O163" s="715"/>
      <c r="P163" s="715"/>
      <c r="Q163" s="715"/>
      <c r="R163" s="716"/>
      <c r="S163" s="715"/>
      <c r="T163" s="716"/>
      <c r="U163" s="701" t="s">
        <v>503</v>
      </c>
      <c r="V163" s="688" t="s">
        <v>127</v>
      </c>
      <c r="W163" s="712" t="s">
        <v>500</v>
      </c>
      <c r="X163" s="690">
        <v>104.63616</v>
      </c>
      <c r="Y163" s="690">
        <v>105.08835000000001</v>
      </c>
      <c r="Z163" s="690">
        <v>105.66755999999999</v>
      </c>
      <c r="AA163" s="690">
        <v>106.33403</v>
      </c>
      <c r="AB163" s="690">
        <v>107.09072</v>
      </c>
      <c r="AC163" s="690">
        <v>107.91755000000001</v>
      </c>
      <c r="AD163" s="690">
        <v>108.81093</v>
      </c>
      <c r="AE163" s="690">
        <v>109.78925</v>
      </c>
      <c r="AF163" s="690">
        <v>110.8613</v>
      </c>
      <c r="AG163" s="690">
        <v>112.03267</v>
      </c>
      <c r="AH163" s="690">
        <v>113.26374</v>
      </c>
      <c r="AI163" s="690">
        <v>114.51936000000001</v>
      </c>
      <c r="AJ163" s="690">
        <v>115.85142</v>
      </c>
      <c r="AK163" s="690">
        <v>117.28225999999999</v>
      </c>
      <c r="AL163" s="690">
        <v>118.82066</v>
      </c>
      <c r="AM163" s="690">
        <v>120.42072</v>
      </c>
      <c r="AN163" s="690">
        <v>122.10673</v>
      </c>
      <c r="AO163" s="690">
        <v>123.90125999999999</v>
      </c>
      <c r="AP163" s="690">
        <v>125.81542999999999</v>
      </c>
      <c r="AQ163" s="690">
        <v>127.86028999999999</v>
      </c>
      <c r="AR163" s="690">
        <v>130.17021</v>
      </c>
      <c r="AS163" s="690">
        <v>132.81482</v>
      </c>
      <c r="AT163" s="690">
        <v>135.75761</v>
      </c>
      <c r="AU163" s="690">
        <v>139.02007</v>
      </c>
      <c r="AV163" s="690">
        <v>142.65398999999999</v>
      </c>
      <c r="AW163" s="690">
        <v>142.65398999999999</v>
      </c>
      <c r="AX163" s="690">
        <v>142.65398999999999</v>
      </c>
      <c r="AY163" s="690">
        <v>142.65398999999999</v>
      </c>
      <c r="AZ163" s="690">
        <v>142.65398999999999</v>
      </c>
      <c r="BA163" s="690">
        <v>142.65398999999999</v>
      </c>
      <c r="BB163" s="690">
        <v>142.65398999999999</v>
      </c>
      <c r="BC163" s="690">
        <v>142.65398999999999</v>
      </c>
      <c r="BD163" s="690">
        <v>142.65398999999999</v>
      </c>
      <c r="BE163" s="690">
        <v>142.65398999999999</v>
      </c>
      <c r="BF163" s="690">
        <v>142.65398999999999</v>
      </c>
      <c r="BG163" s="690">
        <v>142.65398999999999</v>
      </c>
      <c r="BH163" s="690">
        <v>142.65398999999999</v>
      </c>
      <c r="BI163" s="690">
        <v>142.65398999999999</v>
      </c>
      <c r="BJ163" s="690">
        <v>142.65398999999999</v>
      </c>
      <c r="BK163" s="690">
        <v>142.65398999999999</v>
      </c>
      <c r="BL163" s="690">
        <v>142.65398999999999</v>
      </c>
      <c r="BM163" s="690">
        <v>142.65398999999999</v>
      </c>
      <c r="BN163" s="690">
        <v>142.65398999999999</v>
      </c>
      <c r="BO163" s="690">
        <v>142.65398999999999</v>
      </c>
      <c r="BP163" s="690">
        <v>142.65398999999999</v>
      </c>
      <c r="BQ163" s="690">
        <v>142.65398999999999</v>
      </c>
      <c r="BR163" s="690">
        <v>142.65398999999999</v>
      </c>
      <c r="BS163" s="690">
        <v>142.65398999999999</v>
      </c>
      <c r="BT163" s="690">
        <v>142.65398999999999</v>
      </c>
      <c r="BU163" s="690">
        <v>142.65398999999999</v>
      </c>
      <c r="BV163" s="690">
        <v>142.65398999999999</v>
      </c>
      <c r="BW163" s="690">
        <v>142.65398999999999</v>
      </c>
      <c r="BX163" s="690">
        <v>142.65398999999999</v>
      </c>
      <c r="BY163" s="690">
        <v>142.65398999999999</v>
      </c>
      <c r="BZ163" s="690">
        <v>142.65398999999999</v>
      </c>
      <c r="CA163" s="690">
        <v>142.65398999999999</v>
      </c>
      <c r="CB163" s="690">
        <v>142.65398999999999</v>
      </c>
      <c r="CC163" s="690">
        <v>142.65398999999999</v>
      </c>
      <c r="CD163" s="690">
        <v>142.65398999999999</v>
      </c>
      <c r="CE163" s="690">
        <v>142.65398999999999</v>
      </c>
      <c r="CF163" s="690">
        <v>142.65398999999999</v>
      </c>
      <c r="CG163" s="690">
        <v>142.65398999999999</v>
      </c>
      <c r="CH163" s="690">
        <v>142.65398999999999</v>
      </c>
      <c r="CI163" s="690">
        <v>142.65398999999999</v>
      </c>
      <c r="CJ163" s="690">
        <v>142.65398999999999</v>
      </c>
      <c r="CK163" s="690">
        <v>142.65398999999999</v>
      </c>
      <c r="CL163" s="690">
        <v>142.65398999999999</v>
      </c>
      <c r="CM163" s="690">
        <v>142.65398999999999</v>
      </c>
      <c r="CN163" s="690">
        <v>142.65398999999999</v>
      </c>
      <c r="CO163" s="690">
        <v>142.65398999999999</v>
      </c>
      <c r="CP163" s="690">
        <v>142.65398999999999</v>
      </c>
      <c r="CQ163" s="690">
        <v>142.65398999999999</v>
      </c>
      <c r="CR163" s="690">
        <v>142.65398999999999</v>
      </c>
      <c r="CS163" s="690">
        <v>142.65398999999999</v>
      </c>
      <c r="CT163" s="690">
        <v>142.65398999999999</v>
      </c>
      <c r="CU163" s="690">
        <v>142.65398999999999</v>
      </c>
      <c r="CV163" s="690">
        <v>142.65398999999999</v>
      </c>
      <c r="CW163" s="690">
        <v>142.65398999999999</v>
      </c>
      <c r="CX163" s="690">
        <v>142.65398999999999</v>
      </c>
      <c r="CY163" s="690">
        <v>142.65398999999999</v>
      </c>
      <c r="CZ163" s="693">
        <v>0</v>
      </c>
      <c r="DA163" s="694">
        <v>0</v>
      </c>
      <c r="DB163" s="694">
        <v>0</v>
      </c>
      <c r="DC163" s="694">
        <v>0</v>
      </c>
      <c r="DD163" s="694">
        <v>0</v>
      </c>
      <c r="DE163" s="694">
        <v>0</v>
      </c>
      <c r="DF163" s="694">
        <v>0</v>
      </c>
      <c r="DG163" s="694">
        <v>0</v>
      </c>
      <c r="DH163" s="694">
        <v>0</v>
      </c>
      <c r="DI163" s="694">
        <v>0</v>
      </c>
      <c r="DJ163" s="694">
        <v>0</v>
      </c>
      <c r="DK163" s="694">
        <v>0</v>
      </c>
      <c r="DL163" s="694">
        <v>0</v>
      </c>
      <c r="DM163" s="694">
        <v>0</v>
      </c>
      <c r="DN163" s="694">
        <v>0</v>
      </c>
      <c r="DO163" s="694">
        <v>0</v>
      </c>
      <c r="DP163" s="694">
        <v>0</v>
      </c>
      <c r="DQ163" s="694">
        <v>0</v>
      </c>
      <c r="DR163" s="694">
        <v>0</v>
      </c>
      <c r="DS163" s="694">
        <v>0</v>
      </c>
      <c r="DT163" s="694">
        <v>0</v>
      </c>
      <c r="DU163" s="694">
        <v>0</v>
      </c>
      <c r="DV163" s="694">
        <v>0</v>
      </c>
      <c r="DW163" s="695">
        <v>0</v>
      </c>
      <c r="DX163" s="37"/>
    </row>
    <row r="164" spans="2:128" x14ac:dyDescent="0.2">
      <c r="B164" s="713"/>
      <c r="C164" s="714"/>
      <c r="D164" s="215"/>
      <c r="E164" s="215"/>
      <c r="F164" s="215"/>
      <c r="G164" s="215"/>
      <c r="H164" s="215"/>
      <c r="I164" s="715"/>
      <c r="J164" s="715"/>
      <c r="K164" s="715"/>
      <c r="L164" s="715"/>
      <c r="M164" s="715"/>
      <c r="N164" s="715"/>
      <c r="O164" s="715"/>
      <c r="P164" s="715"/>
      <c r="Q164" s="715"/>
      <c r="R164" s="716"/>
      <c r="S164" s="715"/>
      <c r="T164" s="716"/>
      <c r="U164" s="717" t="s">
        <v>504</v>
      </c>
      <c r="V164" s="718" t="s">
        <v>127</v>
      </c>
      <c r="W164" s="712" t="s">
        <v>500</v>
      </c>
      <c r="X164" s="690">
        <v>0</v>
      </c>
      <c r="Y164" s="690">
        <v>0.92439266093582551</v>
      </c>
      <c r="Z164" s="690">
        <v>3.697570643743302</v>
      </c>
      <c r="AA164" s="690">
        <v>9.2439266093582528</v>
      </c>
      <c r="AB164" s="690">
        <v>16.639067896844857</v>
      </c>
      <c r="AC164" s="690">
        <v>24.958601845267285</v>
      </c>
      <c r="AD164" s="690">
        <v>36.051313776497189</v>
      </c>
      <c r="AE164" s="690">
        <v>48.992811029598748</v>
      </c>
      <c r="AF164" s="690">
        <v>63.783093604571953</v>
      </c>
      <c r="AG164" s="690">
        <v>80.422161501416809</v>
      </c>
      <c r="AH164" s="690">
        <v>97.985622059197496</v>
      </c>
      <c r="AI164" s="690">
        <v>118.32226059978566</v>
      </c>
      <c r="AJ164" s="690">
        <v>138.65889914037379</v>
      </c>
      <c r="AK164" s="690">
        <v>160.84432300283362</v>
      </c>
      <c r="AL164" s="690">
        <v>183.95413952622926</v>
      </c>
      <c r="AM164" s="690">
        <v>207.9883487105607</v>
      </c>
      <c r="AN164" s="690">
        <v>232.94695055582798</v>
      </c>
      <c r="AO164" s="690">
        <v>258.82994506203107</v>
      </c>
      <c r="AP164" s="690">
        <v>285.63733222917</v>
      </c>
      <c r="AQ164" s="690">
        <v>313.36911205724482</v>
      </c>
      <c r="AR164" s="690">
        <v>341.10089188531953</v>
      </c>
      <c r="AS164" s="690">
        <v>370.68145703526596</v>
      </c>
      <c r="AT164" s="690">
        <v>402.11080750708402</v>
      </c>
      <c r="AU164" s="690">
        <v>435.38894330077375</v>
      </c>
      <c r="AV164" s="690">
        <v>470.51586441633515</v>
      </c>
      <c r="AW164" s="690">
        <v>470.51586441633515</v>
      </c>
      <c r="AX164" s="690">
        <v>470.51586441633515</v>
      </c>
      <c r="AY164" s="690">
        <v>470.51586441633515</v>
      </c>
      <c r="AZ164" s="690">
        <v>470.51586441633515</v>
      </c>
      <c r="BA164" s="690">
        <v>470.51586441633515</v>
      </c>
      <c r="BB164" s="690">
        <v>470.51586441633515</v>
      </c>
      <c r="BC164" s="690">
        <v>470.51586441633515</v>
      </c>
      <c r="BD164" s="690">
        <v>470.51586441633515</v>
      </c>
      <c r="BE164" s="690">
        <v>470.51586441633515</v>
      </c>
      <c r="BF164" s="690">
        <v>470.51586441633515</v>
      </c>
      <c r="BG164" s="690">
        <v>470.51586441633515</v>
      </c>
      <c r="BH164" s="690">
        <v>470.51586441633515</v>
      </c>
      <c r="BI164" s="690">
        <v>470.51586441633515</v>
      </c>
      <c r="BJ164" s="690">
        <v>470.51586441633515</v>
      </c>
      <c r="BK164" s="690">
        <v>470.51586441633515</v>
      </c>
      <c r="BL164" s="690">
        <v>470.51586441633515</v>
      </c>
      <c r="BM164" s="690">
        <v>470.51586441633515</v>
      </c>
      <c r="BN164" s="690">
        <v>470.51586441633515</v>
      </c>
      <c r="BO164" s="690">
        <v>470.51586441633515</v>
      </c>
      <c r="BP164" s="690">
        <v>470.51586441633515</v>
      </c>
      <c r="BQ164" s="690">
        <v>470.51586441633515</v>
      </c>
      <c r="BR164" s="690">
        <v>470.51586441633515</v>
      </c>
      <c r="BS164" s="690">
        <v>470.51586441633515</v>
      </c>
      <c r="BT164" s="690">
        <v>470.51586441633515</v>
      </c>
      <c r="BU164" s="690">
        <v>470.51586441633515</v>
      </c>
      <c r="BV164" s="690">
        <v>470.51586441633515</v>
      </c>
      <c r="BW164" s="690">
        <v>470.51586441633515</v>
      </c>
      <c r="BX164" s="690">
        <v>470.51586441633515</v>
      </c>
      <c r="BY164" s="690">
        <v>470.51586441633515</v>
      </c>
      <c r="BZ164" s="690">
        <v>470.51586441633515</v>
      </c>
      <c r="CA164" s="690">
        <v>470.51586441633515</v>
      </c>
      <c r="CB164" s="690">
        <v>470.51586441633515</v>
      </c>
      <c r="CC164" s="690">
        <v>470.51586441633515</v>
      </c>
      <c r="CD164" s="690">
        <v>470.51586441633515</v>
      </c>
      <c r="CE164" s="690">
        <v>470.51586441633515</v>
      </c>
      <c r="CF164" s="690">
        <v>470.51586441633515</v>
      </c>
      <c r="CG164" s="690">
        <v>470.51586441633515</v>
      </c>
      <c r="CH164" s="690">
        <v>470.51586441633515</v>
      </c>
      <c r="CI164" s="690">
        <v>470.51586441633515</v>
      </c>
      <c r="CJ164" s="690">
        <v>470.51586441633515</v>
      </c>
      <c r="CK164" s="690">
        <v>470.51586441633515</v>
      </c>
      <c r="CL164" s="690">
        <v>470.51586441633515</v>
      </c>
      <c r="CM164" s="690">
        <v>470.51586441633515</v>
      </c>
      <c r="CN164" s="690">
        <v>470.51586441633515</v>
      </c>
      <c r="CO164" s="690">
        <v>470.51586441633515</v>
      </c>
      <c r="CP164" s="690">
        <v>470.51586441633515</v>
      </c>
      <c r="CQ164" s="690">
        <v>470.51586441633515</v>
      </c>
      <c r="CR164" s="690">
        <v>470.51586441633515</v>
      </c>
      <c r="CS164" s="690">
        <v>470.51586441633515</v>
      </c>
      <c r="CT164" s="690">
        <v>470.51586441633515</v>
      </c>
      <c r="CU164" s="690">
        <v>470.51586441633515</v>
      </c>
      <c r="CV164" s="690">
        <v>470.51586441633515</v>
      </c>
      <c r="CW164" s="690">
        <v>470.51586441633515</v>
      </c>
      <c r="CX164" s="690">
        <v>470.51586441633515</v>
      </c>
      <c r="CY164" s="690">
        <v>470.51586441633515</v>
      </c>
      <c r="CZ164" s="693">
        <v>0</v>
      </c>
      <c r="DA164" s="694">
        <v>0</v>
      </c>
      <c r="DB164" s="694">
        <v>0</v>
      </c>
      <c r="DC164" s="694">
        <v>0</v>
      </c>
      <c r="DD164" s="694">
        <v>0</v>
      </c>
      <c r="DE164" s="694">
        <v>0</v>
      </c>
      <c r="DF164" s="694">
        <v>0</v>
      </c>
      <c r="DG164" s="694">
        <v>0</v>
      </c>
      <c r="DH164" s="694">
        <v>0</v>
      </c>
      <c r="DI164" s="694">
        <v>0</v>
      </c>
      <c r="DJ164" s="694">
        <v>0</v>
      </c>
      <c r="DK164" s="694">
        <v>0</v>
      </c>
      <c r="DL164" s="694">
        <v>0</v>
      </c>
      <c r="DM164" s="694">
        <v>0</v>
      </c>
      <c r="DN164" s="694">
        <v>0</v>
      </c>
      <c r="DO164" s="694">
        <v>0</v>
      </c>
      <c r="DP164" s="694">
        <v>0</v>
      </c>
      <c r="DQ164" s="694">
        <v>0</v>
      </c>
      <c r="DR164" s="694">
        <v>0</v>
      </c>
      <c r="DS164" s="694">
        <v>0</v>
      </c>
      <c r="DT164" s="694">
        <v>0</v>
      </c>
      <c r="DU164" s="694">
        <v>0</v>
      </c>
      <c r="DV164" s="694">
        <v>0</v>
      </c>
      <c r="DW164" s="695">
        <v>0</v>
      </c>
      <c r="DX164" s="37"/>
    </row>
    <row r="165" spans="2:128" x14ac:dyDescent="0.2">
      <c r="B165" s="713"/>
      <c r="C165" s="714"/>
      <c r="D165" s="215"/>
      <c r="E165" s="215"/>
      <c r="F165" s="215"/>
      <c r="G165" s="215"/>
      <c r="H165" s="215"/>
      <c r="I165" s="715"/>
      <c r="J165" s="715"/>
      <c r="K165" s="715"/>
      <c r="L165" s="715"/>
      <c r="M165" s="715"/>
      <c r="N165" s="715"/>
      <c r="O165" s="715"/>
      <c r="P165" s="715"/>
      <c r="Q165" s="715"/>
      <c r="R165" s="716"/>
      <c r="S165" s="715"/>
      <c r="T165" s="716"/>
      <c r="U165" s="701" t="s">
        <v>505</v>
      </c>
      <c r="V165" s="688" t="s">
        <v>127</v>
      </c>
      <c r="W165" s="712" t="s">
        <v>500</v>
      </c>
      <c r="X165" s="690">
        <v>0</v>
      </c>
      <c r="Y165" s="690">
        <v>0</v>
      </c>
      <c r="Z165" s="690">
        <v>0</v>
      </c>
      <c r="AA165" s="690">
        <v>0</v>
      </c>
      <c r="AB165" s="690">
        <v>0</v>
      </c>
      <c r="AC165" s="690">
        <v>0</v>
      </c>
      <c r="AD165" s="690">
        <v>0</v>
      </c>
      <c r="AE165" s="690">
        <v>0</v>
      </c>
      <c r="AF165" s="690">
        <v>0</v>
      </c>
      <c r="AG165" s="690">
        <v>0</v>
      </c>
      <c r="AH165" s="690">
        <v>0</v>
      </c>
      <c r="AI165" s="690">
        <v>0</v>
      </c>
      <c r="AJ165" s="690">
        <v>0</v>
      </c>
      <c r="AK165" s="690">
        <v>0</v>
      </c>
      <c r="AL165" s="690">
        <v>0</v>
      </c>
      <c r="AM165" s="690">
        <v>0</v>
      </c>
      <c r="AN165" s="690">
        <v>0</v>
      </c>
      <c r="AO165" s="690">
        <v>0</v>
      </c>
      <c r="AP165" s="690">
        <v>0</v>
      </c>
      <c r="AQ165" s="690">
        <v>0</v>
      </c>
      <c r="AR165" s="690">
        <v>0</v>
      </c>
      <c r="AS165" s="690">
        <v>0</v>
      </c>
      <c r="AT165" s="690">
        <v>0</v>
      </c>
      <c r="AU165" s="690">
        <v>0</v>
      </c>
      <c r="AV165" s="690">
        <v>0</v>
      </c>
      <c r="AW165" s="690">
        <v>0</v>
      </c>
      <c r="AX165" s="690">
        <v>0</v>
      </c>
      <c r="AY165" s="690">
        <v>0</v>
      </c>
      <c r="AZ165" s="690">
        <v>0</v>
      </c>
      <c r="BA165" s="690">
        <v>0</v>
      </c>
      <c r="BB165" s="690">
        <v>0</v>
      </c>
      <c r="BC165" s="690">
        <v>0</v>
      </c>
      <c r="BD165" s="690">
        <v>0</v>
      </c>
      <c r="BE165" s="690">
        <v>0</v>
      </c>
      <c r="BF165" s="690">
        <v>0</v>
      </c>
      <c r="BG165" s="690">
        <v>0</v>
      </c>
      <c r="BH165" s="690">
        <v>0</v>
      </c>
      <c r="BI165" s="690">
        <v>0</v>
      </c>
      <c r="BJ165" s="690">
        <v>0</v>
      </c>
      <c r="BK165" s="690">
        <v>0</v>
      </c>
      <c r="BL165" s="690">
        <v>0</v>
      </c>
      <c r="BM165" s="690">
        <v>0</v>
      </c>
      <c r="BN165" s="690">
        <v>0</v>
      </c>
      <c r="BO165" s="690">
        <v>0</v>
      </c>
      <c r="BP165" s="690">
        <v>0</v>
      </c>
      <c r="BQ165" s="690">
        <v>0</v>
      </c>
      <c r="BR165" s="690">
        <v>0</v>
      </c>
      <c r="BS165" s="690">
        <v>0</v>
      </c>
      <c r="BT165" s="690">
        <v>0</v>
      </c>
      <c r="BU165" s="690">
        <v>0</v>
      </c>
      <c r="BV165" s="690">
        <v>0</v>
      </c>
      <c r="BW165" s="690">
        <v>0</v>
      </c>
      <c r="BX165" s="690">
        <v>0</v>
      </c>
      <c r="BY165" s="690">
        <v>0</v>
      </c>
      <c r="BZ165" s="690">
        <v>0</v>
      </c>
      <c r="CA165" s="690">
        <v>0</v>
      </c>
      <c r="CB165" s="690">
        <v>0</v>
      </c>
      <c r="CC165" s="690">
        <v>0</v>
      </c>
      <c r="CD165" s="690">
        <v>0</v>
      </c>
      <c r="CE165" s="690">
        <v>0</v>
      </c>
      <c r="CF165" s="690">
        <v>0</v>
      </c>
      <c r="CG165" s="690">
        <v>0</v>
      </c>
      <c r="CH165" s="690">
        <v>0</v>
      </c>
      <c r="CI165" s="690">
        <v>0</v>
      </c>
      <c r="CJ165" s="690">
        <v>0</v>
      </c>
      <c r="CK165" s="690">
        <v>0</v>
      </c>
      <c r="CL165" s="690">
        <v>0</v>
      </c>
      <c r="CM165" s="690">
        <v>0</v>
      </c>
      <c r="CN165" s="690">
        <v>0</v>
      </c>
      <c r="CO165" s="690">
        <v>0</v>
      </c>
      <c r="CP165" s="690">
        <v>0</v>
      </c>
      <c r="CQ165" s="690">
        <v>0</v>
      </c>
      <c r="CR165" s="690">
        <v>0</v>
      </c>
      <c r="CS165" s="690">
        <v>0</v>
      </c>
      <c r="CT165" s="690">
        <v>0</v>
      </c>
      <c r="CU165" s="690">
        <v>0</v>
      </c>
      <c r="CV165" s="690">
        <v>0</v>
      </c>
      <c r="CW165" s="690">
        <v>0</v>
      </c>
      <c r="CX165" s="690">
        <v>0</v>
      </c>
      <c r="CY165" s="690">
        <v>0</v>
      </c>
      <c r="CZ165" s="693">
        <v>0</v>
      </c>
      <c r="DA165" s="694">
        <v>0</v>
      </c>
      <c r="DB165" s="694">
        <v>0</v>
      </c>
      <c r="DC165" s="694">
        <v>0</v>
      </c>
      <c r="DD165" s="694">
        <v>0</v>
      </c>
      <c r="DE165" s="694">
        <v>0</v>
      </c>
      <c r="DF165" s="694">
        <v>0</v>
      </c>
      <c r="DG165" s="694">
        <v>0</v>
      </c>
      <c r="DH165" s="694">
        <v>0</v>
      </c>
      <c r="DI165" s="694">
        <v>0</v>
      </c>
      <c r="DJ165" s="694">
        <v>0</v>
      </c>
      <c r="DK165" s="694">
        <v>0</v>
      </c>
      <c r="DL165" s="694">
        <v>0</v>
      </c>
      <c r="DM165" s="694">
        <v>0</v>
      </c>
      <c r="DN165" s="694">
        <v>0</v>
      </c>
      <c r="DO165" s="694">
        <v>0</v>
      </c>
      <c r="DP165" s="694">
        <v>0</v>
      </c>
      <c r="DQ165" s="694">
        <v>0</v>
      </c>
      <c r="DR165" s="694">
        <v>0</v>
      </c>
      <c r="DS165" s="694">
        <v>0</v>
      </c>
      <c r="DT165" s="694">
        <v>0</v>
      </c>
      <c r="DU165" s="694">
        <v>0</v>
      </c>
      <c r="DV165" s="694">
        <v>0</v>
      </c>
      <c r="DW165" s="695">
        <v>0</v>
      </c>
      <c r="DX165" s="37"/>
    </row>
    <row r="166" spans="2:128" x14ac:dyDescent="0.2">
      <c r="B166" s="192"/>
      <c r="C166" s="714"/>
      <c r="D166" s="215"/>
      <c r="E166" s="215"/>
      <c r="F166" s="215"/>
      <c r="G166" s="215"/>
      <c r="H166" s="215"/>
      <c r="I166" s="715"/>
      <c r="J166" s="715"/>
      <c r="K166" s="715"/>
      <c r="L166" s="715"/>
      <c r="M166" s="715"/>
      <c r="N166" s="715"/>
      <c r="O166" s="715"/>
      <c r="P166" s="715"/>
      <c r="Q166" s="715"/>
      <c r="R166" s="716"/>
      <c r="S166" s="715"/>
      <c r="T166" s="716"/>
      <c r="U166" s="701" t="s">
        <v>506</v>
      </c>
      <c r="V166" s="688" t="s">
        <v>127</v>
      </c>
      <c r="W166" s="712" t="s">
        <v>500</v>
      </c>
      <c r="X166" s="690">
        <v>0.60724999999999996</v>
      </c>
      <c r="Y166" s="690">
        <v>2.42781</v>
      </c>
      <c r="Z166" s="690">
        <v>5.4598399999999998</v>
      </c>
      <c r="AA166" s="690">
        <v>9.7019300000000008</v>
      </c>
      <c r="AB166" s="690">
        <v>15.15307</v>
      </c>
      <c r="AC166" s="690">
        <v>21.735599999999998</v>
      </c>
      <c r="AD166" s="690">
        <v>29.383470000000003</v>
      </c>
      <c r="AE166" s="690">
        <v>38.088889999999999</v>
      </c>
      <c r="AF166" s="690">
        <v>47.844430000000003</v>
      </c>
      <c r="AG166" s="690">
        <v>58.642960000000002</v>
      </c>
      <c r="AH166" s="690">
        <v>70.334630000000004</v>
      </c>
      <c r="AI166" s="690">
        <v>82.712339999999998</v>
      </c>
      <c r="AJ166" s="690">
        <v>95.776740000000004</v>
      </c>
      <c r="AK166" s="690">
        <v>109.52950999999999</v>
      </c>
      <c r="AL166" s="690">
        <v>123.97333</v>
      </c>
      <c r="AM166" s="690">
        <v>138.95023</v>
      </c>
      <c r="AN166" s="690">
        <v>154.42738</v>
      </c>
      <c r="AO166" s="690">
        <v>170.39254</v>
      </c>
      <c r="AP166" s="690">
        <v>186.83360000000002</v>
      </c>
      <c r="AQ166" s="690">
        <v>203.73857999999998</v>
      </c>
      <c r="AR166" s="690">
        <v>221.41354000000001</v>
      </c>
      <c r="AS166" s="690">
        <v>240.11469</v>
      </c>
      <c r="AT166" s="690">
        <v>259.84042999999997</v>
      </c>
      <c r="AU166" s="690">
        <v>280.58939000000004</v>
      </c>
      <c r="AV166" s="690">
        <v>302.36033000000003</v>
      </c>
      <c r="AW166" s="690">
        <v>302.36033000000003</v>
      </c>
      <c r="AX166" s="690">
        <v>302.36033000000003</v>
      </c>
      <c r="AY166" s="690">
        <v>302.36033000000003</v>
      </c>
      <c r="AZ166" s="690">
        <v>302.36033000000003</v>
      </c>
      <c r="BA166" s="690">
        <v>302.36033000000003</v>
      </c>
      <c r="BB166" s="690">
        <v>302.36033000000003</v>
      </c>
      <c r="BC166" s="690">
        <v>302.36033000000003</v>
      </c>
      <c r="BD166" s="690">
        <v>302.36033000000003</v>
      </c>
      <c r="BE166" s="690">
        <v>302.36033000000003</v>
      </c>
      <c r="BF166" s="690">
        <v>302.36033000000003</v>
      </c>
      <c r="BG166" s="690">
        <v>302.36033000000003</v>
      </c>
      <c r="BH166" s="690">
        <v>302.36033000000003</v>
      </c>
      <c r="BI166" s="690">
        <v>302.36033000000003</v>
      </c>
      <c r="BJ166" s="690">
        <v>302.36033000000003</v>
      </c>
      <c r="BK166" s="690">
        <v>302.36033000000003</v>
      </c>
      <c r="BL166" s="690">
        <v>302.36033000000003</v>
      </c>
      <c r="BM166" s="690">
        <v>302.36033000000003</v>
      </c>
      <c r="BN166" s="690">
        <v>302.36033000000003</v>
      </c>
      <c r="BO166" s="690">
        <v>302.36033000000003</v>
      </c>
      <c r="BP166" s="690">
        <v>302.36033000000003</v>
      </c>
      <c r="BQ166" s="690">
        <v>302.36033000000003</v>
      </c>
      <c r="BR166" s="690">
        <v>302.36033000000003</v>
      </c>
      <c r="BS166" s="690">
        <v>302.36033000000003</v>
      </c>
      <c r="BT166" s="690">
        <v>302.36033000000003</v>
      </c>
      <c r="BU166" s="690">
        <v>302.36033000000003</v>
      </c>
      <c r="BV166" s="690">
        <v>302.36033000000003</v>
      </c>
      <c r="BW166" s="690">
        <v>302.36033000000003</v>
      </c>
      <c r="BX166" s="690">
        <v>302.36033000000003</v>
      </c>
      <c r="BY166" s="690">
        <v>302.36033000000003</v>
      </c>
      <c r="BZ166" s="690">
        <v>302.36033000000003</v>
      </c>
      <c r="CA166" s="690">
        <v>302.36033000000003</v>
      </c>
      <c r="CB166" s="690">
        <v>302.36033000000003</v>
      </c>
      <c r="CC166" s="690">
        <v>302.36033000000003</v>
      </c>
      <c r="CD166" s="690">
        <v>302.36033000000003</v>
      </c>
      <c r="CE166" s="690">
        <v>302.36033000000003</v>
      </c>
      <c r="CF166" s="690">
        <v>302.36033000000003</v>
      </c>
      <c r="CG166" s="690">
        <v>302.36033000000003</v>
      </c>
      <c r="CH166" s="690">
        <v>302.36033000000003</v>
      </c>
      <c r="CI166" s="690">
        <v>302.36033000000003</v>
      </c>
      <c r="CJ166" s="690">
        <v>302.36033000000003</v>
      </c>
      <c r="CK166" s="690">
        <v>302.36033000000003</v>
      </c>
      <c r="CL166" s="690">
        <v>302.36033000000003</v>
      </c>
      <c r="CM166" s="690">
        <v>302.36033000000003</v>
      </c>
      <c r="CN166" s="690">
        <v>302.36033000000003</v>
      </c>
      <c r="CO166" s="690">
        <v>302.36033000000003</v>
      </c>
      <c r="CP166" s="690">
        <v>302.36033000000003</v>
      </c>
      <c r="CQ166" s="690">
        <v>302.36033000000003</v>
      </c>
      <c r="CR166" s="690">
        <v>302.36033000000003</v>
      </c>
      <c r="CS166" s="690">
        <v>302.36033000000003</v>
      </c>
      <c r="CT166" s="690">
        <v>302.36033000000003</v>
      </c>
      <c r="CU166" s="690">
        <v>302.36033000000003</v>
      </c>
      <c r="CV166" s="690">
        <v>302.36033000000003</v>
      </c>
      <c r="CW166" s="690">
        <v>302.36033000000003</v>
      </c>
      <c r="CX166" s="690">
        <v>302.36033000000003</v>
      </c>
      <c r="CY166" s="690">
        <v>302.36033000000003</v>
      </c>
      <c r="CZ166" s="693">
        <v>0</v>
      </c>
      <c r="DA166" s="694">
        <v>0</v>
      </c>
      <c r="DB166" s="694">
        <v>0</v>
      </c>
      <c r="DC166" s="694">
        <v>0</v>
      </c>
      <c r="DD166" s="694">
        <v>0</v>
      </c>
      <c r="DE166" s="694">
        <v>0</v>
      </c>
      <c r="DF166" s="694">
        <v>0</v>
      </c>
      <c r="DG166" s="694">
        <v>0</v>
      </c>
      <c r="DH166" s="694">
        <v>0</v>
      </c>
      <c r="DI166" s="694">
        <v>0</v>
      </c>
      <c r="DJ166" s="694">
        <v>0</v>
      </c>
      <c r="DK166" s="694">
        <v>0</v>
      </c>
      <c r="DL166" s="694">
        <v>0</v>
      </c>
      <c r="DM166" s="694">
        <v>0</v>
      </c>
      <c r="DN166" s="694">
        <v>0</v>
      </c>
      <c r="DO166" s="694">
        <v>0</v>
      </c>
      <c r="DP166" s="694">
        <v>0</v>
      </c>
      <c r="DQ166" s="694">
        <v>0</v>
      </c>
      <c r="DR166" s="694">
        <v>0</v>
      </c>
      <c r="DS166" s="694">
        <v>0</v>
      </c>
      <c r="DT166" s="694">
        <v>0</v>
      </c>
      <c r="DU166" s="694">
        <v>0</v>
      </c>
      <c r="DV166" s="694">
        <v>0</v>
      </c>
      <c r="DW166" s="695">
        <v>0</v>
      </c>
      <c r="DX166" s="37"/>
    </row>
    <row r="167" spans="2:128" x14ac:dyDescent="0.2">
      <c r="B167" s="192"/>
      <c r="C167" s="714"/>
      <c r="D167" s="215"/>
      <c r="E167" s="215"/>
      <c r="F167" s="215"/>
      <c r="G167" s="215"/>
      <c r="H167" s="215"/>
      <c r="I167" s="715"/>
      <c r="J167" s="715"/>
      <c r="K167" s="715"/>
      <c r="L167" s="715"/>
      <c r="M167" s="715"/>
      <c r="N167" s="715"/>
      <c r="O167" s="715"/>
      <c r="P167" s="715"/>
      <c r="Q167" s="715"/>
      <c r="R167" s="716"/>
      <c r="S167" s="715"/>
      <c r="T167" s="716"/>
      <c r="U167" s="701" t="s">
        <v>507</v>
      </c>
      <c r="V167" s="688" t="s">
        <v>127</v>
      </c>
      <c r="W167" s="712" t="s">
        <v>500</v>
      </c>
      <c r="X167" s="690">
        <v>0</v>
      </c>
      <c r="Y167" s="690">
        <v>0</v>
      </c>
      <c r="Z167" s="690">
        <v>0</v>
      </c>
      <c r="AA167" s="690">
        <v>0</v>
      </c>
      <c r="AB167" s="690">
        <v>0</v>
      </c>
      <c r="AC167" s="690">
        <v>0</v>
      </c>
      <c r="AD167" s="690">
        <v>0</v>
      </c>
      <c r="AE167" s="690">
        <v>0</v>
      </c>
      <c r="AF167" s="690">
        <v>0</v>
      </c>
      <c r="AG167" s="690">
        <v>0</v>
      </c>
      <c r="AH167" s="690">
        <v>0</v>
      </c>
      <c r="AI167" s="690">
        <v>0</v>
      </c>
      <c r="AJ167" s="690">
        <v>0</v>
      </c>
      <c r="AK167" s="690">
        <v>0</v>
      </c>
      <c r="AL167" s="690">
        <v>0</v>
      </c>
      <c r="AM167" s="690">
        <v>0</v>
      </c>
      <c r="AN167" s="690">
        <v>0</v>
      </c>
      <c r="AO167" s="690">
        <v>0</v>
      </c>
      <c r="AP167" s="690">
        <v>0</v>
      </c>
      <c r="AQ167" s="690">
        <v>0</v>
      </c>
      <c r="AR167" s="690">
        <v>0</v>
      </c>
      <c r="AS167" s="690">
        <v>0</v>
      </c>
      <c r="AT167" s="690">
        <v>0</v>
      </c>
      <c r="AU167" s="690">
        <v>0</v>
      </c>
      <c r="AV167" s="690">
        <v>0</v>
      </c>
      <c r="AW167" s="690">
        <v>0</v>
      </c>
      <c r="AX167" s="690">
        <v>0</v>
      </c>
      <c r="AY167" s="690">
        <v>0</v>
      </c>
      <c r="AZ167" s="690">
        <v>0</v>
      </c>
      <c r="BA167" s="690">
        <v>0</v>
      </c>
      <c r="BB167" s="690">
        <v>0</v>
      </c>
      <c r="BC167" s="690">
        <v>0</v>
      </c>
      <c r="BD167" s="690">
        <v>0</v>
      </c>
      <c r="BE167" s="690">
        <v>0</v>
      </c>
      <c r="BF167" s="690">
        <v>0</v>
      </c>
      <c r="BG167" s="690">
        <v>0</v>
      </c>
      <c r="BH167" s="690">
        <v>0</v>
      </c>
      <c r="BI167" s="690">
        <v>0</v>
      </c>
      <c r="BJ167" s="690">
        <v>0</v>
      </c>
      <c r="BK167" s="690">
        <v>0</v>
      </c>
      <c r="BL167" s="690">
        <v>0</v>
      </c>
      <c r="BM167" s="690">
        <v>0</v>
      </c>
      <c r="BN167" s="690">
        <v>0</v>
      </c>
      <c r="BO167" s="690">
        <v>0</v>
      </c>
      <c r="BP167" s="690">
        <v>0</v>
      </c>
      <c r="BQ167" s="690">
        <v>0</v>
      </c>
      <c r="BR167" s="690">
        <v>0</v>
      </c>
      <c r="BS167" s="690">
        <v>0</v>
      </c>
      <c r="BT167" s="690">
        <v>0</v>
      </c>
      <c r="BU167" s="690">
        <v>0</v>
      </c>
      <c r="BV167" s="690">
        <v>0</v>
      </c>
      <c r="BW167" s="690">
        <v>0</v>
      </c>
      <c r="BX167" s="690">
        <v>0</v>
      </c>
      <c r="BY167" s="690">
        <v>0</v>
      </c>
      <c r="BZ167" s="690">
        <v>0</v>
      </c>
      <c r="CA167" s="690">
        <v>0</v>
      </c>
      <c r="CB167" s="690">
        <v>0</v>
      </c>
      <c r="CC167" s="690">
        <v>0</v>
      </c>
      <c r="CD167" s="690">
        <v>0</v>
      </c>
      <c r="CE167" s="690">
        <v>0</v>
      </c>
      <c r="CF167" s="690">
        <v>0</v>
      </c>
      <c r="CG167" s="690">
        <v>0</v>
      </c>
      <c r="CH167" s="690">
        <v>0</v>
      </c>
      <c r="CI167" s="690">
        <v>0</v>
      </c>
      <c r="CJ167" s="690">
        <v>0</v>
      </c>
      <c r="CK167" s="690">
        <v>0</v>
      </c>
      <c r="CL167" s="690">
        <v>0</v>
      </c>
      <c r="CM167" s="690">
        <v>0</v>
      </c>
      <c r="CN167" s="690">
        <v>0</v>
      </c>
      <c r="CO167" s="690">
        <v>0</v>
      </c>
      <c r="CP167" s="690">
        <v>0</v>
      </c>
      <c r="CQ167" s="690">
        <v>0</v>
      </c>
      <c r="CR167" s="690">
        <v>0</v>
      </c>
      <c r="CS167" s="690">
        <v>0</v>
      </c>
      <c r="CT167" s="690">
        <v>0</v>
      </c>
      <c r="CU167" s="690">
        <v>0</v>
      </c>
      <c r="CV167" s="690">
        <v>0</v>
      </c>
      <c r="CW167" s="690">
        <v>0</v>
      </c>
      <c r="CX167" s="690">
        <v>0</v>
      </c>
      <c r="CY167" s="690">
        <v>0</v>
      </c>
      <c r="CZ167" s="693">
        <v>0</v>
      </c>
      <c r="DA167" s="694">
        <v>0</v>
      </c>
      <c r="DB167" s="694">
        <v>0</v>
      </c>
      <c r="DC167" s="694">
        <v>0</v>
      </c>
      <c r="DD167" s="694">
        <v>0</v>
      </c>
      <c r="DE167" s="694">
        <v>0</v>
      </c>
      <c r="DF167" s="694">
        <v>0</v>
      </c>
      <c r="DG167" s="694">
        <v>0</v>
      </c>
      <c r="DH167" s="694">
        <v>0</v>
      </c>
      <c r="DI167" s="694">
        <v>0</v>
      </c>
      <c r="DJ167" s="694">
        <v>0</v>
      </c>
      <c r="DK167" s="694">
        <v>0</v>
      </c>
      <c r="DL167" s="694">
        <v>0</v>
      </c>
      <c r="DM167" s="694">
        <v>0</v>
      </c>
      <c r="DN167" s="694">
        <v>0</v>
      </c>
      <c r="DO167" s="694">
        <v>0</v>
      </c>
      <c r="DP167" s="694">
        <v>0</v>
      </c>
      <c r="DQ167" s="694">
        <v>0</v>
      </c>
      <c r="DR167" s="694">
        <v>0</v>
      </c>
      <c r="DS167" s="694">
        <v>0</v>
      </c>
      <c r="DT167" s="694">
        <v>0</v>
      </c>
      <c r="DU167" s="694">
        <v>0</v>
      </c>
      <c r="DV167" s="694">
        <v>0</v>
      </c>
      <c r="DW167" s="695">
        <v>0</v>
      </c>
      <c r="DX167" s="37"/>
    </row>
    <row r="168" spans="2:128" x14ac:dyDescent="0.2">
      <c r="B168" s="192"/>
      <c r="C168" s="714"/>
      <c r="D168" s="215"/>
      <c r="E168" s="215"/>
      <c r="F168" s="215"/>
      <c r="G168" s="215"/>
      <c r="H168" s="215"/>
      <c r="I168" s="715"/>
      <c r="J168" s="715"/>
      <c r="K168" s="715"/>
      <c r="L168" s="715"/>
      <c r="M168" s="715"/>
      <c r="N168" s="715"/>
      <c r="O168" s="715"/>
      <c r="P168" s="715"/>
      <c r="Q168" s="715"/>
      <c r="R168" s="716"/>
      <c r="S168" s="715"/>
      <c r="T168" s="716"/>
      <c r="U168" s="701" t="s">
        <v>508</v>
      </c>
      <c r="V168" s="688" t="s">
        <v>127</v>
      </c>
      <c r="W168" s="712" t="s">
        <v>500</v>
      </c>
      <c r="X168" s="690">
        <v>937.02</v>
      </c>
      <c r="Y168" s="690">
        <v>941.07</v>
      </c>
      <c r="Z168" s="690">
        <v>946.25</v>
      </c>
      <c r="AA168" s="690">
        <v>952.22</v>
      </c>
      <c r="AB168" s="690">
        <v>959</v>
      </c>
      <c r="AC168" s="690">
        <v>966.4</v>
      </c>
      <c r="AD168" s="690">
        <v>974.4</v>
      </c>
      <c r="AE168" s="690">
        <v>983.16</v>
      </c>
      <c r="AF168" s="690">
        <v>992.76</v>
      </c>
      <c r="AG168" s="690">
        <v>1003.25</v>
      </c>
      <c r="AH168" s="690">
        <v>1014.28</v>
      </c>
      <c r="AI168" s="690">
        <v>1025.52</v>
      </c>
      <c r="AJ168" s="690">
        <v>1037.45</v>
      </c>
      <c r="AK168" s="690">
        <v>1050.26</v>
      </c>
      <c r="AL168" s="690">
        <v>1064.04</v>
      </c>
      <c r="AM168" s="690">
        <v>1078.3699999999999</v>
      </c>
      <c r="AN168" s="690">
        <v>1093.47</v>
      </c>
      <c r="AO168" s="690">
        <v>1109.54</v>
      </c>
      <c r="AP168" s="690">
        <v>1126.68</v>
      </c>
      <c r="AQ168" s="690">
        <v>1144.99</v>
      </c>
      <c r="AR168" s="690">
        <v>1165.67</v>
      </c>
      <c r="AS168" s="690">
        <v>1189.3599999999999</v>
      </c>
      <c r="AT168" s="690">
        <v>1215.71</v>
      </c>
      <c r="AU168" s="690">
        <v>1244.93</v>
      </c>
      <c r="AV168" s="690">
        <v>1277.47</v>
      </c>
      <c r="AW168" s="690">
        <v>1277.47</v>
      </c>
      <c r="AX168" s="690">
        <v>1277.47</v>
      </c>
      <c r="AY168" s="690">
        <v>1277.47</v>
      </c>
      <c r="AZ168" s="690">
        <v>1277.47</v>
      </c>
      <c r="BA168" s="690">
        <v>1277.47</v>
      </c>
      <c r="BB168" s="690">
        <v>1277.47</v>
      </c>
      <c r="BC168" s="690">
        <v>1277.47</v>
      </c>
      <c r="BD168" s="690">
        <v>1277.47</v>
      </c>
      <c r="BE168" s="690">
        <v>1277.47</v>
      </c>
      <c r="BF168" s="690">
        <v>1277.47</v>
      </c>
      <c r="BG168" s="690">
        <v>1277.47</v>
      </c>
      <c r="BH168" s="690">
        <v>1277.47</v>
      </c>
      <c r="BI168" s="690">
        <v>1277.47</v>
      </c>
      <c r="BJ168" s="690">
        <v>1277.47</v>
      </c>
      <c r="BK168" s="690">
        <v>1277.47</v>
      </c>
      <c r="BL168" s="690">
        <v>1277.47</v>
      </c>
      <c r="BM168" s="690">
        <v>1277.47</v>
      </c>
      <c r="BN168" s="690">
        <v>1277.47</v>
      </c>
      <c r="BO168" s="690">
        <v>1277.47</v>
      </c>
      <c r="BP168" s="690">
        <v>1277.47</v>
      </c>
      <c r="BQ168" s="690">
        <v>1277.47</v>
      </c>
      <c r="BR168" s="690">
        <v>1277.47</v>
      </c>
      <c r="BS168" s="690">
        <v>1277.47</v>
      </c>
      <c r="BT168" s="690">
        <v>1277.47</v>
      </c>
      <c r="BU168" s="690">
        <v>1277.47</v>
      </c>
      <c r="BV168" s="690">
        <v>1277.47</v>
      </c>
      <c r="BW168" s="690">
        <v>1277.47</v>
      </c>
      <c r="BX168" s="690">
        <v>1277.47</v>
      </c>
      <c r="BY168" s="690">
        <v>1277.47</v>
      </c>
      <c r="BZ168" s="690">
        <v>1277.47</v>
      </c>
      <c r="CA168" s="690">
        <v>1277.47</v>
      </c>
      <c r="CB168" s="690">
        <v>1277.47</v>
      </c>
      <c r="CC168" s="690">
        <v>1277.47</v>
      </c>
      <c r="CD168" s="690">
        <v>1277.47</v>
      </c>
      <c r="CE168" s="690">
        <v>1277.47</v>
      </c>
      <c r="CF168" s="690">
        <v>1277.47</v>
      </c>
      <c r="CG168" s="690">
        <v>1277.47</v>
      </c>
      <c r="CH168" s="690">
        <v>1277.47</v>
      </c>
      <c r="CI168" s="690">
        <v>1277.47</v>
      </c>
      <c r="CJ168" s="690">
        <v>1277.47</v>
      </c>
      <c r="CK168" s="690">
        <v>1277.47</v>
      </c>
      <c r="CL168" s="690">
        <v>1277.47</v>
      </c>
      <c r="CM168" s="690">
        <v>1277.47</v>
      </c>
      <c r="CN168" s="690">
        <v>1277.47</v>
      </c>
      <c r="CO168" s="690">
        <v>1277.47</v>
      </c>
      <c r="CP168" s="690">
        <v>1277.47</v>
      </c>
      <c r="CQ168" s="690">
        <v>1277.47</v>
      </c>
      <c r="CR168" s="690">
        <v>1277.47</v>
      </c>
      <c r="CS168" s="690">
        <v>1277.47</v>
      </c>
      <c r="CT168" s="690">
        <v>1277.47</v>
      </c>
      <c r="CU168" s="690">
        <v>1277.47</v>
      </c>
      <c r="CV168" s="690">
        <v>1277.47</v>
      </c>
      <c r="CW168" s="690">
        <v>1277.47</v>
      </c>
      <c r="CX168" s="690">
        <v>1277.47</v>
      </c>
      <c r="CY168" s="690">
        <v>1277.47</v>
      </c>
      <c r="CZ168" s="693">
        <v>0</v>
      </c>
      <c r="DA168" s="694">
        <v>0</v>
      </c>
      <c r="DB168" s="694">
        <v>0</v>
      </c>
      <c r="DC168" s="694">
        <v>0</v>
      </c>
      <c r="DD168" s="694">
        <v>0</v>
      </c>
      <c r="DE168" s="694">
        <v>0</v>
      </c>
      <c r="DF168" s="694">
        <v>0</v>
      </c>
      <c r="DG168" s="694">
        <v>0</v>
      </c>
      <c r="DH168" s="694">
        <v>0</v>
      </c>
      <c r="DI168" s="694">
        <v>0</v>
      </c>
      <c r="DJ168" s="694">
        <v>0</v>
      </c>
      <c r="DK168" s="694">
        <v>0</v>
      </c>
      <c r="DL168" s="694">
        <v>0</v>
      </c>
      <c r="DM168" s="694">
        <v>0</v>
      </c>
      <c r="DN168" s="694">
        <v>0</v>
      </c>
      <c r="DO168" s="694">
        <v>0</v>
      </c>
      <c r="DP168" s="694">
        <v>0</v>
      </c>
      <c r="DQ168" s="694">
        <v>0</v>
      </c>
      <c r="DR168" s="694">
        <v>0</v>
      </c>
      <c r="DS168" s="694">
        <v>0</v>
      </c>
      <c r="DT168" s="694">
        <v>0</v>
      </c>
      <c r="DU168" s="694">
        <v>0</v>
      </c>
      <c r="DV168" s="694">
        <v>0</v>
      </c>
      <c r="DW168" s="695">
        <v>0</v>
      </c>
      <c r="DX168" s="37"/>
    </row>
    <row r="169" spans="2:128" x14ac:dyDescent="0.2">
      <c r="B169" s="192"/>
      <c r="C169" s="714"/>
      <c r="D169" s="215"/>
      <c r="E169" s="215"/>
      <c r="F169" s="215"/>
      <c r="G169" s="215"/>
      <c r="H169" s="215"/>
      <c r="I169" s="715"/>
      <c r="J169" s="715"/>
      <c r="K169" s="715"/>
      <c r="L169" s="715"/>
      <c r="M169" s="715"/>
      <c r="N169" s="715"/>
      <c r="O169" s="715"/>
      <c r="P169" s="715"/>
      <c r="Q169" s="715"/>
      <c r="R169" s="716"/>
      <c r="S169" s="715"/>
      <c r="T169" s="716"/>
      <c r="U169" s="719" t="s">
        <v>509</v>
      </c>
      <c r="V169" s="688" t="s">
        <v>127</v>
      </c>
      <c r="W169" s="712" t="s">
        <v>500</v>
      </c>
      <c r="X169" s="690">
        <v>0</v>
      </c>
      <c r="Y169" s="690">
        <v>0</v>
      </c>
      <c r="Z169" s="690">
        <v>0</v>
      </c>
      <c r="AA169" s="690">
        <v>0</v>
      </c>
      <c r="AB169" s="690">
        <v>0</v>
      </c>
      <c r="AC169" s="690">
        <v>0</v>
      </c>
      <c r="AD169" s="690">
        <v>0</v>
      </c>
      <c r="AE169" s="690">
        <v>0</v>
      </c>
      <c r="AF169" s="690">
        <v>0</v>
      </c>
      <c r="AG169" s="690">
        <v>0</v>
      </c>
      <c r="AH169" s="690">
        <v>0</v>
      </c>
      <c r="AI169" s="690">
        <v>0</v>
      </c>
      <c r="AJ169" s="690">
        <v>0</v>
      </c>
      <c r="AK169" s="690">
        <v>0</v>
      </c>
      <c r="AL169" s="690">
        <v>0</v>
      </c>
      <c r="AM169" s="690">
        <v>0</v>
      </c>
      <c r="AN169" s="690">
        <v>0</v>
      </c>
      <c r="AO169" s="690">
        <v>0</v>
      </c>
      <c r="AP169" s="690">
        <v>0</v>
      </c>
      <c r="AQ169" s="690">
        <v>0</v>
      </c>
      <c r="AR169" s="690">
        <v>0</v>
      </c>
      <c r="AS169" s="690">
        <v>0</v>
      </c>
      <c r="AT169" s="690">
        <v>0</v>
      </c>
      <c r="AU169" s="690">
        <v>0</v>
      </c>
      <c r="AV169" s="690">
        <v>0</v>
      </c>
      <c r="AW169" s="690">
        <v>0</v>
      </c>
      <c r="AX169" s="690">
        <v>0</v>
      </c>
      <c r="AY169" s="690">
        <v>0</v>
      </c>
      <c r="AZ169" s="690">
        <v>0</v>
      </c>
      <c r="BA169" s="690">
        <v>0</v>
      </c>
      <c r="BB169" s="690">
        <v>0</v>
      </c>
      <c r="BC169" s="690">
        <v>0</v>
      </c>
      <c r="BD169" s="690">
        <v>0</v>
      </c>
      <c r="BE169" s="690">
        <v>0</v>
      </c>
      <c r="BF169" s="690">
        <v>0</v>
      </c>
      <c r="BG169" s="690">
        <v>0</v>
      </c>
      <c r="BH169" s="690">
        <v>0</v>
      </c>
      <c r="BI169" s="690">
        <v>0</v>
      </c>
      <c r="BJ169" s="690">
        <v>0</v>
      </c>
      <c r="BK169" s="690">
        <v>0</v>
      </c>
      <c r="BL169" s="690">
        <v>0</v>
      </c>
      <c r="BM169" s="690">
        <v>0</v>
      </c>
      <c r="BN169" s="690">
        <v>0</v>
      </c>
      <c r="BO169" s="690">
        <v>0</v>
      </c>
      <c r="BP169" s="690">
        <v>0</v>
      </c>
      <c r="BQ169" s="690">
        <v>0</v>
      </c>
      <c r="BR169" s="690">
        <v>0</v>
      </c>
      <c r="BS169" s="690">
        <v>0</v>
      </c>
      <c r="BT169" s="690">
        <v>0</v>
      </c>
      <c r="BU169" s="690">
        <v>0</v>
      </c>
      <c r="BV169" s="690">
        <v>0</v>
      </c>
      <c r="BW169" s="690">
        <v>0</v>
      </c>
      <c r="BX169" s="690">
        <v>0</v>
      </c>
      <c r="BY169" s="690">
        <v>0</v>
      </c>
      <c r="BZ169" s="690">
        <v>0</v>
      </c>
      <c r="CA169" s="690">
        <v>0</v>
      </c>
      <c r="CB169" s="690">
        <v>0</v>
      </c>
      <c r="CC169" s="690">
        <v>0</v>
      </c>
      <c r="CD169" s="690">
        <v>0</v>
      </c>
      <c r="CE169" s="690">
        <v>0</v>
      </c>
      <c r="CF169" s="690">
        <v>0</v>
      </c>
      <c r="CG169" s="690">
        <v>0</v>
      </c>
      <c r="CH169" s="690">
        <v>0</v>
      </c>
      <c r="CI169" s="690">
        <v>0</v>
      </c>
      <c r="CJ169" s="690">
        <v>0</v>
      </c>
      <c r="CK169" s="690">
        <v>0</v>
      </c>
      <c r="CL169" s="690">
        <v>0</v>
      </c>
      <c r="CM169" s="690">
        <v>0</v>
      </c>
      <c r="CN169" s="690">
        <v>0</v>
      </c>
      <c r="CO169" s="690">
        <v>0</v>
      </c>
      <c r="CP169" s="690">
        <v>0</v>
      </c>
      <c r="CQ169" s="690">
        <v>0</v>
      </c>
      <c r="CR169" s="690">
        <v>0</v>
      </c>
      <c r="CS169" s="690">
        <v>0</v>
      </c>
      <c r="CT169" s="690">
        <v>0</v>
      </c>
      <c r="CU169" s="690">
        <v>0</v>
      </c>
      <c r="CV169" s="690">
        <v>0</v>
      </c>
      <c r="CW169" s="690">
        <v>0</v>
      </c>
      <c r="CX169" s="690">
        <v>0</v>
      </c>
      <c r="CY169" s="690">
        <v>0</v>
      </c>
      <c r="CZ169" s="693">
        <v>0</v>
      </c>
      <c r="DA169" s="694">
        <v>0</v>
      </c>
      <c r="DB169" s="694">
        <v>0</v>
      </c>
      <c r="DC169" s="694">
        <v>0</v>
      </c>
      <c r="DD169" s="694">
        <v>0</v>
      </c>
      <c r="DE169" s="694">
        <v>0</v>
      </c>
      <c r="DF169" s="694">
        <v>0</v>
      </c>
      <c r="DG169" s="694">
        <v>0</v>
      </c>
      <c r="DH169" s="694">
        <v>0</v>
      </c>
      <c r="DI169" s="694">
        <v>0</v>
      </c>
      <c r="DJ169" s="694">
        <v>0</v>
      </c>
      <c r="DK169" s="694">
        <v>0</v>
      </c>
      <c r="DL169" s="694">
        <v>0</v>
      </c>
      <c r="DM169" s="694">
        <v>0</v>
      </c>
      <c r="DN169" s="694">
        <v>0</v>
      </c>
      <c r="DO169" s="694">
        <v>0</v>
      </c>
      <c r="DP169" s="694">
        <v>0</v>
      </c>
      <c r="DQ169" s="694">
        <v>0</v>
      </c>
      <c r="DR169" s="694">
        <v>0</v>
      </c>
      <c r="DS169" s="694">
        <v>0</v>
      </c>
      <c r="DT169" s="694">
        <v>0</v>
      </c>
      <c r="DU169" s="694">
        <v>0</v>
      </c>
      <c r="DV169" s="694">
        <v>0</v>
      </c>
      <c r="DW169" s="695">
        <v>0</v>
      </c>
      <c r="DX169" s="37"/>
    </row>
    <row r="170" spans="2:128" ht="15.75" thickBot="1" x14ac:dyDescent="0.25">
      <c r="B170" s="193"/>
      <c r="C170" s="720"/>
      <c r="D170" s="721"/>
      <c r="E170" s="721"/>
      <c r="F170" s="721"/>
      <c r="G170" s="721"/>
      <c r="H170" s="721"/>
      <c r="I170" s="722"/>
      <c r="J170" s="722"/>
      <c r="K170" s="722"/>
      <c r="L170" s="722"/>
      <c r="M170" s="722"/>
      <c r="N170" s="722"/>
      <c r="O170" s="722"/>
      <c r="P170" s="722"/>
      <c r="Q170" s="722"/>
      <c r="R170" s="723"/>
      <c r="S170" s="722"/>
      <c r="T170" s="723"/>
      <c r="U170" s="724" t="s">
        <v>130</v>
      </c>
      <c r="V170" s="725" t="s">
        <v>510</v>
      </c>
      <c r="W170" s="726" t="s">
        <v>500</v>
      </c>
      <c r="X170" s="727">
        <f>SUM(X159:X169)</f>
        <v>2028.7794799999999</v>
      </c>
      <c r="Y170" s="727">
        <f t="shared" ref="Y170:CJ170" si="58">SUM(Y159:Y169)</f>
        <v>2042.0614526609361</v>
      </c>
      <c r="Z170" s="727">
        <f t="shared" si="58"/>
        <v>2062.0380306437437</v>
      </c>
      <c r="AA170" s="727">
        <f t="shared" si="58"/>
        <v>2088.876446609358</v>
      </c>
      <c r="AB170" s="727">
        <f t="shared" si="58"/>
        <v>2121.7012078968446</v>
      </c>
      <c r="AC170" s="727">
        <f t="shared" si="58"/>
        <v>2159.0352618452675</v>
      </c>
      <c r="AD170" s="727">
        <f t="shared" si="58"/>
        <v>2202.5395937764974</v>
      </c>
      <c r="AE170" s="727">
        <f t="shared" si="58"/>
        <v>2251.6261110295986</v>
      </c>
      <c r="AF170" s="727">
        <f t="shared" si="58"/>
        <v>2306.4516536045721</v>
      </c>
      <c r="AG170" s="727">
        <f t="shared" si="58"/>
        <v>2367.1105415014167</v>
      </c>
      <c r="AH170" s="727">
        <f t="shared" si="58"/>
        <v>2431.6194320591976</v>
      </c>
      <c r="AI170" s="727">
        <f t="shared" si="58"/>
        <v>2500.7220605997854</v>
      </c>
      <c r="AJ170" s="727">
        <f t="shared" si="58"/>
        <v>2572.6671691403735</v>
      </c>
      <c r="AK170" s="727">
        <f t="shared" si="58"/>
        <v>2649.7297130028337</v>
      </c>
      <c r="AL170" s="727">
        <f t="shared" si="58"/>
        <v>2731.1721095262292</v>
      </c>
      <c r="AM170" s="727">
        <f t="shared" si="58"/>
        <v>2815.7841787105608</v>
      </c>
      <c r="AN170" s="727">
        <f t="shared" si="58"/>
        <v>2903.974100555828</v>
      </c>
      <c r="AO170" s="727">
        <f t="shared" si="58"/>
        <v>2996.1530750620313</v>
      </c>
      <c r="AP170" s="727">
        <f t="shared" si="58"/>
        <v>3092.51302222917</v>
      </c>
      <c r="AQ170" s="727">
        <f t="shared" si="58"/>
        <v>3193.2453520572453</v>
      </c>
      <c r="AR170" s="727">
        <f t="shared" si="58"/>
        <v>3300.6306618853196</v>
      </c>
      <c r="AS170" s="727">
        <f t="shared" si="58"/>
        <v>3418.3892070352658</v>
      </c>
      <c r="AT170" s="727">
        <f t="shared" si="58"/>
        <v>3545.787227507084</v>
      </c>
      <c r="AU170" s="727">
        <f t="shared" si="58"/>
        <v>3683.2561233007737</v>
      </c>
      <c r="AV170" s="727">
        <f t="shared" si="58"/>
        <v>3831.7831444163348</v>
      </c>
      <c r="AW170" s="727">
        <f t="shared" si="58"/>
        <v>3831.7831444163348</v>
      </c>
      <c r="AX170" s="727">
        <f t="shared" si="58"/>
        <v>3831.7831444163348</v>
      </c>
      <c r="AY170" s="727">
        <f t="shared" si="58"/>
        <v>3831.7831444163348</v>
      </c>
      <c r="AZ170" s="727">
        <f t="shared" si="58"/>
        <v>3831.7831444163348</v>
      </c>
      <c r="BA170" s="727">
        <f t="shared" si="58"/>
        <v>3831.7831444163348</v>
      </c>
      <c r="BB170" s="727">
        <f t="shared" si="58"/>
        <v>3831.7831444163348</v>
      </c>
      <c r="BC170" s="727">
        <f t="shared" si="58"/>
        <v>3831.7831444163348</v>
      </c>
      <c r="BD170" s="727">
        <f t="shared" si="58"/>
        <v>3831.7831444163348</v>
      </c>
      <c r="BE170" s="727">
        <f t="shared" si="58"/>
        <v>3831.7831444163348</v>
      </c>
      <c r="BF170" s="727">
        <f t="shared" si="58"/>
        <v>3831.7831444163348</v>
      </c>
      <c r="BG170" s="727">
        <f t="shared" si="58"/>
        <v>3831.7831444163348</v>
      </c>
      <c r="BH170" s="727">
        <f t="shared" si="58"/>
        <v>3831.7831444163348</v>
      </c>
      <c r="BI170" s="727">
        <f t="shared" si="58"/>
        <v>3831.7831444163348</v>
      </c>
      <c r="BJ170" s="727">
        <f t="shared" si="58"/>
        <v>3831.7831444163348</v>
      </c>
      <c r="BK170" s="727">
        <f t="shared" si="58"/>
        <v>3831.7831444163348</v>
      </c>
      <c r="BL170" s="727">
        <f t="shared" si="58"/>
        <v>3831.7831444163348</v>
      </c>
      <c r="BM170" s="727">
        <f t="shared" si="58"/>
        <v>3831.7831444163348</v>
      </c>
      <c r="BN170" s="727">
        <f t="shared" si="58"/>
        <v>3831.7831444163348</v>
      </c>
      <c r="BO170" s="727">
        <f t="shared" si="58"/>
        <v>3831.7831444163348</v>
      </c>
      <c r="BP170" s="727">
        <f t="shared" si="58"/>
        <v>3831.7831444163348</v>
      </c>
      <c r="BQ170" s="727">
        <f t="shared" si="58"/>
        <v>3831.7831444163348</v>
      </c>
      <c r="BR170" s="727">
        <f t="shared" si="58"/>
        <v>3831.7831444163348</v>
      </c>
      <c r="BS170" s="727">
        <f t="shared" si="58"/>
        <v>3831.7831444163348</v>
      </c>
      <c r="BT170" s="727">
        <f t="shared" si="58"/>
        <v>3831.7831444163348</v>
      </c>
      <c r="BU170" s="727">
        <f t="shared" si="58"/>
        <v>3831.7831444163348</v>
      </c>
      <c r="BV170" s="727">
        <f t="shared" si="58"/>
        <v>3831.7831444163348</v>
      </c>
      <c r="BW170" s="727">
        <f t="shared" si="58"/>
        <v>3831.7831444163348</v>
      </c>
      <c r="BX170" s="727">
        <f t="shared" si="58"/>
        <v>3831.7831444163348</v>
      </c>
      <c r="BY170" s="727">
        <f t="shared" si="58"/>
        <v>3831.7831444163348</v>
      </c>
      <c r="BZ170" s="727">
        <f t="shared" si="58"/>
        <v>3831.7831444163348</v>
      </c>
      <c r="CA170" s="727">
        <f t="shared" si="58"/>
        <v>3831.7831444163348</v>
      </c>
      <c r="CB170" s="727">
        <f t="shared" si="58"/>
        <v>3831.7831444163348</v>
      </c>
      <c r="CC170" s="727">
        <f t="shared" si="58"/>
        <v>3831.7831444163348</v>
      </c>
      <c r="CD170" s="727">
        <f t="shared" si="58"/>
        <v>3831.7831444163348</v>
      </c>
      <c r="CE170" s="727">
        <f t="shared" si="58"/>
        <v>3831.7831444163348</v>
      </c>
      <c r="CF170" s="727">
        <f t="shared" si="58"/>
        <v>3831.7831444163348</v>
      </c>
      <c r="CG170" s="727">
        <f t="shared" si="58"/>
        <v>3831.7831444163348</v>
      </c>
      <c r="CH170" s="727">
        <f t="shared" si="58"/>
        <v>3831.7831444163348</v>
      </c>
      <c r="CI170" s="727">
        <f t="shared" si="58"/>
        <v>3831.7831444163348</v>
      </c>
      <c r="CJ170" s="727">
        <f t="shared" si="58"/>
        <v>3831.7831444163348</v>
      </c>
      <c r="CK170" s="727">
        <f t="shared" ref="CK170:DW170" si="59">SUM(CK159:CK169)</f>
        <v>3831.7831444163348</v>
      </c>
      <c r="CL170" s="727">
        <f t="shared" si="59"/>
        <v>3831.7831444163348</v>
      </c>
      <c r="CM170" s="727">
        <f t="shared" si="59"/>
        <v>3831.7831444163348</v>
      </c>
      <c r="CN170" s="727">
        <f t="shared" si="59"/>
        <v>3831.7831444163348</v>
      </c>
      <c r="CO170" s="727">
        <f t="shared" si="59"/>
        <v>3831.7831444163348</v>
      </c>
      <c r="CP170" s="727">
        <f t="shared" si="59"/>
        <v>3831.7831444163348</v>
      </c>
      <c r="CQ170" s="727">
        <f t="shared" si="59"/>
        <v>3831.7831444163348</v>
      </c>
      <c r="CR170" s="727">
        <f t="shared" si="59"/>
        <v>3831.7831444163348</v>
      </c>
      <c r="CS170" s="727">
        <f t="shared" si="59"/>
        <v>3831.7831444163348</v>
      </c>
      <c r="CT170" s="727">
        <f t="shared" si="59"/>
        <v>3831.7831444163348</v>
      </c>
      <c r="CU170" s="727">
        <f t="shared" si="59"/>
        <v>3831.7831444163348</v>
      </c>
      <c r="CV170" s="727">
        <f t="shared" si="59"/>
        <v>3831.7831444163348</v>
      </c>
      <c r="CW170" s="727">
        <f t="shared" si="59"/>
        <v>3831.7831444163348</v>
      </c>
      <c r="CX170" s="727">
        <f t="shared" si="59"/>
        <v>3831.7831444163348</v>
      </c>
      <c r="CY170" s="728">
        <f t="shared" si="59"/>
        <v>3831.7831444163348</v>
      </c>
      <c r="CZ170" s="729">
        <f t="shared" si="59"/>
        <v>0</v>
      </c>
      <c r="DA170" s="730">
        <f t="shared" si="59"/>
        <v>0</v>
      </c>
      <c r="DB170" s="730">
        <f t="shared" si="59"/>
        <v>0</v>
      </c>
      <c r="DC170" s="730">
        <f t="shared" si="59"/>
        <v>0</v>
      </c>
      <c r="DD170" s="730">
        <f t="shared" si="59"/>
        <v>0</v>
      </c>
      <c r="DE170" s="730">
        <f t="shared" si="59"/>
        <v>0</v>
      </c>
      <c r="DF170" s="730">
        <f t="shared" si="59"/>
        <v>0</v>
      </c>
      <c r="DG170" s="730">
        <f t="shared" si="59"/>
        <v>0</v>
      </c>
      <c r="DH170" s="730">
        <f t="shared" si="59"/>
        <v>0</v>
      </c>
      <c r="DI170" s="730">
        <f t="shared" si="59"/>
        <v>0</v>
      </c>
      <c r="DJ170" s="730">
        <f t="shared" si="59"/>
        <v>0</v>
      </c>
      <c r="DK170" s="730">
        <f t="shared" si="59"/>
        <v>0</v>
      </c>
      <c r="DL170" s="730">
        <f t="shared" si="59"/>
        <v>0</v>
      </c>
      <c r="DM170" s="730">
        <f t="shared" si="59"/>
        <v>0</v>
      </c>
      <c r="DN170" s="730">
        <f t="shared" si="59"/>
        <v>0</v>
      </c>
      <c r="DO170" s="730">
        <f t="shared" si="59"/>
        <v>0</v>
      </c>
      <c r="DP170" s="730">
        <f t="shared" si="59"/>
        <v>0</v>
      </c>
      <c r="DQ170" s="730">
        <f t="shared" si="59"/>
        <v>0</v>
      </c>
      <c r="DR170" s="730">
        <f t="shared" si="59"/>
        <v>0</v>
      </c>
      <c r="DS170" s="730">
        <f t="shared" si="59"/>
        <v>0</v>
      </c>
      <c r="DT170" s="730">
        <f t="shared" si="59"/>
        <v>0</v>
      </c>
      <c r="DU170" s="730">
        <f t="shared" si="59"/>
        <v>0</v>
      </c>
      <c r="DV170" s="730">
        <f t="shared" si="59"/>
        <v>0</v>
      </c>
      <c r="DW170" s="731">
        <f t="shared" si="59"/>
        <v>0</v>
      </c>
      <c r="DX170" s="37"/>
    </row>
    <row r="171" spans="2:128" x14ac:dyDescent="0.2">
      <c r="B171" s="187" t="s">
        <v>527</v>
      </c>
      <c r="C171" s="256" t="s">
        <v>528</v>
      </c>
      <c r="D171" s="670"/>
      <c r="E171" s="670"/>
      <c r="F171" s="670"/>
      <c r="G171" s="670"/>
      <c r="H171" s="670"/>
      <c r="I171" s="732"/>
      <c r="J171" s="732"/>
      <c r="K171" s="732"/>
      <c r="L171" s="732"/>
      <c r="M171" s="732"/>
      <c r="N171" s="732"/>
      <c r="O171" s="732"/>
      <c r="P171" s="732"/>
      <c r="Q171" s="732"/>
      <c r="R171" s="733"/>
      <c r="S171" s="734"/>
      <c r="T171" s="733"/>
      <c r="U171" s="735"/>
      <c r="V171" s="736"/>
      <c r="W171" s="736"/>
      <c r="X171" s="737">
        <f t="shared" ref="X171:BC171" si="60">SUMIF($C:$C,"59.2x",X:X)</f>
        <v>0</v>
      </c>
      <c r="Y171" s="737">
        <f t="shared" si="60"/>
        <v>0</v>
      </c>
      <c r="Z171" s="737">
        <f t="shared" si="60"/>
        <v>0</v>
      </c>
      <c r="AA171" s="737">
        <f t="shared" si="60"/>
        <v>0</v>
      </c>
      <c r="AB171" s="737">
        <f t="shared" si="60"/>
        <v>0</v>
      </c>
      <c r="AC171" s="737">
        <f t="shared" si="60"/>
        <v>0</v>
      </c>
      <c r="AD171" s="737">
        <f t="shared" si="60"/>
        <v>0</v>
      </c>
      <c r="AE171" s="737">
        <f t="shared" si="60"/>
        <v>0</v>
      </c>
      <c r="AF171" s="737">
        <f t="shared" si="60"/>
        <v>0</v>
      </c>
      <c r="AG171" s="737">
        <f t="shared" si="60"/>
        <v>0</v>
      </c>
      <c r="AH171" s="737">
        <f t="shared" si="60"/>
        <v>0</v>
      </c>
      <c r="AI171" s="737">
        <f t="shared" si="60"/>
        <v>0</v>
      </c>
      <c r="AJ171" s="737">
        <f t="shared" si="60"/>
        <v>0</v>
      </c>
      <c r="AK171" s="737">
        <f t="shared" si="60"/>
        <v>0</v>
      </c>
      <c r="AL171" s="737">
        <f t="shared" si="60"/>
        <v>0</v>
      </c>
      <c r="AM171" s="737">
        <f t="shared" si="60"/>
        <v>0</v>
      </c>
      <c r="AN171" s="737">
        <f t="shared" si="60"/>
        <v>0</v>
      </c>
      <c r="AO171" s="737">
        <f t="shared" si="60"/>
        <v>0</v>
      </c>
      <c r="AP171" s="737">
        <f t="shared" si="60"/>
        <v>0</v>
      </c>
      <c r="AQ171" s="737">
        <f t="shared" si="60"/>
        <v>0</v>
      </c>
      <c r="AR171" s="737">
        <f t="shared" si="60"/>
        <v>0</v>
      </c>
      <c r="AS171" s="737">
        <f t="shared" si="60"/>
        <v>0</v>
      </c>
      <c r="AT171" s="737">
        <f t="shared" si="60"/>
        <v>0</v>
      </c>
      <c r="AU171" s="737">
        <f t="shared" si="60"/>
        <v>0</v>
      </c>
      <c r="AV171" s="737">
        <f t="shared" si="60"/>
        <v>0</v>
      </c>
      <c r="AW171" s="737">
        <f t="shared" si="60"/>
        <v>0</v>
      </c>
      <c r="AX171" s="737">
        <f t="shared" si="60"/>
        <v>0</v>
      </c>
      <c r="AY171" s="737">
        <f t="shared" si="60"/>
        <v>0</v>
      </c>
      <c r="AZ171" s="737">
        <f t="shared" si="60"/>
        <v>0</v>
      </c>
      <c r="BA171" s="737">
        <f t="shared" si="60"/>
        <v>0</v>
      </c>
      <c r="BB171" s="737">
        <f t="shared" si="60"/>
        <v>0</v>
      </c>
      <c r="BC171" s="737">
        <f t="shared" si="60"/>
        <v>0</v>
      </c>
      <c r="BD171" s="737">
        <f t="shared" ref="BD171:CI171" si="61">SUMIF($C:$C,"59.2x",BD:BD)</f>
        <v>0</v>
      </c>
      <c r="BE171" s="737">
        <f t="shared" si="61"/>
        <v>0</v>
      </c>
      <c r="BF171" s="737">
        <f t="shared" si="61"/>
        <v>0</v>
      </c>
      <c r="BG171" s="737">
        <f t="shared" si="61"/>
        <v>0</v>
      </c>
      <c r="BH171" s="737">
        <f t="shared" si="61"/>
        <v>0</v>
      </c>
      <c r="BI171" s="737">
        <f t="shared" si="61"/>
        <v>0</v>
      </c>
      <c r="BJ171" s="737">
        <f t="shared" si="61"/>
        <v>0</v>
      </c>
      <c r="BK171" s="737">
        <f t="shared" si="61"/>
        <v>0</v>
      </c>
      <c r="BL171" s="737">
        <f t="shared" si="61"/>
        <v>0</v>
      </c>
      <c r="BM171" s="737">
        <f t="shared" si="61"/>
        <v>0</v>
      </c>
      <c r="BN171" s="737">
        <f t="shared" si="61"/>
        <v>0</v>
      </c>
      <c r="BO171" s="737">
        <f t="shared" si="61"/>
        <v>0</v>
      </c>
      <c r="BP171" s="737">
        <f t="shared" si="61"/>
        <v>0</v>
      </c>
      <c r="BQ171" s="737">
        <f t="shared" si="61"/>
        <v>0</v>
      </c>
      <c r="BR171" s="737">
        <f t="shared" si="61"/>
        <v>0</v>
      </c>
      <c r="BS171" s="737">
        <f t="shared" si="61"/>
        <v>0</v>
      </c>
      <c r="BT171" s="737">
        <f t="shared" si="61"/>
        <v>0</v>
      </c>
      <c r="BU171" s="737">
        <f t="shared" si="61"/>
        <v>0</v>
      </c>
      <c r="BV171" s="737">
        <f t="shared" si="61"/>
        <v>0</v>
      </c>
      <c r="BW171" s="737">
        <f t="shared" si="61"/>
        <v>0</v>
      </c>
      <c r="BX171" s="737">
        <f t="shared" si="61"/>
        <v>0</v>
      </c>
      <c r="BY171" s="737">
        <f t="shared" si="61"/>
        <v>0</v>
      </c>
      <c r="BZ171" s="737">
        <f t="shared" si="61"/>
        <v>0</v>
      </c>
      <c r="CA171" s="737">
        <f t="shared" si="61"/>
        <v>0</v>
      </c>
      <c r="CB171" s="737">
        <f t="shared" si="61"/>
        <v>0</v>
      </c>
      <c r="CC171" s="737">
        <f t="shared" si="61"/>
        <v>0</v>
      </c>
      <c r="CD171" s="737">
        <f t="shared" si="61"/>
        <v>0</v>
      </c>
      <c r="CE171" s="737">
        <f t="shared" si="61"/>
        <v>0</v>
      </c>
      <c r="CF171" s="737">
        <f t="shared" si="61"/>
        <v>0</v>
      </c>
      <c r="CG171" s="737">
        <f t="shared" si="61"/>
        <v>0</v>
      </c>
      <c r="CH171" s="737">
        <f t="shared" si="61"/>
        <v>0</v>
      </c>
      <c r="CI171" s="737">
        <f t="shared" si="61"/>
        <v>0</v>
      </c>
      <c r="CJ171" s="737">
        <f t="shared" ref="CJ171:DO171" si="62">SUMIF($C:$C,"59.2x",CJ:CJ)</f>
        <v>0</v>
      </c>
      <c r="CK171" s="737">
        <f t="shared" si="62"/>
        <v>0</v>
      </c>
      <c r="CL171" s="737">
        <f t="shared" si="62"/>
        <v>0</v>
      </c>
      <c r="CM171" s="737">
        <f t="shared" si="62"/>
        <v>0</v>
      </c>
      <c r="CN171" s="737">
        <f t="shared" si="62"/>
        <v>0</v>
      </c>
      <c r="CO171" s="737">
        <f t="shared" si="62"/>
        <v>0</v>
      </c>
      <c r="CP171" s="737">
        <f t="shared" si="62"/>
        <v>0</v>
      </c>
      <c r="CQ171" s="737">
        <f t="shared" si="62"/>
        <v>0</v>
      </c>
      <c r="CR171" s="737">
        <f t="shared" si="62"/>
        <v>0</v>
      </c>
      <c r="CS171" s="737">
        <f t="shared" si="62"/>
        <v>0</v>
      </c>
      <c r="CT171" s="737">
        <f t="shared" si="62"/>
        <v>0</v>
      </c>
      <c r="CU171" s="737">
        <f t="shared" si="62"/>
        <v>0</v>
      </c>
      <c r="CV171" s="737">
        <f t="shared" si="62"/>
        <v>0</v>
      </c>
      <c r="CW171" s="737">
        <f t="shared" si="62"/>
        <v>0</v>
      </c>
      <c r="CX171" s="737">
        <f t="shared" si="62"/>
        <v>0</v>
      </c>
      <c r="CY171" s="738">
        <f t="shared" si="62"/>
        <v>0</v>
      </c>
      <c r="CZ171" s="739">
        <f t="shared" si="62"/>
        <v>0</v>
      </c>
      <c r="DA171" s="739">
        <f t="shared" si="62"/>
        <v>0</v>
      </c>
      <c r="DB171" s="739">
        <f t="shared" si="62"/>
        <v>0</v>
      </c>
      <c r="DC171" s="739">
        <f t="shared" si="62"/>
        <v>0</v>
      </c>
      <c r="DD171" s="739">
        <f t="shared" si="62"/>
        <v>0</v>
      </c>
      <c r="DE171" s="739">
        <f t="shared" si="62"/>
        <v>0</v>
      </c>
      <c r="DF171" s="739">
        <f t="shared" si="62"/>
        <v>0</v>
      </c>
      <c r="DG171" s="739">
        <f t="shared" si="62"/>
        <v>0</v>
      </c>
      <c r="DH171" s="739">
        <f t="shared" si="62"/>
        <v>0</v>
      </c>
      <c r="DI171" s="739">
        <f t="shared" si="62"/>
        <v>0</v>
      </c>
      <c r="DJ171" s="739">
        <f t="shared" si="62"/>
        <v>0</v>
      </c>
      <c r="DK171" s="739">
        <f t="shared" si="62"/>
        <v>0</v>
      </c>
      <c r="DL171" s="739">
        <f t="shared" si="62"/>
        <v>0</v>
      </c>
      <c r="DM171" s="739">
        <f t="shared" si="62"/>
        <v>0</v>
      </c>
      <c r="DN171" s="739">
        <f t="shared" si="62"/>
        <v>0</v>
      </c>
      <c r="DO171" s="739">
        <f t="shared" si="62"/>
        <v>0</v>
      </c>
      <c r="DP171" s="739">
        <f t="shared" ref="DP171:DW171" si="63">SUMIF($C:$C,"59.2x",DP:DP)</f>
        <v>0</v>
      </c>
      <c r="DQ171" s="739">
        <f t="shared" si="63"/>
        <v>0</v>
      </c>
      <c r="DR171" s="739">
        <f t="shared" si="63"/>
        <v>0</v>
      </c>
      <c r="DS171" s="739">
        <f t="shared" si="63"/>
        <v>0</v>
      </c>
      <c r="DT171" s="739">
        <f t="shared" si="63"/>
        <v>0</v>
      </c>
      <c r="DU171" s="739">
        <f t="shared" si="63"/>
        <v>0</v>
      </c>
      <c r="DV171" s="739">
        <f t="shared" si="63"/>
        <v>0</v>
      </c>
      <c r="DW171" s="740">
        <f t="shared" si="63"/>
        <v>0</v>
      </c>
      <c r="DX171" s="37"/>
    </row>
    <row r="172" spans="2:128" x14ac:dyDescent="0.2">
      <c r="B172" s="194" t="s">
        <v>529</v>
      </c>
      <c r="C172" s="743" t="s">
        <v>530</v>
      </c>
      <c r="D172" s="670"/>
      <c r="E172" s="670"/>
      <c r="F172" s="670"/>
      <c r="G172" s="670"/>
      <c r="H172" s="670"/>
      <c r="I172" s="732"/>
      <c r="J172" s="732"/>
      <c r="K172" s="732"/>
      <c r="L172" s="732"/>
      <c r="M172" s="732"/>
      <c r="N172" s="732"/>
      <c r="O172" s="732"/>
      <c r="P172" s="732"/>
      <c r="Q172" s="732"/>
      <c r="R172" s="733"/>
      <c r="S172" s="734"/>
      <c r="T172" s="733"/>
      <c r="U172" s="360"/>
      <c r="V172" s="737"/>
      <c r="W172" s="737"/>
      <c r="X172" s="737"/>
      <c r="Y172" s="737"/>
      <c r="Z172" s="737"/>
      <c r="AA172" s="737"/>
      <c r="AB172" s="737"/>
      <c r="AC172" s="737"/>
      <c r="AD172" s="737"/>
      <c r="AE172" s="737"/>
      <c r="AF172" s="737"/>
      <c r="AG172" s="737"/>
      <c r="AH172" s="737"/>
      <c r="AI172" s="737"/>
      <c r="AJ172" s="737"/>
      <c r="AK172" s="737"/>
      <c r="AL172" s="737"/>
      <c r="AM172" s="737"/>
      <c r="AN172" s="737"/>
      <c r="AO172" s="737"/>
      <c r="AP172" s="737"/>
      <c r="AQ172" s="737"/>
      <c r="AR172" s="737"/>
      <c r="AS172" s="737"/>
      <c r="AT172" s="737"/>
      <c r="AU172" s="737"/>
      <c r="AV172" s="737"/>
      <c r="AW172" s="737"/>
      <c r="AX172" s="737"/>
      <c r="AY172" s="737"/>
      <c r="AZ172" s="737"/>
      <c r="BA172" s="737"/>
      <c r="BB172" s="737"/>
      <c r="BC172" s="737"/>
      <c r="BD172" s="737"/>
      <c r="BE172" s="737"/>
      <c r="BF172" s="737"/>
      <c r="BG172" s="737"/>
      <c r="BH172" s="737"/>
      <c r="BI172" s="737"/>
      <c r="BJ172" s="737"/>
      <c r="BK172" s="737"/>
      <c r="BL172" s="737"/>
      <c r="BM172" s="737"/>
      <c r="BN172" s="737"/>
      <c r="BO172" s="737"/>
      <c r="BP172" s="737"/>
      <c r="BQ172" s="737"/>
      <c r="BR172" s="737"/>
      <c r="BS172" s="737"/>
      <c r="BT172" s="737"/>
      <c r="BU172" s="737"/>
      <c r="BV172" s="737"/>
      <c r="BW172" s="737"/>
      <c r="BX172" s="737"/>
      <c r="BY172" s="737"/>
      <c r="BZ172" s="737"/>
      <c r="CA172" s="737"/>
      <c r="CB172" s="737"/>
      <c r="CC172" s="737"/>
      <c r="CD172" s="737"/>
      <c r="CE172" s="737"/>
      <c r="CF172" s="737"/>
      <c r="CG172" s="737"/>
      <c r="CH172" s="737"/>
      <c r="CI172" s="737"/>
      <c r="CJ172" s="737"/>
      <c r="CK172" s="737"/>
      <c r="CL172" s="737"/>
      <c r="CM172" s="737"/>
      <c r="CN172" s="737"/>
      <c r="CO172" s="737"/>
      <c r="CP172" s="737"/>
      <c r="CQ172" s="737"/>
      <c r="CR172" s="737"/>
      <c r="CS172" s="737"/>
      <c r="CT172" s="737"/>
      <c r="CU172" s="737"/>
      <c r="CV172" s="737"/>
      <c r="CW172" s="737"/>
      <c r="CX172" s="737"/>
      <c r="CY172" s="738"/>
      <c r="CZ172" s="739"/>
      <c r="DA172" s="739"/>
      <c r="DB172" s="739"/>
      <c r="DC172" s="739"/>
      <c r="DD172" s="739"/>
      <c r="DE172" s="739"/>
      <c r="DF172" s="739"/>
      <c r="DG172" s="739"/>
      <c r="DH172" s="739"/>
      <c r="DI172" s="739"/>
      <c r="DJ172" s="739"/>
      <c r="DK172" s="739"/>
      <c r="DL172" s="739"/>
      <c r="DM172" s="739"/>
      <c r="DN172" s="739"/>
      <c r="DO172" s="739"/>
      <c r="DP172" s="739"/>
      <c r="DQ172" s="739"/>
      <c r="DR172" s="739"/>
      <c r="DS172" s="739"/>
      <c r="DT172" s="739"/>
      <c r="DU172" s="739"/>
      <c r="DV172" s="739"/>
      <c r="DW172" s="740"/>
      <c r="DX172" s="37"/>
    </row>
    <row r="173" spans="2:128" x14ac:dyDescent="0.2">
      <c r="B173" s="187" t="s">
        <v>531</v>
      </c>
      <c r="C173" s="256" t="s">
        <v>532</v>
      </c>
      <c r="D173" s="670"/>
      <c r="E173" s="670"/>
      <c r="F173" s="670"/>
      <c r="G173" s="670"/>
      <c r="H173" s="670"/>
      <c r="I173" s="732"/>
      <c r="J173" s="732"/>
      <c r="K173" s="732"/>
      <c r="L173" s="732"/>
      <c r="M173" s="732"/>
      <c r="N173" s="732"/>
      <c r="O173" s="732"/>
      <c r="P173" s="732"/>
      <c r="Q173" s="732"/>
      <c r="R173" s="733"/>
      <c r="S173" s="734"/>
      <c r="T173" s="733"/>
      <c r="U173" s="735"/>
      <c r="V173" s="736"/>
      <c r="W173" s="736"/>
      <c r="X173" s="737">
        <f t="shared" ref="X173:BC173" si="64">SUMIF($C:$C,"60.1x",X:X)</f>
        <v>0</v>
      </c>
      <c r="Y173" s="737">
        <f t="shared" si="64"/>
        <v>0</v>
      </c>
      <c r="Z173" s="737">
        <f t="shared" si="64"/>
        <v>0</v>
      </c>
      <c r="AA173" s="737">
        <f t="shared" si="64"/>
        <v>0</v>
      </c>
      <c r="AB173" s="737">
        <f t="shared" si="64"/>
        <v>0</v>
      </c>
      <c r="AC173" s="737">
        <f t="shared" si="64"/>
        <v>0</v>
      </c>
      <c r="AD173" s="737">
        <f t="shared" si="64"/>
        <v>0</v>
      </c>
      <c r="AE173" s="737">
        <f t="shared" si="64"/>
        <v>0</v>
      </c>
      <c r="AF173" s="737">
        <f t="shared" si="64"/>
        <v>0</v>
      </c>
      <c r="AG173" s="737">
        <f t="shared" si="64"/>
        <v>0</v>
      </c>
      <c r="AH173" s="737">
        <f t="shared" si="64"/>
        <v>0</v>
      </c>
      <c r="AI173" s="737">
        <f t="shared" si="64"/>
        <v>0</v>
      </c>
      <c r="AJ173" s="737">
        <f t="shared" si="64"/>
        <v>0</v>
      </c>
      <c r="AK173" s="737">
        <f t="shared" si="64"/>
        <v>0</v>
      </c>
      <c r="AL173" s="737">
        <f t="shared" si="64"/>
        <v>0</v>
      </c>
      <c r="AM173" s="737">
        <f t="shared" si="64"/>
        <v>0</v>
      </c>
      <c r="AN173" s="737">
        <f t="shared" si="64"/>
        <v>0</v>
      </c>
      <c r="AO173" s="737">
        <f t="shared" si="64"/>
        <v>0</v>
      </c>
      <c r="AP173" s="737">
        <f t="shared" si="64"/>
        <v>0</v>
      </c>
      <c r="AQ173" s="737">
        <f t="shared" si="64"/>
        <v>0</v>
      </c>
      <c r="AR173" s="737">
        <f t="shared" si="64"/>
        <v>0</v>
      </c>
      <c r="AS173" s="737">
        <f t="shared" si="64"/>
        <v>0</v>
      </c>
      <c r="AT173" s="737">
        <f t="shared" si="64"/>
        <v>0</v>
      </c>
      <c r="AU173" s="737">
        <f t="shared" si="64"/>
        <v>0</v>
      </c>
      <c r="AV173" s="737">
        <f t="shared" si="64"/>
        <v>0</v>
      </c>
      <c r="AW173" s="737">
        <f t="shared" si="64"/>
        <v>0</v>
      </c>
      <c r="AX173" s="737">
        <f t="shared" si="64"/>
        <v>0</v>
      </c>
      <c r="AY173" s="737">
        <f t="shared" si="64"/>
        <v>0</v>
      </c>
      <c r="AZ173" s="737">
        <f t="shared" si="64"/>
        <v>0</v>
      </c>
      <c r="BA173" s="737">
        <f t="shared" si="64"/>
        <v>0</v>
      </c>
      <c r="BB173" s="737">
        <f t="shared" si="64"/>
        <v>0</v>
      </c>
      <c r="BC173" s="737">
        <f t="shared" si="64"/>
        <v>0</v>
      </c>
      <c r="BD173" s="737">
        <f t="shared" ref="BD173:CI173" si="65">SUMIF($C:$C,"60.1x",BD:BD)</f>
        <v>0</v>
      </c>
      <c r="BE173" s="737">
        <f t="shared" si="65"/>
        <v>0</v>
      </c>
      <c r="BF173" s="737">
        <f t="shared" si="65"/>
        <v>0</v>
      </c>
      <c r="BG173" s="737">
        <f t="shared" si="65"/>
        <v>0</v>
      </c>
      <c r="BH173" s="737">
        <f t="shared" si="65"/>
        <v>0</v>
      </c>
      <c r="BI173" s="737">
        <f t="shared" si="65"/>
        <v>0</v>
      </c>
      <c r="BJ173" s="737">
        <f t="shared" si="65"/>
        <v>0</v>
      </c>
      <c r="BK173" s="737">
        <f t="shared" si="65"/>
        <v>0</v>
      </c>
      <c r="BL173" s="737">
        <f t="shared" si="65"/>
        <v>0</v>
      </c>
      <c r="BM173" s="737">
        <f t="shared" si="65"/>
        <v>0</v>
      </c>
      <c r="BN173" s="737">
        <f t="shared" si="65"/>
        <v>0</v>
      </c>
      <c r="BO173" s="737">
        <f t="shared" si="65"/>
        <v>0</v>
      </c>
      <c r="BP173" s="737">
        <f t="shared" si="65"/>
        <v>0</v>
      </c>
      <c r="BQ173" s="737">
        <f t="shared" si="65"/>
        <v>0</v>
      </c>
      <c r="BR173" s="737">
        <f t="shared" si="65"/>
        <v>0</v>
      </c>
      <c r="BS173" s="737">
        <f t="shared" si="65"/>
        <v>0</v>
      </c>
      <c r="BT173" s="737">
        <f t="shared" si="65"/>
        <v>0</v>
      </c>
      <c r="BU173" s="737">
        <f t="shared" si="65"/>
        <v>0</v>
      </c>
      <c r="BV173" s="737">
        <f t="shared" si="65"/>
        <v>0</v>
      </c>
      <c r="BW173" s="737">
        <f t="shared" si="65"/>
        <v>0</v>
      </c>
      <c r="BX173" s="737">
        <f t="shared" si="65"/>
        <v>0</v>
      </c>
      <c r="BY173" s="737">
        <f t="shared" si="65"/>
        <v>0</v>
      </c>
      <c r="BZ173" s="737">
        <f t="shared" si="65"/>
        <v>0</v>
      </c>
      <c r="CA173" s="737">
        <f t="shared" si="65"/>
        <v>0</v>
      </c>
      <c r="CB173" s="737">
        <f t="shared" si="65"/>
        <v>0</v>
      </c>
      <c r="CC173" s="737">
        <f t="shared" si="65"/>
        <v>0</v>
      </c>
      <c r="CD173" s="737">
        <f t="shared" si="65"/>
        <v>0</v>
      </c>
      <c r="CE173" s="737">
        <f t="shared" si="65"/>
        <v>0</v>
      </c>
      <c r="CF173" s="737">
        <f t="shared" si="65"/>
        <v>0</v>
      </c>
      <c r="CG173" s="737">
        <f t="shared" si="65"/>
        <v>0</v>
      </c>
      <c r="CH173" s="737">
        <f t="shared" si="65"/>
        <v>0</v>
      </c>
      <c r="CI173" s="737">
        <f t="shared" si="65"/>
        <v>0</v>
      </c>
      <c r="CJ173" s="737">
        <f t="shared" ref="CJ173:DO173" si="66">SUMIF($C:$C,"60.1x",CJ:CJ)</f>
        <v>0</v>
      </c>
      <c r="CK173" s="737">
        <f t="shared" si="66"/>
        <v>0</v>
      </c>
      <c r="CL173" s="737">
        <f t="shared" si="66"/>
        <v>0</v>
      </c>
      <c r="CM173" s="737">
        <f t="shared" si="66"/>
        <v>0</v>
      </c>
      <c r="CN173" s="737">
        <f t="shared" si="66"/>
        <v>0</v>
      </c>
      <c r="CO173" s="737">
        <f t="shared" si="66"/>
        <v>0</v>
      </c>
      <c r="CP173" s="737">
        <f t="shared" si="66"/>
        <v>0</v>
      </c>
      <c r="CQ173" s="737">
        <f t="shared" si="66"/>
        <v>0</v>
      </c>
      <c r="CR173" s="737">
        <f t="shared" si="66"/>
        <v>0</v>
      </c>
      <c r="CS173" s="737">
        <f t="shared" si="66"/>
        <v>0</v>
      </c>
      <c r="CT173" s="737">
        <f t="shared" si="66"/>
        <v>0</v>
      </c>
      <c r="CU173" s="737">
        <f t="shared" si="66"/>
        <v>0</v>
      </c>
      <c r="CV173" s="737">
        <f t="shared" si="66"/>
        <v>0</v>
      </c>
      <c r="CW173" s="737">
        <f t="shared" si="66"/>
        <v>0</v>
      </c>
      <c r="CX173" s="737">
        <f t="shared" si="66"/>
        <v>0</v>
      </c>
      <c r="CY173" s="738">
        <f t="shared" si="66"/>
        <v>0</v>
      </c>
      <c r="CZ173" s="739">
        <f t="shared" si="66"/>
        <v>0</v>
      </c>
      <c r="DA173" s="739">
        <f t="shared" si="66"/>
        <v>0</v>
      </c>
      <c r="DB173" s="739">
        <f t="shared" si="66"/>
        <v>0</v>
      </c>
      <c r="DC173" s="739">
        <f t="shared" si="66"/>
        <v>0</v>
      </c>
      <c r="DD173" s="739">
        <f t="shared" si="66"/>
        <v>0</v>
      </c>
      <c r="DE173" s="739">
        <f t="shared" si="66"/>
        <v>0</v>
      </c>
      <c r="DF173" s="739">
        <f t="shared" si="66"/>
        <v>0</v>
      </c>
      <c r="DG173" s="739">
        <f t="shared" si="66"/>
        <v>0</v>
      </c>
      <c r="DH173" s="739">
        <f t="shared" si="66"/>
        <v>0</v>
      </c>
      <c r="DI173" s="739">
        <f t="shared" si="66"/>
        <v>0</v>
      </c>
      <c r="DJ173" s="739">
        <f t="shared" si="66"/>
        <v>0</v>
      </c>
      <c r="DK173" s="739">
        <f t="shared" si="66"/>
        <v>0</v>
      </c>
      <c r="DL173" s="739">
        <f t="shared" si="66"/>
        <v>0</v>
      </c>
      <c r="DM173" s="739">
        <f t="shared" si="66"/>
        <v>0</v>
      </c>
      <c r="DN173" s="739">
        <f t="shared" si="66"/>
        <v>0</v>
      </c>
      <c r="DO173" s="739">
        <f t="shared" si="66"/>
        <v>0</v>
      </c>
      <c r="DP173" s="739">
        <f t="shared" ref="DP173:DW173" si="67">SUMIF($C:$C,"60.1x",DP:DP)</f>
        <v>0</v>
      </c>
      <c r="DQ173" s="739">
        <f t="shared" si="67"/>
        <v>0</v>
      </c>
      <c r="DR173" s="739">
        <f t="shared" si="67"/>
        <v>0</v>
      </c>
      <c r="DS173" s="739">
        <f t="shared" si="67"/>
        <v>0</v>
      </c>
      <c r="DT173" s="739">
        <f t="shared" si="67"/>
        <v>0</v>
      </c>
      <c r="DU173" s="739">
        <f t="shared" si="67"/>
        <v>0</v>
      </c>
      <c r="DV173" s="739">
        <f t="shared" si="67"/>
        <v>0</v>
      </c>
      <c r="DW173" s="740">
        <f t="shared" si="67"/>
        <v>0</v>
      </c>
      <c r="DX173" s="37"/>
    </row>
    <row r="174" spans="2:128" x14ac:dyDescent="0.2">
      <c r="B174" s="187" t="s">
        <v>533</v>
      </c>
      <c r="C174" s="256" t="s">
        <v>534</v>
      </c>
      <c r="D174" s="670"/>
      <c r="E174" s="670"/>
      <c r="F174" s="670"/>
      <c r="G174" s="670"/>
      <c r="H174" s="670"/>
      <c r="I174" s="732"/>
      <c r="J174" s="732"/>
      <c r="K174" s="732"/>
      <c r="L174" s="732"/>
      <c r="M174" s="732"/>
      <c r="N174" s="732"/>
      <c r="O174" s="732"/>
      <c r="P174" s="732"/>
      <c r="Q174" s="732"/>
      <c r="R174" s="733"/>
      <c r="S174" s="734"/>
      <c r="T174" s="733"/>
      <c r="U174" s="735"/>
      <c r="V174" s="736"/>
      <c r="W174" s="736"/>
      <c r="X174" s="737">
        <f t="shared" ref="X174:BC174" si="68">SUMIF($C:$C,"60.2x",X:X)</f>
        <v>0</v>
      </c>
      <c r="Y174" s="737">
        <f t="shared" si="68"/>
        <v>0</v>
      </c>
      <c r="Z174" s="737">
        <f t="shared" si="68"/>
        <v>0</v>
      </c>
      <c r="AA174" s="737">
        <f t="shared" si="68"/>
        <v>0</v>
      </c>
      <c r="AB174" s="737">
        <f t="shared" si="68"/>
        <v>0</v>
      </c>
      <c r="AC174" s="737">
        <f t="shared" si="68"/>
        <v>0</v>
      </c>
      <c r="AD174" s="737">
        <f t="shared" si="68"/>
        <v>0</v>
      </c>
      <c r="AE174" s="737">
        <f t="shared" si="68"/>
        <v>0</v>
      </c>
      <c r="AF174" s="737">
        <f t="shared" si="68"/>
        <v>0</v>
      </c>
      <c r="AG174" s="737">
        <f t="shared" si="68"/>
        <v>0</v>
      </c>
      <c r="AH174" s="737">
        <f t="shared" si="68"/>
        <v>0</v>
      </c>
      <c r="AI174" s="737">
        <f t="shared" si="68"/>
        <v>0</v>
      </c>
      <c r="AJ174" s="737">
        <f t="shared" si="68"/>
        <v>0</v>
      </c>
      <c r="AK174" s="737">
        <f t="shared" si="68"/>
        <v>0</v>
      </c>
      <c r="AL174" s="737">
        <f t="shared" si="68"/>
        <v>0</v>
      </c>
      <c r="AM174" s="737">
        <f t="shared" si="68"/>
        <v>0</v>
      </c>
      <c r="AN174" s="737">
        <f t="shared" si="68"/>
        <v>0</v>
      </c>
      <c r="AO174" s="737">
        <f t="shared" si="68"/>
        <v>0</v>
      </c>
      <c r="AP174" s="737">
        <f t="shared" si="68"/>
        <v>0</v>
      </c>
      <c r="AQ174" s="737">
        <f t="shared" si="68"/>
        <v>0</v>
      </c>
      <c r="AR174" s="737">
        <f t="shared" si="68"/>
        <v>0</v>
      </c>
      <c r="AS174" s="737">
        <f t="shared" si="68"/>
        <v>0</v>
      </c>
      <c r="AT174" s="737">
        <f t="shared" si="68"/>
        <v>0</v>
      </c>
      <c r="AU174" s="737">
        <f t="shared" si="68"/>
        <v>0</v>
      </c>
      <c r="AV174" s="737">
        <f t="shared" si="68"/>
        <v>0</v>
      </c>
      <c r="AW174" s="737">
        <f t="shared" si="68"/>
        <v>0</v>
      </c>
      <c r="AX174" s="737">
        <f t="shared" si="68"/>
        <v>0</v>
      </c>
      <c r="AY174" s="737">
        <f t="shared" si="68"/>
        <v>0</v>
      </c>
      <c r="AZ174" s="737">
        <f t="shared" si="68"/>
        <v>0</v>
      </c>
      <c r="BA174" s="737">
        <f t="shared" si="68"/>
        <v>0</v>
      </c>
      <c r="BB174" s="737">
        <f t="shared" si="68"/>
        <v>0</v>
      </c>
      <c r="BC174" s="737">
        <f t="shared" si="68"/>
        <v>0</v>
      </c>
      <c r="BD174" s="737">
        <f t="shared" ref="BD174:CI174" si="69">SUMIF($C:$C,"60.2x",BD:BD)</f>
        <v>0</v>
      </c>
      <c r="BE174" s="737">
        <f t="shared" si="69"/>
        <v>0</v>
      </c>
      <c r="BF174" s="737">
        <f t="shared" si="69"/>
        <v>0</v>
      </c>
      <c r="BG174" s="737">
        <f t="shared" si="69"/>
        <v>0</v>
      </c>
      <c r="BH174" s="737">
        <f t="shared" si="69"/>
        <v>0</v>
      </c>
      <c r="BI174" s="737">
        <f t="shared" si="69"/>
        <v>0</v>
      </c>
      <c r="BJ174" s="737">
        <f t="shared" si="69"/>
        <v>0</v>
      </c>
      <c r="BK174" s="737">
        <f t="shared" si="69"/>
        <v>0</v>
      </c>
      <c r="BL174" s="737">
        <f t="shared" si="69"/>
        <v>0</v>
      </c>
      <c r="BM174" s="737">
        <f t="shared" si="69"/>
        <v>0</v>
      </c>
      <c r="BN174" s="737">
        <f t="shared" si="69"/>
        <v>0</v>
      </c>
      <c r="BO174" s="737">
        <f t="shared" si="69"/>
        <v>0</v>
      </c>
      <c r="BP174" s="737">
        <f t="shared" si="69"/>
        <v>0</v>
      </c>
      <c r="BQ174" s="737">
        <f t="shared" si="69"/>
        <v>0</v>
      </c>
      <c r="BR174" s="737">
        <f t="shared" si="69"/>
        <v>0</v>
      </c>
      <c r="BS174" s="737">
        <f t="shared" si="69"/>
        <v>0</v>
      </c>
      <c r="BT174" s="737">
        <f t="shared" si="69"/>
        <v>0</v>
      </c>
      <c r="BU174" s="737">
        <f t="shared" si="69"/>
        <v>0</v>
      </c>
      <c r="BV174" s="737">
        <f t="shared" si="69"/>
        <v>0</v>
      </c>
      <c r="BW174" s="737">
        <f t="shared" si="69"/>
        <v>0</v>
      </c>
      <c r="BX174" s="737">
        <f t="shared" si="69"/>
        <v>0</v>
      </c>
      <c r="BY174" s="737">
        <f t="shared" si="69"/>
        <v>0</v>
      </c>
      <c r="BZ174" s="737">
        <f t="shared" si="69"/>
        <v>0</v>
      </c>
      <c r="CA174" s="737">
        <f t="shared" si="69"/>
        <v>0</v>
      </c>
      <c r="CB174" s="737">
        <f t="shared" si="69"/>
        <v>0</v>
      </c>
      <c r="CC174" s="737">
        <f t="shared" si="69"/>
        <v>0</v>
      </c>
      <c r="CD174" s="737">
        <f t="shared" si="69"/>
        <v>0</v>
      </c>
      <c r="CE174" s="737">
        <f t="shared" si="69"/>
        <v>0</v>
      </c>
      <c r="CF174" s="737">
        <f t="shared" si="69"/>
        <v>0</v>
      </c>
      <c r="CG174" s="737">
        <f t="shared" si="69"/>
        <v>0</v>
      </c>
      <c r="CH174" s="737">
        <f t="shared" si="69"/>
        <v>0</v>
      </c>
      <c r="CI174" s="737">
        <f t="shared" si="69"/>
        <v>0</v>
      </c>
      <c r="CJ174" s="737">
        <f t="shared" ref="CJ174:DO174" si="70">SUMIF($C:$C,"60.2x",CJ:CJ)</f>
        <v>0</v>
      </c>
      <c r="CK174" s="737">
        <f t="shared" si="70"/>
        <v>0</v>
      </c>
      <c r="CL174" s="737">
        <f t="shared" si="70"/>
        <v>0</v>
      </c>
      <c r="CM174" s="737">
        <f t="shared" si="70"/>
        <v>0</v>
      </c>
      <c r="CN174" s="737">
        <f t="shared" si="70"/>
        <v>0</v>
      </c>
      <c r="CO174" s="737">
        <f t="shared" si="70"/>
        <v>0</v>
      </c>
      <c r="CP174" s="737">
        <f t="shared" si="70"/>
        <v>0</v>
      </c>
      <c r="CQ174" s="737">
        <f t="shared" si="70"/>
        <v>0</v>
      </c>
      <c r="CR174" s="737">
        <f t="shared" si="70"/>
        <v>0</v>
      </c>
      <c r="CS174" s="737">
        <f t="shared" si="70"/>
        <v>0</v>
      </c>
      <c r="CT174" s="737">
        <f t="shared" si="70"/>
        <v>0</v>
      </c>
      <c r="CU174" s="737">
        <f t="shared" si="70"/>
        <v>0</v>
      </c>
      <c r="CV174" s="737">
        <f t="shared" si="70"/>
        <v>0</v>
      </c>
      <c r="CW174" s="737">
        <f t="shared" si="70"/>
        <v>0</v>
      </c>
      <c r="CX174" s="737">
        <f t="shared" si="70"/>
        <v>0</v>
      </c>
      <c r="CY174" s="738">
        <f t="shared" si="70"/>
        <v>0</v>
      </c>
      <c r="CZ174" s="739">
        <f t="shared" si="70"/>
        <v>0</v>
      </c>
      <c r="DA174" s="739">
        <f t="shared" si="70"/>
        <v>0</v>
      </c>
      <c r="DB174" s="739">
        <f t="shared" si="70"/>
        <v>0</v>
      </c>
      <c r="DC174" s="739">
        <f t="shared" si="70"/>
        <v>0</v>
      </c>
      <c r="DD174" s="739">
        <f t="shared" si="70"/>
        <v>0</v>
      </c>
      <c r="DE174" s="739">
        <f t="shared" si="70"/>
        <v>0</v>
      </c>
      <c r="DF174" s="739">
        <f t="shared" si="70"/>
        <v>0</v>
      </c>
      <c r="DG174" s="739">
        <f t="shared" si="70"/>
        <v>0</v>
      </c>
      <c r="DH174" s="739">
        <f t="shared" si="70"/>
        <v>0</v>
      </c>
      <c r="DI174" s="739">
        <f t="shared" si="70"/>
        <v>0</v>
      </c>
      <c r="DJ174" s="739">
        <f t="shared" si="70"/>
        <v>0</v>
      </c>
      <c r="DK174" s="739">
        <f t="shared" si="70"/>
        <v>0</v>
      </c>
      <c r="DL174" s="739">
        <f t="shared" si="70"/>
        <v>0</v>
      </c>
      <c r="DM174" s="739">
        <f t="shared" si="70"/>
        <v>0</v>
      </c>
      <c r="DN174" s="739">
        <f t="shared" si="70"/>
        <v>0</v>
      </c>
      <c r="DO174" s="739">
        <f t="shared" si="70"/>
        <v>0</v>
      </c>
      <c r="DP174" s="739">
        <f t="shared" ref="DP174:DW174" si="71">SUMIF($C:$C,"60.2x",DP:DP)</f>
        <v>0</v>
      </c>
      <c r="DQ174" s="739">
        <f t="shared" si="71"/>
        <v>0</v>
      </c>
      <c r="DR174" s="739">
        <f t="shared" si="71"/>
        <v>0</v>
      </c>
      <c r="DS174" s="739">
        <f t="shared" si="71"/>
        <v>0</v>
      </c>
      <c r="DT174" s="739">
        <f t="shared" si="71"/>
        <v>0</v>
      </c>
      <c r="DU174" s="739">
        <f t="shared" si="71"/>
        <v>0</v>
      </c>
      <c r="DV174" s="739">
        <f t="shared" si="71"/>
        <v>0</v>
      </c>
      <c r="DW174" s="740">
        <f t="shared" si="71"/>
        <v>0</v>
      </c>
      <c r="DX174" s="37"/>
    </row>
    <row r="175" spans="2:128" x14ac:dyDescent="0.2">
      <c r="B175" s="194" t="s">
        <v>535</v>
      </c>
      <c r="C175" s="743" t="s">
        <v>536</v>
      </c>
      <c r="D175" s="670"/>
      <c r="E175" s="670"/>
      <c r="F175" s="670"/>
      <c r="G175" s="670"/>
      <c r="H175" s="670"/>
      <c r="I175" s="732"/>
      <c r="J175" s="732"/>
      <c r="K175" s="732"/>
      <c r="L175" s="732"/>
      <c r="M175" s="732"/>
      <c r="N175" s="732"/>
      <c r="O175" s="732"/>
      <c r="P175" s="732"/>
      <c r="Q175" s="732"/>
      <c r="R175" s="733"/>
      <c r="S175" s="734"/>
      <c r="T175" s="733"/>
      <c r="U175" s="360"/>
      <c r="V175" s="737"/>
      <c r="W175" s="737"/>
      <c r="X175" s="737"/>
      <c r="Y175" s="737"/>
      <c r="Z175" s="737"/>
      <c r="AA175" s="737"/>
      <c r="AB175" s="737"/>
      <c r="AC175" s="737"/>
      <c r="AD175" s="737"/>
      <c r="AE175" s="737"/>
      <c r="AF175" s="737"/>
      <c r="AG175" s="737"/>
      <c r="AH175" s="737"/>
      <c r="AI175" s="737"/>
      <c r="AJ175" s="737"/>
      <c r="AK175" s="737"/>
      <c r="AL175" s="737"/>
      <c r="AM175" s="737"/>
      <c r="AN175" s="737"/>
      <c r="AO175" s="737"/>
      <c r="AP175" s="737"/>
      <c r="AQ175" s="737"/>
      <c r="AR175" s="737"/>
      <c r="AS175" s="737"/>
      <c r="AT175" s="737"/>
      <c r="AU175" s="737"/>
      <c r="AV175" s="737"/>
      <c r="AW175" s="737"/>
      <c r="AX175" s="737"/>
      <c r="AY175" s="737"/>
      <c r="AZ175" s="737"/>
      <c r="BA175" s="737"/>
      <c r="BB175" s="737"/>
      <c r="BC175" s="737"/>
      <c r="BD175" s="737"/>
      <c r="BE175" s="737"/>
      <c r="BF175" s="737"/>
      <c r="BG175" s="737"/>
      <c r="BH175" s="737"/>
      <c r="BI175" s="737"/>
      <c r="BJ175" s="737"/>
      <c r="BK175" s="737"/>
      <c r="BL175" s="737"/>
      <c r="BM175" s="737"/>
      <c r="BN175" s="737"/>
      <c r="BO175" s="737"/>
      <c r="BP175" s="737"/>
      <c r="BQ175" s="737"/>
      <c r="BR175" s="737"/>
      <c r="BS175" s="737"/>
      <c r="BT175" s="737"/>
      <c r="BU175" s="737"/>
      <c r="BV175" s="737"/>
      <c r="BW175" s="737"/>
      <c r="BX175" s="737"/>
      <c r="BY175" s="737"/>
      <c r="BZ175" s="737"/>
      <c r="CA175" s="737"/>
      <c r="CB175" s="737"/>
      <c r="CC175" s="737"/>
      <c r="CD175" s="737"/>
      <c r="CE175" s="737"/>
      <c r="CF175" s="737"/>
      <c r="CG175" s="737"/>
      <c r="CH175" s="737"/>
      <c r="CI175" s="737"/>
      <c r="CJ175" s="737"/>
      <c r="CK175" s="737"/>
      <c r="CL175" s="737"/>
      <c r="CM175" s="737"/>
      <c r="CN175" s="737"/>
      <c r="CO175" s="737"/>
      <c r="CP175" s="737"/>
      <c r="CQ175" s="737"/>
      <c r="CR175" s="737"/>
      <c r="CS175" s="737"/>
      <c r="CT175" s="737"/>
      <c r="CU175" s="737"/>
      <c r="CV175" s="737"/>
      <c r="CW175" s="737"/>
      <c r="CX175" s="737"/>
      <c r="CY175" s="738"/>
      <c r="CZ175" s="739"/>
      <c r="DA175" s="739"/>
      <c r="DB175" s="739"/>
      <c r="DC175" s="739"/>
      <c r="DD175" s="739"/>
      <c r="DE175" s="739"/>
      <c r="DF175" s="739"/>
      <c r="DG175" s="739"/>
      <c r="DH175" s="739"/>
      <c r="DI175" s="739"/>
      <c r="DJ175" s="739"/>
      <c r="DK175" s="739"/>
      <c r="DL175" s="739"/>
      <c r="DM175" s="739"/>
      <c r="DN175" s="739"/>
      <c r="DO175" s="739"/>
      <c r="DP175" s="739"/>
      <c r="DQ175" s="739"/>
      <c r="DR175" s="739"/>
      <c r="DS175" s="739"/>
      <c r="DT175" s="739"/>
      <c r="DU175" s="739"/>
      <c r="DV175" s="739"/>
      <c r="DW175" s="740"/>
      <c r="DX175" s="37"/>
    </row>
    <row r="176" spans="2:128" x14ac:dyDescent="0.2">
      <c r="B176" s="195" t="s">
        <v>537</v>
      </c>
      <c r="C176" s="256" t="s">
        <v>538</v>
      </c>
      <c r="D176" s="670"/>
      <c r="E176" s="670"/>
      <c r="F176" s="670"/>
      <c r="G176" s="670"/>
      <c r="H176" s="670"/>
      <c r="I176" s="732"/>
      <c r="J176" s="732"/>
      <c r="K176" s="732"/>
      <c r="L176" s="732"/>
      <c r="M176" s="732"/>
      <c r="N176" s="732"/>
      <c r="O176" s="732"/>
      <c r="P176" s="732"/>
      <c r="Q176" s="732"/>
      <c r="R176" s="733"/>
      <c r="S176" s="734"/>
      <c r="T176" s="733"/>
      <c r="U176" s="735"/>
      <c r="V176" s="736"/>
      <c r="W176" s="736"/>
      <c r="X176" s="737">
        <f t="shared" ref="X176:BC176" si="72">SUMIF($C:$C,"61.1x",X:X)</f>
        <v>0</v>
      </c>
      <c r="Y176" s="737">
        <f t="shared" si="72"/>
        <v>0</v>
      </c>
      <c r="Z176" s="737">
        <f t="shared" si="72"/>
        <v>0</v>
      </c>
      <c r="AA176" s="737">
        <f t="shared" si="72"/>
        <v>0</v>
      </c>
      <c r="AB176" s="737">
        <f t="shared" si="72"/>
        <v>0</v>
      </c>
      <c r="AC176" s="737">
        <f t="shared" si="72"/>
        <v>0</v>
      </c>
      <c r="AD176" s="737">
        <f t="shared" si="72"/>
        <v>0</v>
      </c>
      <c r="AE176" s="737">
        <f t="shared" si="72"/>
        <v>0</v>
      </c>
      <c r="AF176" s="737">
        <f t="shared" si="72"/>
        <v>0</v>
      </c>
      <c r="AG176" s="737">
        <f t="shared" si="72"/>
        <v>0</v>
      </c>
      <c r="AH176" s="737">
        <f t="shared" si="72"/>
        <v>0</v>
      </c>
      <c r="AI176" s="737">
        <f t="shared" si="72"/>
        <v>0</v>
      </c>
      <c r="AJ176" s="737">
        <f t="shared" si="72"/>
        <v>0</v>
      </c>
      <c r="AK176" s="737">
        <f t="shared" si="72"/>
        <v>0</v>
      </c>
      <c r="AL176" s="737">
        <f t="shared" si="72"/>
        <v>0</v>
      </c>
      <c r="AM176" s="737">
        <f t="shared" si="72"/>
        <v>0</v>
      </c>
      <c r="AN176" s="737">
        <f t="shared" si="72"/>
        <v>0</v>
      </c>
      <c r="AO176" s="737">
        <f t="shared" si="72"/>
        <v>0</v>
      </c>
      <c r="AP176" s="737">
        <f t="shared" si="72"/>
        <v>0</v>
      </c>
      <c r="AQ176" s="737">
        <f t="shared" si="72"/>
        <v>0</v>
      </c>
      <c r="AR176" s="737">
        <f t="shared" si="72"/>
        <v>0</v>
      </c>
      <c r="AS176" s="737">
        <f t="shared" si="72"/>
        <v>0</v>
      </c>
      <c r="AT176" s="737">
        <f t="shared" si="72"/>
        <v>0</v>
      </c>
      <c r="AU176" s="737">
        <f t="shared" si="72"/>
        <v>0</v>
      </c>
      <c r="AV176" s="737">
        <f t="shared" si="72"/>
        <v>0</v>
      </c>
      <c r="AW176" s="737">
        <f t="shared" si="72"/>
        <v>0</v>
      </c>
      <c r="AX176" s="737">
        <f t="shared" si="72"/>
        <v>0</v>
      </c>
      <c r="AY176" s="737">
        <f t="shared" si="72"/>
        <v>0</v>
      </c>
      <c r="AZ176" s="737">
        <f t="shared" si="72"/>
        <v>0</v>
      </c>
      <c r="BA176" s="737">
        <f t="shared" si="72"/>
        <v>0</v>
      </c>
      <c r="BB176" s="737">
        <f t="shared" si="72"/>
        <v>0</v>
      </c>
      <c r="BC176" s="737">
        <f t="shared" si="72"/>
        <v>0</v>
      </c>
      <c r="BD176" s="737">
        <f t="shared" ref="BD176:CI176" si="73">SUMIF($C:$C,"61.1x",BD:BD)</f>
        <v>0</v>
      </c>
      <c r="BE176" s="737">
        <f t="shared" si="73"/>
        <v>0</v>
      </c>
      <c r="BF176" s="737">
        <f t="shared" si="73"/>
        <v>0</v>
      </c>
      <c r="BG176" s="737">
        <f t="shared" si="73"/>
        <v>0</v>
      </c>
      <c r="BH176" s="737">
        <f t="shared" si="73"/>
        <v>0</v>
      </c>
      <c r="BI176" s="737">
        <f t="shared" si="73"/>
        <v>0</v>
      </c>
      <c r="BJ176" s="737">
        <f t="shared" si="73"/>
        <v>0</v>
      </c>
      <c r="BK176" s="737">
        <f t="shared" si="73"/>
        <v>0</v>
      </c>
      <c r="BL176" s="737">
        <f t="shared" si="73"/>
        <v>0</v>
      </c>
      <c r="BM176" s="737">
        <f t="shared" si="73"/>
        <v>0</v>
      </c>
      <c r="BN176" s="737">
        <f t="shared" si="73"/>
        <v>0</v>
      </c>
      <c r="BO176" s="737">
        <f t="shared" si="73"/>
        <v>0</v>
      </c>
      <c r="BP176" s="737">
        <f t="shared" si="73"/>
        <v>0</v>
      </c>
      <c r="BQ176" s="737">
        <f t="shared" si="73"/>
        <v>0</v>
      </c>
      <c r="BR176" s="737">
        <f t="shared" si="73"/>
        <v>0</v>
      </c>
      <c r="BS176" s="737">
        <f t="shared" si="73"/>
        <v>0</v>
      </c>
      <c r="BT176" s="737">
        <f t="shared" si="73"/>
        <v>0</v>
      </c>
      <c r="BU176" s="737">
        <f t="shared" si="73"/>
        <v>0</v>
      </c>
      <c r="BV176" s="737">
        <f t="shared" si="73"/>
        <v>0</v>
      </c>
      <c r="BW176" s="737">
        <f t="shared" si="73"/>
        <v>0</v>
      </c>
      <c r="BX176" s="737">
        <f t="shared" si="73"/>
        <v>0</v>
      </c>
      <c r="BY176" s="737">
        <f t="shared" si="73"/>
        <v>0</v>
      </c>
      <c r="BZ176" s="737">
        <f t="shared" si="73"/>
        <v>0</v>
      </c>
      <c r="CA176" s="737">
        <f t="shared" si="73"/>
        <v>0</v>
      </c>
      <c r="CB176" s="737">
        <f t="shared" si="73"/>
        <v>0</v>
      </c>
      <c r="CC176" s="737">
        <f t="shared" si="73"/>
        <v>0</v>
      </c>
      <c r="CD176" s="737">
        <f t="shared" si="73"/>
        <v>0</v>
      </c>
      <c r="CE176" s="737">
        <f t="shared" si="73"/>
        <v>0</v>
      </c>
      <c r="CF176" s="737">
        <f t="shared" si="73"/>
        <v>0</v>
      </c>
      <c r="CG176" s="737">
        <f t="shared" si="73"/>
        <v>0</v>
      </c>
      <c r="CH176" s="737">
        <f t="shared" si="73"/>
        <v>0</v>
      </c>
      <c r="CI176" s="737">
        <f t="shared" si="73"/>
        <v>0</v>
      </c>
      <c r="CJ176" s="737">
        <f t="shared" ref="CJ176:DO176" si="74">SUMIF($C:$C,"61.1x",CJ:CJ)</f>
        <v>0</v>
      </c>
      <c r="CK176" s="737">
        <f t="shared" si="74"/>
        <v>0</v>
      </c>
      <c r="CL176" s="737">
        <f t="shared" si="74"/>
        <v>0</v>
      </c>
      <c r="CM176" s="737">
        <f t="shared" si="74"/>
        <v>0</v>
      </c>
      <c r="CN176" s="737">
        <f t="shared" si="74"/>
        <v>0</v>
      </c>
      <c r="CO176" s="737">
        <f t="shared" si="74"/>
        <v>0</v>
      </c>
      <c r="CP176" s="737">
        <f t="shared" si="74"/>
        <v>0</v>
      </c>
      <c r="CQ176" s="737">
        <f t="shared" si="74"/>
        <v>0</v>
      </c>
      <c r="CR176" s="737">
        <f t="shared" si="74"/>
        <v>0</v>
      </c>
      <c r="CS176" s="737">
        <f t="shared" si="74"/>
        <v>0</v>
      </c>
      <c r="CT176" s="737">
        <f t="shared" si="74"/>
        <v>0</v>
      </c>
      <c r="CU176" s="737">
        <f t="shared" si="74"/>
        <v>0</v>
      </c>
      <c r="CV176" s="737">
        <f t="shared" si="74"/>
        <v>0</v>
      </c>
      <c r="CW176" s="737">
        <f t="shared" si="74"/>
        <v>0</v>
      </c>
      <c r="CX176" s="737">
        <f t="shared" si="74"/>
        <v>0</v>
      </c>
      <c r="CY176" s="738">
        <f t="shared" si="74"/>
        <v>0</v>
      </c>
      <c r="CZ176" s="739">
        <f t="shared" si="74"/>
        <v>0</v>
      </c>
      <c r="DA176" s="739">
        <f t="shared" si="74"/>
        <v>0</v>
      </c>
      <c r="DB176" s="739">
        <f t="shared" si="74"/>
        <v>0</v>
      </c>
      <c r="DC176" s="739">
        <f t="shared" si="74"/>
        <v>0</v>
      </c>
      <c r="DD176" s="739">
        <f t="shared" si="74"/>
        <v>0</v>
      </c>
      <c r="DE176" s="739">
        <f t="shared" si="74"/>
        <v>0</v>
      </c>
      <c r="DF176" s="739">
        <f t="shared" si="74"/>
        <v>0</v>
      </c>
      <c r="DG176" s="739">
        <f t="shared" si="74"/>
        <v>0</v>
      </c>
      <c r="DH176" s="739">
        <f t="shared" si="74"/>
        <v>0</v>
      </c>
      <c r="DI176" s="739">
        <f t="shared" si="74"/>
        <v>0</v>
      </c>
      <c r="DJ176" s="739">
        <f t="shared" si="74"/>
        <v>0</v>
      </c>
      <c r="DK176" s="739">
        <f t="shared" si="74"/>
        <v>0</v>
      </c>
      <c r="DL176" s="739">
        <f t="shared" si="74"/>
        <v>0</v>
      </c>
      <c r="DM176" s="739">
        <f t="shared" si="74"/>
        <v>0</v>
      </c>
      <c r="DN176" s="739">
        <f t="shared" si="74"/>
        <v>0</v>
      </c>
      <c r="DO176" s="739">
        <f t="shared" si="74"/>
        <v>0</v>
      </c>
      <c r="DP176" s="739">
        <f t="shared" ref="DP176:DW176" si="75">SUMIF($C:$C,"61.1x",DP:DP)</f>
        <v>0</v>
      </c>
      <c r="DQ176" s="739">
        <f t="shared" si="75"/>
        <v>0</v>
      </c>
      <c r="DR176" s="739">
        <f t="shared" si="75"/>
        <v>0</v>
      </c>
      <c r="DS176" s="739">
        <f t="shared" si="75"/>
        <v>0</v>
      </c>
      <c r="DT176" s="739">
        <f t="shared" si="75"/>
        <v>0</v>
      </c>
      <c r="DU176" s="739">
        <f t="shared" si="75"/>
        <v>0</v>
      </c>
      <c r="DV176" s="739">
        <f t="shared" si="75"/>
        <v>0</v>
      </c>
      <c r="DW176" s="740">
        <f t="shared" si="75"/>
        <v>0</v>
      </c>
      <c r="DX176" s="37"/>
    </row>
    <row r="177" spans="2:128" ht="25.5" x14ac:dyDescent="0.2">
      <c r="B177" s="678" t="s">
        <v>495</v>
      </c>
      <c r="C177" s="742" t="s">
        <v>895</v>
      </c>
      <c r="D177" s="744" t="s">
        <v>896</v>
      </c>
      <c r="E177" s="745" t="s">
        <v>904</v>
      </c>
      <c r="F177" s="690" t="s">
        <v>767</v>
      </c>
      <c r="G177" s="746" t="s">
        <v>54</v>
      </c>
      <c r="H177" s="690" t="s">
        <v>497</v>
      </c>
      <c r="I177" s="683">
        <f>MAX(X177:AV177)</f>
        <v>0.3235940236229472</v>
      </c>
      <c r="J177" s="683">
        <f>SUMPRODUCT($X$2:$CY$2,$X177:$CY177)*365</f>
        <v>1304.6854227129661</v>
      </c>
      <c r="K177" s="683">
        <f>SUMPRODUCT($X$2:$CY$2,$X178:$CY178)+SUMPRODUCT($X$2:$CY$2,$X179:$CY179)+SUMPRODUCT($X$2:$CY$2,$X180:$CY180)</f>
        <v>0</v>
      </c>
      <c r="L177" s="683">
        <f>SUMPRODUCT($X$2:$CY$2,$X181:$CY181) +SUMPRODUCT($X$2:$CY$2,$X182:$CY182)</f>
        <v>4931.2442239850334</v>
      </c>
      <c r="M177" s="683">
        <f>SUMPRODUCT($X$2:$CY$2,$X183:$CY183)</f>
        <v>0</v>
      </c>
      <c r="N177" s="683">
        <f>SUMPRODUCT($X$2:$CY$2,$X186:$CY186) +SUMPRODUCT($X$2:$CY$2,$X187:$CY187)</f>
        <v>0</v>
      </c>
      <c r="O177" s="683">
        <f>SUMPRODUCT($X$2:$CY$2,$X184:$CY184) +SUMPRODUCT($X$2:$CY$2,$X185:$CY185) +SUMPRODUCT($X$2:$CY$2,$X188:$CY188)</f>
        <v>0</v>
      </c>
      <c r="P177" s="683">
        <f>SUM(K177:O177)</f>
        <v>4931.2442239850334</v>
      </c>
      <c r="Q177" s="683">
        <f>(SUM(K177:M177)*100000)/(J177*1000)</f>
        <v>377.96423092786551</v>
      </c>
      <c r="R177" s="684">
        <f>(P177*100000)/(J177*1000)</f>
        <v>377.96423092786551</v>
      </c>
      <c r="S177" s="747">
        <v>3</v>
      </c>
      <c r="T177" s="748">
        <v>3</v>
      </c>
      <c r="U177" s="687" t="s">
        <v>498</v>
      </c>
      <c r="V177" s="688" t="s">
        <v>127</v>
      </c>
      <c r="W177" s="689" t="s">
        <v>78</v>
      </c>
      <c r="X177" s="690">
        <v>3.1116598428453934E-2</v>
      </c>
      <c r="Y177" s="690">
        <v>6.0521783943342899E-2</v>
      </c>
      <c r="Z177" s="690">
        <v>8.8309684254912979E-2</v>
      </c>
      <c r="AA177" s="690">
        <v>0.11456925004934668</v>
      </c>
      <c r="AB177" s="690">
        <v>0.13938453972508658</v>
      </c>
      <c r="AC177" s="690">
        <v>0.16283498846866074</v>
      </c>
      <c r="AD177" s="690">
        <v>0.18499566253133834</v>
      </c>
      <c r="AE177" s="690">
        <v>0.20593749952056867</v>
      </c>
      <c r="AF177" s="690">
        <v>0.22572753547539132</v>
      </c>
      <c r="AG177" s="690">
        <v>0.24442911945269871</v>
      </c>
      <c r="AH177" s="690">
        <v>0.26210211631125424</v>
      </c>
      <c r="AI177" s="690">
        <v>0.27880309834258921</v>
      </c>
      <c r="AJ177" s="690">
        <v>0.2945855263622007</v>
      </c>
      <c r="AK177" s="690">
        <v>0.30949992084073363</v>
      </c>
      <c r="AL177" s="690">
        <v>0.3235940236229472</v>
      </c>
      <c r="AM177" s="690">
        <v>0.30579635232368507</v>
      </c>
      <c r="AN177" s="690">
        <v>0.28897755294588245</v>
      </c>
      <c r="AO177" s="690">
        <v>0.27308378753385887</v>
      </c>
      <c r="AP177" s="690">
        <v>0.25806417921949665</v>
      </c>
      <c r="AQ177" s="690">
        <v>0.24387064936242436</v>
      </c>
      <c r="AR177" s="690">
        <v>0.22042020061885015</v>
      </c>
      <c r="AS177" s="690">
        <v>0.19825952655617257</v>
      </c>
      <c r="AT177" s="690">
        <v>0.17731768956694227</v>
      </c>
      <c r="AU177" s="690">
        <v>0.15752765361211959</v>
      </c>
      <c r="AV177" s="690">
        <v>0.13882606963481217</v>
      </c>
      <c r="AW177" s="690">
        <v>0.12115307277625667</v>
      </c>
      <c r="AX177" s="690">
        <v>0.10445209074492171</v>
      </c>
      <c r="AY177" s="690">
        <v>8.8669662725310183E-2</v>
      </c>
      <c r="AZ177" s="690">
        <v>7.3755268246777292E-2</v>
      </c>
      <c r="BA177" s="690">
        <v>5.9661165464563709E-2</v>
      </c>
      <c r="BB177" s="690">
        <v>4.6342238335371863E-2</v>
      </c>
      <c r="BC177" s="690">
        <v>3.3755852198285571E-2</v>
      </c>
      <c r="BD177" s="690">
        <v>2.1861717298739029E-2</v>
      </c>
      <c r="BE177" s="690">
        <v>1.062175981866755E-2</v>
      </c>
      <c r="BF177" s="690">
        <v>0</v>
      </c>
      <c r="BG177" s="690">
        <v>0</v>
      </c>
      <c r="BH177" s="690">
        <v>0</v>
      </c>
      <c r="BI177" s="690">
        <v>0</v>
      </c>
      <c r="BJ177" s="690">
        <v>0</v>
      </c>
      <c r="BK177" s="690">
        <v>0</v>
      </c>
      <c r="BL177" s="690">
        <v>0</v>
      </c>
      <c r="BM177" s="690">
        <v>0</v>
      </c>
      <c r="BN177" s="690">
        <v>0</v>
      </c>
      <c r="BO177" s="690">
        <v>0</v>
      </c>
      <c r="BP177" s="690">
        <v>0</v>
      </c>
      <c r="BQ177" s="690">
        <v>0</v>
      </c>
      <c r="BR177" s="690">
        <v>0</v>
      </c>
      <c r="BS177" s="690">
        <v>0</v>
      </c>
      <c r="BT177" s="690">
        <v>0</v>
      </c>
      <c r="BU177" s="690">
        <v>0</v>
      </c>
      <c r="BV177" s="690">
        <v>0</v>
      </c>
      <c r="BW177" s="690">
        <v>0</v>
      </c>
      <c r="BX177" s="690">
        <v>0</v>
      </c>
      <c r="BY177" s="690">
        <v>0</v>
      </c>
      <c r="BZ177" s="690">
        <v>0</v>
      </c>
      <c r="CA177" s="690">
        <v>0</v>
      </c>
      <c r="CB177" s="690">
        <v>0</v>
      </c>
      <c r="CC177" s="690">
        <v>0</v>
      </c>
      <c r="CD177" s="690">
        <v>0</v>
      </c>
      <c r="CE177" s="690">
        <v>0</v>
      </c>
      <c r="CF177" s="690">
        <v>0</v>
      </c>
      <c r="CG177" s="690">
        <v>0</v>
      </c>
      <c r="CH177" s="690">
        <v>0</v>
      </c>
      <c r="CI177" s="690">
        <v>0</v>
      </c>
      <c r="CJ177" s="690">
        <v>0</v>
      </c>
      <c r="CK177" s="690">
        <v>0</v>
      </c>
      <c r="CL177" s="690">
        <v>0</v>
      </c>
      <c r="CM177" s="690">
        <v>0</v>
      </c>
      <c r="CN177" s="690">
        <v>0</v>
      </c>
      <c r="CO177" s="690">
        <v>0</v>
      </c>
      <c r="CP177" s="690">
        <v>0</v>
      </c>
      <c r="CQ177" s="690">
        <v>0</v>
      </c>
      <c r="CR177" s="690">
        <v>0</v>
      </c>
      <c r="CS177" s="690">
        <v>0</v>
      </c>
      <c r="CT177" s="690">
        <v>0</v>
      </c>
      <c r="CU177" s="690">
        <v>0</v>
      </c>
      <c r="CV177" s="690">
        <v>0</v>
      </c>
      <c r="CW177" s="690">
        <v>0</v>
      </c>
      <c r="CX177" s="690">
        <v>0</v>
      </c>
      <c r="CY177" s="690">
        <v>0</v>
      </c>
      <c r="CZ177" s="693">
        <v>0</v>
      </c>
      <c r="DA177" s="694">
        <v>0</v>
      </c>
      <c r="DB177" s="694">
        <v>0</v>
      </c>
      <c r="DC177" s="694">
        <v>0</v>
      </c>
      <c r="DD177" s="694">
        <v>0</v>
      </c>
      <c r="DE177" s="694">
        <v>0</v>
      </c>
      <c r="DF177" s="694">
        <v>0</v>
      </c>
      <c r="DG177" s="694">
        <v>0</v>
      </c>
      <c r="DH177" s="694">
        <v>0</v>
      </c>
      <c r="DI177" s="694">
        <v>0</v>
      </c>
      <c r="DJ177" s="694">
        <v>0</v>
      </c>
      <c r="DK177" s="694">
        <v>0</v>
      </c>
      <c r="DL177" s="694">
        <v>0</v>
      </c>
      <c r="DM177" s="694">
        <v>0</v>
      </c>
      <c r="DN177" s="694">
        <v>0</v>
      </c>
      <c r="DO177" s="694">
        <v>0</v>
      </c>
      <c r="DP177" s="694">
        <v>0</v>
      </c>
      <c r="DQ177" s="694">
        <v>0</v>
      </c>
      <c r="DR177" s="694">
        <v>0</v>
      </c>
      <c r="DS177" s="694">
        <v>0</v>
      </c>
      <c r="DT177" s="694">
        <v>0</v>
      </c>
      <c r="DU177" s="694">
        <v>0</v>
      </c>
      <c r="DV177" s="694">
        <v>0</v>
      </c>
      <c r="DW177" s="695">
        <v>0</v>
      </c>
      <c r="DX177" s="37"/>
    </row>
    <row r="178" spans="2:128" x14ac:dyDescent="0.2">
      <c r="B178" s="696"/>
      <c r="C178" s="749" t="s">
        <v>908</v>
      </c>
      <c r="D178" s="698"/>
      <c r="E178" s="699"/>
      <c r="F178" s="699"/>
      <c r="G178" s="698"/>
      <c r="H178" s="699"/>
      <c r="I178" s="699"/>
      <c r="J178" s="699"/>
      <c r="K178" s="699"/>
      <c r="L178" s="699"/>
      <c r="M178" s="699"/>
      <c r="N178" s="699"/>
      <c r="O178" s="699"/>
      <c r="P178" s="699"/>
      <c r="Q178" s="699"/>
      <c r="R178" s="700"/>
      <c r="S178" s="699"/>
      <c r="T178" s="700"/>
      <c r="U178" s="701" t="s">
        <v>499</v>
      </c>
      <c r="V178" s="688" t="s">
        <v>127</v>
      </c>
      <c r="W178" s="689" t="s">
        <v>500</v>
      </c>
      <c r="X178" s="690">
        <v>0</v>
      </c>
      <c r="Y178" s="690">
        <v>0</v>
      </c>
      <c r="Z178" s="690">
        <v>0</v>
      </c>
      <c r="AA178" s="690">
        <v>0</v>
      </c>
      <c r="AB178" s="690">
        <v>0</v>
      </c>
      <c r="AC178" s="690">
        <v>0</v>
      </c>
      <c r="AD178" s="690">
        <v>0</v>
      </c>
      <c r="AE178" s="690">
        <v>0</v>
      </c>
      <c r="AF178" s="690">
        <v>0</v>
      </c>
      <c r="AG178" s="690">
        <v>0</v>
      </c>
      <c r="AH178" s="690">
        <v>0</v>
      </c>
      <c r="AI178" s="690">
        <v>0</v>
      </c>
      <c r="AJ178" s="690">
        <v>0</v>
      </c>
      <c r="AK178" s="690">
        <v>0</v>
      </c>
      <c r="AL178" s="690">
        <v>0</v>
      </c>
      <c r="AM178" s="690">
        <v>0</v>
      </c>
      <c r="AN178" s="690">
        <v>0</v>
      </c>
      <c r="AO178" s="690">
        <v>0</v>
      </c>
      <c r="AP178" s="690">
        <v>0</v>
      </c>
      <c r="AQ178" s="690">
        <v>0</v>
      </c>
      <c r="AR178" s="690">
        <v>0</v>
      </c>
      <c r="AS178" s="690">
        <v>0</v>
      </c>
      <c r="AT178" s="690">
        <v>0</v>
      </c>
      <c r="AU178" s="690">
        <v>0</v>
      </c>
      <c r="AV178" s="690">
        <v>0</v>
      </c>
      <c r="AW178" s="690">
        <v>0</v>
      </c>
      <c r="AX178" s="690">
        <v>0</v>
      </c>
      <c r="AY178" s="690">
        <v>0</v>
      </c>
      <c r="AZ178" s="690">
        <v>0</v>
      </c>
      <c r="BA178" s="690">
        <v>0</v>
      </c>
      <c r="BB178" s="690">
        <v>0</v>
      </c>
      <c r="BC178" s="690">
        <v>0</v>
      </c>
      <c r="BD178" s="690">
        <v>0</v>
      </c>
      <c r="BE178" s="690">
        <v>0</v>
      </c>
      <c r="BF178" s="690">
        <v>0</v>
      </c>
      <c r="BG178" s="690">
        <v>0</v>
      </c>
      <c r="BH178" s="690">
        <v>0</v>
      </c>
      <c r="BI178" s="690">
        <v>0</v>
      </c>
      <c r="BJ178" s="690">
        <v>0</v>
      </c>
      <c r="BK178" s="690">
        <v>0</v>
      </c>
      <c r="BL178" s="690">
        <v>0</v>
      </c>
      <c r="BM178" s="690">
        <v>0</v>
      </c>
      <c r="BN178" s="690">
        <v>0</v>
      </c>
      <c r="BO178" s="690">
        <v>0</v>
      </c>
      <c r="BP178" s="690">
        <v>0</v>
      </c>
      <c r="BQ178" s="690">
        <v>0</v>
      </c>
      <c r="BR178" s="690">
        <v>0</v>
      </c>
      <c r="BS178" s="690">
        <v>0</v>
      </c>
      <c r="BT178" s="690">
        <v>0</v>
      </c>
      <c r="BU178" s="690">
        <v>0</v>
      </c>
      <c r="BV178" s="690">
        <v>0</v>
      </c>
      <c r="BW178" s="690">
        <v>0</v>
      </c>
      <c r="BX178" s="690">
        <v>0</v>
      </c>
      <c r="BY178" s="690">
        <v>0</v>
      </c>
      <c r="BZ178" s="690">
        <v>0</v>
      </c>
      <c r="CA178" s="690">
        <v>0</v>
      </c>
      <c r="CB178" s="690">
        <v>0</v>
      </c>
      <c r="CC178" s="690">
        <v>0</v>
      </c>
      <c r="CD178" s="690">
        <v>0</v>
      </c>
      <c r="CE178" s="690">
        <v>0</v>
      </c>
      <c r="CF178" s="690">
        <v>0</v>
      </c>
      <c r="CG178" s="690">
        <v>0</v>
      </c>
      <c r="CH178" s="690">
        <v>0</v>
      </c>
      <c r="CI178" s="690">
        <v>0</v>
      </c>
      <c r="CJ178" s="690">
        <v>0</v>
      </c>
      <c r="CK178" s="690">
        <v>0</v>
      </c>
      <c r="CL178" s="690">
        <v>0</v>
      </c>
      <c r="CM178" s="690">
        <v>0</v>
      </c>
      <c r="CN178" s="690">
        <v>0</v>
      </c>
      <c r="CO178" s="690">
        <v>0</v>
      </c>
      <c r="CP178" s="690">
        <v>0</v>
      </c>
      <c r="CQ178" s="690">
        <v>0</v>
      </c>
      <c r="CR178" s="690">
        <v>0</v>
      </c>
      <c r="CS178" s="690">
        <v>0</v>
      </c>
      <c r="CT178" s="690">
        <v>0</v>
      </c>
      <c r="CU178" s="690">
        <v>0</v>
      </c>
      <c r="CV178" s="690">
        <v>0</v>
      </c>
      <c r="CW178" s="690">
        <v>0</v>
      </c>
      <c r="CX178" s="690">
        <v>0</v>
      </c>
      <c r="CY178" s="690">
        <v>0</v>
      </c>
      <c r="CZ178" s="693">
        <v>0</v>
      </c>
      <c r="DA178" s="694">
        <v>0</v>
      </c>
      <c r="DB178" s="694">
        <v>0</v>
      </c>
      <c r="DC178" s="694">
        <v>0</v>
      </c>
      <c r="DD178" s="694">
        <v>0</v>
      </c>
      <c r="DE178" s="694">
        <v>0</v>
      </c>
      <c r="DF178" s="694">
        <v>0</v>
      </c>
      <c r="DG178" s="694">
        <v>0</v>
      </c>
      <c r="DH178" s="694">
        <v>0</v>
      </c>
      <c r="DI178" s="694">
        <v>0</v>
      </c>
      <c r="DJ178" s="694">
        <v>0</v>
      </c>
      <c r="DK178" s="694">
        <v>0</v>
      </c>
      <c r="DL178" s="694">
        <v>0</v>
      </c>
      <c r="DM178" s="694">
        <v>0</v>
      </c>
      <c r="DN178" s="694">
        <v>0</v>
      </c>
      <c r="DO178" s="694">
        <v>0</v>
      </c>
      <c r="DP178" s="694">
        <v>0</v>
      </c>
      <c r="DQ178" s="694">
        <v>0</v>
      </c>
      <c r="DR178" s="694">
        <v>0</v>
      </c>
      <c r="DS178" s="694">
        <v>0</v>
      </c>
      <c r="DT178" s="694">
        <v>0</v>
      </c>
      <c r="DU178" s="694">
        <v>0</v>
      </c>
      <c r="DV178" s="694">
        <v>0</v>
      </c>
      <c r="DW178" s="695">
        <v>0</v>
      </c>
      <c r="DX178" s="37"/>
    </row>
    <row r="179" spans="2:128" x14ac:dyDescent="0.2">
      <c r="B179" s="702"/>
      <c r="C179" s="703"/>
      <c r="D179" s="502"/>
      <c r="E179" s="502"/>
      <c r="F179" s="502"/>
      <c r="G179" s="502"/>
      <c r="H179" s="502"/>
      <c r="I179" s="529"/>
      <c r="J179" s="529"/>
      <c r="K179" s="529"/>
      <c r="L179" s="529"/>
      <c r="M179" s="529"/>
      <c r="N179" s="529"/>
      <c r="O179" s="529"/>
      <c r="P179" s="529"/>
      <c r="Q179" s="529"/>
      <c r="R179" s="704"/>
      <c r="S179" s="529"/>
      <c r="T179" s="704"/>
      <c r="U179" s="701" t="s">
        <v>501</v>
      </c>
      <c r="V179" s="688" t="s">
        <v>127</v>
      </c>
      <c r="W179" s="689" t="s">
        <v>500</v>
      </c>
      <c r="X179" s="690">
        <v>0</v>
      </c>
      <c r="Y179" s="690">
        <v>0</v>
      </c>
      <c r="Z179" s="690">
        <v>0</v>
      </c>
      <c r="AA179" s="690">
        <v>0</v>
      </c>
      <c r="AB179" s="690">
        <v>0</v>
      </c>
      <c r="AC179" s="690">
        <v>0</v>
      </c>
      <c r="AD179" s="690">
        <v>0</v>
      </c>
      <c r="AE179" s="690">
        <v>0</v>
      </c>
      <c r="AF179" s="690">
        <v>0</v>
      </c>
      <c r="AG179" s="690">
        <v>0</v>
      </c>
      <c r="AH179" s="690">
        <v>0</v>
      </c>
      <c r="AI179" s="690">
        <v>0</v>
      </c>
      <c r="AJ179" s="690">
        <v>0</v>
      </c>
      <c r="AK179" s="690">
        <v>0</v>
      </c>
      <c r="AL179" s="690">
        <v>0</v>
      </c>
      <c r="AM179" s="690">
        <v>0</v>
      </c>
      <c r="AN179" s="690">
        <v>0</v>
      </c>
      <c r="AO179" s="690">
        <v>0</v>
      </c>
      <c r="AP179" s="690">
        <v>0</v>
      </c>
      <c r="AQ179" s="690">
        <v>0</v>
      </c>
      <c r="AR179" s="690">
        <v>0</v>
      </c>
      <c r="AS179" s="690">
        <v>0</v>
      </c>
      <c r="AT179" s="690">
        <v>0</v>
      </c>
      <c r="AU179" s="690">
        <v>0</v>
      </c>
      <c r="AV179" s="690">
        <v>0</v>
      </c>
      <c r="AW179" s="690">
        <v>0</v>
      </c>
      <c r="AX179" s="690">
        <v>0</v>
      </c>
      <c r="AY179" s="690">
        <v>0</v>
      </c>
      <c r="AZ179" s="690">
        <v>0</v>
      </c>
      <c r="BA179" s="690">
        <v>0</v>
      </c>
      <c r="BB179" s="690">
        <v>0</v>
      </c>
      <c r="BC179" s="690">
        <v>0</v>
      </c>
      <c r="BD179" s="690">
        <v>0</v>
      </c>
      <c r="BE179" s="690">
        <v>0</v>
      </c>
      <c r="BF179" s="690">
        <v>0</v>
      </c>
      <c r="BG179" s="690">
        <v>0</v>
      </c>
      <c r="BH179" s="690">
        <v>0</v>
      </c>
      <c r="BI179" s="690">
        <v>0</v>
      </c>
      <c r="BJ179" s="690">
        <v>0</v>
      </c>
      <c r="BK179" s="690">
        <v>0</v>
      </c>
      <c r="BL179" s="690">
        <v>0</v>
      </c>
      <c r="BM179" s="690">
        <v>0</v>
      </c>
      <c r="BN179" s="690">
        <v>0</v>
      </c>
      <c r="BO179" s="690">
        <v>0</v>
      </c>
      <c r="BP179" s="690">
        <v>0</v>
      </c>
      <c r="BQ179" s="690">
        <v>0</v>
      </c>
      <c r="BR179" s="690">
        <v>0</v>
      </c>
      <c r="BS179" s="690">
        <v>0</v>
      </c>
      <c r="BT179" s="690">
        <v>0</v>
      </c>
      <c r="BU179" s="690">
        <v>0</v>
      </c>
      <c r="BV179" s="690">
        <v>0</v>
      </c>
      <c r="BW179" s="690">
        <v>0</v>
      </c>
      <c r="BX179" s="690">
        <v>0</v>
      </c>
      <c r="BY179" s="690">
        <v>0</v>
      </c>
      <c r="BZ179" s="690">
        <v>0</v>
      </c>
      <c r="CA179" s="690">
        <v>0</v>
      </c>
      <c r="CB179" s="690">
        <v>0</v>
      </c>
      <c r="CC179" s="690">
        <v>0</v>
      </c>
      <c r="CD179" s="690">
        <v>0</v>
      </c>
      <c r="CE179" s="690">
        <v>0</v>
      </c>
      <c r="CF179" s="690">
        <v>0</v>
      </c>
      <c r="CG179" s="690">
        <v>0</v>
      </c>
      <c r="CH179" s="690">
        <v>0</v>
      </c>
      <c r="CI179" s="690">
        <v>0</v>
      </c>
      <c r="CJ179" s="690">
        <v>0</v>
      </c>
      <c r="CK179" s="690">
        <v>0</v>
      </c>
      <c r="CL179" s="690">
        <v>0</v>
      </c>
      <c r="CM179" s="690">
        <v>0</v>
      </c>
      <c r="CN179" s="690">
        <v>0</v>
      </c>
      <c r="CO179" s="690">
        <v>0</v>
      </c>
      <c r="CP179" s="690">
        <v>0</v>
      </c>
      <c r="CQ179" s="690">
        <v>0</v>
      </c>
      <c r="CR179" s="690">
        <v>0</v>
      </c>
      <c r="CS179" s="690">
        <v>0</v>
      </c>
      <c r="CT179" s="690">
        <v>0</v>
      </c>
      <c r="CU179" s="690">
        <v>0</v>
      </c>
      <c r="CV179" s="690">
        <v>0</v>
      </c>
      <c r="CW179" s="690">
        <v>0</v>
      </c>
      <c r="CX179" s="690">
        <v>0</v>
      </c>
      <c r="CY179" s="690">
        <v>0</v>
      </c>
      <c r="CZ179" s="693">
        <v>0</v>
      </c>
      <c r="DA179" s="694">
        <v>0</v>
      </c>
      <c r="DB179" s="694">
        <v>0</v>
      </c>
      <c r="DC179" s="694">
        <v>0</v>
      </c>
      <c r="DD179" s="694">
        <v>0</v>
      </c>
      <c r="DE179" s="694">
        <v>0</v>
      </c>
      <c r="DF179" s="694">
        <v>0</v>
      </c>
      <c r="DG179" s="694">
        <v>0</v>
      </c>
      <c r="DH179" s="694">
        <v>0</v>
      </c>
      <c r="DI179" s="694">
        <v>0</v>
      </c>
      <c r="DJ179" s="694">
        <v>0</v>
      </c>
      <c r="DK179" s="694">
        <v>0</v>
      </c>
      <c r="DL179" s="694">
        <v>0</v>
      </c>
      <c r="DM179" s="694">
        <v>0</v>
      </c>
      <c r="DN179" s="694">
        <v>0</v>
      </c>
      <c r="DO179" s="694">
        <v>0</v>
      </c>
      <c r="DP179" s="694">
        <v>0</v>
      </c>
      <c r="DQ179" s="694">
        <v>0</v>
      </c>
      <c r="DR179" s="694">
        <v>0</v>
      </c>
      <c r="DS179" s="694">
        <v>0</v>
      </c>
      <c r="DT179" s="694">
        <v>0</v>
      </c>
      <c r="DU179" s="694">
        <v>0</v>
      </c>
      <c r="DV179" s="694">
        <v>0</v>
      </c>
      <c r="DW179" s="695">
        <v>0</v>
      </c>
      <c r="DX179" s="37"/>
    </row>
    <row r="180" spans="2:128" x14ac:dyDescent="0.2">
      <c r="B180" s="702"/>
      <c r="C180" s="703"/>
      <c r="D180" s="502"/>
      <c r="E180" s="502"/>
      <c r="F180" s="502"/>
      <c r="G180" s="502"/>
      <c r="H180" s="502"/>
      <c r="I180" s="529"/>
      <c r="J180" s="529"/>
      <c r="K180" s="529"/>
      <c r="L180" s="529"/>
      <c r="M180" s="529"/>
      <c r="N180" s="529"/>
      <c r="O180" s="529"/>
      <c r="P180" s="529"/>
      <c r="Q180" s="529"/>
      <c r="R180" s="704"/>
      <c r="S180" s="529"/>
      <c r="T180" s="704"/>
      <c r="U180" s="705" t="s">
        <v>855</v>
      </c>
      <c r="V180" s="706" t="s">
        <v>127</v>
      </c>
      <c r="W180" s="707" t="s">
        <v>500</v>
      </c>
      <c r="X180" s="690">
        <v>0</v>
      </c>
      <c r="Y180" s="690">
        <v>0</v>
      </c>
      <c r="Z180" s="690">
        <v>0</v>
      </c>
      <c r="AA180" s="690">
        <v>0</v>
      </c>
      <c r="AB180" s="690">
        <v>0</v>
      </c>
      <c r="AC180" s="690">
        <v>0</v>
      </c>
      <c r="AD180" s="690">
        <v>0</v>
      </c>
      <c r="AE180" s="690">
        <v>0</v>
      </c>
      <c r="AF180" s="690">
        <v>0</v>
      </c>
      <c r="AG180" s="690">
        <v>0</v>
      </c>
      <c r="AH180" s="690">
        <v>0</v>
      </c>
      <c r="AI180" s="690">
        <v>0</v>
      </c>
      <c r="AJ180" s="690">
        <v>0</v>
      </c>
      <c r="AK180" s="690">
        <v>0</v>
      </c>
      <c r="AL180" s="690">
        <v>0</v>
      </c>
      <c r="AM180" s="690">
        <v>0</v>
      </c>
      <c r="AN180" s="690">
        <v>0</v>
      </c>
      <c r="AO180" s="690">
        <v>0</v>
      </c>
      <c r="AP180" s="690">
        <v>0</v>
      </c>
      <c r="AQ180" s="690">
        <v>0</v>
      </c>
      <c r="AR180" s="690">
        <v>0</v>
      </c>
      <c r="AS180" s="690">
        <v>0</v>
      </c>
      <c r="AT180" s="690">
        <v>0</v>
      </c>
      <c r="AU180" s="690">
        <v>0</v>
      </c>
      <c r="AV180" s="690">
        <v>0</v>
      </c>
      <c r="AW180" s="690">
        <v>0</v>
      </c>
      <c r="AX180" s="690">
        <v>0</v>
      </c>
      <c r="AY180" s="690">
        <v>0</v>
      </c>
      <c r="AZ180" s="690">
        <v>0</v>
      </c>
      <c r="BA180" s="690">
        <v>0</v>
      </c>
      <c r="BB180" s="690">
        <v>0</v>
      </c>
      <c r="BC180" s="690">
        <v>0</v>
      </c>
      <c r="BD180" s="690">
        <v>0</v>
      </c>
      <c r="BE180" s="690">
        <v>0</v>
      </c>
      <c r="BF180" s="690">
        <v>0</v>
      </c>
      <c r="BG180" s="690">
        <v>0</v>
      </c>
      <c r="BH180" s="690">
        <v>0</v>
      </c>
      <c r="BI180" s="690">
        <v>0</v>
      </c>
      <c r="BJ180" s="690">
        <v>0</v>
      </c>
      <c r="BK180" s="690">
        <v>0</v>
      </c>
      <c r="BL180" s="690">
        <v>0</v>
      </c>
      <c r="BM180" s="690">
        <v>0</v>
      </c>
      <c r="BN180" s="690">
        <v>0</v>
      </c>
      <c r="BO180" s="690">
        <v>0</v>
      </c>
      <c r="BP180" s="690">
        <v>0</v>
      </c>
      <c r="BQ180" s="690">
        <v>0</v>
      </c>
      <c r="BR180" s="690">
        <v>0</v>
      </c>
      <c r="BS180" s="690">
        <v>0</v>
      </c>
      <c r="BT180" s="690">
        <v>0</v>
      </c>
      <c r="BU180" s="690">
        <v>0</v>
      </c>
      <c r="BV180" s="690">
        <v>0</v>
      </c>
      <c r="BW180" s="690">
        <v>0</v>
      </c>
      <c r="BX180" s="690">
        <v>0</v>
      </c>
      <c r="BY180" s="690">
        <v>0</v>
      </c>
      <c r="BZ180" s="690">
        <v>0</v>
      </c>
      <c r="CA180" s="690">
        <v>0</v>
      </c>
      <c r="CB180" s="690">
        <v>0</v>
      </c>
      <c r="CC180" s="690">
        <v>0</v>
      </c>
      <c r="CD180" s="690">
        <v>0</v>
      </c>
      <c r="CE180" s="690">
        <v>0</v>
      </c>
      <c r="CF180" s="690">
        <v>0</v>
      </c>
      <c r="CG180" s="690">
        <v>0</v>
      </c>
      <c r="CH180" s="690">
        <v>0</v>
      </c>
      <c r="CI180" s="690">
        <v>0</v>
      </c>
      <c r="CJ180" s="690">
        <v>0</v>
      </c>
      <c r="CK180" s="690">
        <v>0</v>
      </c>
      <c r="CL180" s="690">
        <v>0</v>
      </c>
      <c r="CM180" s="690">
        <v>0</v>
      </c>
      <c r="CN180" s="690">
        <v>0</v>
      </c>
      <c r="CO180" s="690">
        <v>0</v>
      </c>
      <c r="CP180" s="690">
        <v>0</v>
      </c>
      <c r="CQ180" s="690">
        <v>0</v>
      </c>
      <c r="CR180" s="690">
        <v>0</v>
      </c>
      <c r="CS180" s="690">
        <v>0</v>
      </c>
      <c r="CT180" s="690">
        <v>0</v>
      </c>
      <c r="CU180" s="690">
        <v>0</v>
      </c>
      <c r="CV180" s="690">
        <v>0</v>
      </c>
      <c r="CW180" s="690">
        <v>0</v>
      </c>
      <c r="CX180" s="690">
        <v>0</v>
      </c>
      <c r="CY180" s="690">
        <v>0</v>
      </c>
      <c r="CZ180" s="693"/>
      <c r="DA180" s="694"/>
      <c r="DB180" s="694"/>
      <c r="DC180" s="694"/>
      <c r="DD180" s="694"/>
      <c r="DE180" s="694"/>
      <c r="DF180" s="694"/>
      <c r="DG180" s="694"/>
      <c r="DH180" s="694"/>
      <c r="DI180" s="694"/>
      <c r="DJ180" s="694"/>
      <c r="DK180" s="694"/>
      <c r="DL180" s="694"/>
      <c r="DM180" s="694"/>
      <c r="DN180" s="694"/>
      <c r="DO180" s="694"/>
      <c r="DP180" s="694"/>
      <c r="DQ180" s="694"/>
      <c r="DR180" s="694"/>
      <c r="DS180" s="694"/>
      <c r="DT180" s="694"/>
      <c r="DU180" s="694"/>
      <c r="DV180" s="694"/>
      <c r="DW180" s="695"/>
      <c r="DX180" s="37"/>
    </row>
    <row r="181" spans="2:128" x14ac:dyDescent="0.2">
      <c r="B181" s="708"/>
      <c r="C181" s="709"/>
      <c r="D181" s="96"/>
      <c r="E181" s="96"/>
      <c r="F181" s="96"/>
      <c r="G181" s="96"/>
      <c r="H181" s="96"/>
      <c r="I181" s="710"/>
      <c r="J181" s="710"/>
      <c r="K181" s="710"/>
      <c r="L181" s="710"/>
      <c r="M181" s="710"/>
      <c r="N181" s="710"/>
      <c r="O181" s="710"/>
      <c r="P181" s="710"/>
      <c r="Q181" s="710"/>
      <c r="R181" s="711"/>
      <c r="S181" s="710"/>
      <c r="T181" s="711"/>
      <c r="U181" s="701" t="s">
        <v>502</v>
      </c>
      <c r="V181" s="688" t="s">
        <v>127</v>
      </c>
      <c r="W181" s="712" t="s">
        <v>500</v>
      </c>
      <c r="X181" s="690">
        <v>0</v>
      </c>
      <c r="Y181" s="690">
        <v>0</v>
      </c>
      <c r="Z181" s="690">
        <v>0</v>
      </c>
      <c r="AA181" s="690">
        <v>0</v>
      </c>
      <c r="AB181" s="690">
        <v>0</v>
      </c>
      <c r="AC181" s="690">
        <v>0</v>
      </c>
      <c r="AD181" s="690">
        <v>0</v>
      </c>
      <c r="AE181" s="690">
        <v>0</v>
      </c>
      <c r="AF181" s="690">
        <v>0</v>
      </c>
      <c r="AG181" s="690">
        <v>0</v>
      </c>
      <c r="AH181" s="690">
        <v>0</v>
      </c>
      <c r="AI181" s="690">
        <v>0</v>
      </c>
      <c r="AJ181" s="690">
        <v>0</v>
      </c>
      <c r="AK181" s="690">
        <v>0</v>
      </c>
      <c r="AL181" s="690">
        <v>0</v>
      </c>
      <c r="AM181" s="690">
        <v>0</v>
      </c>
      <c r="AN181" s="690">
        <v>0</v>
      </c>
      <c r="AO181" s="690">
        <v>0</v>
      </c>
      <c r="AP181" s="690">
        <v>0</v>
      </c>
      <c r="AQ181" s="690">
        <v>0</v>
      </c>
      <c r="AR181" s="690">
        <v>0</v>
      </c>
      <c r="AS181" s="690">
        <v>0</v>
      </c>
      <c r="AT181" s="690">
        <v>0</v>
      </c>
      <c r="AU181" s="690">
        <v>0</v>
      </c>
      <c r="AV181" s="690">
        <v>0</v>
      </c>
      <c r="AW181" s="690">
        <v>0</v>
      </c>
      <c r="AX181" s="690">
        <v>0</v>
      </c>
      <c r="AY181" s="690">
        <v>0</v>
      </c>
      <c r="AZ181" s="690">
        <v>0</v>
      </c>
      <c r="BA181" s="690">
        <v>0</v>
      </c>
      <c r="BB181" s="690">
        <v>0</v>
      </c>
      <c r="BC181" s="690">
        <v>0</v>
      </c>
      <c r="BD181" s="690">
        <v>0</v>
      </c>
      <c r="BE181" s="690">
        <v>0</v>
      </c>
      <c r="BF181" s="690">
        <v>0</v>
      </c>
      <c r="BG181" s="690">
        <v>0</v>
      </c>
      <c r="BH181" s="690">
        <v>0</v>
      </c>
      <c r="BI181" s="690">
        <v>0</v>
      </c>
      <c r="BJ181" s="690">
        <v>0</v>
      </c>
      <c r="BK181" s="690">
        <v>0</v>
      </c>
      <c r="BL181" s="690">
        <v>0</v>
      </c>
      <c r="BM181" s="690">
        <v>0</v>
      </c>
      <c r="BN181" s="690">
        <v>0</v>
      </c>
      <c r="BO181" s="690">
        <v>0</v>
      </c>
      <c r="BP181" s="690">
        <v>0</v>
      </c>
      <c r="BQ181" s="690">
        <v>0</v>
      </c>
      <c r="BR181" s="690">
        <v>0</v>
      </c>
      <c r="BS181" s="690">
        <v>0</v>
      </c>
      <c r="BT181" s="690">
        <v>0</v>
      </c>
      <c r="BU181" s="690">
        <v>0</v>
      </c>
      <c r="BV181" s="690">
        <v>0</v>
      </c>
      <c r="BW181" s="690">
        <v>0</v>
      </c>
      <c r="BX181" s="690">
        <v>0</v>
      </c>
      <c r="BY181" s="690">
        <v>0</v>
      </c>
      <c r="BZ181" s="690">
        <v>0</v>
      </c>
      <c r="CA181" s="690">
        <v>0</v>
      </c>
      <c r="CB181" s="690">
        <v>0</v>
      </c>
      <c r="CC181" s="690">
        <v>0</v>
      </c>
      <c r="CD181" s="690">
        <v>0</v>
      </c>
      <c r="CE181" s="690">
        <v>0</v>
      </c>
      <c r="CF181" s="690">
        <v>0</v>
      </c>
      <c r="CG181" s="690">
        <v>0</v>
      </c>
      <c r="CH181" s="690">
        <v>0</v>
      </c>
      <c r="CI181" s="690">
        <v>0</v>
      </c>
      <c r="CJ181" s="690">
        <v>0</v>
      </c>
      <c r="CK181" s="690">
        <v>0</v>
      </c>
      <c r="CL181" s="690">
        <v>0</v>
      </c>
      <c r="CM181" s="690">
        <v>0</v>
      </c>
      <c r="CN181" s="690">
        <v>0</v>
      </c>
      <c r="CO181" s="690">
        <v>0</v>
      </c>
      <c r="CP181" s="690">
        <v>0</v>
      </c>
      <c r="CQ181" s="690">
        <v>0</v>
      </c>
      <c r="CR181" s="690">
        <v>0</v>
      </c>
      <c r="CS181" s="690">
        <v>0</v>
      </c>
      <c r="CT181" s="690">
        <v>0</v>
      </c>
      <c r="CU181" s="690">
        <v>0</v>
      </c>
      <c r="CV181" s="690">
        <v>0</v>
      </c>
      <c r="CW181" s="690">
        <v>0</v>
      </c>
      <c r="CX181" s="690">
        <v>0</v>
      </c>
      <c r="CY181" s="690">
        <v>0</v>
      </c>
      <c r="CZ181" s="693">
        <v>0</v>
      </c>
      <c r="DA181" s="694">
        <v>0</v>
      </c>
      <c r="DB181" s="694">
        <v>0</v>
      </c>
      <c r="DC181" s="694">
        <v>0</v>
      </c>
      <c r="DD181" s="694">
        <v>0</v>
      </c>
      <c r="DE181" s="694">
        <v>0</v>
      </c>
      <c r="DF181" s="694">
        <v>0</v>
      </c>
      <c r="DG181" s="694">
        <v>0</v>
      </c>
      <c r="DH181" s="694">
        <v>0</v>
      </c>
      <c r="DI181" s="694">
        <v>0</v>
      </c>
      <c r="DJ181" s="694">
        <v>0</v>
      </c>
      <c r="DK181" s="694">
        <v>0</v>
      </c>
      <c r="DL181" s="694">
        <v>0</v>
      </c>
      <c r="DM181" s="694">
        <v>0</v>
      </c>
      <c r="DN181" s="694">
        <v>0</v>
      </c>
      <c r="DO181" s="694">
        <v>0</v>
      </c>
      <c r="DP181" s="694">
        <v>0</v>
      </c>
      <c r="DQ181" s="694">
        <v>0</v>
      </c>
      <c r="DR181" s="694">
        <v>0</v>
      </c>
      <c r="DS181" s="694">
        <v>0</v>
      </c>
      <c r="DT181" s="694">
        <v>0</v>
      </c>
      <c r="DU181" s="694">
        <v>0</v>
      </c>
      <c r="DV181" s="694">
        <v>0</v>
      </c>
      <c r="DW181" s="695">
        <v>0</v>
      </c>
      <c r="DX181" s="37"/>
    </row>
    <row r="182" spans="2:128" x14ac:dyDescent="0.2">
      <c r="B182" s="713"/>
      <c r="C182" s="714"/>
      <c r="D182" s="215"/>
      <c r="E182" s="215"/>
      <c r="F182" s="215"/>
      <c r="G182" s="215"/>
      <c r="H182" s="215"/>
      <c r="I182" s="715"/>
      <c r="J182" s="715"/>
      <c r="K182" s="715"/>
      <c r="L182" s="715"/>
      <c r="M182" s="715"/>
      <c r="N182" s="715"/>
      <c r="O182" s="715"/>
      <c r="P182" s="715"/>
      <c r="Q182" s="715"/>
      <c r="R182" s="716"/>
      <c r="S182" s="715"/>
      <c r="T182" s="716"/>
      <c r="U182" s="701" t="s">
        <v>503</v>
      </c>
      <c r="V182" s="688" t="s">
        <v>127</v>
      </c>
      <c r="W182" s="712" t="s">
        <v>500</v>
      </c>
      <c r="X182" s="690">
        <v>56.200877249485039</v>
      </c>
      <c r="Y182" s="690">
        <v>112.40175449897008</v>
      </c>
      <c r="Z182" s="690">
        <v>168.60263174845511</v>
      </c>
      <c r="AA182" s="690">
        <v>224.80350899794016</v>
      </c>
      <c r="AB182" s="690">
        <v>281.0043862474252</v>
      </c>
      <c r="AC182" s="690">
        <v>337.20526349691028</v>
      </c>
      <c r="AD182" s="690">
        <v>393.40614074639535</v>
      </c>
      <c r="AE182" s="690">
        <v>449.60701799588037</v>
      </c>
      <c r="AF182" s="690">
        <v>505.80789524536544</v>
      </c>
      <c r="AG182" s="690">
        <v>562.0087724948504</v>
      </c>
      <c r="AH182" s="690">
        <v>618.20964974433548</v>
      </c>
      <c r="AI182" s="690">
        <v>674.41052699382044</v>
      </c>
      <c r="AJ182" s="690">
        <v>730.6114042433054</v>
      </c>
      <c r="AK182" s="690">
        <v>786.81228149279048</v>
      </c>
      <c r="AL182" s="690">
        <v>843.01315874227544</v>
      </c>
      <c r="AM182" s="690">
        <v>0</v>
      </c>
      <c r="AN182" s="690">
        <v>0</v>
      </c>
      <c r="AO182" s="690">
        <v>0</v>
      </c>
      <c r="AP182" s="690">
        <v>0</v>
      </c>
      <c r="AQ182" s="690">
        <v>0</v>
      </c>
      <c r="AR182" s="690">
        <v>0</v>
      </c>
      <c r="AS182" s="690">
        <v>0</v>
      </c>
      <c r="AT182" s="690">
        <v>0</v>
      </c>
      <c r="AU182" s="690">
        <v>0</v>
      </c>
      <c r="AV182" s="690">
        <v>0</v>
      </c>
      <c r="AW182" s="690">
        <v>0</v>
      </c>
      <c r="AX182" s="690">
        <v>0</v>
      </c>
      <c r="AY182" s="690">
        <v>0</v>
      </c>
      <c r="AZ182" s="690">
        <v>0</v>
      </c>
      <c r="BA182" s="690">
        <v>0</v>
      </c>
      <c r="BB182" s="690">
        <v>0</v>
      </c>
      <c r="BC182" s="690">
        <v>0</v>
      </c>
      <c r="BD182" s="690">
        <v>0</v>
      </c>
      <c r="BE182" s="690">
        <v>0</v>
      </c>
      <c r="BF182" s="690">
        <v>0</v>
      </c>
      <c r="BG182" s="690">
        <v>0</v>
      </c>
      <c r="BH182" s="690">
        <v>0</v>
      </c>
      <c r="BI182" s="690">
        <v>0</v>
      </c>
      <c r="BJ182" s="690">
        <v>0</v>
      </c>
      <c r="BK182" s="690">
        <v>0</v>
      </c>
      <c r="BL182" s="690">
        <v>0</v>
      </c>
      <c r="BM182" s="690">
        <v>0</v>
      </c>
      <c r="BN182" s="690">
        <v>0</v>
      </c>
      <c r="BO182" s="690">
        <v>0</v>
      </c>
      <c r="BP182" s="690">
        <v>0</v>
      </c>
      <c r="BQ182" s="690">
        <v>0</v>
      </c>
      <c r="BR182" s="690">
        <v>0</v>
      </c>
      <c r="BS182" s="690">
        <v>0</v>
      </c>
      <c r="BT182" s="690">
        <v>0</v>
      </c>
      <c r="BU182" s="690">
        <v>0</v>
      </c>
      <c r="BV182" s="690">
        <v>0</v>
      </c>
      <c r="BW182" s="690">
        <v>0</v>
      </c>
      <c r="BX182" s="690">
        <v>0</v>
      </c>
      <c r="BY182" s="690">
        <v>0</v>
      </c>
      <c r="BZ182" s="690">
        <v>0</v>
      </c>
      <c r="CA182" s="690">
        <v>0</v>
      </c>
      <c r="CB182" s="690">
        <v>0</v>
      </c>
      <c r="CC182" s="690">
        <v>0</v>
      </c>
      <c r="CD182" s="690">
        <v>0</v>
      </c>
      <c r="CE182" s="690">
        <v>0</v>
      </c>
      <c r="CF182" s="690">
        <v>0</v>
      </c>
      <c r="CG182" s="690">
        <v>0</v>
      </c>
      <c r="CH182" s="690">
        <v>0</v>
      </c>
      <c r="CI182" s="690">
        <v>0</v>
      </c>
      <c r="CJ182" s="690">
        <v>0</v>
      </c>
      <c r="CK182" s="690">
        <v>0</v>
      </c>
      <c r="CL182" s="690">
        <v>0</v>
      </c>
      <c r="CM182" s="690">
        <v>0</v>
      </c>
      <c r="CN182" s="690">
        <v>0</v>
      </c>
      <c r="CO182" s="690">
        <v>0</v>
      </c>
      <c r="CP182" s="690">
        <v>0</v>
      </c>
      <c r="CQ182" s="690">
        <v>0</v>
      </c>
      <c r="CR182" s="690">
        <v>0</v>
      </c>
      <c r="CS182" s="690">
        <v>0</v>
      </c>
      <c r="CT182" s="690">
        <v>0</v>
      </c>
      <c r="CU182" s="690">
        <v>0</v>
      </c>
      <c r="CV182" s="690">
        <v>0</v>
      </c>
      <c r="CW182" s="690">
        <v>0</v>
      </c>
      <c r="CX182" s="690">
        <v>0</v>
      </c>
      <c r="CY182" s="690">
        <v>0</v>
      </c>
      <c r="CZ182" s="693">
        <v>0</v>
      </c>
      <c r="DA182" s="694">
        <v>0</v>
      </c>
      <c r="DB182" s="694">
        <v>0</v>
      </c>
      <c r="DC182" s="694">
        <v>0</v>
      </c>
      <c r="DD182" s="694">
        <v>0</v>
      </c>
      <c r="DE182" s="694">
        <v>0</v>
      </c>
      <c r="DF182" s="694">
        <v>0</v>
      </c>
      <c r="DG182" s="694">
        <v>0</v>
      </c>
      <c r="DH182" s="694">
        <v>0</v>
      </c>
      <c r="DI182" s="694">
        <v>0</v>
      </c>
      <c r="DJ182" s="694">
        <v>0</v>
      </c>
      <c r="DK182" s="694">
        <v>0</v>
      </c>
      <c r="DL182" s="694">
        <v>0</v>
      </c>
      <c r="DM182" s="694">
        <v>0</v>
      </c>
      <c r="DN182" s="694">
        <v>0</v>
      </c>
      <c r="DO182" s="694">
        <v>0</v>
      </c>
      <c r="DP182" s="694">
        <v>0</v>
      </c>
      <c r="DQ182" s="694">
        <v>0</v>
      </c>
      <c r="DR182" s="694">
        <v>0</v>
      </c>
      <c r="DS182" s="694">
        <v>0</v>
      </c>
      <c r="DT182" s="694">
        <v>0</v>
      </c>
      <c r="DU182" s="694">
        <v>0</v>
      </c>
      <c r="DV182" s="694">
        <v>0</v>
      </c>
      <c r="DW182" s="695">
        <v>0</v>
      </c>
      <c r="DX182" s="37"/>
    </row>
    <row r="183" spans="2:128" x14ac:dyDescent="0.2">
      <c r="B183" s="713"/>
      <c r="C183" s="714"/>
      <c r="D183" s="215"/>
      <c r="E183" s="215"/>
      <c r="F183" s="215"/>
      <c r="G183" s="215"/>
      <c r="H183" s="215"/>
      <c r="I183" s="715"/>
      <c r="J183" s="715"/>
      <c r="K183" s="715"/>
      <c r="L183" s="715"/>
      <c r="M183" s="715"/>
      <c r="N183" s="715"/>
      <c r="O183" s="715"/>
      <c r="P183" s="715"/>
      <c r="Q183" s="715"/>
      <c r="R183" s="716"/>
      <c r="S183" s="715"/>
      <c r="T183" s="716"/>
      <c r="U183" s="717" t="s">
        <v>504</v>
      </c>
      <c r="V183" s="718" t="s">
        <v>127</v>
      </c>
      <c r="W183" s="712" t="s">
        <v>500</v>
      </c>
      <c r="X183" s="690">
        <v>0</v>
      </c>
      <c r="Y183" s="690">
        <v>0</v>
      </c>
      <c r="Z183" s="690">
        <v>0</v>
      </c>
      <c r="AA183" s="690">
        <v>0</v>
      </c>
      <c r="AB183" s="690">
        <v>0</v>
      </c>
      <c r="AC183" s="690">
        <v>0</v>
      </c>
      <c r="AD183" s="690">
        <v>0</v>
      </c>
      <c r="AE183" s="690">
        <v>0</v>
      </c>
      <c r="AF183" s="690">
        <v>0</v>
      </c>
      <c r="AG183" s="690">
        <v>0</v>
      </c>
      <c r="AH183" s="690">
        <v>0</v>
      </c>
      <c r="AI183" s="690">
        <v>0</v>
      </c>
      <c r="AJ183" s="690">
        <v>0</v>
      </c>
      <c r="AK183" s="690">
        <v>0</v>
      </c>
      <c r="AL183" s="690">
        <v>0</v>
      </c>
      <c r="AM183" s="690">
        <v>0</v>
      </c>
      <c r="AN183" s="690">
        <v>0</v>
      </c>
      <c r="AO183" s="690">
        <v>0</v>
      </c>
      <c r="AP183" s="690">
        <v>0</v>
      </c>
      <c r="AQ183" s="690">
        <v>0</v>
      </c>
      <c r="AR183" s="690">
        <v>0</v>
      </c>
      <c r="AS183" s="690">
        <v>0</v>
      </c>
      <c r="AT183" s="690">
        <v>0</v>
      </c>
      <c r="AU183" s="690">
        <v>0</v>
      </c>
      <c r="AV183" s="690">
        <v>0</v>
      </c>
      <c r="AW183" s="690">
        <v>0</v>
      </c>
      <c r="AX183" s="690">
        <v>0</v>
      </c>
      <c r="AY183" s="690">
        <v>0</v>
      </c>
      <c r="AZ183" s="690">
        <v>0</v>
      </c>
      <c r="BA183" s="690">
        <v>0</v>
      </c>
      <c r="BB183" s="690">
        <v>0</v>
      </c>
      <c r="BC183" s="690">
        <v>0</v>
      </c>
      <c r="BD183" s="690">
        <v>0</v>
      </c>
      <c r="BE183" s="690">
        <v>0</v>
      </c>
      <c r="BF183" s="690">
        <v>0</v>
      </c>
      <c r="BG183" s="690">
        <v>0</v>
      </c>
      <c r="BH183" s="690">
        <v>0</v>
      </c>
      <c r="BI183" s="690">
        <v>0</v>
      </c>
      <c r="BJ183" s="690">
        <v>0</v>
      </c>
      <c r="BK183" s="690">
        <v>0</v>
      </c>
      <c r="BL183" s="690">
        <v>0</v>
      </c>
      <c r="BM183" s="690">
        <v>0</v>
      </c>
      <c r="BN183" s="690">
        <v>0</v>
      </c>
      <c r="BO183" s="690">
        <v>0</v>
      </c>
      <c r="BP183" s="690">
        <v>0</v>
      </c>
      <c r="BQ183" s="690">
        <v>0</v>
      </c>
      <c r="BR183" s="690">
        <v>0</v>
      </c>
      <c r="BS183" s="690">
        <v>0</v>
      </c>
      <c r="BT183" s="690">
        <v>0</v>
      </c>
      <c r="BU183" s="690">
        <v>0</v>
      </c>
      <c r="BV183" s="690">
        <v>0</v>
      </c>
      <c r="BW183" s="690">
        <v>0</v>
      </c>
      <c r="BX183" s="690">
        <v>0</v>
      </c>
      <c r="BY183" s="690">
        <v>0</v>
      </c>
      <c r="BZ183" s="690">
        <v>0</v>
      </c>
      <c r="CA183" s="690">
        <v>0</v>
      </c>
      <c r="CB183" s="690">
        <v>0</v>
      </c>
      <c r="CC183" s="690">
        <v>0</v>
      </c>
      <c r="CD183" s="690">
        <v>0</v>
      </c>
      <c r="CE183" s="690">
        <v>0</v>
      </c>
      <c r="CF183" s="690">
        <v>0</v>
      </c>
      <c r="CG183" s="690">
        <v>0</v>
      </c>
      <c r="CH183" s="690">
        <v>0</v>
      </c>
      <c r="CI183" s="690">
        <v>0</v>
      </c>
      <c r="CJ183" s="690">
        <v>0</v>
      </c>
      <c r="CK183" s="690">
        <v>0</v>
      </c>
      <c r="CL183" s="690">
        <v>0</v>
      </c>
      <c r="CM183" s="690">
        <v>0</v>
      </c>
      <c r="CN183" s="690">
        <v>0</v>
      </c>
      <c r="CO183" s="690">
        <v>0</v>
      </c>
      <c r="CP183" s="690">
        <v>0</v>
      </c>
      <c r="CQ183" s="690">
        <v>0</v>
      </c>
      <c r="CR183" s="690">
        <v>0</v>
      </c>
      <c r="CS183" s="690">
        <v>0</v>
      </c>
      <c r="CT183" s="690">
        <v>0</v>
      </c>
      <c r="CU183" s="690">
        <v>0</v>
      </c>
      <c r="CV183" s="690">
        <v>0</v>
      </c>
      <c r="CW183" s="690">
        <v>0</v>
      </c>
      <c r="CX183" s="690">
        <v>0</v>
      </c>
      <c r="CY183" s="690">
        <v>0</v>
      </c>
      <c r="CZ183" s="693">
        <v>0</v>
      </c>
      <c r="DA183" s="694">
        <v>0</v>
      </c>
      <c r="DB183" s="694">
        <v>0</v>
      </c>
      <c r="DC183" s="694">
        <v>0</v>
      </c>
      <c r="DD183" s="694">
        <v>0</v>
      </c>
      <c r="DE183" s="694">
        <v>0</v>
      </c>
      <c r="DF183" s="694">
        <v>0</v>
      </c>
      <c r="DG183" s="694">
        <v>0</v>
      </c>
      <c r="DH183" s="694">
        <v>0</v>
      </c>
      <c r="DI183" s="694">
        <v>0</v>
      </c>
      <c r="DJ183" s="694">
        <v>0</v>
      </c>
      <c r="DK183" s="694">
        <v>0</v>
      </c>
      <c r="DL183" s="694">
        <v>0</v>
      </c>
      <c r="DM183" s="694">
        <v>0</v>
      </c>
      <c r="DN183" s="694">
        <v>0</v>
      </c>
      <c r="DO183" s="694">
        <v>0</v>
      </c>
      <c r="DP183" s="694">
        <v>0</v>
      </c>
      <c r="DQ183" s="694">
        <v>0</v>
      </c>
      <c r="DR183" s="694">
        <v>0</v>
      </c>
      <c r="DS183" s="694">
        <v>0</v>
      </c>
      <c r="DT183" s="694">
        <v>0</v>
      </c>
      <c r="DU183" s="694">
        <v>0</v>
      </c>
      <c r="DV183" s="694">
        <v>0</v>
      </c>
      <c r="DW183" s="695">
        <v>0</v>
      </c>
      <c r="DX183" s="37"/>
    </row>
    <row r="184" spans="2:128" x14ac:dyDescent="0.2">
      <c r="B184" s="713"/>
      <c r="C184" s="714"/>
      <c r="D184" s="215"/>
      <c r="E184" s="215"/>
      <c r="F184" s="215"/>
      <c r="G184" s="215"/>
      <c r="H184" s="215"/>
      <c r="I184" s="715"/>
      <c r="J184" s="715"/>
      <c r="K184" s="715"/>
      <c r="L184" s="715"/>
      <c r="M184" s="715"/>
      <c r="N184" s="715"/>
      <c r="O184" s="715"/>
      <c r="P184" s="715"/>
      <c r="Q184" s="715"/>
      <c r="R184" s="716"/>
      <c r="S184" s="715"/>
      <c r="T184" s="716"/>
      <c r="U184" s="701" t="s">
        <v>505</v>
      </c>
      <c r="V184" s="688" t="s">
        <v>127</v>
      </c>
      <c r="W184" s="712" t="s">
        <v>500</v>
      </c>
      <c r="X184" s="690">
        <v>0</v>
      </c>
      <c r="Y184" s="690">
        <v>0</v>
      </c>
      <c r="Z184" s="690">
        <v>0</v>
      </c>
      <c r="AA184" s="690">
        <v>0</v>
      </c>
      <c r="AB184" s="690">
        <v>0</v>
      </c>
      <c r="AC184" s="690">
        <v>0</v>
      </c>
      <c r="AD184" s="690">
        <v>0</v>
      </c>
      <c r="AE184" s="690">
        <v>0</v>
      </c>
      <c r="AF184" s="690">
        <v>0</v>
      </c>
      <c r="AG184" s="690">
        <v>0</v>
      </c>
      <c r="AH184" s="690">
        <v>0</v>
      </c>
      <c r="AI184" s="690">
        <v>0</v>
      </c>
      <c r="AJ184" s="690">
        <v>0</v>
      </c>
      <c r="AK184" s="690">
        <v>0</v>
      </c>
      <c r="AL184" s="690">
        <v>0</v>
      </c>
      <c r="AM184" s="690">
        <v>0</v>
      </c>
      <c r="AN184" s="690">
        <v>0</v>
      </c>
      <c r="AO184" s="690">
        <v>0</v>
      </c>
      <c r="AP184" s="690">
        <v>0</v>
      </c>
      <c r="AQ184" s="690">
        <v>0</v>
      </c>
      <c r="AR184" s="690">
        <v>0</v>
      </c>
      <c r="AS184" s="690">
        <v>0</v>
      </c>
      <c r="AT184" s="690">
        <v>0</v>
      </c>
      <c r="AU184" s="690">
        <v>0</v>
      </c>
      <c r="AV184" s="690">
        <v>0</v>
      </c>
      <c r="AW184" s="690">
        <v>0</v>
      </c>
      <c r="AX184" s="690">
        <v>0</v>
      </c>
      <c r="AY184" s="690">
        <v>0</v>
      </c>
      <c r="AZ184" s="690">
        <v>0</v>
      </c>
      <c r="BA184" s="690">
        <v>0</v>
      </c>
      <c r="BB184" s="690">
        <v>0</v>
      </c>
      <c r="BC184" s="690">
        <v>0</v>
      </c>
      <c r="BD184" s="690">
        <v>0</v>
      </c>
      <c r="BE184" s="690">
        <v>0</v>
      </c>
      <c r="BF184" s="690">
        <v>0</v>
      </c>
      <c r="BG184" s="690">
        <v>0</v>
      </c>
      <c r="BH184" s="690">
        <v>0</v>
      </c>
      <c r="BI184" s="690">
        <v>0</v>
      </c>
      <c r="BJ184" s="690">
        <v>0</v>
      </c>
      <c r="BK184" s="690">
        <v>0</v>
      </c>
      <c r="BL184" s="690">
        <v>0</v>
      </c>
      <c r="BM184" s="690">
        <v>0</v>
      </c>
      <c r="BN184" s="690">
        <v>0</v>
      </c>
      <c r="BO184" s="690">
        <v>0</v>
      </c>
      <c r="BP184" s="690">
        <v>0</v>
      </c>
      <c r="BQ184" s="690">
        <v>0</v>
      </c>
      <c r="BR184" s="690">
        <v>0</v>
      </c>
      <c r="BS184" s="690">
        <v>0</v>
      </c>
      <c r="BT184" s="690">
        <v>0</v>
      </c>
      <c r="BU184" s="690">
        <v>0</v>
      </c>
      <c r="BV184" s="690">
        <v>0</v>
      </c>
      <c r="BW184" s="690">
        <v>0</v>
      </c>
      <c r="BX184" s="690">
        <v>0</v>
      </c>
      <c r="BY184" s="690">
        <v>0</v>
      </c>
      <c r="BZ184" s="690">
        <v>0</v>
      </c>
      <c r="CA184" s="690">
        <v>0</v>
      </c>
      <c r="CB184" s="690">
        <v>0</v>
      </c>
      <c r="CC184" s="690">
        <v>0</v>
      </c>
      <c r="CD184" s="690">
        <v>0</v>
      </c>
      <c r="CE184" s="690">
        <v>0</v>
      </c>
      <c r="CF184" s="690">
        <v>0</v>
      </c>
      <c r="CG184" s="690">
        <v>0</v>
      </c>
      <c r="CH184" s="690">
        <v>0</v>
      </c>
      <c r="CI184" s="690">
        <v>0</v>
      </c>
      <c r="CJ184" s="690">
        <v>0</v>
      </c>
      <c r="CK184" s="690">
        <v>0</v>
      </c>
      <c r="CL184" s="690">
        <v>0</v>
      </c>
      <c r="CM184" s="690">
        <v>0</v>
      </c>
      <c r="CN184" s="690">
        <v>0</v>
      </c>
      <c r="CO184" s="690">
        <v>0</v>
      </c>
      <c r="CP184" s="690">
        <v>0</v>
      </c>
      <c r="CQ184" s="690">
        <v>0</v>
      </c>
      <c r="CR184" s="690">
        <v>0</v>
      </c>
      <c r="CS184" s="690">
        <v>0</v>
      </c>
      <c r="CT184" s="690">
        <v>0</v>
      </c>
      <c r="CU184" s="690">
        <v>0</v>
      </c>
      <c r="CV184" s="690">
        <v>0</v>
      </c>
      <c r="CW184" s="690">
        <v>0</v>
      </c>
      <c r="CX184" s="690">
        <v>0</v>
      </c>
      <c r="CY184" s="690">
        <v>0</v>
      </c>
      <c r="CZ184" s="693">
        <v>0</v>
      </c>
      <c r="DA184" s="694">
        <v>0</v>
      </c>
      <c r="DB184" s="694">
        <v>0</v>
      </c>
      <c r="DC184" s="694">
        <v>0</v>
      </c>
      <c r="DD184" s="694">
        <v>0</v>
      </c>
      <c r="DE184" s="694">
        <v>0</v>
      </c>
      <c r="DF184" s="694">
        <v>0</v>
      </c>
      <c r="DG184" s="694">
        <v>0</v>
      </c>
      <c r="DH184" s="694">
        <v>0</v>
      </c>
      <c r="DI184" s="694">
        <v>0</v>
      </c>
      <c r="DJ184" s="694">
        <v>0</v>
      </c>
      <c r="DK184" s="694">
        <v>0</v>
      </c>
      <c r="DL184" s="694">
        <v>0</v>
      </c>
      <c r="DM184" s="694">
        <v>0</v>
      </c>
      <c r="DN184" s="694">
        <v>0</v>
      </c>
      <c r="DO184" s="694">
        <v>0</v>
      </c>
      <c r="DP184" s="694">
        <v>0</v>
      </c>
      <c r="DQ184" s="694">
        <v>0</v>
      </c>
      <c r="DR184" s="694">
        <v>0</v>
      </c>
      <c r="DS184" s="694">
        <v>0</v>
      </c>
      <c r="DT184" s="694">
        <v>0</v>
      </c>
      <c r="DU184" s="694">
        <v>0</v>
      </c>
      <c r="DV184" s="694">
        <v>0</v>
      </c>
      <c r="DW184" s="695">
        <v>0</v>
      </c>
      <c r="DX184" s="37"/>
    </row>
    <row r="185" spans="2:128" x14ac:dyDescent="0.2">
      <c r="B185" s="192"/>
      <c r="C185" s="714"/>
      <c r="D185" s="215"/>
      <c r="E185" s="215"/>
      <c r="F185" s="215"/>
      <c r="G185" s="215"/>
      <c r="H185" s="215"/>
      <c r="I185" s="715"/>
      <c r="J185" s="715"/>
      <c r="K185" s="715"/>
      <c r="L185" s="715"/>
      <c r="M185" s="715"/>
      <c r="N185" s="715"/>
      <c r="O185" s="715"/>
      <c r="P185" s="715"/>
      <c r="Q185" s="715"/>
      <c r="R185" s="716"/>
      <c r="S185" s="715"/>
      <c r="T185" s="716"/>
      <c r="U185" s="701" t="s">
        <v>506</v>
      </c>
      <c r="V185" s="688" t="s">
        <v>127</v>
      </c>
      <c r="W185" s="712" t="s">
        <v>500</v>
      </c>
      <c r="X185" s="690">
        <v>0</v>
      </c>
      <c r="Y185" s="690">
        <v>0</v>
      </c>
      <c r="Z185" s="690">
        <v>0</v>
      </c>
      <c r="AA185" s="690">
        <v>0</v>
      </c>
      <c r="AB185" s="690">
        <v>0</v>
      </c>
      <c r="AC185" s="690">
        <v>0</v>
      </c>
      <c r="AD185" s="690">
        <v>0</v>
      </c>
      <c r="AE185" s="690">
        <v>0</v>
      </c>
      <c r="AF185" s="690">
        <v>0</v>
      </c>
      <c r="AG185" s="690">
        <v>0</v>
      </c>
      <c r="AH185" s="690">
        <v>0</v>
      </c>
      <c r="AI185" s="690">
        <v>0</v>
      </c>
      <c r="AJ185" s="690">
        <v>0</v>
      </c>
      <c r="AK185" s="690">
        <v>0</v>
      </c>
      <c r="AL185" s="690">
        <v>0</v>
      </c>
      <c r="AM185" s="690">
        <v>0</v>
      </c>
      <c r="AN185" s="690">
        <v>0</v>
      </c>
      <c r="AO185" s="690">
        <v>0</v>
      </c>
      <c r="AP185" s="690">
        <v>0</v>
      </c>
      <c r="AQ185" s="690">
        <v>0</v>
      </c>
      <c r="AR185" s="690">
        <v>0</v>
      </c>
      <c r="AS185" s="690">
        <v>0</v>
      </c>
      <c r="AT185" s="690">
        <v>0</v>
      </c>
      <c r="AU185" s="690">
        <v>0</v>
      </c>
      <c r="AV185" s="690">
        <v>0</v>
      </c>
      <c r="AW185" s="690">
        <v>0</v>
      </c>
      <c r="AX185" s="690">
        <v>0</v>
      </c>
      <c r="AY185" s="690">
        <v>0</v>
      </c>
      <c r="AZ185" s="690">
        <v>0</v>
      </c>
      <c r="BA185" s="690">
        <v>0</v>
      </c>
      <c r="BB185" s="690">
        <v>0</v>
      </c>
      <c r="BC185" s="690">
        <v>0</v>
      </c>
      <c r="BD185" s="690">
        <v>0</v>
      </c>
      <c r="BE185" s="690">
        <v>0</v>
      </c>
      <c r="BF185" s="690">
        <v>0</v>
      </c>
      <c r="BG185" s="690">
        <v>0</v>
      </c>
      <c r="BH185" s="690">
        <v>0</v>
      </c>
      <c r="BI185" s="690">
        <v>0</v>
      </c>
      <c r="BJ185" s="690">
        <v>0</v>
      </c>
      <c r="BK185" s="690">
        <v>0</v>
      </c>
      <c r="BL185" s="690">
        <v>0</v>
      </c>
      <c r="BM185" s="690">
        <v>0</v>
      </c>
      <c r="BN185" s="690">
        <v>0</v>
      </c>
      <c r="BO185" s="690">
        <v>0</v>
      </c>
      <c r="BP185" s="690">
        <v>0</v>
      </c>
      <c r="BQ185" s="690">
        <v>0</v>
      </c>
      <c r="BR185" s="690">
        <v>0</v>
      </c>
      <c r="BS185" s="690">
        <v>0</v>
      </c>
      <c r="BT185" s="690">
        <v>0</v>
      </c>
      <c r="BU185" s="690">
        <v>0</v>
      </c>
      <c r="BV185" s="690">
        <v>0</v>
      </c>
      <c r="BW185" s="690">
        <v>0</v>
      </c>
      <c r="BX185" s="690">
        <v>0</v>
      </c>
      <c r="BY185" s="690">
        <v>0</v>
      </c>
      <c r="BZ185" s="690">
        <v>0</v>
      </c>
      <c r="CA185" s="690">
        <v>0</v>
      </c>
      <c r="CB185" s="690">
        <v>0</v>
      </c>
      <c r="CC185" s="690">
        <v>0</v>
      </c>
      <c r="CD185" s="690">
        <v>0</v>
      </c>
      <c r="CE185" s="690">
        <v>0</v>
      </c>
      <c r="CF185" s="690">
        <v>0</v>
      </c>
      <c r="CG185" s="690">
        <v>0</v>
      </c>
      <c r="CH185" s="690">
        <v>0</v>
      </c>
      <c r="CI185" s="690">
        <v>0</v>
      </c>
      <c r="CJ185" s="690">
        <v>0</v>
      </c>
      <c r="CK185" s="690">
        <v>0</v>
      </c>
      <c r="CL185" s="690">
        <v>0</v>
      </c>
      <c r="CM185" s="690">
        <v>0</v>
      </c>
      <c r="CN185" s="690">
        <v>0</v>
      </c>
      <c r="CO185" s="690">
        <v>0</v>
      </c>
      <c r="CP185" s="690">
        <v>0</v>
      </c>
      <c r="CQ185" s="690">
        <v>0</v>
      </c>
      <c r="CR185" s="690">
        <v>0</v>
      </c>
      <c r="CS185" s="690">
        <v>0</v>
      </c>
      <c r="CT185" s="690">
        <v>0</v>
      </c>
      <c r="CU185" s="690">
        <v>0</v>
      </c>
      <c r="CV185" s="690">
        <v>0</v>
      </c>
      <c r="CW185" s="690">
        <v>0</v>
      </c>
      <c r="CX185" s="690">
        <v>0</v>
      </c>
      <c r="CY185" s="690">
        <v>0</v>
      </c>
      <c r="CZ185" s="693">
        <v>0</v>
      </c>
      <c r="DA185" s="694">
        <v>0</v>
      </c>
      <c r="DB185" s="694">
        <v>0</v>
      </c>
      <c r="DC185" s="694">
        <v>0</v>
      </c>
      <c r="DD185" s="694">
        <v>0</v>
      </c>
      <c r="DE185" s="694">
        <v>0</v>
      </c>
      <c r="DF185" s="694">
        <v>0</v>
      </c>
      <c r="DG185" s="694">
        <v>0</v>
      </c>
      <c r="DH185" s="694">
        <v>0</v>
      </c>
      <c r="DI185" s="694">
        <v>0</v>
      </c>
      <c r="DJ185" s="694">
        <v>0</v>
      </c>
      <c r="DK185" s="694">
        <v>0</v>
      </c>
      <c r="DL185" s="694">
        <v>0</v>
      </c>
      <c r="DM185" s="694">
        <v>0</v>
      </c>
      <c r="DN185" s="694">
        <v>0</v>
      </c>
      <c r="DO185" s="694">
        <v>0</v>
      </c>
      <c r="DP185" s="694">
        <v>0</v>
      </c>
      <c r="DQ185" s="694">
        <v>0</v>
      </c>
      <c r="DR185" s="694">
        <v>0</v>
      </c>
      <c r="DS185" s="694">
        <v>0</v>
      </c>
      <c r="DT185" s="694">
        <v>0</v>
      </c>
      <c r="DU185" s="694">
        <v>0</v>
      </c>
      <c r="DV185" s="694">
        <v>0</v>
      </c>
      <c r="DW185" s="695">
        <v>0</v>
      </c>
      <c r="DX185" s="37"/>
    </row>
    <row r="186" spans="2:128" x14ac:dyDescent="0.2">
      <c r="B186" s="192"/>
      <c r="C186" s="714"/>
      <c r="D186" s="215"/>
      <c r="E186" s="215"/>
      <c r="F186" s="215"/>
      <c r="G186" s="215"/>
      <c r="H186" s="215"/>
      <c r="I186" s="715"/>
      <c r="J186" s="715"/>
      <c r="K186" s="715"/>
      <c r="L186" s="715"/>
      <c r="M186" s="715"/>
      <c r="N186" s="715"/>
      <c r="O186" s="715"/>
      <c r="P186" s="715"/>
      <c r="Q186" s="715"/>
      <c r="R186" s="716"/>
      <c r="S186" s="715"/>
      <c r="T186" s="716"/>
      <c r="U186" s="701" t="s">
        <v>507</v>
      </c>
      <c r="V186" s="688" t="s">
        <v>127</v>
      </c>
      <c r="W186" s="712" t="s">
        <v>500</v>
      </c>
      <c r="X186" s="690">
        <v>0</v>
      </c>
      <c r="Y186" s="690">
        <v>0</v>
      </c>
      <c r="Z186" s="690">
        <v>0</v>
      </c>
      <c r="AA186" s="690">
        <v>0</v>
      </c>
      <c r="AB186" s="690">
        <v>0</v>
      </c>
      <c r="AC186" s="690">
        <v>0</v>
      </c>
      <c r="AD186" s="690">
        <v>0</v>
      </c>
      <c r="AE186" s="690">
        <v>0</v>
      </c>
      <c r="AF186" s="690">
        <v>0</v>
      </c>
      <c r="AG186" s="690">
        <v>0</v>
      </c>
      <c r="AH186" s="690">
        <v>0</v>
      </c>
      <c r="AI186" s="690">
        <v>0</v>
      </c>
      <c r="AJ186" s="690">
        <v>0</v>
      </c>
      <c r="AK186" s="690">
        <v>0</v>
      </c>
      <c r="AL186" s="690">
        <v>0</v>
      </c>
      <c r="AM186" s="690">
        <v>0</v>
      </c>
      <c r="AN186" s="690">
        <v>0</v>
      </c>
      <c r="AO186" s="690">
        <v>0</v>
      </c>
      <c r="AP186" s="690">
        <v>0</v>
      </c>
      <c r="AQ186" s="690">
        <v>0</v>
      </c>
      <c r="AR186" s="690">
        <v>0</v>
      </c>
      <c r="AS186" s="690">
        <v>0</v>
      </c>
      <c r="AT186" s="690">
        <v>0</v>
      </c>
      <c r="AU186" s="690">
        <v>0</v>
      </c>
      <c r="AV186" s="690">
        <v>0</v>
      </c>
      <c r="AW186" s="690">
        <v>0</v>
      </c>
      <c r="AX186" s="690">
        <v>0</v>
      </c>
      <c r="AY186" s="690">
        <v>0</v>
      </c>
      <c r="AZ186" s="690">
        <v>0</v>
      </c>
      <c r="BA186" s="690">
        <v>0</v>
      </c>
      <c r="BB186" s="690">
        <v>0</v>
      </c>
      <c r="BC186" s="690">
        <v>0</v>
      </c>
      <c r="BD186" s="690">
        <v>0</v>
      </c>
      <c r="BE186" s="690">
        <v>0</v>
      </c>
      <c r="BF186" s="690">
        <v>0</v>
      </c>
      <c r="BG186" s="690">
        <v>0</v>
      </c>
      <c r="BH186" s="690">
        <v>0</v>
      </c>
      <c r="BI186" s="690">
        <v>0</v>
      </c>
      <c r="BJ186" s="690">
        <v>0</v>
      </c>
      <c r="BK186" s="690">
        <v>0</v>
      </c>
      <c r="BL186" s="690">
        <v>0</v>
      </c>
      <c r="BM186" s="690">
        <v>0</v>
      </c>
      <c r="BN186" s="690">
        <v>0</v>
      </c>
      <c r="BO186" s="690">
        <v>0</v>
      </c>
      <c r="BP186" s="690">
        <v>0</v>
      </c>
      <c r="BQ186" s="690">
        <v>0</v>
      </c>
      <c r="BR186" s="690">
        <v>0</v>
      </c>
      <c r="BS186" s="690">
        <v>0</v>
      </c>
      <c r="BT186" s="690">
        <v>0</v>
      </c>
      <c r="BU186" s="690">
        <v>0</v>
      </c>
      <c r="BV186" s="690">
        <v>0</v>
      </c>
      <c r="BW186" s="690">
        <v>0</v>
      </c>
      <c r="BX186" s="690">
        <v>0</v>
      </c>
      <c r="BY186" s="690">
        <v>0</v>
      </c>
      <c r="BZ186" s="690">
        <v>0</v>
      </c>
      <c r="CA186" s="690">
        <v>0</v>
      </c>
      <c r="CB186" s="690">
        <v>0</v>
      </c>
      <c r="CC186" s="690">
        <v>0</v>
      </c>
      <c r="CD186" s="690">
        <v>0</v>
      </c>
      <c r="CE186" s="690">
        <v>0</v>
      </c>
      <c r="CF186" s="690">
        <v>0</v>
      </c>
      <c r="CG186" s="690">
        <v>0</v>
      </c>
      <c r="CH186" s="690">
        <v>0</v>
      </c>
      <c r="CI186" s="690">
        <v>0</v>
      </c>
      <c r="CJ186" s="690">
        <v>0</v>
      </c>
      <c r="CK186" s="690">
        <v>0</v>
      </c>
      <c r="CL186" s="690">
        <v>0</v>
      </c>
      <c r="CM186" s="690">
        <v>0</v>
      </c>
      <c r="CN186" s="690">
        <v>0</v>
      </c>
      <c r="CO186" s="690">
        <v>0</v>
      </c>
      <c r="CP186" s="690">
        <v>0</v>
      </c>
      <c r="CQ186" s="690">
        <v>0</v>
      </c>
      <c r="CR186" s="690">
        <v>0</v>
      </c>
      <c r="CS186" s="690">
        <v>0</v>
      </c>
      <c r="CT186" s="690">
        <v>0</v>
      </c>
      <c r="CU186" s="690">
        <v>0</v>
      </c>
      <c r="CV186" s="690">
        <v>0</v>
      </c>
      <c r="CW186" s="690">
        <v>0</v>
      </c>
      <c r="CX186" s="690">
        <v>0</v>
      </c>
      <c r="CY186" s="690">
        <v>0</v>
      </c>
      <c r="CZ186" s="693">
        <v>0</v>
      </c>
      <c r="DA186" s="694">
        <v>0</v>
      </c>
      <c r="DB186" s="694">
        <v>0</v>
      </c>
      <c r="DC186" s="694">
        <v>0</v>
      </c>
      <c r="DD186" s="694">
        <v>0</v>
      </c>
      <c r="DE186" s="694">
        <v>0</v>
      </c>
      <c r="DF186" s="694">
        <v>0</v>
      </c>
      <c r="DG186" s="694">
        <v>0</v>
      </c>
      <c r="DH186" s="694">
        <v>0</v>
      </c>
      <c r="DI186" s="694">
        <v>0</v>
      </c>
      <c r="DJ186" s="694">
        <v>0</v>
      </c>
      <c r="DK186" s="694">
        <v>0</v>
      </c>
      <c r="DL186" s="694">
        <v>0</v>
      </c>
      <c r="DM186" s="694">
        <v>0</v>
      </c>
      <c r="DN186" s="694">
        <v>0</v>
      </c>
      <c r="DO186" s="694">
        <v>0</v>
      </c>
      <c r="DP186" s="694">
        <v>0</v>
      </c>
      <c r="DQ186" s="694">
        <v>0</v>
      </c>
      <c r="DR186" s="694">
        <v>0</v>
      </c>
      <c r="DS186" s="694">
        <v>0</v>
      </c>
      <c r="DT186" s="694">
        <v>0</v>
      </c>
      <c r="DU186" s="694">
        <v>0</v>
      </c>
      <c r="DV186" s="694">
        <v>0</v>
      </c>
      <c r="DW186" s="695">
        <v>0</v>
      </c>
      <c r="DX186" s="37"/>
    </row>
    <row r="187" spans="2:128" x14ac:dyDescent="0.2">
      <c r="B187" s="192"/>
      <c r="C187" s="714"/>
      <c r="D187" s="215"/>
      <c r="E187" s="215"/>
      <c r="F187" s="215"/>
      <c r="G187" s="215"/>
      <c r="H187" s="215"/>
      <c r="I187" s="715"/>
      <c r="J187" s="715"/>
      <c r="K187" s="715"/>
      <c r="L187" s="715"/>
      <c r="M187" s="715"/>
      <c r="N187" s="715"/>
      <c r="O187" s="715"/>
      <c r="P187" s="715"/>
      <c r="Q187" s="715"/>
      <c r="R187" s="716"/>
      <c r="S187" s="715"/>
      <c r="T187" s="716"/>
      <c r="U187" s="701" t="s">
        <v>508</v>
      </c>
      <c r="V187" s="688" t="s">
        <v>127</v>
      </c>
      <c r="W187" s="712" t="s">
        <v>500</v>
      </c>
      <c r="X187" s="690">
        <v>0</v>
      </c>
      <c r="Y187" s="690">
        <v>0</v>
      </c>
      <c r="Z187" s="690">
        <v>0</v>
      </c>
      <c r="AA187" s="690">
        <v>0</v>
      </c>
      <c r="AB187" s="690">
        <v>0</v>
      </c>
      <c r="AC187" s="690">
        <v>0</v>
      </c>
      <c r="AD187" s="690">
        <v>0</v>
      </c>
      <c r="AE187" s="690">
        <v>0</v>
      </c>
      <c r="AF187" s="690">
        <v>0</v>
      </c>
      <c r="AG187" s="690">
        <v>0</v>
      </c>
      <c r="AH187" s="690">
        <v>0</v>
      </c>
      <c r="AI187" s="690">
        <v>0</v>
      </c>
      <c r="AJ187" s="690">
        <v>0</v>
      </c>
      <c r="AK187" s="690">
        <v>0</v>
      </c>
      <c r="AL187" s="690">
        <v>0</v>
      </c>
      <c r="AM187" s="690">
        <v>0</v>
      </c>
      <c r="AN187" s="690">
        <v>0</v>
      </c>
      <c r="AO187" s="690">
        <v>0</v>
      </c>
      <c r="AP187" s="690">
        <v>0</v>
      </c>
      <c r="AQ187" s="690">
        <v>0</v>
      </c>
      <c r="AR187" s="690">
        <v>0</v>
      </c>
      <c r="AS187" s="690">
        <v>0</v>
      </c>
      <c r="AT187" s="690">
        <v>0</v>
      </c>
      <c r="AU187" s="690">
        <v>0</v>
      </c>
      <c r="AV187" s="690">
        <v>0</v>
      </c>
      <c r="AW187" s="690">
        <v>0</v>
      </c>
      <c r="AX187" s="690">
        <v>0</v>
      </c>
      <c r="AY187" s="690">
        <v>0</v>
      </c>
      <c r="AZ187" s="690">
        <v>0</v>
      </c>
      <c r="BA187" s="690">
        <v>0</v>
      </c>
      <c r="BB187" s="690">
        <v>0</v>
      </c>
      <c r="BC187" s="690">
        <v>0</v>
      </c>
      <c r="BD187" s="690">
        <v>0</v>
      </c>
      <c r="BE187" s="690">
        <v>0</v>
      </c>
      <c r="BF187" s="690">
        <v>0</v>
      </c>
      <c r="BG187" s="690">
        <v>0</v>
      </c>
      <c r="BH187" s="690">
        <v>0</v>
      </c>
      <c r="BI187" s="690">
        <v>0</v>
      </c>
      <c r="BJ187" s="690">
        <v>0</v>
      </c>
      <c r="BK187" s="690">
        <v>0</v>
      </c>
      <c r="BL187" s="690">
        <v>0</v>
      </c>
      <c r="BM187" s="690">
        <v>0</v>
      </c>
      <c r="BN187" s="690">
        <v>0</v>
      </c>
      <c r="BO187" s="690">
        <v>0</v>
      </c>
      <c r="BP187" s="690">
        <v>0</v>
      </c>
      <c r="BQ187" s="690">
        <v>0</v>
      </c>
      <c r="BR187" s="690">
        <v>0</v>
      </c>
      <c r="BS187" s="690">
        <v>0</v>
      </c>
      <c r="BT187" s="690">
        <v>0</v>
      </c>
      <c r="BU187" s="690">
        <v>0</v>
      </c>
      <c r="BV187" s="690">
        <v>0</v>
      </c>
      <c r="BW187" s="690">
        <v>0</v>
      </c>
      <c r="BX187" s="690">
        <v>0</v>
      </c>
      <c r="BY187" s="690">
        <v>0</v>
      </c>
      <c r="BZ187" s="690">
        <v>0</v>
      </c>
      <c r="CA187" s="690">
        <v>0</v>
      </c>
      <c r="CB187" s="690">
        <v>0</v>
      </c>
      <c r="CC187" s="690">
        <v>0</v>
      </c>
      <c r="CD187" s="690">
        <v>0</v>
      </c>
      <c r="CE187" s="690">
        <v>0</v>
      </c>
      <c r="CF187" s="690">
        <v>0</v>
      </c>
      <c r="CG187" s="690">
        <v>0</v>
      </c>
      <c r="CH187" s="690">
        <v>0</v>
      </c>
      <c r="CI187" s="690">
        <v>0</v>
      </c>
      <c r="CJ187" s="690">
        <v>0</v>
      </c>
      <c r="CK187" s="690">
        <v>0</v>
      </c>
      <c r="CL187" s="690">
        <v>0</v>
      </c>
      <c r="CM187" s="690">
        <v>0</v>
      </c>
      <c r="CN187" s="690">
        <v>0</v>
      </c>
      <c r="CO187" s="690">
        <v>0</v>
      </c>
      <c r="CP187" s="690">
        <v>0</v>
      </c>
      <c r="CQ187" s="690">
        <v>0</v>
      </c>
      <c r="CR187" s="690">
        <v>0</v>
      </c>
      <c r="CS187" s="690">
        <v>0</v>
      </c>
      <c r="CT187" s="690">
        <v>0</v>
      </c>
      <c r="CU187" s="690">
        <v>0</v>
      </c>
      <c r="CV187" s="690">
        <v>0</v>
      </c>
      <c r="CW187" s="690">
        <v>0</v>
      </c>
      <c r="CX187" s="690">
        <v>0</v>
      </c>
      <c r="CY187" s="690">
        <v>0</v>
      </c>
      <c r="CZ187" s="693">
        <v>0</v>
      </c>
      <c r="DA187" s="694">
        <v>0</v>
      </c>
      <c r="DB187" s="694">
        <v>0</v>
      </c>
      <c r="DC187" s="694">
        <v>0</v>
      </c>
      <c r="DD187" s="694">
        <v>0</v>
      </c>
      <c r="DE187" s="694">
        <v>0</v>
      </c>
      <c r="DF187" s="694">
        <v>0</v>
      </c>
      <c r="DG187" s="694">
        <v>0</v>
      </c>
      <c r="DH187" s="694">
        <v>0</v>
      </c>
      <c r="DI187" s="694">
        <v>0</v>
      </c>
      <c r="DJ187" s="694">
        <v>0</v>
      </c>
      <c r="DK187" s="694">
        <v>0</v>
      </c>
      <c r="DL187" s="694">
        <v>0</v>
      </c>
      <c r="DM187" s="694">
        <v>0</v>
      </c>
      <c r="DN187" s="694">
        <v>0</v>
      </c>
      <c r="DO187" s="694">
        <v>0</v>
      </c>
      <c r="DP187" s="694">
        <v>0</v>
      </c>
      <c r="DQ187" s="694">
        <v>0</v>
      </c>
      <c r="DR187" s="694">
        <v>0</v>
      </c>
      <c r="DS187" s="694">
        <v>0</v>
      </c>
      <c r="DT187" s="694">
        <v>0</v>
      </c>
      <c r="DU187" s="694">
        <v>0</v>
      </c>
      <c r="DV187" s="694">
        <v>0</v>
      </c>
      <c r="DW187" s="695">
        <v>0</v>
      </c>
      <c r="DX187" s="37"/>
    </row>
    <row r="188" spans="2:128" x14ac:dyDescent="0.2">
      <c r="B188" s="192"/>
      <c r="C188" s="714"/>
      <c r="D188" s="215"/>
      <c r="E188" s="215"/>
      <c r="F188" s="215"/>
      <c r="G188" s="215"/>
      <c r="H188" s="215"/>
      <c r="I188" s="715"/>
      <c r="J188" s="715"/>
      <c r="K188" s="715"/>
      <c r="L188" s="715"/>
      <c r="M188" s="715"/>
      <c r="N188" s="715"/>
      <c r="O188" s="715"/>
      <c r="P188" s="715"/>
      <c r="Q188" s="715"/>
      <c r="R188" s="716"/>
      <c r="S188" s="715"/>
      <c r="T188" s="716"/>
      <c r="U188" s="719" t="s">
        <v>509</v>
      </c>
      <c r="V188" s="688" t="s">
        <v>127</v>
      </c>
      <c r="W188" s="712" t="s">
        <v>500</v>
      </c>
      <c r="X188" s="690">
        <v>0</v>
      </c>
      <c r="Y188" s="690">
        <v>0</v>
      </c>
      <c r="Z188" s="690">
        <v>0</v>
      </c>
      <c r="AA188" s="690">
        <v>0</v>
      </c>
      <c r="AB188" s="690">
        <v>0</v>
      </c>
      <c r="AC188" s="690">
        <v>0</v>
      </c>
      <c r="AD188" s="690">
        <v>0</v>
      </c>
      <c r="AE188" s="690">
        <v>0</v>
      </c>
      <c r="AF188" s="690">
        <v>0</v>
      </c>
      <c r="AG188" s="690">
        <v>0</v>
      </c>
      <c r="AH188" s="690">
        <v>0</v>
      </c>
      <c r="AI188" s="690">
        <v>0</v>
      </c>
      <c r="AJ188" s="690">
        <v>0</v>
      </c>
      <c r="AK188" s="690">
        <v>0</v>
      </c>
      <c r="AL188" s="690">
        <v>0</v>
      </c>
      <c r="AM188" s="690">
        <v>0</v>
      </c>
      <c r="AN188" s="690">
        <v>0</v>
      </c>
      <c r="AO188" s="690">
        <v>0</v>
      </c>
      <c r="AP188" s="690">
        <v>0</v>
      </c>
      <c r="AQ188" s="690">
        <v>0</v>
      </c>
      <c r="AR188" s="690">
        <v>0</v>
      </c>
      <c r="AS188" s="690">
        <v>0</v>
      </c>
      <c r="AT188" s="690">
        <v>0</v>
      </c>
      <c r="AU188" s="690">
        <v>0</v>
      </c>
      <c r="AV188" s="690">
        <v>0</v>
      </c>
      <c r="AW188" s="690">
        <v>0</v>
      </c>
      <c r="AX188" s="690">
        <v>0</v>
      </c>
      <c r="AY188" s="690">
        <v>0</v>
      </c>
      <c r="AZ188" s="690">
        <v>0</v>
      </c>
      <c r="BA188" s="690">
        <v>0</v>
      </c>
      <c r="BB188" s="690">
        <v>0</v>
      </c>
      <c r="BC188" s="690">
        <v>0</v>
      </c>
      <c r="BD188" s="690">
        <v>0</v>
      </c>
      <c r="BE188" s="690">
        <v>0</v>
      </c>
      <c r="BF188" s="690">
        <v>0</v>
      </c>
      <c r="BG188" s="690">
        <v>0</v>
      </c>
      <c r="BH188" s="690">
        <v>0</v>
      </c>
      <c r="BI188" s="690">
        <v>0</v>
      </c>
      <c r="BJ188" s="690">
        <v>0</v>
      </c>
      <c r="BK188" s="690">
        <v>0</v>
      </c>
      <c r="BL188" s="690">
        <v>0</v>
      </c>
      <c r="BM188" s="690">
        <v>0</v>
      </c>
      <c r="BN188" s="690">
        <v>0</v>
      </c>
      <c r="BO188" s="690">
        <v>0</v>
      </c>
      <c r="BP188" s="690">
        <v>0</v>
      </c>
      <c r="BQ188" s="690">
        <v>0</v>
      </c>
      <c r="BR188" s="690">
        <v>0</v>
      </c>
      <c r="BS188" s="690">
        <v>0</v>
      </c>
      <c r="BT188" s="690">
        <v>0</v>
      </c>
      <c r="BU188" s="690">
        <v>0</v>
      </c>
      <c r="BV188" s="690">
        <v>0</v>
      </c>
      <c r="BW188" s="690">
        <v>0</v>
      </c>
      <c r="BX188" s="690">
        <v>0</v>
      </c>
      <c r="BY188" s="690">
        <v>0</v>
      </c>
      <c r="BZ188" s="690">
        <v>0</v>
      </c>
      <c r="CA188" s="690">
        <v>0</v>
      </c>
      <c r="CB188" s="690">
        <v>0</v>
      </c>
      <c r="CC188" s="690">
        <v>0</v>
      </c>
      <c r="CD188" s="690">
        <v>0</v>
      </c>
      <c r="CE188" s="690">
        <v>0</v>
      </c>
      <c r="CF188" s="690">
        <v>0</v>
      </c>
      <c r="CG188" s="690">
        <v>0</v>
      </c>
      <c r="CH188" s="690">
        <v>0</v>
      </c>
      <c r="CI188" s="690">
        <v>0</v>
      </c>
      <c r="CJ188" s="690">
        <v>0</v>
      </c>
      <c r="CK188" s="690">
        <v>0</v>
      </c>
      <c r="CL188" s="690">
        <v>0</v>
      </c>
      <c r="CM188" s="690">
        <v>0</v>
      </c>
      <c r="CN188" s="690">
        <v>0</v>
      </c>
      <c r="CO188" s="690">
        <v>0</v>
      </c>
      <c r="CP188" s="690">
        <v>0</v>
      </c>
      <c r="CQ188" s="690">
        <v>0</v>
      </c>
      <c r="CR188" s="690">
        <v>0</v>
      </c>
      <c r="CS188" s="690">
        <v>0</v>
      </c>
      <c r="CT188" s="690">
        <v>0</v>
      </c>
      <c r="CU188" s="690">
        <v>0</v>
      </c>
      <c r="CV188" s="690">
        <v>0</v>
      </c>
      <c r="CW188" s="690">
        <v>0</v>
      </c>
      <c r="CX188" s="690">
        <v>0</v>
      </c>
      <c r="CY188" s="690">
        <v>0</v>
      </c>
      <c r="CZ188" s="693">
        <v>0</v>
      </c>
      <c r="DA188" s="694">
        <v>0</v>
      </c>
      <c r="DB188" s="694">
        <v>0</v>
      </c>
      <c r="DC188" s="694">
        <v>0</v>
      </c>
      <c r="DD188" s="694">
        <v>0</v>
      </c>
      <c r="DE188" s="694">
        <v>0</v>
      </c>
      <c r="DF188" s="694">
        <v>0</v>
      </c>
      <c r="DG188" s="694">
        <v>0</v>
      </c>
      <c r="DH188" s="694">
        <v>0</v>
      </c>
      <c r="DI188" s="694">
        <v>0</v>
      </c>
      <c r="DJ188" s="694">
        <v>0</v>
      </c>
      <c r="DK188" s="694">
        <v>0</v>
      </c>
      <c r="DL188" s="694">
        <v>0</v>
      </c>
      <c r="DM188" s="694">
        <v>0</v>
      </c>
      <c r="DN188" s="694">
        <v>0</v>
      </c>
      <c r="DO188" s="694">
        <v>0</v>
      </c>
      <c r="DP188" s="694">
        <v>0</v>
      </c>
      <c r="DQ188" s="694">
        <v>0</v>
      </c>
      <c r="DR188" s="694">
        <v>0</v>
      </c>
      <c r="DS188" s="694">
        <v>0</v>
      </c>
      <c r="DT188" s="694">
        <v>0</v>
      </c>
      <c r="DU188" s="694">
        <v>0</v>
      </c>
      <c r="DV188" s="694">
        <v>0</v>
      </c>
      <c r="DW188" s="695">
        <v>0</v>
      </c>
      <c r="DX188" s="37"/>
    </row>
    <row r="189" spans="2:128" ht="15.75" thickBot="1" x14ac:dyDescent="0.25">
      <c r="B189" s="193"/>
      <c r="C189" s="720"/>
      <c r="D189" s="721"/>
      <c r="E189" s="721"/>
      <c r="F189" s="721"/>
      <c r="G189" s="721"/>
      <c r="H189" s="721"/>
      <c r="I189" s="722"/>
      <c r="J189" s="722"/>
      <c r="K189" s="722"/>
      <c r="L189" s="722"/>
      <c r="M189" s="722"/>
      <c r="N189" s="722"/>
      <c r="O189" s="722"/>
      <c r="P189" s="722"/>
      <c r="Q189" s="722"/>
      <c r="R189" s="723"/>
      <c r="S189" s="722"/>
      <c r="T189" s="723"/>
      <c r="U189" s="724" t="s">
        <v>130</v>
      </c>
      <c r="V189" s="725" t="s">
        <v>510</v>
      </c>
      <c r="W189" s="726" t="s">
        <v>500</v>
      </c>
      <c r="X189" s="727">
        <f>SUM(X178:X188)</f>
        <v>56.200877249485039</v>
      </c>
      <c r="Y189" s="727">
        <f t="shared" ref="Y189:CJ189" si="76">SUM(Y178:Y188)</f>
        <v>112.40175449897008</v>
      </c>
      <c r="Z189" s="727">
        <f t="shared" si="76"/>
        <v>168.60263174845511</v>
      </c>
      <c r="AA189" s="727">
        <f t="shared" si="76"/>
        <v>224.80350899794016</v>
      </c>
      <c r="AB189" s="727">
        <f t="shared" si="76"/>
        <v>281.0043862474252</v>
      </c>
      <c r="AC189" s="727">
        <f t="shared" si="76"/>
        <v>337.20526349691028</v>
      </c>
      <c r="AD189" s="727">
        <f t="shared" si="76"/>
        <v>393.40614074639535</v>
      </c>
      <c r="AE189" s="727">
        <f t="shared" si="76"/>
        <v>449.60701799588037</v>
      </c>
      <c r="AF189" s="727">
        <f t="shared" si="76"/>
        <v>505.80789524536544</v>
      </c>
      <c r="AG189" s="727">
        <f t="shared" si="76"/>
        <v>562.0087724948504</v>
      </c>
      <c r="AH189" s="727">
        <f t="shared" si="76"/>
        <v>618.20964974433548</v>
      </c>
      <c r="AI189" s="727">
        <f t="shared" si="76"/>
        <v>674.41052699382044</v>
      </c>
      <c r="AJ189" s="727">
        <f t="shared" si="76"/>
        <v>730.6114042433054</v>
      </c>
      <c r="AK189" s="727">
        <f t="shared" si="76"/>
        <v>786.81228149279048</v>
      </c>
      <c r="AL189" s="727">
        <f t="shared" si="76"/>
        <v>843.01315874227544</v>
      </c>
      <c r="AM189" s="727">
        <f t="shared" si="76"/>
        <v>0</v>
      </c>
      <c r="AN189" s="727">
        <f t="shared" si="76"/>
        <v>0</v>
      </c>
      <c r="AO189" s="727">
        <f t="shared" si="76"/>
        <v>0</v>
      </c>
      <c r="AP189" s="727">
        <f t="shared" si="76"/>
        <v>0</v>
      </c>
      <c r="AQ189" s="727">
        <f t="shared" si="76"/>
        <v>0</v>
      </c>
      <c r="AR189" s="727">
        <f t="shared" si="76"/>
        <v>0</v>
      </c>
      <c r="AS189" s="727">
        <f t="shared" si="76"/>
        <v>0</v>
      </c>
      <c r="AT189" s="727">
        <f t="shared" si="76"/>
        <v>0</v>
      </c>
      <c r="AU189" s="727">
        <f t="shared" si="76"/>
        <v>0</v>
      </c>
      <c r="AV189" s="727">
        <f t="shared" si="76"/>
        <v>0</v>
      </c>
      <c r="AW189" s="727">
        <f t="shared" si="76"/>
        <v>0</v>
      </c>
      <c r="AX189" s="727">
        <f t="shared" si="76"/>
        <v>0</v>
      </c>
      <c r="AY189" s="727">
        <f t="shared" si="76"/>
        <v>0</v>
      </c>
      <c r="AZ189" s="727">
        <f t="shared" si="76"/>
        <v>0</v>
      </c>
      <c r="BA189" s="727">
        <f t="shared" si="76"/>
        <v>0</v>
      </c>
      <c r="BB189" s="727">
        <f t="shared" si="76"/>
        <v>0</v>
      </c>
      <c r="BC189" s="727">
        <f t="shared" si="76"/>
        <v>0</v>
      </c>
      <c r="BD189" s="727">
        <f t="shared" si="76"/>
        <v>0</v>
      </c>
      <c r="BE189" s="727">
        <f t="shared" si="76"/>
        <v>0</v>
      </c>
      <c r="BF189" s="727">
        <f t="shared" si="76"/>
        <v>0</v>
      </c>
      <c r="BG189" s="727">
        <f t="shared" si="76"/>
        <v>0</v>
      </c>
      <c r="BH189" s="727">
        <f t="shared" si="76"/>
        <v>0</v>
      </c>
      <c r="BI189" s="727">
        <f t="shared" si="76"/>
        <v>0</v>
      </c>
      <c r="BJ189" s="727">
        <f t="shared" si="76"/>
        <v>0</v>
      </c>
      <c r="BK189" s="727">
        <f t="shared" si="76"/>
        <v>0</v>
      </c>
      <c r="BL189" s="727">
        <f t="shared" si="76"/>
        <v>0</v>
      </c>
      <c r="BM189" s="727">
        <f t="shared" si="76"/>
        <v>0</v>
      </c>
      <c r="BN189" s="727">
        <f t="shared" si="76"/>
        <v>0</v>
      </c>
      <c r="BO189" s="727">
        <f t="shared" si="76"/>
        <v>0</v>
      </c>
      <c r="BP189" s="727">
        <f t="shared" si="76"/>
        <v>0</v>
      </c>
      <c r="BQ189" s="727">
        <f t="shared" si="76"/>
        <v>0</v>
      </c>
      <c r="BR189" s="727">
        <f t="shared" si="76"/>
        <v>0</v>
      </c>
      <c r="BS189" s="727">
        <f t="shared" si="76"/>
        <v>0</v>
      </c>
      <c r="BT189" s="727">
        <f t="shared" si="76"/>
        <v>0</v>
      </c>
      <c r="BU189" s="727">
        <f t="shared" si="76"/>
        <v>0</v>
      </c>
      <c r="BV189" s="727">
        <f t="shared" si="76"/>
        <v>0</v>
      </c>
      <c r="BW189" s="727">
        <f t="shared" si="76"/>
        <v>0</v>
      </c>
      <c r="BX189" s="727">
        <f t="shared" si="76"/>
        <v>0</v>
      </c>
      <c r="BY189" s="727">
        <f t="shared" si="76"/>
        <v>0</v>
      </c>
      <c r="BZ189" s="727">
        <f t="shared" si="76"/>
        <v>0</v>
      </c>
      <c r="CA189" s="727">
        <f t="shared" si="76"/>
        <v>0</v>
      </c>
      <c r="CB189" s="727">
        <f t="shared" si="76"/>
        <v>0</v>
      </c>
      <c r="CC189" s="727">
        <f t="shared" si="76"/>
        <v>0</v>
      </c>
      <c r="CD189" s="727">
        <f t="shared" si="76"/>
        <v>0</v>
      </c>
      <c r="CE189" s="727">
        <f t="shared" si="76"/>
        <v>0</v>
      </c>
      <c r="CF189" s="727">
        <f t="shared" si="76"/>
        <v>0</v>
      </c>
      <c r="CG189" s="727">
        <f t="shared" si="76"/>
        <v>0</v>
      </c>
      <c r="CH189" s="727">
        <f t="shared" si="76"/>
        <v>0</v>
      </c>
      <c r="CI189" s="727">
        <f t="shared" si="76"/>
        <v>0</v>
      </c>
      <c r="CJ189" s="727">
        <f t="shared" si="76"/>
        <v>0</v>
      </c>
      <c r="CK189" s="727">
        <f t="shared" ref="CK189:DW189" si="77">SUM(CK178:CK188)</f>
        <v>0</v>
      </c>
      <c r="CL189" s="727">
        <f t="shared" si="77"/>
        <v>0</v>
      </c>
      <c r="CM189" s="727">
        <f t="shared" si="77"/>
        <v>0</v>
      </c>
      <c r="CN189" s="727">
        <f t="shared" si="77"/>
        <v>0</v>
      </c>
      <c r="CO189" s="727">
        <f t="shared" si="77"/>
        <v>0</v>
      </c>
      <c r="CP189" s="727">
        <f t="shared" si="77"/>
        <v>0</v>
      </c>
      <c r="CQ189" s="727">
        <f t="shared" si="77"/>
        <v>0</v>
      </c>
      <c r="CR189" s="727">
        <f t="shared" si="77"/>
        <v>0</v>
      </c>
      <c r="CS189" s="727">
        <f t="shared" si="77"/>
        <v>0</v>
      </c>
      <c r="CT189" s="727">
        <f t="shared" si="77"/>
        <v>0</v>
      </c>
      <c r="CU189" s="727">
        <f t="shared" si="77"/>
        <v>0</v>
      </c>
      <c r="CV189" s="727">
        <f t="shared" si="77"/>
        <v>0</v>
      </c>
      <c r="CW189" s="727">
        <f t="shared" si="77"/>
        <v>0</v>
      </c>
      <c r="CX189" s="727">
        <f t="shared" si="77"/>
        <v>0</v>
      </c>
      <c r="CY189" s="728">
        <f t="shared" si="77"/>
        <v>0</v>
      </c>
      <c r="CZ189" s="729">
        <f t="shared" si="77"/>
        <v>0</v>
      </c>
      <c r="DA189" s="730">
        <f t="shared" si="77"/>
        <v>0</v>
      </c>
      <c r="DB189" s="730">
        <f t="shared" si="77"/>
        <v>0</v>
      </c>
      <c r="DC189" s="730">
        <f t="shared" si="77"/>
        <v>0</v>
      </c>
      <c r="DD189" s="730">
        <f t="shared" si="77"/>
        <v>0</v>
      </c>
      <c r="DE189" s="730">
        <f t="shared" si="77"/>
        <v>0</v>
      </c>
      <c r="DF189" s="730">
        <f t="shared" si="77"/>
        <v>0</v>
      </c>
      <c r="DG189" s="730">
        <f t="shared" si="77"/>
        <v>0</v>
      </c>
      <c r="DH189" s="730">
        <f t="shared" si="77"/>
        <v>0</v>
      </c>
      <c r="DI189" s="730">
        <f t="shared" si="77"/>
        <v>0</v>
      </c>
      <c r="DJ189" s="730">
        <f t="shared" si="77"/>
        <v>0</v>
      </c>
      <c r="DK189" s="730">
        <f t="shared" si="77"/>
        <v>0</v>
      </c>
      <c r="DL189" s="730">
        <f t="shared" si="77"/>
        <v>0</v>
      </c>
      <c r="DM189" s="730">
        <f t="shared" si="77"/>
        <v>0</v>
      </c>
      <c r="DN189" s="730">
        <f t="shared" si="77"/>
        <v>0</v>
      </c>
      <c r="DO189" s="730">
        <f t="shared" si="77"/>
        <v>0</v>
      </c>
      <c r="DP189" s="730">
        <f t="shared" si="77"/>
        <v>0</v>
      </c>
      <c r="DQ189" s="730">
        <f t="shared" si="77"/>
        <v>0</v>
      </c>
      <c r="DR189" s="730">
        <f t="shared" si="77"/>
        <v>0</v>
      </c>
      <c r="DS189" s="730">
        <f t="shared" si="77"/>
        <v>0</v>
      </c>
      <c r="DT189" s="730">
        <f t="shared" si="77"/>
        <v>0</v>
      </c>
      <c r="DU189" s="730">
        <f t="shared" si="77"/>
        <v>0</v>
      </c>
      <c r="DV189" s="730">
        <f t="shared" si="77"/>
        <v>0</v>
      </c>
      <c r="DW189" s="731">
        <f t="shared" si="77"/>
        <v>0</v>
      </c>
      <c r="DX189" s="37"/>
    </row>
    <row r="190" spans="2:128" x14ac:dyDescent="0.2">
      <c r="B190" s="195" t="s">
        <v>539</v>
      </c>
      <c r="C190" s="256" t="s">
        <v>540</v>
      </c>
      <c r="D190" s="670"/>
      <c r="E190" s="670"/>
      <c r="F190" s="670"/>
      <c r="G190" s="670"/>
      <c r="H190" s="670"/>
      <c r="I190" s="732"/>
      <c r="J190" s="732"/>
      <c r="K190" s="732"/>
      <c r="L190" s="732"/>
      <c r="M190" s="732"/>
      <c r="N190" s="732"/>
      <c r="O190" s="732"/>
      <c r="P190" s="732"/>
      <c r="Q190" s="732"/>
      <c r="R190" s="733"/>
      <c r="S190" s="734"/>
      <c r="T190" s="733"/>
      <c r="U190" s="735"/>
      <c r="V190" s="736"/>
      <c r="W190" s="736"/>
      <c r="X190" s="737">
        <f t="shared" ref="X190:BC190" si="78">SUMIF($C:$C,"61.2x",X:X)</f>
        <v>0</v>
      </c>
      <c r="Y190" s="737">
        <f t="shared" si="78"/>
        <v>0</v>
      </c>
      <c r="Z190" s="737">
        <f t="shared" si="78"/>
        <v>0</v>
      </c>
      <c r="AA190" s="737">
        <f t="shared" si="78"/>
        <v>0</v>
      </c>
      <c r="AB190" s="737">
        <f t="shared" si="78"/>
        <v>0</v>
      </c>
      <c r="AC190" s="737">
        <f t="shared" si="78"/>
        <v>0</v>
      </c>
      <c r="AD190" s="737">
        <f t="shared" si="78"/>
        <v>0</v>
      </c>
      <c r="AE190" s="737">
        <f t="shared" si="78"/>
        <v>0</v>
      </c>
      <c r="AF190" s="737">
        <f t="shared" si="78"/>
        <v>0</v>
      </c>
      <c r="AG190" s="737">
        <f t="shared" si="78"/>
        <v>0</v>
      </c>
      <c r="AH190" s="737">
        <f t="shared" si="78"/>
        <v>0</v>
      </c>
      <c r="AI190" s="737">
        <f t="shared" si="78"/>
        <v>0</v>
      </c>
      <c r="AJ190" s="737">
        <f t="shared" si="78"/>
        <v>0</v>
      </c>
      <c r="AK190" s="737">
        <f t="shared" si="78"/>
        <v>0</v>
      </c>
      <c r="AL190" s="737">
        <f t="shared" si="78"/>
        <v>0</v>
      </c>
      <c r="AM190" s="737">
        <f t="shared" si="78"/>
        <v>0</v>
      </c>
      <c r="AN190" s="737">
        <f t="shared" si="78"/>
        <v>0</v>
      </c>
      <c r="AO190" s="737">
        <f t="shared" si="78"/>
        <v>0</v>
      </c>
      <c r="AP190" s="737">
        <f t="shared" si="78"/>
        <v>0</v>
      </c>
      <c r="AQ190" s="737">
        <f t="shared" si="78"/>
        <v>0</v>
      </c>
      <c r="AR190" s="737">
        <f t="shared" si="78"/>
        <v>0</v>
      </c>
      <c r="AS190" s="737">
        <f t="shared" si="78"/>
        <v>0</v>
      </c>
      <c r="AT190" s="737">
        <f t="shared" si="78"/>
        <v>0</v>
      </c>
      <c r="AU190" s="737">
        <f t="shared" si="78"/>
        <v>0</v>
      </c>
      <c r="AV190" s="737">
        <f t="shared" si="78"/>
        <v>0</v>
      </c>
      <c r="AW190" s="737">
        <f t="shared" si="78"/>
        <v>0</v>
      </c>
      <c r="AX190" s="737">
        <f t="shared" si="78"/>
        <v>0</v>
      </c>
      <c r="AY190" s="737">
        <f t="shared" si="78"/>
        <v>0</v>
      </c>
      <c r="AZ190" s="737">
        <f t="shared" si="78"/>
        <v>0</v>
      </c>
      <c r="BA190" s="737">
        <f t="shared" si="78"/>
        <v>0</v>
      </c>
      <c r="BB190" s="737">
        <f t="shared" si="78"/>
        <v>0</v>
      </c>
      <c r="BC190" s="737">
        <f t="shared" si="78"/>
        <v>0</v>
      </c>
      <c r="BD190" s="737">
        <f t="shared" ref="BD190:CI190" si="79">SUMIF($C:$C,"61.2x",BD:BD)</f>
        <v>0</v>
      </c>
      <c r="BE190" s="737">
        <f t="shared" si="79"/>
        <v>0</v>
      </c>
      <c r="BF190" s="737">
        <f t="shared" si="79"/>
        <v>0</v>
      </c>
      <c r="BG190" s="737">
        <f t="shared" si="79"/>
        <v>0</v>
      </c>
      <c r="BH190" s="737">
        <f t="shared" si="79"/>
        <v>0</v>
      </c>
      <c r="BI190" s="737">
        <f t="shared" si="79"/>
        <v>0</v>
      </c>
      <c r="BJ190" s="737">
        <f t="shared" si="79"/>
        <v>0</v>
      </c>
      <c r="BK190" s="737">
        <f t="shared" si="79"/>
        <v>0</v>
      </c>
      <c r="BL190" s="737">
        <f t="shared" si="79"/>
        <v>0</v>
      </c>
      <c r="BM190" s="737">
        <f t="shared" si="79"/>
        <v>0</v>
      </c>
      <c r="BN190" s="737">
        <f t="shared" si="79"/>
        <v>0</v>
      </c>
      <c r="BO190" s="737">
        <f t="shared" si="79"/>
        <v>0</v>
      </c>
      <c r="BP190" s="737">
        <f t="shared" si="79"/>
        <v>0</v>
      </c>
      <c r="BQ190" s="737">
        <f t="shared" si="79"/>
        <v>0</v>
      </c>
      <c r="BR190" s="737">
        <f t="shared" si="79"/>
        <v>0</v>
      </c>
      <c r="BS190" s="737">
        <f t="shared" si="79"/>
        <v>0</v>
      </c>
      <c r="BT190" s="737">
        <f t="shared" si="79"/>
        <v>0</v>
      </c>
      <c r="BU190" s="737">
        <f t="shared" si="79"/>
        <v>0</v>
      </c>
      <c r="BV190" s="737">
        <f t="shared" si="79"/>
        <v>0</v>
      </c>
      <c r="BW190" s="737">
        <f t="shared" si="79"/>
        <v>0</v>
      </c>
      <c r="BX190" s="737">
        <f t="shared" si="79"/>
        <v>0</v>
      </c>
      <c r="BY190" s="737">
        <f t="shared" si="79"/>
        <v>0</v>
      </c>
      <c r="BZ190" s="737">
        <f t="shared" si="79"/>
        <v>0</v>
      </c>
      <c r="CA190" s="737">
        <f t="shared" si="79"/>
        <v>0</v>
      </c>
      <c r="CB190" s="737">
        <f t="shared" si="79"/>
        <v>0</v>
      </c>
      <c r="CC190" s="737">
        <f t="shared" si="79"/>
        <v>0</v>
      </c>
      <c r="CD190" s="737">
        <f t="shared" si="79"/>
        <v>0</v>
      </c>
      <c r="CE190" s="737">
        <f t="shared" si="79"/>
        <v>0</v>
      </c>
      <c r="CF190" s="737">
        <f t="shared" si="79"/>
        <v>0</v>
      </c>
      <c r="CG190" s="737">
        <f t="shared" si="79"/>
        <v>0</v>
      </c>
      <c r="CH190" s="737">
        <f t="shared" si="79"/>
        <v>0</v>
      </c>
      <c r="CI190" s="737">
        <f t="shared" si="79"/>
        <v>0</v>
      </c>
      <c r="CJ190" s="737">
        <f t="shared" ref="CJ190:DO190" si="80">SUMIF($C:$C,"61.2x",CJ:CJ)</f>
        <v>0</v>
      </c>
      <c r="CK190" s="737">
        <f t="shared" si="80"/>
        <v>0</v>
      </c>
      <c r="CL190" s="737">
        <f t="shared" si="80"/>
        <v>0</v>
      </c>
      <c r="CM190" s="737">
        <f t="shared" si="80"/>
        <v>0</v>
      </c>
      <c r="CN190" s="737">
        <f t="shared" si="80"/>
        <v>0</v>
      </c>
      <c r="CO190" s="737">
        <f t="shared" si="80"/>
        <v>0</v>
      </c>
      <c r="CP190" s="737">
        <f t="shared" si="80"/>
        <v>0</v>
      </c>
      <c r="CQ190" s="737">
        <f t="shared" si="80"/>
        <v>0</v>
      </c>
      <c r="CR190" s="737">
        <f t="shared" si="80"/>
        <v>0</v>
      </c>
      <c r="CS190" s="737">
        <f t="shared" si="80"/>
        <v>0</v>
      </c>
      <c r="CT190" s="737">
        <f t="shared" si="80"/>
        <v>0</v>
      </c>
      <c r="CU190" s="737">
        <f t="shared" si="80"/>
        <v>0</v>
      </c>
      <c r="CV190" s="737">
        <f t="shared" si="80"/>
        <v>0</v>
      </c>
      <c r="CW190" s="737">
        <f t="shared" si="80"/>
        <v>0</v>
      </c>
      <c r="CX190" s="737">
        <f t="shared" si="80"/>
        <v>0</v>
      </c>
      <c r="CY190" s="738">
        <f t="shared" si="80"/>
        <v>0</v>
      </c>
      <c r="CZ190" s="739">
        <f t="shared" si="80"/>
        <v>0</v>
      </c>
      <c r="DA190" s="739">
        <f t="shared" si="80"/>
        <v>0</v>
      </c>
      <c r="DB190" s="739">
        <f t="shared" si="80"/>
        <v>0</v>
      </c>
      <c r="DC190" s="739">
        <f t="shared" si="80"/>
        <v>0</v>
      </c>
      <c r="DD190" s="739">
        <f t="shared" si="80"/>
        <v>0</v>
      </c>
      <c r="DE190" s="739">
        <f t="shared" si="80"/>
        <v>0</v>
      </c>
      <c r="DF190" s="739">
        <f t="shared" si="80"/>
        <v>0</v>
      </c>
      <c r="DG190" s="739">
        <f t="shared" si="80"/>
        <v>0</v>
      </c>
      <c r="DH190" s="739">
        <f t="shared" si="80"/>
        <v>0</v>
      </c>
      <c r="DI190" s="739">
        <f t="shared" si="80"/>
        <v>0</v>
      </c>
      <c r="DJ190" s="739">
        <f t="shared" si="80"/>
        <v>0</v>
      </c>
      <c r="DK190" s="739">
        <f t="shared" si="80"/>
        <v>0</v>
      </c>
      <c r="DL190" s="739">
        <f t="shared" si="80"/>
        <v>0</v>
      </c>
      <c r="DM190" s="739">
        <f t="shared" si="80"/>
        <v>0</v>
      </c>
      <c r="DN190" s="739">
        <f t="shared" si="80"/>
        <v>0</v>
      </c>
      <c r="DO190" s="739">
        <f t="shared" si="80"/>
        <v>0</v>
      </c>
      <c r="DP190" s="739">
        <f t="shared" ref="DP190:DW190" si="81">SUMIF($C:$C,"61.2x",DP:DP)</f>
        <v>0</v>
      </c>
      <c r="DQ190" s="739">
        <f t="shared" si="81"/>
        <v>0</v>
      </c>
      <c r="DR190" s="739">
        <f t="shared" si="81"/>
        <v>0</v>
      </c>
      <c r="DS190" s="739">
        <f t="shared" si="81"/>
        <v>0</v>
      </c>
      <c r="DT190" s="739">
        <f t="shared" si="81"/>
        <v>0</v>
      </c>
      <c r="DU190" s="739">
        <f t="shared" si="81"/>
        <v>0</v>
      </c>
      <c r="DV190" s="739">
        <f t="shared" si="81"/>
        <v>0</v>
      </c>
      <c r="DW190" s="740">
        <f t="shared" si="81"/>
        <v>0</v>
      </c>
      <c r="DX190" s="37"/>
    </row>
    <row r="191" spans="2:128" ht="25.5" x14ac:dyDescent="0.2">
      <c r="B191" s="678" t="s">
        <v>495</v>
      </c>
      <c r="C191" s="742" t="s">
        <v>905</v>
      </c>
      <c r="D191" s="744"/>
      <c r="E191" s="745" t="s">
        <v>904</v>
      </c>
      <c r="F191" s="690" t="s">
        <v>767</v>
      </c>
      <c r="G191" s="746" t="s">
        <v>54</v>
      </c>
      <c r="H191" s="690" t="s">
        <v>497</v>
      </c>
      <c r="I191" s="683">
        <f>MAX(X191:AV191)</f>
        <v>35.706229123331489</v>
      </c>
      <c r="J191" s="683">
        <f>SUMPRODUCT($X$2:$CY$2,$X191:$CY191)*365</f>
        <v>198975.73626683879</v>
      </c>
      <c r="K191" s="683">
        <f>SUMPRODUCT($X$2:$CY$2,$X192:$CY192)+SUMPRODUCT($X$2:$CY$2,$X193:$CY193)+SUMPRODUCT($X$2:$CY$2,$X194:$CY194)</f>
        <v>450072.35852470197</v>
      </c>
      <c r="L191" s="683">
        <f>SUMPRODUCT($X$2:$CY$2,$X195:$CY195) +SUMPRODUCT($X$2:$CY$2,$X196:$CY196)</f>
        <v>299535.818420008</v>
      </c>
      <c r="M191" s="683">
        <f>SUMPRODUCT($X$2:$CY$2,$X197:$CY197)</f>
        <v>0</v>
      </c>
      <c r="N191" s="683">
        <f>SUMPRODUCT($X$2:$CY$2,$X200:$CY200) +SUMPRODUCT($X$2:$CY$2,$X201:$CY201)</f>
        <v>10126.870675499209</v>
      </c>
      <c r="O191" s="683">
        <f>SUMPRODUCT($X$2:$CY$2,$X198:$CY198) +SUMPRODUCT($X$2:$CY$2,$X199:$CY199) +SUMPRODUCT($X$2:$CY$2,$X202:$CY202)</f>
        <v>168162.84375379418</v>
      </c>
      <c r="P191" s="683">
        <f>SUM(K191:O191)</f>
        <v>927897.89137400337</v>
      </c>
      <c r="Q191" s="683">
        <f>(SUM(K191:M191)*100000)/(J191*1000)</f>
        <v>376.73346057603675</v>
      </c>
      <c r="R191" s="684">
        <f>(P191*100000)/(J191*1000)</f>
        <v>466.33720713043868</v>
      </c>
      <c r="S191" s="747">
        <v>3</v>
      </c>
      <c r="T191" s="748">
        <v>3</v>
      </c>
      <c r="U191" s="687" t="s">
        <v>498</v>
      </c>
      <c r="V191" s="688" t="s">
        <v>127</v>
      </c>
      <c r="W191" s="689" t="s">
        <v>78</v>
      </c>
      <c r="X191" s="750">
        <v>3.2730872115867982</v>
      </c>
      <c r="Y191" s="750">
        <v>4.9640090912460266</v>
      </c>
      <c r="Z191" s="750">
        <v>6.6772281287795607</v>
      </c>
      <c r="AA191" s="750">
        <v>8.4361026069149148</v>
      </c>
      <c r="AB191" s="750">
        <v>10.220564423083474</v>
      </c>
      <c r="AC191" s="750">
        <v>14.113739152054439</v>
      </c>
      <c r="AD191" s="750">
        <v>18.135330856180456</v>
      </c>
      <c r="AE191" s="750">
        <v>22.205276450592372</v>
      </c>
      <c r="AF191" s="750">
        <v>26.240445198861096</v>
      </c>
      <c r="AG191" s="750">
        <v>30.335335345623044</v>
      </c>
      <c r="AH191" s="750">
        <v>31.577322843415544</v>
      </c>
      <c r="AI191" s="750">
        <v>32.614889802145797</v>
      </c>
      <c r="AJ191" s="750">
        <v>33.65080677755509</v>
      </c>
      <c r="AK191" s="750">
        <v>34.684627669889188</v>
      </c>
      <c r="AL191" s="750">
        <v>35.706229123331489</v>
      </c>
      <c r="AM191" s="750">
        <v>33.477819071369915</v>
      </c>
      <c r="AN191" s="750">
        <v>31.325117068755581</v>
      </c>
      <c r="AO191" s="750">
        <v>29.228345102512037</v>
      </c>
      <c r="AP191" s="750">
        <v>27.164215730348438</v>
      </c>
      <c r="AQ191" s="750">
        <v>25.210855021086356</v>
      </c>
      <c r="AR191" s="750">
        <v>23.322110285845497</v>
      </c>
      <c r="AS191" s="750">
        <v>21.496051763587062</v>
      </c>
      <c r="AT191" s="750">
        <v>19.729603121506457</v>
      </c>
      <c r="AU191" s="750">
        <v>18.025037557520839</v>
      </c>
      <c r="AV191" s="750">
        <v>16.386598698316945</v>
      </c>
      <c r="AW191" s="750">
        <v>16.386598698316945</v>
      </c>
      <c r="AX191" s="750">
        <v>16.386598698316945</v>
      </c>
      <c r="AY191" s="750">
        <v>16.386598698316945</v>
      </c>
      <c r="AZ191" s="750">
        <v>16.386598698316945</v>
      </c>
      <c r="BA191" s="750">
        <v>16.386598698316945</v>
      </c>
      <c r="BB191" s="750">
        <v>16.386598698316945</v>
      </c>
      <c r="BC191" s="750">
        <v>16.386598698316945</v>
      </c>
      <c r="BD191" s="750">
        <v>16.386598698316945</v>
      </c>
      <c r="BE191" s="750">
        <v>16.386598698316945</v>
      </c>
      <c r="BF191" s="750">
        <v>16.386598698316945</v>
      </c>
      <c r="BG191" s="750">
        <v>16.386598698316945</v>
      </c>
      <c r="BH191" s="750">
        <v>16.386598698316945</v>
      </c>
      <c r="BI191" s="750">
        <v>16.386598698316945</v>
      </c>
      <c r="BJ191" s="750">
        <v>16.386598698316945</v>
      </c>
      <c r="BK191" s="750">
        <v>16.386598698316945</v>
      </c>
      <c r="BL191" s="750">
        <v>16.386598698316945</v>
      </c>
      <c r="BM191" s="750">
        <v>16.386598698316945</v>
      </c>
      <c r="BN191" s="750">
        <v>16.386598698316945</v>
      </c>
      <c r="BO191" s="750">
        <v>16.386598698316945</v>
      </c>
      <c r="BP191" s="750">
        <v>16.386598698316945</v>
      </c>
      <c r="BQ191" s="750">
        <v>16.386598698316945</v>
      </c>
      <c r="BR191" s="750">
        <v>16.386598698316945</v>
      </c>
      <c r="BS191" s="750">
        <v>16.386598698316945</v>
      </c>
      <c r="BT191" s="750">
        <v>16.386598698316945</v>
      </c>
      <c r="BU191" s="750">
        <v>16.386598698316945</v>
      </c>
      <c r="BV191" s="750">
        <v>16.386598698316945</v>
      </c>
      <c r="BW191" s="750">
        <v>16.386598698316945</v>
      </c>
      <c r="BX191" s="750">
        <v>16.386598698316945</v>
      </c>
      <c r="BY191" s="750">
        <v>16.386598698316945</v>
      </c>
      <c r="BZ191" s="750">
        <v>16.386598698316945</v>
      </c>
      <c r="CA191" s="750">
        <v>16.386598698316945</v>
      </c>
      <c r="CB191" s="750">
        <v>16.386598698316945</v>
      </c>
      <c r="CC191" s="750">
        <v>16.386598698316945</v>
      </c>
      <c r="CD191" s="750">
        <v>16.386598698316945</v>
      </c>
      <c r="CE191" s="750">
        <v>16.386598698316945</v>
      </c>
      <c r="CF191" s="750">
        <v>16.386598698316945</v>
      </c>
      <c r="CG191" s="750">
        <v>16.386598698316945</v>
      </c>
      <c r="CH191" s="750">
        <v>16.386598698316945</v>
      </c>
      <c r="CI191" s="750">
        <v>16.386598698316945</v>
      </c>
      <c r="CJ191" s="750">
        <v>16.386598698316945</v>
      </c>
      <c r="CK191" s="750">
        <v>16.386598698316945</v>
      </c>
      <c r="CL191" s="750">
        <v>16.386598698316945</v>
      </c>
      <c r="CM191" s="750">
        <v>16.386598698316945</v>
      </c>
      <c r="CN191" s="750">
        <v>16.386598698316945</v>
      </c>
      <c r="CO191" s="750">
        <v>16.386598698316945</v>
      </c>
      <c r="CP191" s="750">
        <v>16.386598698316945</v>
      </c>
      <c r="CQ191" s="750">
        <v>16.386598698316945</v>
      </c>
      <c r="CR191" s="750">
        <v>16.386598698316945</v>
      </c>
      <c r="CS191" s="750">
        <v>16.386598698316945</v>
      </c>
      <c r="CT191" s="750">
        <v>16.386598698316945</v>
      </c>
      <c r="CU191" s="750">
        <v>16.386598698316945</v>
      </c>
      <c r="CV191" s="750">
        <v>16.386598698316945</v>
      </c>
      <c r="CW191" s="750">
        <v>16.386598698316945</v>
      </c>
      <c r="CX191" s="750">
        <v>16.386598698316945</v>
      </c>
      <c r="CY191" s="750">
        <v>16.386598698316945</v>
      </c>
      <c r="CZ191" s="693">
        <v>0</v>
      </c>
      <c r="DA191" s="694">
        <v>0</v>
      </c>
      <c r="DB191" s="694">
        <v>0</v>
      </c>
      <c r="DC191" s="694">
        <v>0</v>
      </c>
      <c r="DD191" s="694">
        <v>0</v>
      </c>
      <c r="DE191" s="694">
        <v>0</v>
      </c>
      <c r="DF191" s="694">
        <v>0</v>
      </c>
      <c r="DG191" s="694">
        <v>0</v>
      </c>
      <c r="DH191" s="694">
        <v>0</v>
      </c>
      <c r="DI191" s="694">
        <v>0</v>
      </c>
      <c r="DJ191" s="694">
        <v>0</v>
      </c>
      <c r="DK191" s="694">
        <v>0</v>
      </c>
      <c r="DL191" s="694">
        <v>0</v>
      </c>
      <c r="DM191" s="694">
        <v>0</v>
      </c>
      <c r="DN191" s="694">
        <v>0</v>
      </c>
      <c r="DO191" s="694">
        <v>0</v>
      </c>
      <c r="DP191" s="694">
        <v>0</v>
      </c>
      <c r="DQ191" s="694">
        <v>0</v>
      </c>
      <c r="DR191" s="694">
        <v>0</v>
      </c>
      <c r="DS191" s="694">
        <v>0</v>
      </c>
      <c r="DT191" s="694">
        <v>0</v>
      </c>
      <c r="DU191" s="694">
        <v>0</v>
      </c>
      <c r="DV191" s="694">
        <v>0</v>
      </c>
      <c r="DW191" s="695">
        <v>0</v>
      </c>
      <c r="DX191" s="37"/>
    </row>
    <row r="192" spans="2:128" x14ac:dyDescent="0.2">
      <c r="B192" s="696"/>
      <c r="C192" s="749" t="s">
        <v>906</v>
      </c>
      <c r="D192" s="698"/>
      <c r="E192" s="699"/>
      <c r="F192" s="699"/>
      <c r="G192" s="698"/>
      <c r="H192" s="699"/>
      <c r="I192" s="699"/>
      <c r="J192" s="699"/>
      <c r="K192" s="699"/>
      <c r="L192" s="699"/>
      <c r="M192" s="699"/>
      <c r="N192" s="699"/>
      <c r="O192" s="699"/>
      <c r="P192" s="699"/>
      <c r="Q192" s="699"/>
      <c r="R192" s="700"/>
      <c r="S192" s="699"/>
      <c r="T192" s="700"/>
      <c r="U192" s="701" t="s">
        <v>499</v>
      </c>
      <c r="V192" s="688" t="s">
        <v>127</v>
      </c>
      <c r="W192" s="689" t="s">
        <v>500</v>
      </c>
      <c r="X192" s="751">
        <v>14360.5</v>
      </c>
      <c r="Y192" s="751">
        <v>14360.5</v>
      </c>
      <c r="Z192" s="751">
        <v>14360.5</v>
      </c>
      <c r="AA192" s="751">
        <v>14360.5</v>
      </c>
      <c r="AB192" s="751">
        <v>14360.5</v>
      </c>
      <c r="AC192" s="751">
        <v>26243.05607835008</v>
      </c>
      <c r="AD192" s="751">
        <v>26349.734078350077</v>
      </c>
      <c r="AE192" s="751">
        <v>26454.565728350073</v>
      </c>
      <c r="AF192" s="751">
        <v>26557.345878350076</v>
      </c>
      <c r="AG192" s="751">
        <v>26658.074528350076</v>
      </c>
      <c r="AH192" s="751">
        <v>17352.975647695501</v>
      </c>
      <c r="AI192" s="751">
        <v>17415.98278128108</v>
      </c>
      <c r="AJ192" s="751">
        <v>17477.924255102</v>
      </c>
      <c r="AK192" s="751">
        <v>17538.666861687678</v>
      </c>
      <c r="AL192" s="751">
        <v>17598.21060103811</v>
      </c>
      <c r="AM192" s="751">
        <v>6396.0653371557592</v>
      </c>
      <c r="AN192" s="751">
        <v>6422.0653371557582</v>
      </c>
      <c r="AO192" s="751">
        <v>6447.6153371557575</v>
      </c>
      <c r="AP192" s="751">
        <v>6472.6653371557577</v>
      </c>
      <c r="AQ192" s="751">
        <v>6497.2153371557588</v>
      </c>
      <c r="AR192" s="751">
        <v>14716.304081817085</v>
      </c>
      <c r="AS192" s="751">
        <v>14731.660439015617</v>
      </c>
      <c r="AT192" s="751">
        <v>14746.757069242505</v>
      </c>
      <c r="AU192" s="751">
        <v>14761.561506626291</v>
      </c>
      <c r="AV192" s="751">
        <v>14776.073751166978</v>
      </c>
      <c r="AW192" s="751">
        <v>20723.25169238466</v>
      </c>
      <c r="AX192" s="751">
        <v>20807.491692384658</v>
      </c>
      <c r="AY192" s="751">
        <v>20890.273692384653</v>
      </c>
      <c r="AZ192" s="751">
        <v>20971.435692384654</v>
      </c>
      <c r="BA192" s="751">
        <v>21050.977692384658</v>
      </c>
      <c r="BB192" s="751">
        <v>14439.225225087357</v>
      </c>
      <c r="BC192" s="751">
        <v>14488.979822410602</v>
      </c>
      <c r="BD192" s="751">
        <v>14537.892904345717</v>
      </c>
      <c r="BE192" s="751">
        <v>14585.859281469187</v>
      </c>
      <c r="BF192" s="751">
        <v>14632.878953781006</v>
      </c>
      <c r="BG192" s="751">
        <v>6396.0653371557592</v>
      </c>
      <c r="BH192" s="751">
        <v>6422.0653371557582</v>
      </c>
      <c r="BI192" s="751">
        <v>6447.6153371557575</v>
      </c>
      <c r="BJ192" s="751">
        <v>6472.6653371557577</v>
      </c>
      <c r="BK192" s="751">
        <v>6497.2153371557588</v>
      </c>
      <c r="BL192" s="751">
        <v>14716.304081817085</v>
      </c>
      <c r="BM192" s="751">
        <v>14731.660439015617</v>
      </c>
      <c r="BN192" s="751">
        <v>14746.757069242505</v>
      </c>
      <c r="BO192" s="751">
        <v>14761.561506626291</v>
      </c>
      <c r="BP192" s="751">
        <v>14776.073751166978</v>
      </c>
      <c r="BQ192" s="751">
        <v>20723.25169238466</v>
      </c>
      <c r="BR192" s="751">
        <v>20807.491692384658</v>
      </c>
      <c r="BS192" s="751">
        <v>20890.273692384653</v>
      </c>
      <c r="BT192" s="751">
        <v>20971.435692384654</v>
      </c>
      <c r="BU192" s="751">
        <v>21050.977692384658</v>
      </c>
      <c r="BV192" s="751">
        <v>14439.225225087357</v>
      </c>
      <c r="BW192" s="751">
        <v>14488.979822410602</v>
      </c>
      <c r="BX192" s="751">
        <v>14537.892904345717</v>
      </c>
      <c r="BY192" s="751">
        <v>14585.859281469187</v>
      </c>
      <c r="BZ192" s="751">
        <v>14632.878953781006</v>
      </c>
      <c r="CA192" s="751">
        <v>6396.0653371557592</v>
      </c>
      <c r="CB192" s="751">
        <v>6422.0653371557582</v>
      </c>
      <c r="CC192" s="751">
        <v>6447.6153371557575</v>
      </c>
      <c r="CD192" s="751">
        <v>6472.6653371557577</v>
      </c>
      <c r="CE192" s="751">
        <v>6497.2153371557588</v>
      </c>
      <c r="CF192" s="751">
        <v>14716.304081817085</v>
      </c>
      <c r="CG192" s="751">
        <v>14731.660439015617</v>
      </c>
      <c r="CH192" s="751">
        <v>14746.757069242505</v>
      </c>
      <c r="CI192" s="751">
        <v>14761.561506626291</v>
      </c>
      <c r="CJ192" s="751">
        <v>14776.073751166978</v>
      </c>
      <c r="CK192" s="751">
        <v>20723.25169238466</v>
      </c>
      <c r="CL192" s="751">
        <v>20807.491692384658</v>
      </c>
      <c r="CM192" s="751">
        <v>20890.273692384653</v>
      </c>
      <c r="CN192" s="751">
        <v>20971.435692384654</v>
      </c>
      <c r="CO192" s="751">
        <v>21050.977692384658</v>
      </c>
      <c r="CP192" s="751">
        <v>14439.225225087357</v>
      </c>
      <c r="CQ192" s="751">
        <v>14488.979822410602</v>
      </c>
      <c r="CR192" s="751">
        <v>14537.892904345717</v>
      </c>
      <c r="CS192" s="751">
        <v>14585.859281469187</v>
      </c>
      <c r="CT192" s="751">
        <v>14632.878953781006</v>
      </c>
      <c r="CU192" s="751">
        <v>6396.0653371557592</v>
      </c>
      <c r="CV192" s="751">
        <v>6422.0653371557582</v>
      </c>
      <c r="CW192" s="751">
        <v>6447.6153371557575</v>
      </c>
      <c r="CX192" s="751">
        <v>6472.6653371557577</v>
      </c>
      <c r="CY192" s="751">
        <v>6497.2153371557588</v>
      </c>
      <c r="CZ192" s="693">
        <v>0</v>
      </c>
      <c r="DA192" s="694">
        <v>0</v>
      </c>
      <c r="DB192" s="694">
        <v>0</v>
      </c>
      <c r="DC192" s="694">
        <v>0</v>
      </c>
      <c r="DD192" s="694">
        <v>0</v>
      </c>
      <c r="DE192" s="694">
        <v>0</v>
      </c>
      <c r="DF192" s="694">
        <v>0</v>
      </c>
      <c r="DG192" s="694">
        <v>0</v>
      </c>
      <c r="DH192" s="694">
        <v>0</v>
      </c>
      <c r="DI192" s="694">
        <v>0</v>
      </c>
      <c r="DJ192" s="694">
        <v>0</v>
      </c>
      <c r="DK192" s="694">
        <v>0</v>
      </c>
      <c r="DL192" s="694">
        <v>0</v>
      </c>
      <c r="DM192" s="694">
        <v>0</v>
      </c>
      <c r="DN192" s="694">
        <v>0</v>
      </c>
      <c r="DO192" s="694">
        <v>0</v>
      </c>
      <c r="DP192" s="694">
        <v>0</v>
      </c>
      <c r="DQ192" s="694">
        <v>0</v>
      </c>
      <c r="DR192" s="694">
        <v>0</v>
      </c>
      <c r="DS192" s="694">
        <v>0</v>
      </c>
      <c r="DT192" s="694">
        <v>0</v>
      </c>
      <c r="DU192" s="694">
        <v>0</v>
      </c>
      <c r="DV192" s="694">
        <v>0</v>
      </c>
      <c r="DW192" s="695">
        <v>0</v>
      </c>
      <c r="DX192" s="37"/>
    </row>
    <row r="193" spans="2:128" x14ac:dyDescent="0.2">
      <c r="B193" s="702"/>
      <c r="C193" s="703"/>
      <c r="D193" s="502"/>
      <c r="E193" s="502"/>
      <c r="F193" s="502"/>
      <c r="G193" s="502"/>
      <c r="H193" s="502"/>
      <c r="I193" s="529"/>
      <c r="J193" s="529"/>
      <c r="K193" s="529"/>
      <c r="L193" s="529"/>
      <c r="M193" s="529"/>
      <c r="N193" s="529"/>
      <c r="O193" s="529"/>
      <c r="P193" s="529"/>
      <c r="Q193" s="529"/>
      <c r="R193" s="704"/>
      <c r="S193" s="529"/>
      <c r="T193" s="704"/>
      <c r="U193" s="701" t="s">
        <v>501</v>
      </c>
      <c r="V193" s="688" t="s">
        <v>127</v>
      </c>
      <c r="W193" s="689" t="s">
        <v>500</v>
      </c>
      <c r="X193" s="750">
        <v>0</v>
      </c>
      <c r="Y193" s="750">
        <v>0</v>
      </c>
      <c r="Z193" s="750">
        <v>0</v>
      </c>
      <c r="AA193" s="750">
        <v>0</v>
      </c>
      <c r="AB193" s="750">
        <v>0</v>
      </c>
      <c r="AC193" s="750">
        <v>0</v>
      </c>
      <c r="AD193" s="750">
        <v>0</v>
      </c>
      <c r="AE193" s="750">
        <v>0</v>
      </c>
      <c r="AF193" s="750">
        <v>0</v>
      </c>
      <c r="AG193" s="750">
        <v>0</v>
      </c>
      <c r="AH193" s="750">
        <v>0</v>
      </c>
      <c r="AI193" s="750">
        <v>0</v>
      </c>
      <c r="AJ193" s="750">
        <v>0</v>
      </c>
      <c r="AK193" s="750">
        <v>0</v>
      </c>
      <c r="AL193" s="750">
        <v>0</v>
      </c>
      <c r="AM193" s="750">
        <v>0</v>
      </c>
      <c r="AN193" s="750">
        <v>0</v>
      </c>
      <c r="AO193" s="750">
        <v>0</v>
      </c>
      <c r="AP193" s="750">
        <v>0</v>
      </c>
      <c r="AQ193" s="750">
        <v>0</v>
      </c>
      <c r="AR193" s="750">
        <v>0</v>
      </c>
      <c r="AS193" s="750">
        <v>0</v>
      </c>
      <c r="AT193" s="750">
        <v>0</v>
      </c>
      <c r="AU193" s="750">
        <v>0</v>
      </c>
      <c r="AV193" s="750">
        <v>0</v>
      </c>
      <c r="AW193" s="750">
        <v>0</v>
      </c>
      <c r="AX193" s="750">
        <v>0</v>
      </c>
      <c r="AY193" s="750">
        <v>0</v>
      </c>
      <c r="AZ193" s="750">
        <v>0</v>
      </c>
      <c r="BA193" s="750">
        <v>0</v>
      </c>
      <c r="BB193" s="750">
        <v>0</v>
      </c>
      <c r="BC193" s="750">
        <v>0</v>
      </c>
      <c r="BD193" s="750">
        <v>0</v>
      </c>
      <c r="BE193" s="750">
        <v>0</v>
      </c>
      <c r="BF193" s="750">
        <v>0</v>
      </c>
      <c r="BG193" s="750">
        <v>0</v>
      </c>
      <c r="BH193" s="750">
        <v>0</v>
      </c>
      <c r="BI193" s="750">
        <v>0</v>
      </c>
      <c r="BJ193" s="750">
        <v>0</v>
      </c>
      <c r="BK193" s="750">
        <v>0</v>
      </c>
      <c r="BL193" s="750">
        <v>0</v>
      </c>
      <c r="BM193" s="750">
        <v>0</v>
      </c>
      <c r="BN193" s="750">
        <v>0</v>
      </c>
      <c r="BO193" s="750">
        <v>0</v>
      </c>
      <c r="BP193" s="750">
        <v>0</v>
      </c>
      <c r="BQ193" s="750">
        <v>0</v>
      </c>
      <c r="BR193" s="750">
        <v>0</v>
      </c>
      <c r="BS193" s="750">
        <v>0</v>
      </c>
      <c r="BT193" s="750">
        <v>0</v>
      </c>
      <c r="BU193" s="750">
        <v>0</v>
      </c>
      <c r="BV193" s="750">
        <v>0</v>
      </c>
      <c r="BW193" s="750">
        <v>0</v>
      </c>
      <c r="BX193" s="750">
        <v>0</v>
      </c>
      <c r="BY193" s="750">
        <v>0</v>
      </c>
      <c r="BZ193" s="750">
        <v>0</v>
      </c>
      <c r="CA193" s="750">
        <v>0</v>
      </c>
      <c r="CB193" s="750">
        <v>0</v>
      </c>
      <c r="CC193" s="750">
        <v>0</v>
      </c>
      <c r="CD193" s="750">
        <v>0</v>
      </c>
      <c r="CE193" s="752">
        <v>0</v>
      </c>
      <c r="CF193" s="752">
        <v>0</v>
      </c>
      <c r="CG193" s="752">
        <v>0</v>
      </c>
      <c r="CH193" s="752">
        <v>0</v>
      </c>
      <c r="CI193" s="752">
        <v>0</v>
      </c>
      <c r="CJ193" s="752">
        <v>0</v>
      </c>
      <c r="CK193" s="752">
        <v>0</v>
      </c>
      <c r="CL193" s="752">
        <v>0</v>
      </c>
      <c r="CM193" s="752">
        <v>0</v>
      </c>
      <c r="CN193" s="752">
        <v>0</v>
      </c>
      <c r="CO193" s="752">
        <v>0</v>
      </c>
      <c r="CP193" s="752">
        <v>0</v>
      </c>
      <c r="CQ193" s="752">
        <v>0</v>
      </c>
      <c r="CR193" s="752">
        <v>0</v>
      </c>
      <c r="CS193" s="752">
        <v>0</v>
      </c>
      <c r="CT193" s="752">
        <v>0</v>
      </c>
      <c r="CU193" s="752">
        <v>0</v>
      </c>
      <c r="CV193" s="752">
        <v>0</v>
      </c>
      <c r="CW193" s="752">
        <v>0</v>
      </c>
      <c r="CX193" s="752">
        <v>0</v>
      </c>
      <c r="CY193" s="753">
        <v>0</v>
      </c>
      <c r="CZ193" s="693">
        <v>0</v>
      </c>
      <c r="DA193" s="694">
        <v>0</v>
      </c>
      <c r="DB193" s="694">
        <v>0</v>
      </c>
      <c r="DC193" s="694">
        <v>0</v>
      </c>
      <c r="DD193" s="694">
        <v>0</v>
      </c>
      <c r="DE193" s="694">
        <v>0</v>
      </c>
      <c r="DF193" s="694">
        <v>0</v>
      </c>
      <c r="DG193" s="694">
        <v>0</v>
      </c>
      <c r="DH193" s="694">
        <v>0</v>
      </c>
      <c r="DI193" s="694">
        <v>0</v>
      </c>
      <c r="DJ193" s="694">
        <v>0</v>
      </c>
      <c r="DK193" s="694">
        <v>0</v>
      </c>
      <c r="DL193" s="694">
        <v>0</v>
      </c>
      <c r="DM193" s="694">
        <v>0</v>
      </c>
      <c r="DN193" s="694">
        <v>0</v>
      </c>
      <c r="DO193" s="694">
        <v>0</v>
      </c>
      <c r="DP193" s="694">
        <v>0</v>
      </c>
      <c r="DQ193" s="694">
        <v>0</v>
      </c>
      <c r="DR193" s="694">
        <v>0</v>
      </c>
      <c r="DS193" s="694">
        <v>0</v>
      </c>
      <c r="DT193" s="694">
        <v>0</v>
      </c>
      <c r="DU193" s="694">
        <v>0</v>
      </c>
      <c r="DV193" s="694">
        <v>0</v>
      </c>
      <c r="DW193" s="695">
        <v>0</v>
      </c>
      <c r="DX193" s="37"/>
    </row>
    <row r="194" spans="2:128" x14ac:dyDescent="0.2">
      <c r="B194" s="702"/>
      <c r="C194" s="703"/>
      <c r="D194" s="502"/>
      <c r="E194" s="502"/>
      <c r="F194" s="502"/>
      <c r="G194" s="502"/>
      <c r="H194" s="502"/>
      <c r="I194" s="529"/>
      <c r="J194" s="529"/>
      <c r="K194" s="529"/>
      <c r="L194" s="529"/>
      <c r="M194" s="529"/>
      <c r="N194" s="529"/>
      <c r="O194" s="529"/>
      <c r="P194" s="529"/>
      <c r="Q194" s="529"/>
      <c r="R194" s="704"/>
      <c r="S194" s="529"/>
      <c r="T194" s="704"/>
      <c r="U194" s="705" t="s">
        <v>855</v>
      </c>
      <c r="V194" s="706" t="s">
        <v>127</v>
      </c>
      <c r="W194" s="707" t="s">
        <v>500</v>
      </c>
      <c r="X194" s="750">
        <v>0</v>
      </c>
      <c r="Y194" s="750">
        <v>0</v>
      </c>
      <c r="Z194" s="750">
        <v>0</v>
      </c>
      <c r="AA194" s="750">
        <v>0</v>
      </c>
      <c r="AB194" s="750">
        <v>0</v>
      </c>
      <c r="AC194" s="750">
        <v>0</v>
      </c>
      <c r="AD194" s="750">
        <v>0</v>
      </c>
      <c r="AE194" s="750">
        <v>0</v>
      </c>
      <c r="AF194" s="750">
        <v>0</v>
      </c>
      <c r="AG194" s="750">
        <v>0</v>
      </c>
      <c r="AH194" s="750">
        <v>0</v>
      </c>
      <c r="AI194" s="750">
        <v>0</v>
      </c>
      <c r="AJ194" s="750">
        <v>0</v>
      </c>
      <c r="AK194" s="750">
        <v>0</v>
      </c>
      <c r="AL194" s="750">
        <v>0</v>
      </c>
      <c r="AM194" s="750">
        <v>0</v>
      </c>
      <c r="AN194" s="750">
        <v>0</v>
      </c>
      <c r="AO194" s="750">
        <v>0</v>
      </c>
      <c r="AP194" s="750">
        <v>0</v>
      </c>
      <c r="AQ194" s="750">
        <v>0</v>
      </c>
      <c r="AR194" s="750">
        <v>0</v>
      </c>
      <c r="AS194" s="750">
        <v>0</v>
      </c>
      <c r="AT194" s="750">
        <v>0</v>
      </c>
      <c r="AU194" s="750">
        <v>0</v>
      </c>
      <c r="AV194" s="750">
        <v>0</v>
      </c>
      <c r="AW194" s="750">
        <v>0</v>
      </c>
      <c r="AX194" s="750">
        <v>0</v>
      </c>
      <c r="AY194" s="750">
        <v>0</v>
      </c>
      <c r="AZ194" s="750">
        <v>0</v>
      </c>
      <c r="BA194" s="750">
        <v>0</v>
      </c>
      <c r="BB194" s="750">
        <v>0</v>
      </c>
      <c r="BC194" s="750">
        <v>0</v>
      </c>
      <c r="BD194" s="750">
        <v>0</v>
      </c>
      <c r="BE194" s="750">
        <v>0</v>
      </c>
      <c r="BF194" s="750">
        <v>0</v>
      </c>
      <c r="BG194" s="750">
        <v>0</v>
      </c>
      <c r="BH194" s="750">
        <v>0</v>
      </c>
      <c r="BI194" s="750">
        <v>0</v>
      </c>
      <c r="BJ194" s="750">
        <v>0</v>
      </c>
      <c r="BK194" s="750">
        <v>0</v>
      </c>
      <c r="BL194" s="750">
        <v>0</v>
      </c>
      <c r="BM194" s="750">
        <v>0</v>
      </c>
      <c r="BN194" s="750">
        <v>0</v>
      </c>
      <c r="BO194" s="750">
        <v>0</v>
      </c>
      <c r="BP194" s="750">
        <v>0</v>
      </c>
      <c r="BQ194" s="750">
        <v>0</v>
      </c>
      <c r="BR194" s="750">
        <v>0</v>
      </c>
      <c r="BS194" s="750">
        <v>0</v>
      </c>
      <c r="BT194" s="750">
        <v>0</v>
      </c>
      <c r="BU194" s="750">
        <v>0</v>
      </c>
      <c r="BV194" s="750">
        <v>0</v>
      </c>
      <c r="BW194" s="750">
        <v>0</v>
      </c>
      <c r="BX194" s="750">
        <v>0</v>
      </c>
      <c r="BY194" s="750">
        <v>0</v>
      </c>
      <c r="BZ194" s="750">
        <v>0</v>
      </c>
      <c r="CA194" s="750">
        <v>0</v>
      </c>
      <c r="CB194" s="750">
        <v>0</v>
      </c>
      <c r="CC194" s="750">
        <v>0</v>
      </c>
      <c r="CD194" s="750">
        <v>0</v>
      </c>
      <c r="CE194" s="752">
        <v>0</v>
      </c>
      <c r="CF194" s="752">
        <v>0</v>
      </c>
      <c r="CG194" s="752">
        <v>0</v>
      </c>
      <c r="CH194" s="752">
        <v>0</v>
      </c>
      <c r="CI194" s="752">
        <v>0</v>
      </c>
      <c r="CJ194" s="752">
        <v>0</v>
      </c>
      <c r="CK194" s="752">
        <v>0</v>
      </c>
      <c r="CL194" s="752">
        <v>0</v>
      </c>
      <c r="CM194" s="752">
        <v>0</v>
      </c>
      <c r="CN194" s="752">
        <v>0</v>
      </c>
      <c r="CO194" s="752">
        <v>0</v>
      </c>
      <c r="CP194" s="752">
        <v>0</v>
      </c>
      <c r="CQ194" s="752">
        <v>0</v>
      </c>
      <c r="CR194" s="752">
        <v>0</v>
      </c>
      <c r="CS194" s="752">
        <v>0</v>
      </c>
      <c r="CT194" s="752">
        <v>0</v>
      </c>
      <c r="CU194" s="752">
        <v>0</v>
      </c>
      <c r="CV194" s="752">
        <v>0</v>
      </c>
      <c r="CW194" s="752">
        <v>0</v>
      </c>
      <c r="CX194" s="752">
        <v>0</v>
      </c>
      <c r="CY194" s="753">
        <v>0</v>
      </c>
      <c r="CZ194" s="693"/>
      <c r="DA194" s="694"/>
      <c r="DB194" s="694"/>
      <c r="DC194" s="694"/>
      <c r="DD194" s="694"/>
      <c r="DE194" s="694"/>
      <c r="DF194" s="694"/>
      <c r="DG194" s="694"/>
      <c r="DH194" s="694"/>
      <c r="DI194" s="694"/>
      <c r="DJ194" s="694"/>
      <c r="DK194" s="694"/>
      <c r="DL194" s="694"/>
      <c r="DM194" s="694"/>
      <c r="DN194" s="694"/>
      <c r="DO194" s="694"/>
      <c r="DP194" s="694"/>
      <c r="DQ194" s="694"/>
      <c r="DR194" s="694"/>
      <c r="DS194" s="694"/>
      <c r="DT194" s="694"/>
      <c r="DU194" s="694"/>
      <c r="DV194" s="694"/>
      <c r="DW194" s="695"/>
      <c r="DX194" s="37"/>
    </row>
    <row r="195" spans="2:128" x14ac:dyDescent="0.2">
      <c r="B195" s="708"/>
      <c r="C195" s="709"/>
      <c r="D195" s="96"/>
      <c r="E195" s="96"/>
      <c r="F195" s="96"/>
      <c r="G195" s="96"/>
      <c r="H195" s="96"/>
      <c r="I195" s="710"/>
      <c r="J195" s="710"/>
      <c r="K195" s="710"/>
      <c r="L195" s="710"/>
      <c r="M195" s="710"/>
      <c r="N195" s="710"/>
      <c r="O195" s="710"/>
      <c r="P195" s="710"/>
      <c r="Q195" s="710"/>
      <c r="R195" s="711"/>
      <c r="S195" s="710"/>
      <c r="T195" s="711"/>
      <c r="U195" s="701" t="s">
        <v>502</v>
      </c>
      <c r="V195" s="688" t="s">
        <v>127</v>
      </c>
      <c r="W195" s="712" t="s">
        <v>500</v>
      </c>
      <c r="X195" s="751">
        <v>700</v>
      </c>
      <c r="Y195" s="751">
        <v>1400</v>
      </c>
      <c r="Z195" s="751">
        <v>2100</v>
      </c>
      <c r="AA195" s="751">
        <v>2800</v>
      </c>
      <c r="AB195" s="751">
        <v>3500</v>
      </c>
      <c r="AC195" s="751">
        <v>4779.213067431152</v>
      </c>
      <c r="AD195" s="751">
        <v>6063.6261348623038</v>
      </c>
      <c r="AE195" s="751">
        <v>7353.1492022934553</v>
      </c>
      <c r="AF195" s="751">
        <v>8647.682269724608</v>
      </c>
      <c r="AG195" s="751">
        <v>9947.1253371557596</v>
      </c>
      <c r="AH195" s="751">
        <v>10622.386153519175</v>
      </c>
      <c r="AI195" s="751">
        <v>11300.718241322302</v>
      </c>
      <c r="AJ195" s="751">
        <v>11982.069655170802</v>
      </c>
      <c r="AK195" s="751">
        <v>12666.38195649606</v>
      </c>
      <c r="AL195" s="751">
        <v>13353.596706729455</v>
      </c>
      <c r="AM195" s="751">
        <v>13353.596706729455</v>
      </c>
      <c r="AN195" s="751">
        <v>13353.596706729455</v>
      </c>
      <c r="AO195" s="751">
        <v>13353.596706729455</v>
      </c>
      <c r="AP195" s="751">
        <v>13353.596706729455</v>
      </c>
      <c r="AQ195" s="751">
        <v>13353.596706729455</v>
      </c>
      <c r="AR195" s="751">
        <v>13353.596706729455</v>
      </c>
      <c r="AS195" s="751">
        <v>13353.596706729455</v>
      </c>
      <c r="AT195" s="751">
        <v>13353.596706729455</v>
      </c>
      <c r="AU195" s="751">
        <v>13353.596706729455</v>
      </c>
      <c r="AV195" s="751">
        <v>13353.596706729455</v>
      </c>
      <c r="AW195" s="751">
        <v>13353.596706729455</v>
      </c>
      <c r="AX195" s="751">
        <v>13353.596706729455</v>
      </c>
      <c r="AY195" s="751">
        <v>13353.596706729455</v>
      </c>
      <c r="AZ195" s="751">
        <v>13353.596706729455</v>
      </c>
      <c r="BA195" s="751">
        <v>13353.596706729455</v>
      </c>
      <c r="BB195" s="751">
        <v>13353.596706729455</v>
      </c>
      <c r="BC195" s="751">
        <v>13353.596706729455</v>
      </c>
      <c r="BD195" s="751">
        <v>13353.596706729455</v>
      </c>
      <c r="BE195" s="751">
        <v>13353.596706729455</v>
      </c>
      <c r="BF195" s="751">
        <v>13353.596706729455</v>
      </c>
      <c r="BG195" s="751">
        <v>13353.596706729455</v>
      </c>
      <c r="BH195" s="751">
        <v>13353.596706729455</v>
      </c>
      <c r="BI195" s="751">
        <v>13353.596706729455</v>
      </c>
      <c r="BJ195" s="751">
        <v>13353.596706729455</v>
      </c>
      <c r="BK195" s="751">
        <v>13353.596706729455</v>
      </c>
      <c r="BL195" s="751">
        <v>13353.596706729455</v>
      </c>
      <c r="BM195" s="751">
        <v>13353.596706729455</v>
      </c>
      <c r="BN195" s="751">
        <v>13353.596706729455</v>
      </c>
      <c r="BO195" s="751">
        <v>13353.596706729455</v>
      </c>
      <c r="BP195" s="751">
        <v>13353.596706729455</v>
      </c>
      <c r="BQ195" s="751">
        <v>13353.596706729455</v>
      </c>
      <c r="BR195" s="751">
        <v>13353.596706729455</v>
      </c>
      <c r="BS195" s="751">
        <v>13353.596706729455</v>
      </c>
      <c r="BT195" s="751">
        <v>13353.596706729455</v>
      </c>
      <c r="BU195" s="751">
        <v>13353.596706729455</v>
      </c>
      <c r="BV195" s="751">
        <v>13353.596706729455</v>
      </c>
      <c r="BW195" s="751">
        <v>13353.596706729455</v>
      </c>
      <c r="BX195" s="751">
        <v>13353.596706729455</v>
      </c>
      <c r="BY195" s="751">
        <v>13353.596706729455</v>
      </c>
      <c r="BZ195" s="751">
        <v>13353.596706729455</v>
      </c>
      <c r="CA195" s="751">
        <v>13353.596706729455</v>
      </c>
      <c r="CB195" s="751">
        <v>13353.596706729455</v>
      </c>
      <c r="CC195" s="751">
        <v>13353.596706729455</v>
      </c>
      <c r="CD195" s="751">
        <v>13353.596706729455</v>
      </c>
      <c r="CE195" s="751">
        <v>13353.596706729455</v>
      </c>
      <c r="CF195" s="751">
        <v>13353.596706729455</v>
      </c>
      <c r="CG195" s="751">
        <v>13353.596706729455</v>
      </c>
      <c r="CH195" s="751">
        <v>13353.596706729455</v>
      </c>
      <c r="CI195" s="751">
        <v>13353.596706729455</v>
      </c>
      <c r="CJ195" s="751">
        <v>13353.596706729455</v>
      </c>
      <c r="CK195" s="751">
        <v>13353.596706729455</v>
      </c>
      <c r="CL195" s="751">
        <v>13353.596706729455</v>
      </c>
      <c r="CM195" s="751">
        <v>13353.596706729455</v>
      </c>
      <c r="CN195" s="751">
        <v>13353.596706729455</v>
      </c>
      <c r="CO195" s="751">
        <v>13353.596706729455</v>
      </c>
      <c r="CP195" s="751">
        <v>13353.596706729455</v>
      </c>
      <c r="CQ195" s="751">
        <v>13353.596706729455</v>
      </c>
      <c r="CR195" s="751">
        <v>13353.596706729455</v>
      </c>
      <c r="CS195" s="751">
        <v>13353.596706729455</v>
      </c>
      <c r="CT195" s="751">
        <v>13353.596706729455</v>
      </c>
      <c r="CU195" s="751">
        <v>13353.596706729455</v>
      </c>
      <c r="CV195" s="751">
        <v>13353.596706729455</v>
      </c>
      <c r="CW195" s="751">
        <v>13353.596706729455</v>
      </c>
      <c r="CX195" s="751">
        <v>13353.596706729455</v>
      </c>
      <c r="CY195" s="751">
        <v>13353.596706729455</v>
      </c>
      <c r="CZ195" s="693">
        <v>0</v>
      </c>
      <c r="DA195" s="694">
        <v>0</v>
      </c>
      <c r="DB195" s="694">
        <v>0</v>
      </c>
      <c r="DC195" s="694">
        <v>0</v>
      </c>
      <c r="DD195" s="694">
        <v>0</v>
      </c>
      <c r="DE195" s="694">
        <v>0</v>
      </c>
      <c r="DF195" s="694">
        <v>0</v>
      </c>
      <c r="DG195" s="694">
        <v>0</v>
      </c>
      <c r="DH195" s="694">
        <v>0</v>
      </c>
      <c r="DI195" s="694">
        <v>0</v>
      </c>
      <c r="DJ195" s="694">
        <v>0</v>
      </c>
      <c r="DK195" s="694">
        <v>0</v>
      </c>
      <c r="DL195" s="694">
        <v>0</v>
      </c>
      <c r="DM195" s="694">
        <v>0</v>
      </c>
      <c r="DN195" s="694">
        <v>0</v>
      </c>
      <c r="DO195" s="694">
        <v>0</v>
      </c>
      <c r="DP195" s="694">
        <v>0</v>
      </c>
      <c r="DQ195" s="694">
        <v>0</v>
      </c>
      <c r="DR195" s="694">
        <v>0</v>
      </c>
      <c r="DS195" s="694">
        <v>0</v>
      </c>
      <c r="DT195" s="694">
        <v>0</v>
      </c>
      <c r="DU195" s="694">
        <v>0</v>
      </c>
      <c r="DV195" s="694">
        <v>0</v>
      </c>
      <c r="DW195" s="695">
        <v>0</v>
      </c>
      <c r="DX195" s="37"/>
    </row>
    <row r="196" spans="2:128" x14ac:dyDescent="0.2">
      <c r="B196" s="713"/>
      <c r="C196" s="714"/>
      <c r="D196" s="215"/>
      <c r="E196" s="215"/>
      <c r="F196" s="215"/>
      <c r="G196" s="215"/>
      <c r="H196" s="215"/>
      <c r="I196" s="715"/>
      <c r="J196" s="715"/>
      <c r="K196" s="715"/>
      <c r="L196" s="715"/>
      <c r="M196" s="715"/>
      <c r="N196" s="715"/>
      <c r="O196" s="715"/>
      <c r="P196" s="715"/>
      <c r="Q196" s="715"/>
      <c r="R196" s="716"/>
      <c r="S196" s="715"/>
      <c r="T196" s="716"/>
      <c r="U196" s="701" t="s">
        <v>503</v>
      </c>
      <c r="V196" s="688" t="s">
        <v>127</v>
      </c>
      <c r="W196" s="712" t="s">
        <v>500</v>
      </c>
      <c r="X196" s="750">
        <v>0</v>
      </c>
      <c r="Y196" s="750">
        <v>0</v>
      </c>
      <c r="Z196" s="750">
        <v>0</v>
      </c>
      <c r="AA196" s="750">
        <v>0</v>
      </c>
      <c r="AB196" s="750">
        <v>0</v>
      </c>
      <c r="AC196" s="750">
        <v>0</v>
      </c>
      <c r="AD196" s="750">
        <v>0</v>
      </c>
      <c r="AE196" s="750">
        <v>0</v>
      </c>
      <c r="AF196" s="750">
        <v>0</v>
      </c>
      <c r="AG196" s="750">
        <v>0</v>
      </c>
      <c r="AH196" s="750">
        <v>0</v>
      </c>
      <c r="AI196" s="750">
        <v>0</v>
      </c>
      <c r="AJ196" s="750">
        <v>0</v>
      </c>
      <c r="AK196" s="750">
        <v>0</v>
      </c>
      <c r="AL196" s="750">
        <v>0</v>
      </c>
      <c r="AM196" s="750">
        <v>0</v>
      </c>
      <c r="AN196" s="750">
        <v>0</v>
      </c>
      <c r="AO196" s="750">
        <v>0</v>
      </c>
      <c r="AP196" s="750">
        <v>0</v>
      </c>
      <c r="AQ196" s="750">
        <v>0</v>
      </c>
      <c r="AR196" s="750">
        <v>0</v>
      </c>
      <c r="AS196" s="750">
        <v>0</v>
      </c>
      <c r="AT196" s="750">
        <v>0</v>
      </c>
      <c r="AU196" s="750">
        <v>0</v>
      </c>
      <c r="AV196" s="750">
        <v>0</v>
      </c>
      <c r="AW196" s="750">
        <v>0</v>
      </c>
      <c r="AX196" s="750">
        <v>0</v>
      </c>
      <c r="AY196" s="750">
        <v>0</v>
      </c>
      <c r="AZ196" s="750">
        <v>0</v>
      </c>
      <c r="BA196" s="750">
        <v>0</v>
      </c>
      <c r="BB196" s="750">
        <v>0</v>
      </c>
      <c r="BC196" s="750">
        <v>0</v>
      </c>
      <c r="BD196" s="750">
        <v>0</v>
      </c>
      <c r="BE196" s="750">
        <v>0</v>
      </c>
      <c r="BF196" s="750">
        <v>0</v>
      </c>
      <c r="BG196" s="750">
        <v>0</v>
      </c>
      <c r="BH196" s="750">
        <v>0</v>
      </c>
      <c r="BI196" s="750">
        <v>0</v>
      </c>
      <c r="BJ196" s="750">
        <v>0</v>
      </c>
      <c r="BK196" s="750">
        <v>0</v>
      </c>
      <c r="BL196" s="750">
        <v>0</v>
      </c>
      <c r="BM196" s="750">
        <v>0</v>
      </c>
      <c r="BN196" s="750">
        <v>0</v>
      </c>
      <c r="BO196" s="750">
        <v>0</v>
      </c>
      <c r="BP196" s="750">
        <v>0</v>
      </c>
      <c r="BQ196" s="750">
        <v>0</v>
      </c>
      <c r="BR196" s="750">
        <v>0</v>
      </c>
      <c r="BS196" s="750">
        <v>0</v>
      </c>
      <c r="BT196" s="750">
        <v>0</v>
      </c>
      <c r="BU196" s="750">
        <v>0</v>
      </c>
      <c r="BV196" s="750">
        <v>0</v>
      </c>
      <c r="BW196" s="750">
        <v>0</v>
      </c>
      <c r="BX196" s="750">
        <v>0</v>
      </c>
      <c r="BY196" s="750">
        <v>0</v>
      </c>
      <c r="BZ196" s="750">
        <v>0</v>
      </c>
      <c r="CA196" s="750">
        <v>0</v>
      </c>
      <c r="CB196" s="750">
        <v>0</v>
      </c>
      <c r="CC196" s="750">
        <v>0</v>
      </c>
      <c r="CD196" s="750">
        <v>0</v>
      </c>
      <c r="CE196" s="752">
        <v>0</v>
      </c>
      <c r="CF196" s="752">
        <v>0</v>
      </c>
      <c r="CG196" s="752">
        <v>0</v>
      </c>
      <c r="CH196" s="752">
        <v>0</v>
      </c>
      <c r="CI196" s="752">
        <v>0</v>
      </c>
      <c r="CJ196" s="752">
        <v>0</v>
      </c>
      <c r="CK196" s="752">
        <v>0</v>
      </c>
      <c r="CL196" s="752">
        <v>0</v>
      </c>
      <c r="CM196" s="752">
        <v>0</v>
      </c>
      <c r="CN196" s="752">
        <v>0</v>
      </c>
      <c r="CO196" s="752">
        <v>0</v>
      </c>
      <c r="CP196" s="752">
        <v>0</v>
      </c>
      <c r="CQ196" s="752">
        <v>0</v>
      </c>
      <c r="CR196" s="752">
        <v>0</v>
      </c>
      <c r="CS196" s="752">
        <v>0</v>
      </c>
      <c r="CT196" s="752">
        <v>0</v>
      </c>
      <c r="CU196" s="752">
        <v>0</v>
      </c>
      <c r="CV196" s="752">
        <v>0</v>
      </c>
      <c r="CW196" s="752">
        <v>0</v>
      </c>
      <c r="CX196" s="752">
        <v>0</v>
      </c>
      <c r="CY196" s="753">
        <v>0</v>
      </c>
      <c r="CZ196" s="693">
        <v>0</v>
      </c>
      <c r="DA196" s="694">
        <v>0</v>
      </c>
      <c r="DB196" s="694">
        <v>0</v>
      </c>
      <c r="DC196" s="694">
        <v>0</v>
      </c>
      <c r="DD196" s="694">
        <v>0</v>
      </c>
      <c r="DE196" s="694">
        <v>0</v>
      </c>
      <c r="DF196" s="694">
        <v>0</v>
      </c>
      <c r="DG196" s="694">
        <v>0</v>
      </c>
      <c r="DH196" s="694">
        <v>0</v>
      </c>
      <c r="DI196" s="694">
        <v>0</v>
      </c>
      <c r="DJ196" s="694">
        <v>0</v>
      </c>
      <c r="DK196" s="694">
        <v>0</v>
      </c>
      <c r="DL196" s="694">
        <v>0</v>
      </c>
      <c r="DM196" s="694">
        <v>0</v>
      </c>
      <c r="DN196" s="694">
        <v>0</v>
      </c>
      <c r="DO196" s="694">
        <v>0</v>
      </c>
      <c r="DP196" s="694">
        <v>0</v>
      </c>
      <c r="DQ196" s="694">
        <v>0</v>
      </c>
      <c r="DR196" s="694">
        <v>0</v>
      </c>
      <c r="DS196" s="694">
        <v>0</v>
      </c>
      <c r="DT196" s="694">
        <v>0</v>
      </c>
      <c r="DU196" s="694">
        <v>0</v>
      </c>
      <c r="DV196" s="694">
        <v>0</v>
      </c>
      <c r="DW196" s="695">
        <v>0</v>
      </c>
      <c r="DX196" s="37"/>
    </row>
    <row r="197" spans="2:128" x14ac:dyDescent="0.2">
      <c r="B197" s="713"/>
      <c r="C197" s="714"/>
      <c r="D197" s="215"/>
      <c r="E197" s="215"/>
      <c r="F197" s="215"/>
      <c r="G197" s="215"/>
      <c r="H197" s="215"/>
      <c r="I197" s="715"/>
      <c r="J197" s="715"/>
      <c r="K197" s="715"/>
      <c r="L197" s="715"/>
      <c r="M197" s="715"/>
      <c r="N197" s="715"/>
      <c r="O197" s="715"/>
      <c r="P197" s="715"/>
      <c r="Q197" s="715"/>
      <c r="R197" s="716"/>
      <c r="S197" s="715"/>
      <c r="T197" s="716"/>
      <c r="U197" s="717" t="s">
        <v>504</v>
      </c>
      <c r="V197" s="718" t="s">
        <v>127</v>
      </c>
      <c r="W197" s="712" t="s">
        <v>500</v>
      </c>
      <c r="X197" s="750">
        <v>0</v>
      </c>
      <c r="Y197" s="750">
        <v>0</v>
      </c>
      <c r="Z197" s="750">
        <v>0</v>
      </c>
      <c r="AA197" s="750">
        <v>0</v>
      </c>
      <c r="AB197" s="750">
        <v>0</v>
      </c>
      <c r="AC197" s="750">
        <v>0</v>
      </c>
      <c r="AD197" s="750">
        <v>0</v>
      </c>
      <c r="AE197" s="750">
        <v>0</v>
      </c>
      <c r="AF197" s="750">
        <v>0</v>
      </c>
      <c r="AG197" s="750">
        <v>0</v>
      </c>
      <c r="AH197" s="750">
        <v>0</v>
      </c>
      <c r="AI197" s="750">
        <v>0</v>
      </c>
      <c r="AJ197" s="750">
        <v>0</v>
      </c>
      <c r="AK197" s="750">
        <v>0</v>
      </c>
      <c r="AL197" s="750">
        <v>0</v>
      </c>
      <c r="AM197" s="750">
        <v>0</v>
      </c>
      <c r="AN197" s="750">
        <v>0</v>
      </c>
      <c r="AO197" s="750">
        <v>0</v>
      </c>
      <c r="AP197" s="750">
        <v>0</v>
      </c>
      <c r="AQ197" s="750">
        <v>0</v>
      </c>
      <c r="AR197" s="750">
        <v>0</v>
      </c>
      <c r="AS197" s="750">
        <v>0</v>
      </c>
      <c r="AT197" s="750">
        <v>0</v>
      </c>
      <c r="AU197" s="750">
        <v>0</v>
      </c>
      <c r="AV197" s="750">
        <v>0</v>
      </c>
      <c r="AW197" s="750">
        <v>0</v>
      </c>
      <c r="AX197" s="750">
        <v>0</v>
      </c>
      <c r="AY197" s="750">
        <v>0</v>
      </c>
      <c r="AZ197" s="750">
        <v>0</v>
      </c>
      <c r="BA197" s="750">
        <v>0</v>
      </c>
      <c r="BB197" s="750">
        <v>0</v>
      </c>
      <c r="BC197" s="750">
        <v>0</v>
      </c>
      <c r="BD197" s="750">
        <v>0</v>
      </c>
      <c r="BE197" s="750">
        <v>0</v>
      </c>
      <c r="BF197" s="750">
        <v>0</v>
      </c>
      <c r="BG197" s="750">
        <v>0</v>
      </c>
      <c r="BH197" s="750">
        <v>0</v>
      </c>
      <c r="BI197" s="750">
        <v>0</v>
      </c>
      <c r="BJ197" s="750">
        <v>0</v>
      </c>
      <c r="BK197" s="750">
        <v>0</v>
      </c>
      <c r="BL197" s="750">
        <v>0</v>
      </c>
      <c r="BM197" s="750">
        <v>0</v>
      </c>
      <c r="BN197" s="750">
        <v>0</v>
      </c>
      <c r="BO197" s="750">
        <v>0</v>
      </c>
      <c r="BP197" s="750">
        <v>0</v>
      </c>
      <c r="BQ197" s="750">
        <v>0</v>
      </c>
      <c r="BR197" s="750">
        <v>0</v>
      </c>
      <c r="BS197" s="750">
        <v>0</v>
      </c>
      <c r="BT197" s="750">
        <v>0</v>
      </c>
      <c r="BU197" s="750">
        <v>0</v>
      </c>
      <c r="BV197" s="750">
        <v>0</v>
      </c>
      <c r="BW197" s="750">
        <v>0</v>
      </c>
      <c r="BX197" s="750">
        <v>0</v>
      </c>
      <c r="BY197" s="750">
        <v>0</v>
      </c>
      <c r="BZ197" s="750">
        <v>0</v>
      </c>
      <c r="CA197" s="750">
        <v>0</v>
      </c>
      <c r="CB197" s="750">
        <v>0</v>
      </c>
      <c r="CC197" s="750">
        <v>0</v>
      </c>
      <c r="CD197" s="750">
        <v>0</v>
      </c>
      <c r="CE197" s="752">
        <v>0</v>
      </c>
      <c r="CF197" s="752">
        <v>0</v>
      </c>
      <c r="CG197" s="752">
        <v>0</v>
      </c>
      <c r="CH197" s="752">
        <v>0</v>
      </c>
      <c r="CI197" s="752">
        <v>0</v>
      </c>
      <c r="CJ197" s="752">
        <v>0</v>
      </c>
      <c r="CK197" s="752">
        <v>0</v>
      </c>
      <c r="CL197" s="752">
        <v>0</v>
      </c>
      <c r="CM197" s="752">
        <v>0</v>
      </c>
      <c r="CN197" s="752">
        <v>0</v>
      </c>
      <c r="CO197" s="752">
        <v>0</v>
      </c>
      <c r="CP197" s="752">
        <v>0</v>
      </c>
      <c r="CQ197" s="752">
        <v>0</v>
      </c>
      <c r="CR197" s="752">
        <v>0</v>
      </c>
      <c r="CS197" s="752">
        <v>0</v>
      </c>
      <c r="CT197" s="752">
        <v>0</v>
      </c>
      <c r="CU197" s="752">
        <v>0</v>
      </c>
      <c r="CV197" s="752">
        <v>0</v>
      </c>
      <c r="CW197" s="752">
        <v>0</v>
      </c>
      <c r="CX197" s="752">
        <v>0</v>
      </c>
      <c r="CY197" s="753">
        <v>0</v>
      </c>
      <c r="CZ197" s="693">
        <v>0</v>
      </c>
      <c r="DA197" s="694">
        <v>0</v>
      </c>
      <c r="DB197" s="694">
        <v>0</v>
      </c>
      <c r="DC197" s="694">
        <v>0</v>
      </c>
      <c r="DD197" s="694">
        <v>0</v>
      </c>
      <c r="DE197" s="694">
        <v>0</v>
      </c>
      <c r="DF197" s="694">
        <v>0</v>
      </c>
      <c r="DG197" s="694">
        <v>0</v>
      </c>
      <c r="DH197" s="694">
        <v>0</v>
      </c>
      <c r="DI197" s="694">
        <v>0</v>
      </c>
      <c r="DJ197" s="694">
        <v>0</v>
      </c>
      <c r="DK197" s="694">
        <v>0</v>
      </c>
      <c r="DL197" s="694">
        <v>0</v>
      </c>
      <c r="DM197" s="694">
        <v>0</v>
      </c>
      <c r="DN197" s="694">
        <v>0</v>
      </c>
      <c r="DO197" s="694">
        <v>0</v>
      </c>
      <c r="DP197" s="694">
        <v>0</v>
      </c>
      <c r="DQ197" s="694">
        <v>0</v>
      </c>
      <c r="DR197" s="694">
        <v>0</v>
      </c>
      <c r="DS197" s="694">
        <v>0</v>
      </c>
      <c r="DT197" s="694">
        <v>0</v>
      </c>
      <c r="DU197" s="694">
        <v>0</v>
      </c>
      <c r="DV197" s="694">
        <v>0</v>
      </c>
      <c r="DW197" s="695">
        <v>0</v>
      </c>
      <c r="DX197" s="37"/>
    </row>
    <row r="198" spans="2:128" x14ac:dyDescent="0.2">
      <c r="B198" s="713"/>
      <c r="C198" s="714"/>
      <c r="D198" s="215"/>
      <c r="E198" s="215"/>
      <c r="F198" s="215"/>
      <c r="G198" s="215"/>
      <c r="H198" s="215"/>
      <c r="I198" s="715"/>
      <c r="J198" s="715"/>
      <c r="K198" s="715"/>
      <c r="L198" s="715"/>
      <c r="M198" s="715"/>
      <c r="N198" s="715"/>
      <c r="O198" s="715"/>
      <c r="P198" s="715"/>
      <c r="Q198" s="715"/>
      <c r="R198" s="716"/>
      <c r="S198" s="715"/>
      <c r="T198" s="716"/>
      <c r="U198" s="701" t="s">
        <v>505</v>
      </c>
      <c r="V198" s="688" t="s">
        <v>127</v>
      </c>
      <c r="W198" s="712" t="s">
        <v>500</v>
      </c>
      <c r="X198" s="751">
        <v>6937.7</v>
      </c>
      <c r="Y198" s="751">
        <v>6937.7</v>
      </c>
      <c r="Z198" s="751">
        <v>6937.7</v>
      </c>
      <c r="AA198" s="751">
        <v>6937.7</v>
      </c>
      <c r="AB198" s="751">
        <v>6937.7</v>
      </c>
      <c r="AC198" s="751">
        <v>12678.280711310146</v>
      </c>
      <c r="AD198" s="751">
        <v>12729.817911310143</v>
      </c>
      <c r="AE198" s="751">
        <v>12780.46312131014</v>
      </c>
      <c r="AF198" s="751">
        <v>12830.117231310143</v>
      </c>
      <c r="AG198" s="751">
        <v>12878.780241310144</v>
      </c>
      <c r="AH198" s="751">
        <v>6692.5099509778265</v>
      </c>
      <c r="AI198" s="751">
        <v>6722.9493222167575</v>
      </c>
      <c r="AJ198" s="751">
        <v>6752.8738626524946</v>
      </c>
      <c r="AK198" s="751">
        <v>6782.2192184346368</v>
      </c>
      <c r="AL198" s="751">
        <v>6810.9853895631823</v>
      </c>
      <c r="AM198" s="751">
        <v>0</v>
      </c>
      <c r="AN198" s="751">
        <v>0</v>
      </c>
      <c r="AO198" s="751">
        <v>0</v>
      </c>
      <c r="AP198" s="751">
        <v>0</v>
      </c>
      <c r="AQ198" s="751">
        <v>0</v>
      </c>
      <c r="AR198" s="751">
        <v>4475.8</v>
      </c>
      <c r="AS198" s="751">
        <v>4475.8</v>
      </c>
      <c r="AT198" s="751">
        <v>4475.8</v>
      </c>
      <c r="AU198" s="751">
        <v>4475.8</v>
      </c>
      <c r="AV198" s="751">
        <v>4475.8</v>
      </c>
      <c r="AW198" s="751">
        <v>8179.288353154785</v>
      </c>
      <c r="AX198" s="751">
        <v>8212.5371531547844</v>
      </c>
      <c r="AY198" s="751">
        <v>8245.2104931547819</v>
      </c>
      <c r="AZ198" s="751">
        <v>8277.2444331547831</v>
      </c>
      <c r="BA198" s="751">
        <v>8308.6389731547843</v>
      </c>
      <c r="BB198" s="751">
        <v>4317.6176598276888</v>
      </c>
      <c r="BC198" s="751">
        <v>4337.255369413172</v>
      </c>
      <c r="BD198" s="751">
        <v>4356.5609401473157</v>
      </c>
      <c r="BE198" s="751">
        <v>4375.4928546737019</v>
      </c>
      <c r="BF198" s="751">
        <v>4394.0511129923307</v>
      </c>
      <c r="BG198" s="751">
        <v>0</v>
      </c>
      <c r="BH198" s="751">
        <v>0</v>
      </c>
      <c r="BI198" s="751">
        <v>0</v>
      </c>
      <c r="BJ198" s="751">
        <v>0</v>
      </c>
      <c r="BK198" s="751">
        <v>0</v>
      </c>
      <c r="BL198" s="751">
        <v>4475.8</v>
      </c>
      <c r="BM198" s="751">
        <v>4475.8</v>
      </c>
      <c r="BN198" s="751">
        <v>4475.8</v>
      </c>
      <c r="BO198" s="751">
        <v>4475.8</v>
      </c>
      <c r="BP198" s="751">
        <v>4475.8</v>
      </c>
      <c r="BQ198" s="751">
        <v>8179.288353154785</v>
      </c>
      <c r="BR198" s="751">
        <v>8212.5371531547844</v>
      </c>
      <c r="BS198" s="751">
        <v>8245.2104931547819</v>
      </c>
      <c r="BT198" s="751">
        <v>8277.2444331547831</v>
      </c>
      <c r="BU198" s="751">
        <v>8308.6389731547843</v>
      </c>
      <c r="BV198" s="751">
        <v>4317.6176598276888</v>
      </c>
      <c r="BW198" s="751">
        <v>4337.255369413172</v>
      </c>
      <c r="BX198" s="751">
        <v>4356.5609401473157</v>
      </c>
      <c r="BY198" s="751">
        <v>4375.4928546737019</v>
      </c>
      <c r="BZ198" s="751">
        <v>4394.0511129923307</v>
      </c>
      <c r="CA198" s="751">
        <v>0</v>
      </c>
      <c r="CB198" s="751">
        <v>0</v>
      </c>
      <c r="CC198" s="751">
        <v>0</v>
      </c>
      <c r="CD198" s="751">
        <v>0</v>
      </c>
      <c r="CE198" s="751">
        <v>0</v>
      </c>
      <c r="CF198" s="751">
        <v>4475.8</v>
      </c>
      <c r="CG198" s="751">
        <v>4475.8</v>
      </c>
      <c r="CH198" s="751">
        <v>4475.8</v>
      </c>
      <c r="CI198" s="751">
        <v>4475.8</v>
      </c>
      <c r="CJ198" s="751">
        <v>4475.8</v>
      </c>
      <c r="CK198" s="751">
        <v>8179.288353154785</v>
      </c>
      <c r="CL198" s="751">
        <v>8212.5371531547844</v>
      </c>
      <c r="CM198" s="751">
        <v>8245.2104931547819</v>
      </c>
      <c r="CN198" s="751">
        <v>8277.2444331547831</v>
      </c>
      <c r="CO198" s="751">
        <v>8308.6389731547843</v>
      </c>
      <c r="CP198" s="751">
        <v>4317.6176598276888</v>
      </c>
      <c r="CQ198" s="751">
        <v>4337.255369413172</v>
      </c>
      <c r="CR198" s="751">
        <v>4356.5609401473157</v>
      </c>
      <c r="CS198" s="751">
        <v>4375.4928546737019</v>
      </c>
      <c r="CT198" s="751">
        <v>4394.0511129923307</v>
      </c>
      <c r="CU198" s="751">
        <v>0</v>
      </c>
      <c r="CV198" s="751">
        <v>0</v>
      </c>
      <c r="CW198" s="751">
        <v>0</v>
      </c>
      <c r="CX198" s="751">
        <v>0</v>
      </c>
      <c r="CY198" s="751">
        <v>0</v>
      </c>
      <c r="CZ198" s="693">
        <v>0</v>
      </c>
      <c r="DA198" s="694">
        <v>0</v>
      </c>
      <c r="DB198" s="694">
        <v>0</v>
      </c>
      <c r="DC198" s="694">
        <v>0</v>
      </c>
      <c r="DD198" s="694">
        <v>0</v>
      </c>
      <c r="DE198" s="694">
        <v>0</v>
      </c>
      <c r="DF198" s="694">
        <v>0</v>
      </c>
      <c r="DG198" s="694">
        <v>0</v>
      </c>
      <c r="DH198" s="694">
        <v>0</v>
      </c>
      <c r="DI198" s="694">
        <v>0</v>
      </c>
      <c r="DJ198" s="694">
        <v>0</v>
      </c>
      <c r="DK198" s="694">
        <v>0</v>
      </c>
      <c r="DL198" s="694">
        <v>0</v>
      </c>
      <c r="DM198" s="694">
        <v>0</v>
      </c>
      <c r="DN198" s="694">
        <v>0</v>
      </c>
      <c r="DO198" s="694">
        <v>0</v>
      </c>
      <c r="DP198" s="694">
        <v>0</v>
      </c>
      <c r="DQ198" s="694">
        <v>0</v>
      </c>
      <c r="DR198" s="694">
        <v>0</v>
      </c>
      <c r="DS198" s="694">
        <v>0</v>
      </c>
      <c r="DT198" s="694">
        <v>0</v>
      </c>
      <c r="DU198" s="694">
        <v>0</v>
      </c>
      <c r="DV198" s="694">
        <v>0</v>
      </c>
      <c r="DW198" s="695">
        <v>0</v>
      </c>
      <c r="DX198" s="37"/>
    </row>
    <row r="199" spans="2:128" x14ac:dyDescent="0.2">
      <c r="B199" s="192"/>
      <c r="C199" s="714"/>
      <c r="D199" s="215"/>
      <c r="E199" s="215"/>
      <c r="F199" s="215"/>
      <c r="G199" s="215"/>
      <c r="H199" s="215"/>
      <c r="I199" s="715"/>
      <c r="J199" s="715"/>
      <c r="K199" s="715"/>
      <c r="L199" s="715"/>
      <c r="M199" s="715"/>
      <c r="N199" s="715"/>
      <c r="O199" s="715"/>
      <c r="P199" s="715"/>
      <c r="Q199" s="715"/>
      <c r="R199" s="716"/>
      <c r="S199" s="715"/>
      <c r="T199" s="716"/>
      <c r="U199" s="701" t="s">
        <v>506</v>
      </c>
      <c r="V199" s="688" t="s">
        <v>127</v>
      </c>
      <c r="W199" s="712" t="s">
        <v>500</v>
      </c>
      <c r="X199" s="750">
        <v>0</v>
      </c>
      <c r="Y199" s="750">
        <v>0</v>
      </c>
      <c r="Z199" s="750">
        <v>0</v>
      </c>
      <c r="AA199" s="750">
        <v>0</v>
      </c>
      <c r="AB199" s="750">
        <v>0</v>
      </c>
      <c r="AC199" s="750">
        <v>0</v>
      </c>
      <c r="AD199" s="750">
        <v>0</v>
      </c>
      <c r="AE199" s="750">
        <v>0</v>
      </c>
      <c r="AF199" s="750">
        <v>0</v>
      </c>
      <c r="AG199" s="750">
        <v>0</v>
      </c>
      <c r="AH199" s="750">
        <v>0</v>
      </c>
      <c r="AI199" s="750">
        <v>0</v>
      </c>
      <c r="AJ199" s="750">
        <v>0</v>
      </c>
      <c r="AK199" s="750">
        <v>0</v>
      </c>
      <c r="AL199" s="750">
        <v>0</v>
      </c>
      <c r="AM199" s="750">
        <v>0</v>
      </c>
      <c r="AN199" s="750">
        <v>0</v>
      </c>
      <c r="AO199" s="750">
        <v>0</v>
      </c>
      <c r="AP199" s="750">
        <v>0</v>
      </c>
      <c r="AQ199" s="750">
        <v>0</v>
      </c>
      <c r="AR199" s="750">
        <v>0</v>
      </c>
      <c r="AS199" s="750">
        <v>0</v>
      </c>
      <c r="AT199" s="750">
        <v>0</v>
      </c>
      <c r="AU199" s="750">
        <v>0</v>
      </c>
      <c r="AV199" s="750">
        <v>0</v>
      </c>
      <c r="AW199" s="750">
        <v>0</v>
      </c>
      <c r="AX199" s="750">
        <v>0</v>
      </c>
      <c r="AY199" s="750">
        <v>0</v>
      </c>
      <c r="AZ199" s="750">
        <v>0</v>
      </c>
      <c r="BA199" s="750">
        <v>0</v>
      </c>
      <c r="BB199" s="750">
        <v>0</v>
      </c>
      <c r="BC199" s="750">
        <v>0</v>
      </c>
      <c r="BD199" s="750">
        <v>0</v>
      </c>
      <c r="BE199" s="750">
        <v>0</v>
      </c>
      <c r="BF199" s="750">
        <v>0</v>
      </c>
      <c r="BG199" s="750">
        <v>0</v>
      </c>
      <c r="BH199" s="750">
        <v>0</v>
      </c>
      <c r="BI199" s="750">
        <v>0</v>
      </c>
      <c r="BJ199" s="750">
        <v>0</v>
      </c>
      <c r="BK199" s="750">
        <v>0</v>
      </c>
      <c r="BL199" s="750">
        <v>0</v>
      </c>
      <c r="BM199" s="750">
        <v>0</v>
      </c>
      <c r="BN199" s="750">
        <v>0</v>
      </c>
      <c r="BO199" s="750">
        <v>0</v>
      </c>
      <c r="BP199" s="750">
        <v>0</v>
      </c>
      <c r="BQ199" s="750">
        <v>0</v>
      </c>
      <c r="BR199" s="750">
        <v>0</v>
      </c>
      <c r="BS199" s="750">
        <v>0</v>
      </c>
      <c r="BT199" s="750">
        <v>0</v>
      </c>
      <c r="BU199" s="750">
        <v>0</v>
      </c>
      <c r="BV199" s="750">
        <v>0</v>
      </c>
      <c r="BW199" s="750">
        <v>0</v>
      </c>
      <c r="BX199" s="750">
        <v>0</v>
      </c>
      <c r="BY199" s="750">
        <v>0</v>
      </c>
      <c r="BZ199" s="750">
        <v>0</v>
      </c>
      <c r="CA199" s="750">
        <v>0</v>
      </c>
      <c r="CB199" s="750">
        <v>0</v>
      </c>
      <c r="CC199" s="750">
        <v>0</v>
      </c>
      <c r="CD199" s="750">
        <v>0</v>
      </c>
      <c r="CE199" s="752">
        <v>0</v>
      </c>
      <c r="CF199" s="752">
        <v>0</v>
      </c>
      <c r="CG199" s="752">
        <v>0</v>
      </c>
      <c r="CH199" s="752">
        <v>0</v>
      </c>
      <c r="CI199" s="752">
        <v>0</v>
      </c>
      <c r="CJ199" s="752">
        <v>0</v>
      </c>
      <c r="CK199" s="752">
        <v>0</v>
      </c>
      <c r="CL199" s="752">
        <v>0</v>
      </c>
      <c r="CM199" s="752">
        <v>0</v>
      </c>
      <c r="CN199" s="752">
        <v>0</v>
      </c>
      <c r="CO199" s="752">
        <v>0</v>
      </c>
      <c r="CP199" s="752">
        <v>0</v>
      </c>
      <c r="CQ199" s="752">
        <v>0</v>
      </c>
      <c r="CR199" s="752">
        <v>0</v>
      </c>
      <c r="CS199" s="752">
        <v>0</v>
      </c>
      <c r="CT199" s="752">
        <v>0</v>
      </c>
      <c r="CU199" s="752">
        <v>0</v>
      </c>
      <c r="CV199" s="752">
        <v>0</v>
      </c>
      <c r="CW199" s="752">
        <v>0</v>
      </c>
      <c r="CX199" s="752">
        <v>0</v>
      </c>
      <c r="CY199" s="753">
        <v>0</v>
      </c>
      <c r="CZ199" s="693">
        <v>0</v>
      </c>
      <c r="DA199" s="694">
        <v>0</v>
      </c>
      <c r="DB199" s="694">
        <v>0</v>
      </c>
      <c r="DC199" s="694">
        <v>0</v>
      </c>
      <c r="DD199" s="694">
        <v>0</v>
      </c>
      <c r="DE199" s="694">
        <v>0</v>
      </c>
      <c r="DF199" s="694">
        <v>0</v>
      </c>
      <c r="DG199" s="694">
        <v>0</v>
      </c>
      <c r="DH199" s="694">
        <v>0</v>
      </c>
      <c r="DI199" s="694">
        <v>0</v>
      </c>
      <c r="DJ199" s="694">
        <v>0</v>
      </c>
      <c r="DK199" s="694">
        <v>0</v>
      </c>
      <c r="DL199" s="694">
        <v>0</v>
      </c>
      <c r="DM199" s="694">
        <v>0</v>
      </c>
      <c r="DN199" s="694">
        <v>0</v>
      </c>
      <c r="DO199" s="694">
        <v>0</v>
      </c>
      <c r="DP199" s="694">
        <v>0</v>
      </c>
      <c r="DQ199" s="694">
        <v>0</v>
      </c>
      <c r="DR199" s="694">
        <v>0</v>
      </c>
      <c r="DS199" s="694">
        <v>0</v>
      </c>
      <c r="DT199" s="694">
        <v>0</v>
      </c>
      <c r="DU199" s="694">
        <v>0</v>
      </c>
      <c r="DV199" s="694">
        <v>0</v>
      </c>
      <c r="DW199" s="695">
        <v>0</v>
      </c>
      <c r="DX199" s="37"/>
    </row>
    <row r="200" spans="2:128" x14ac:dyDescent="0.2">
      <c r="B200" s="192"/>
      <c r="C200" s="714"/>
      <c r="D200" s="215"/>
      <c r="E200" s="215"/>
      <c r="F200" s="215"/>
      <c r="G200" s="215"/>
      <c r="H200" s="215"/>
      <c r="I200" s="715"/>
      <c r="J200" s="715"/>
      <c r="K200" s="715"/>
      <c r="L200" s="715"/>
      <c r="M200" s="715"/>
      <c r="N200" s="715"/>
      <c r="O200" s="715"/>
      <c r="P200" s="715"/>
      <c r="Q200" s="715"/>
      <c r="R200" s="716"/>
      <c r="S200" s="715"/>
      <c r="T200" s="716"/>
      <c r="U200" s="701" t="s">
        <v>507</v>
      </c>
      <c r="V200" s="688" t="s">
        <v>127</v>
      </c>
      <c r="W200" s="712" t="s">
        <v>500</v>
      </c>
      <c r="X200" s="751">
        <v>421.18887999999998</v>
      </c>
      <c r="Y200" s="751">
        <v>421.18887999999998</v>
      </c>
      <c r="Z200" s="751">
        <v>421.18887999999998</v>
      </c>
      <c r="AA200" s="751">
        <v>421.18887999999998</v>
      </c>
      <c r="AB200" s="751">
        <v>421.18887999999998</v>
      </c>
      <c r="AC200" s="751">
        <v>769.70045593241616</v>
      </c>
      <c r="AD200" s="751">
        <v>772.82928761241601</v>
      </c>
      <c r="AE200" s="751">
        <v>775.90396643641589</v>
      </c>
      <c r="AF200" s="751">
        <v>778.91847542041603</v>
      </c>
      <c r="AG200" s="751">
        <v>781.8728145644161</v>
      </c>
      <c r="AH200" s="751">
        <v>406.30335278856188</v>
      </c>
      <c r="AI200" s="751">
        <v>408.15133189979889</v>
      </c>
      <c r="AJ200" s="751">
        <v>409.96805555038088</v>
      </c>
      <c r="AK200" s="751">
        <v>411.74961680772589</v>
      </c>
      <c r="AL200" s="751">
        <v>413.49601567183367</v>
      </c>
      <c r="AM200" s="751">
        <v>0</v>
      </c>
      <c r="AN200" s="751">
        <v>0</v>
      </c>
      <c r="AO200" s="751">
        <v>0</v>
      </c>
      <c r="AP200" s="751">
        <v>0</v>
      </c>
      <c r="AQ200" s="751">
        <v>0</v>
      </c>
      <c r="AR200" s="751">
        <v>265.88827999999995</v>
      </c>
      <c r="AS200" s="751">
        <v>265.88827999999995</v>
      </c>
      <c r="AT200" s="751">
        <v>265.88827999999995</v>
      </c>
      <c r="AU200" s="751">
        <v>265.88827999999995</v>
      </c>
      <c r="AV200" s="751">
        <v>265.88827999999995</v>
      </c>
      <c r="AW200" s="751">
        <v>485.89680321827564</v>
      </c>
      <c r="AX200" s="751">
        <v>487.87197329827563</v>
      </c>
      <c r="AY200" s="751">
        <v>489.8129577422755</v>
      </c>
      <c r="AZ200" s="751">
        <v>491.71595814627557</v>
      </c>
      <c r="BA200" s="751">
        <v>493.58097451027567</v>
      </c>
      <c r="BB200" s="751">
        <v>256.49133859180688</v>
      </c>
      <c r="BC200" s="751">
        <v>257.65793156397359</v>
      </c>
      <c r="BD200" s="751">
        <v>258.80479357678013</v>
      </c>
      <c r="BE200" s="751">
        <v>259.92945826030666</v>
      </c>
      <c r="BF200" s="751">
        <v>261.03192561455296</v>
      </c>
      <c r="BG200" s="751">
        <v>0</v>
      </c>
      <c r="BH200" s="751">
        <v>0</v>
      </c>
      <c r="BI200" s="751">
        <v>0</v>
      </c>
      <c r="BJ200" s="751">
        <v>0</v>
      </c>
      <c r="BK200" s="751">
        <v>0</v>
      </c>
      <c r="BL200" s="751">
        <v>265.88827999999995</v>
      </c>
      <c r="BM200" s="751">
        <v>265.88827999999995</v>
      </c>
      <c r="BN200" s="751">
        <v>265.88827999999995</v>
      </c>
      <c r="BO200" s="751">
        <v>265.88827999999995</v>
      </c>
      <c r="BP200" s="751">
        <v>265.88827999999995</v>
      </c>
      <c r="BQ200" s="751">
        <v>485.89680321827564</v>
      </c>
      <c r="BR200" s="751">
        <v>487.87197329827563</v>
      </c>
      <c r="BS200" s="751">
        <v>489.8129577422755</v>
      </c>
      <c r="BT200" s="751">
        <v>491.71595814627557</v>
      </c>
      <c r="BU200" s="751">
        <v>493.58097451027567</v>
      </c>
      <c r="BV200" s="751">
        <v>256.49133859180688</v>
      </c>
      <c r="BW200" s="751">
        <v>257.65793156397359</v>
      </c>
      <c r="BX200" s="751">
        <v>258.80479357678013</v>
      </c>
      <c r="BY200" s="751">
        <v>259.92945826030666</v>
      </c>
      <c r="BZ200" s="751">
        <v>261.03192561455296</v>
      </c>
      <c r="CA200" s="751">
        <v>0</v>
      </c>
      <c r="CB200" s="751">
        <v>0</v>
      </c>
      <c r="CC200" s="751">
        <v>0</v>
      </c>
      <c r="CD200" s="751">
        <v>0</v>
      </c>
      <c r="CE200" s="751">
        <v>0</v>
      </c>
      <c r="CF200" s="751">
        <v>265.88827999999995</v>
      </c>
      <c r="CG200" s="751">
        <v>265.88827999999995</v>
      </c>
      <c r="CH200" s="751">
        <v>265.88827999999995</v>
      </c>
      <c r="CI200" s="751">
        <v>265.88827999999995</v>
      </c>
      <c r="CJ200" s="751">
        <v>265.88827999999995</v>
      </c>
      <c r="CK200" s="751">
        <v>485.89680321827564</v>
      </c>
      <c r="CL200" s="751">
        <v>487.87197329827563</v>
      </c>
      <c r="CM200" s="751">
        <v>489.8129577422755</v>
      </c>
      <c r="CN200" s="751">
        <v>491.71595814627557</v>
      </c>
      <c r="CO200" s="751">
        <v>493.58097451027567</v>
      </c>
      <c r="CP200" s="751">
        <v>256.49133859180688</v>
      </c>
      <c r="CQ200" s="751">
        <v>257.65793156397359</v>
      </c>
      <c r="CR200" s="751">
        <v>258.80479357678013</v>
      </c>
      <c r="CS200" s="751">
        <v>259.92945826030666</v>
      </c>
      <c r="CT200" s="751">
        <v>261.03192561455296</v>
      </c>
      <c r="CU200" s="751">
        <v>0</v>
      </c>
      <c r="CV200" s="751">
        <v>0</v>
      </c>
      <c r="CW200" s="751">
        <v>0</v>
      </c>
      <c r="CX200" s="751">
        <v>0</v>
      </c>
      <c r="CY200" s="751">
        <v>0</v>
      </c>
      <c r="CZ200" s="693">
        <v>0</v>
      </c>
      <c r="DA200" s="694">
        <v>0</v>
      </c>
      <c r="DB200" s="694">
        <v>0</v>
      </c>
      <c r="DC200" s="694">
        <v>0</v>
      </c>
      <c r="DD200" s="694">
        <v>0</v>
      </c>
      <c r="DE200" s="694">
        <v>0</v>
      </c>
      <c r="DF200" s="694">
        <v>0</v>
      </c>
      <c r="DG200" s="694">
        <v>0</v>
      </c>
      <c r="DH200" s="694">
        <v>0</v>
      </c>
      <c r="DI200" s="694">
        <v>0</v>
      </c>
      <c r="DJ200" s="694">
        <v>0</v>
      </c>
      <c r="DK200" s="694">
        <v>0</v>
      </c>
      <c r="DL200" s="694">
        <v>0</v>
      </c>
      <c r="DM200" s="694">
        <v>0</v>
      </c>
      <c r="DN200" s="694">
        <v>0</v>
      </c>
      <c r="DO200" s="694">
        <v>0</v>
      </c>
      <c r="DP200" s="694">
        <v>0</v>
      </c>
      <c r="DQ200" s="694">
        <v>0</v>
      </c>
      <c r="DR200" s="694">
        <v>0</v>
      </c>
      <c r="DS200" s="694">
        <v>0</v>
      </c>
      <c r="DT200" s="694">
        <v>0</v>
      </c>
      <c r="DU200" s="694">
        <v>0</v>
      </c>
      <c r="DV200" s="694">
        <v>0</v>
      </c>
      <c r="DW200" s="695">
        <v>0</v>
      </c>
      <c r="DX200" s="37"/>
    </row>
    <row r="201" spans="2:128" x14ac:dyDescent="0.2">
      <c r="B201" s="192"/>
      <c r="C201" s="714"/>
      <c r="D201" s="215"/>
      <c r="E201" s="215"/>
      <c r="F201" s="215"/>
      <c r="G201" s="215"/>
      <c r="H201" s="215"/>
      <c r="I201" s="715"/>
      <c r="J201" s="715"/>
      <c r="K201" s="715"/>
      <c r="L201" s="715"/>
      <c r="M201" s="715"/>
      <c r="N201" s="715"/>
      <c r="O201" s="715"/>
      <c r="P201" s="715"/>
      <c r="Q201" s="715"/>
      <c r="R201" s="716"/>
      <c r="S201" s="715"/>
      <c r="T201" s="716"/>
      <c r="U201" s="701" t="s">
        <v>508</v>
      </c>
      <c r="V201" s="688" t="s">
        <v>127</v>
      </c>
      <c r="W201" s="712" t="s">
        <v>500</v>
      </c>
      <c r="X201" s="750">
        <v>0</v>
      </c>
      <c r="Y201" s="750">
        <v>0</v>
      </c>
      <c r="Z201" s="750">
        <v>0</v>
      </c>
      <c r="AA201" s="750">
        <v>0</v>
      </c>
      <c r="AB201" s="750">
        <v>0</v>
      </c>
      <c r="AC201" s="750">
        <v>0</v>
      </c>
      <c r="AD201" s="750">
        <v>0</v>
      </c>
      <c r="AE201" s="750">
        <v>0</v>
      </c>
      <c r="AF201" s="750">
        <v>0</v>
      </c>
      <c r="AG201" s="750">
        <v>0</v>
      </c>
      <c r="AH201" s="750">
        <v>0</v>
      </c>
      <c r="AI201" s="750">
        <v>0</v>
      </c>
      <c r="AJ201" s="750">
        <v>0</v>
      </c>
      <c r="AK201" s="750">
        <v>0</v>
      </c>
      <c r="AL201" s="750">
        <v>0</v>
      </c>
      <c r="AM201" s="750">
        <v>0</v>
      </c>
      <c r="AN201" s="750">
        <v>0</v>
      </c>
      <c r="AO201" s="750">
        <v>0</v>
      </c>
      <c r="AP201" s="750">
        <v>0</v>
      </c>
      <c r="AQ201" s="750">
        <v>0</v>
      </c>
      <c r="AR201" s="750">
        <v>0</v>
      </c>
      <c r="AS201" s="750">
        <v>0</v>
      </c>
      <c r="AT201" s="750">
        <v>0</v>
      </c>
      <c r="AU201" s="750">
        <v>0</v>
      </c>
      <c r="AV201" s="750">
        <v>0</v>
      </c>
      <c r="AW201" s="750">
        <v>0</v>
      </c>
      <c r="AX201" s="750">
        <v>0</v>
      </c>
      <c r="AY201" s="750">
        <v>0</v>
      </c>
      <c r="AZ201" s="750">
        <v>0</v>
      </c>
      <c r="BA201" s="750">
        <v>0</v>
      </c>
      <c r="BB201" s="750">
        <v>0</v>
      </c>
      <c r="BC201" s="750">
        <v>0</v>
      </c>
      <c r="BD201" s="750">
        <v>0</v>
      </c>
      <c r="BE201" s="750">
        <v>0</v>
      </c>
      <c r="BF201" s="750">
        <v>0</v>
      </c>
      <c r="BG201" s="750">
        <v>0</v>
      </c>
      <c r="BH201" s="750">
        <v>0</v>
      </c>
      <c r="BI201" s="750">
        <v>0</v>
      </c>
      <c r="BJ201" s="750">
        <v>0</v>
      </c>
      <c r="BK201" s="750">
        <v>0</v>
      </c>
      <c r="BL201" s="750">
        <v>0</v>
      </c>
      <c r="BM201" s="750">
        <v>0</v>
      </c>
      <c r="BN201" s="750">
        <v>0</v>
      </c>
      <c r="BO201" s="750">
        <v>0</v>
      </c>
      <c r="BP201" s="750">
        <v>0</v>
      </c>
      <c r="BQ201" s="750">
        <v>0</v>
      </c>
      <c r="BR201" s="750">
        <v>0</v>
      </c>
      <c r="BS201" s="750">
        <v>0</v>
      </c>
      <c r="BT201" s="750">
        <v>0</v>
      </c>
      <c r="BU201" s="750">
        <v>0</v>
      </c>
      <c r="BV201" s="750">
        <v>0</v>
      </c>
      <c r="BW201" s="750">
        <v>0</v>
      </c>
      <c r="BX201" s="750">
        <v>0</v>
      </c>
      <c r="BY201" s="750">
        <v>0</v>
      </c>
      <c r="BZ201" s="750">
        <v>0</v>
      </c>
      <c r="CA201" s="750">
        <v>0</v>
      </c>
      <c r="CB201" s="750">
        <v>0</v>
      </c>
      <c r="CC201" s="750">
        <v>0</v>
      </c>
      <c r="CD201" s="750">
        <v>0</v>
      </c>
      <c r="CE201" s="752">
        <v>0</v>
      </c>
      <c r="CF201" s="752">
        <v>0</v>
      </c>
      <c r="CG201" s="752">
        <v>0</v>
      </c>
      <c r="CH201" s="752">
        <v>0</v>
      </c>
      <c r="CI201" s="752">
        <v>0</v>
      </c>
      <c r="CJ201" s="752">
        <v>0</v>
      </c>
      <c r="CK201" s="752">
        <v>0</v>
      </c>
      <c r="CL201" s="752">
        <v>0</v>
      </c>
      <c r="CM201" s="752">
        <v>0</v>
      </c>
      <c r="CN201" s="752">
        <v>0</v>
      </c>
      <c r="CO201" s="752">
        <v>0</v>
      </c>
      <c r="CP201" s="752">
        <v>0</v>
      </c>
      <c r="CQ201" s="752">
        <v>0</v>
      </c>
      <c r="CR201" s="752">
        <v>0</v>
      </c>
      <c r="CS201" s="752">
        <v>0</v>
      </c>
      <c r="CT201" s="752">
        <v>0</v>
      </c>
      <c r="CU201" s="752">
        <v>0</v>
      </c>
      <c r="CV201" s="752">
        <v>0</v>
      </c>
      <c r="CW201" s="752">
        <v>0</v>
      </c>
      <c r="CX201" s="752">
        <v>0</v>
      </c>
      <c r="CY201" s="753">
        <v>0</v>
      </c>
      <c r="CZ201" s="693">
        <v>0</v>
      </c>
      <c r="DA201" s="694">
        <v>0</v>
      </c>
      <c r="DB201" s="694">
        <v>0</v>
      </c>
      <c r="DC201" s="694">
        <v>0</v>
      </c>
      <c r="DD201" s="694">
        <v>0</v>
      </c>
      <c r="DE201" s="694">
        <v>0</v>
      </c>
      <c r="DF201" s="694">
        <v>0</v>
      </c>
      <c r="DG201" s="694">
        <v>0</v>
      </c>
      <c r="DH201" s="694">
        <v>0</v>
      </c>
      <c r="DI201" s="694">
        <v>0</v>
      </c>
      <c r="DJ201" s="694">
        <v>0</v>
      </c>
      <c r="DK201" s="694">
        <v>0</v>
      </c>
      <c r="DL201" s="694">
        <v>0</v>
      </c>
      <c r="DM201" s="694">
        <v>0</v>
      </c>
      <c r="DN201" s="694">
        <v>0</v>
      </c>
      <c r="DO201" s="694">
        <v>0</v>
      </c>
      <c r="DP201" s="694">
        <v>0</v>
      </c>
      <c r="DQ201" s="694">
        <v>0</v>
      </c>
      <c r="DR201" s="694">
        <v>0</v>
      </c>
      <c r="DS201" s="694">
        <v>0</v>
      </c>
      <c r="DT201" s="694">
        <v>0</v>
      </c>
      <c r="DU201" s="694">
        <v>0</v>
      </c>
      <c r="DV201" s="694">
        <v>0</v>
      </c>
      <c r="DW201" s="695">
        <v>0</v>
      </c>
      <c r="DX201" s="37"/>
    </row>
    <row r="202" spans="2:128" x14ac:dyDescent="0.2">
      <c r="B202" s="192"/>
      <c r="C202" s="714"/>
      <c r="D202" s="215"/>
      <c r="E202" s="215"/>
      <c r="F202" s="215"/>
      <c r="G202" s="215"/>
      <c r="H202" s="215"/>
      <c r="I202" s="715"/>
      <c r="J202" s="715"/>
      <c r="K202" s="715"/>
      <c r="L202" s="715"/>
      <c r="M202" s="715"/>
      <c r="N202" s="715"/>
      <c r="O202" s="715"/>
      <c r="P202" s="715"/>
      <c r="Q202" s="715"/>
      <c r="R202" s="716"/>
      <c r="S202" s="715"/>
      <c r="T202" s="716"/>
      <c r="U202" s="719" t="s">
        <v>509</v>
      </c>
      <c r="V202" s="688" t="s">
        <v>127</v>
      </c>
      <c r="W202" s="712" t="s">
        <v>500</v>
      </c>
      <c r="X202" s="754">
        <v>0</v>
      </c>
      <c r="Y202" s="754">
        <v>0</v>
      </c>
      <c r="Z202" s="754">
        <v>0</v>
      </c>
      <c r="AA202" s="754">
        <v>0</v>
      </c>
      <c r="AB202" s="754">
        <v>0</v>
      </c>
      <c r="AC202" s="754">
        <v>0</v>
      </c>
      <c r="AD202" s="754">
        <v>0</v>
      </c>
      <c r="AE202" s="754">
        <v>0</v>
      </c>
      <c r="AF202" s="754">
        <v>0</v>
      </c>
      <c r="AG202" s="754">
        <v>0</v>
      </c>
      <c r="AH202" s="754">
        <v>0</v>
      </c>
      <c r="AI202" s="754">
        <v>0</v>
      </c>
      <c r="AJ202" s="754">
        <v>0</v>
      </c>
      <c r="AK202" s="754">
        <v>0</v>
      </c>
      <c r="AL202" s="754">
        <v>0</v>
      </c>
      <c r="AM202" s="754">
        <v>0</v>
      </c>
      <c r="AN202" s="754">
        <v>0</v>
      </c>
      <c r="AO202" s="754">
        <v>0</v>
      </c>
      <c r="AP202" s="754">
        <v>0</v>
      </c>
      <c r="AQ202" s="754">
        <v>0</v>
      </c>
      <c r="AR202" s="754">
        <v>0</v>
      </c>
      <c r="AS202" s="754">
        <v>0</v>
      </c>
      <c r="AT202" s="754">
        <v>0</v>
      </c>
      <c r="AU202" s="754">
        <v>0</v>
      </c>
      <c r="AV202" s="754">
        <v>0</v>
      </c>
      <c r="AW202" s="754">
        <v>0</v>
      </c>
      <c r="AX202" s="754">
        <v>0</v>
      </c>
      <c r="AY202" s="754">
        <v>0</v>
      </c>
      <c r="AZ202" s="754">
        <v>0</v>
      </c>
      <c r="BA202" s="754">
        <v>0</v>
      </c>
      <c r="BB202" s="754">
        <v>0</v>
      </c>
      <c r="BC202" s="754">
        <v>0</v>
      </c>
      <c r="BD202" s="754">
        <v>0</v>
      </c>
      <c r="BE202" s="754">
        <v>0</v>
      </c>
      <c r="BF202" s="754">
        <v>0</v>
      </c>
      <c r="BG202" s="754">
        <v>0</v>
      </c>
      <c r="BH202" s="754">
        <v>0</v>
      </c>
      <c r="BI202" s="754">
        <v>0</v>
      </c>
      <c r="BJ202" s="754">
        <v>0</v>
      </c>
      <c r="BK202" s="754">
        <v>0</v>
      </c>
      <c r="BL202" s="754">
        <v>0</v>
      </c>
      <c r="BM202" s="754">
        <v>0</v>
      </c>
      <c r="BN202" s="754">
        <v>0</v>
      </c>
      <c r="BO202" s="754">
        <v>0</v>
      </c>
      <c r="BP202" s="754">
        <v>0</v>
      </c>
      <c r="BQ202" s="754">
        <v>0</v>
      </c>
      <c r="BR202" s="754">
        <v>0</v>
      </c>
      <c r="BS202" s="754">
        <v>0</v>
      </c>
      <c r="BT202" s="754">
        <v>0</v>
      </c>
      <c r="BU202" s="754">
        <v>0</v>
      </c>
      <c r="BV202" s="754">
        <v>0</v>
      </c>
      <c r="BW202" s="754">
        <v>0</v>
      </c>
      <c r="BX202" s="754">
        <v>0</v>
      </c>
      <c r="BY202" s="754">
        <v>0</v>
      </c>
      <c r="BZ202" s="754">
        <v>0</v>
      </c>
      <c r="CA202" s="754">
        <v>0</v>
      </c>
      <c r="CB202" s="754">
        <v>0</v>
      </c>
      <c r="CC202" s="754">
        <v>0</v>
      </c>
      <c r="CD202" s="754">
        <v>0</v>
      </c>
      <c r="CE202" s="755">
        <v>0</v>
      </c>
      <c r="CF202" s="755">
        <v>0</v>
      </c>
      <c r="CG202" s="755">
        <v>0</v>
      </c>
      <c r="CH202" s="755">
        <v>0</v>
      </c>
      <c r="CI202" s="755">
        <v>0</v>
      </c>
      <c r="CJ202" s="755">
        <v>0</v>
      </c>
      <c r="CK202" s="755">
        <v>0</v>
      </c>
      <c r="CL202" s="755">
        <v>0</v>
      </c>
      <c r="CM202" s="755">
        <v>0</v>
      </c>
      <c r="CN202" s="755">
        <v>0</v>
      </c>
      <c r="CO202" s="755">
        <v>0</v>
      </c>
      <c r="CP202" s="755">
        <v>0</v>
      </c>
      <c r="CQ202" s="755">
        <v>0</v>
      </c>
      <c r="CR202" s="755">
        <v>0</v>
      </c>
      <c r="CS202" s="755">
        <v>0</v>
      </c>
      <c r="CT202" s="755">
        <v>0</v>
      </c>
      <c r="CU202" s="755">
        <v>0</v>
      </c>
      <c r="CV202" s="755">
        <v>0</v>
      </c>
      <c r="CW202" s="755">
        <v>0</v>
      </c>
      <c r="CX202" s="755">
        <v>0</v>
      </c>
      <c r="CY202" s="756">
        <v>0</v>
      </c>
      <c r="CZ202" s="693">
        <v>0</v>
      </c>
      <c r="DA202" s="694">
        <v>0</v>
      </c>
      <c r="DB202" s="694">
        <v>0</v>
      </c>
      <c r="DC202" s="694">
        <v>0</v>
      </c>
      <c r="DD202" s="694">
        <v>0</v>
      </c>
      <c r="DE202" s="694">
        <v>0</v>
      </c>
      <c r="DF202" s="694">
        <v>0</v>
      </c>
      <c r="DG202" s="694">
        <v>0</v>
      </c>
      <c r="DH202" s="694">
        <v>0</v>
      </c>
      <c r="DI202" s="694">
        <v>0</v>
      </c>
      <c r="DJ202" s="694">
        <v>0</v>
      </c>
      <c r="DK202" s="694">
        <v>0</v>
      </c>
      <c r="DL202" s="694">
        <v>0</v>
      </c>
      <c r="DM202" s="694">
        <v>0</v>
      </c>
      <c r="DN202" s="694">
        <v>0</v>
      </c>
      <c r="DO202" s="694">
        <v>0</v>
      </c>
      <c r="DP202" s="694">
        <v>0</v>
      </c>
      <c r="DQ202" s="694">
        <v>0</v>
      </c>
      <c r="DR202" s="694">
        <v>0</v>
      </c>
      <c r="DS202" s="694">
        <v>0</v>
      </c>
      <c r="DT202" s="694">
        <v>0</v>
      </c>
      <c r="DU202" s="694">
        <v>0</v>
      </c>
      <c r="DV202" s="694">
        <v>0</v>
      </c>
      <c r="DW202" s="695">
        <v>0</v>
      </c>
      <c r="DX202" s="37"/>
    </row>
    <row r="203" spans="2:128" ht="15.75" thickBot="1" x14ac:dyDescent="0.25">
      <c r="B203" s="193"/>
      <c r="C203" s="720"/>
      <c r="D203" s="721"/>
      <c r="E203" s="721"/>
      <c r="F203" s="721"/>
      <c r="G203" s="721"/>
      <c r="H203" s="721"/>
      <c r="I203" s="722"/>
      <c r="J203" s="722"/>
      <c r="K203" s="722"/>
      <c r="L203" s="722"/>
      <c r="M203" s="722"/>
      <c r="N203" s="722"/>
      <c r="O203" s="722"/>
      <c r="P203" s="722"/>
      <c r="Q203" s="722"/>
      <c r="R203" s="723"/>
      <c r="S203" s="722"/>
      <c r="T203" s="723"/>
      <c r="U203" s="724" t="s">
        <v>130</v>
      </c>
      <c r="V203" s="725" t="s">
        <v>510</v>
      </c>
      <c r="W203" s="726" t="s">
        <v>500</v>
      </c>
      <c r="X203" s="727">
        <f>SUM(X192:X202)</f>
        <v>22419.388880000002</v>
      </c>
      <c r="Y203" s="727">
        <f t="shared" ref="Y203:CJ203" si="82">SUM(Y192:Y202)</f>
        <v>23119.388880000002</v>
      </c>
      <c r="Z203" s="727">
        <f t="shared" si="82"/>
        <v>23819.388880000002</v>
      </c>
      <c r="AA203" s="727">
        <f t="shared" si="82"/>
        <v>24519.388880000002</v>
      </c>
      <c r="AB203" s="727">
        <f t="shared" si="82"/>
        <v>25219.388880000002</v>
      </c>
      <c r="AC203" s="727">
        <f t="shared" si="82"/>
        <v>44470.250313023796</v>
      </c>
      <c r="AD203" s="727">
        <f t="shared" si="82"/>
        <v>45916.007412134946</v>
      </c>
      <c r="AE203" s="727">
        <f t="shared" si="82"/>
        <v>47364.082018390087</v>
      </c>
      <c r="AF203" s="727">
        <f t="shared" si="82"/>
        <v>48814.063854805245</v>
      </c>
      <c r="AG203" s="727">
        <f t="shared" si="82"/>
        <v>50265.852921380392</v>
      </c>
      <c r="AH203" s="727">
        <f t="shared" si="82"/>
        <v>35074.175104981063</v>
      </c>
      <c r="AI203" s="727">
        <f t="shared" si="82"/>
        <v>35847.801676719937</v>
      </c>
      <c r="AJ203" s="727">
        <f t="shared" si="82"/>
        <v>36622.835828475676</v>
      </c>
      <c r="AK203" s="727">
        <f t="shared" si="82"/>
        <v>37399.017653426097</v>
      </c>
      <c r="AL203" s="727">
        <f t="shared" si="82"/>
        <v>38176.288713002585</v>
      </c>
      <c r="AM203" s="727">
        <f t="shared" si="82"/>
        <v>19749.662043885215</v>
      </c>
      <c r="AN203" s="727">
        <f t="shared" si="82"/>
        <v>19775.662043885211</v>
      </c>
      <c r="AO203" s="727">
        <f t="shared" si="82"/>
        <v>19801.212043885214</v>
      </c>
      <c r="AP203" s="727">
        <f t="shared" si="82"/>
        <v>19826.262043885214</v>
      </c>
      <c r="AQ203" s="727">
        <f t="shared" si="82"/>
        <v>19850.812043885213</v>
      </c>
      <c r="AR203" s="727">
        <f t="shared" si="82"/>
        <v>32811.589068546542</v>
      </c>
      <c r="AS203" s="727">
        <f t="shared" si="82"/>
        <v>32826.945425745071</v>
      </c>
      <c r="AT203" s="727">
        <f t="shared" si="82"/>
        <v>32842.042055971964</v>
      </c>
      <c r="AU203" s="727">
        <f t="shared" si="82"/>
        <v>32856.846493355748</v>
      </c>
      <c r="AV203" s="727">
        <f t="shared" si="82"/>
        <v>32871.358737896437</v>
      </c>
      <c r="AW203" s="727">
        <f t="shared" si="82"/>
        <v>42742.033555487171</v>
      </c>
      <c r="AX203" s="727">
        <f t="shared" si="82"/>
        <v>42861.497525567182</v>
      </c>
      <c r="AY203" s="727">
        <f t="shared" si="82"/>
        <v>42978.893850011162</v>
      </c>
      <c r="AZ203" s="727">
        <f t="shared" si="82"/>
        <v>43093.992790415163</v>
      </c>
      <c r="BA203" s="727">
        <f t="shared" si="82"/>
        <v>43206.79434677917</v>
      </c>
      <c r="BB203" s="727">
        <f t="shared" si="82"/>
        <v>32366.930930236307</v>
      </c>
      <c r="BC203" s="727">
        <f t="shared" si="82"/>
        <v>32437.4898301172</v>
      </c>
      <c r="BD203" s="727">
        <f t="shared" si="82"/>
        <v>32506.855344799267</v>
      </c>
      <c r="BE203" s="727">
        <f t="shared" si="82"/>
        <v>32574.878301132652</v>
      </c>
      <c r="BF203" s="727">
        <f t="shared" si="82"/>
        <v>32641.558699117348</v>
      </c>
      <c r="BG203" s="727">
        <f t="shared" si="82"/>
        <v>19749.662043885215</v>
      </c>
      <c r="BH203" s="727">
        <f t="shared" si="82"/>
        <v>19775.662043885211</v>
      </c>
      <c r="BI203" s="727">
        <f t="shared" si="82"/>
        <v>19801.212043885214</v>
      </c>
      <c r="BJ203" s="727">
        <f t="shared" si="82"/>
        <v>19826.262043885214</v>
      </c>
      <c r="BK203" s="727">
        <f t="shared" si="82"/>
        <v>19850.812043885213</v>
      </c>
      <c r="BL203" s="727">
        <f t="shared" si="82"/>
        <v>32811.589068546542</v>
      </c>
      <c r="BM203" s="727">
        <f t="shared" si="82"/>
        <v>32826.945425745071</v>
      </c>
      <c r="BN203" s="727">
        <f t="shared" si="82"/>
        <v>32842.042055971964</v>
      </c>
      <c r="BO203" s="727">
        <f t="shared" si="82"/>
        <v>32856.846493355748</v>
      </c>
      <c r="BP203" s="727">
        <f t="shared" si="82"/>
        <v>32871.358737896437</v>
      </c>
      <c r="BQ203" s="727">
        <f t="shared" si="82"/>
        <v>42742.033555487171</v>
      </c>
      <c r="BR203" s="727">
        <f t="shared" si="82"/>
        <v>42861.497525567182</v>
      </c>
      <c r="BS203" s="727">
        <f t="shared" si="82"/>
        <v>42978.893850011162</v>
      </c>
      <c r="BT203" s="727">
        <f t="shared" si="82"/>
        <v>43093.992790415163</v>
      </c>
      <c r="BU203" s="727">
        <f t="shared" si="82"/>
        <v>43206.79434677917</v>
      </c>
      <c r="BV203" s="727">
        <f t="shared" si="82"/>
        <v>32366.930930236307</v>
      </c>
      <c r="BW203" s="727">
        <f t="shared" si="82"/>
        <v>32437.4898301172</v>
      </c>
      <c r="BX203" s="727">
        <f t="shared" si="82"/>
        <v>32506.855344799267</v>
      </c>
      <c r="BY203" s="727">
        <f t="shared" si="82"/>
        <v>32574.878301132652</v>
      </c>
      <c r="BZ203" s="727">
        <f t="shared" si="82"/>
        <v>32641.558699117348</v>
      </c>
      <c r="CA203" s="727">
        <f t="shared" si="82"/>
        <v>19749.662043885215</v>
      </c>
      <c r="CB203" s="727">
        <f t="shared" si="82"/>
        <v>19775.662043885211</v>
      </c>
      <c r="CC203" s="727">
        <f t="shared" si="82"/>
        <v>19801.212043885214</v>
      </c>
      <c r="CD203" s="727">
        <f t="shared" si="82"/>
        <v>19826.262043885214</v>
      </c>
      <c r="CE203" s="727">
        <f t="shared" si="82"/>
        <v>19850.812043885213</v>
      </c>
      <c r="CF203" s="727">
        <f t="shared" si="82"/>
        <v>32811.589068546542</v>
      </c>
      <c r="CG203" s="727">
        <f t="shared" si="82"/>
        <v>32826.945425745071</v>
      </c>
      <c r="CH203" s="727">
        <f t="shared" si="82"/>
        <v>32842.042055971964</v>
      </c>
      <c r="CI203" s="727">
        <f t="shared" si="82"/>
        <v>32856.846493355748</v>
      </c>
      <c r="CJ203" s="727">
        <f t="shared" si="82"/>
        <v>32871.358737896437</v>
      </c>
      <c r="CK203" s="727">
        <f t="shared" ref="CK203:DW203" si="83">SUM(CK192:CK202)</f>
        <v>42742.033555487171</v>
      </c>
      <c r="CL203" s="727">
        <f t="shared" si="83"/>
        <v>42861.497525567182</v>
      </c>
      <c r="CM203" s="727">
        <f t="shared" si="83"/>
        <v>42978.893850011162</v>
      </c>
      <c r="CN203" s="727">
        <f t="shared" si="83"/>
        <v>43093.992790415163</v>
      </c>
      <c r="CO203" s="727">
        <f t="shared" si="83"/>
        <v>43206.79434677917</v>
      </c>
      <c r="CP203" s="727">
        <f t="shared" si="83"/>
        <v>32366.930930236307</v>
      </c>
      <c r="CQ203" s="727">
        <f t="shared" si="83"/>
        <v>32437.4898301172</v>
      </c>
      <c r="CR203" s="727">
        <f t="shared" si="83"/>
        <v>32506.855344799267</v>
      </c>
      <c r="CS203" s="727">
        <f t="shared" si="83"/>
        <v>32574.878301132652</v>
      </c>
      <c r="CT203" s="727">
        <f t="shared" si="83"/>
        <v>32641.558699117348</v>
      </c>
      <c r="CU203" s="727">
        <f t="shared" si="83"/>
        <v>19749.662043885215</v>
      </c>
      <c r="CV203" s="727">
        <f t="shared" si="83"/>
        <v>19775.662043885211</v>
      </c>
      <c r="CW203" s="727">
        <f t="shared" si="83"/>
        <v>19801.212043885214</v>
      </c>
      <c r="CX203" s="727">
        <f t="shared" si="83"/>
        <v>19826.262043885214</v>
      </c>
      <c r="CY203" s="728">
        <f t="shared" si="83"/>
        <v>19850.812043885213</v>
      </c>
      <c r="CZ203" s="729">
        <f t="shared" si="83"/>
        <v>0</v>
      </c>
      <c r="DA203" s="730">
        <f t="shared" si="83"/>
        <v>0</v>
      </c>
      <c r="DB203" s="730">
        <f t="shared" si="83"/>
        <v>0</v>
      </c>
      <c r="DC203" s="730">
        <f t="shared" si="83"/>
        <v>0</v>
      </c>
      <c r="DD203" s="730">
        <f t="shared" si="83"/>
        <v>0</v>
      </c>
      <c r="DE203" s="730">
        <f t="shared" si="83"/>
        <v>0</v>
      </c>
      <c r="DF203" s="730">
        <f t="shared" si="83"/>
        <v>0</v>
      </c>
      <c r="DG203" s="730">
        <f t="shared" si="83"/>
        <v>0</v>
      </c>
      <c r="DH203" s="730">
        <f t="shared" si="83"/>
        <v>0</v>
      </c>
      <c r="DI203" s="730">
        <f t="shared" si="83"/>
        <v>0</v>
      </c>
      <c r="DJ203" s="730">
        <f t="shared" si="83"/>
        <v>0</v>
      </c>
      <c r="DK203" s="730">
        <f t="shared" si="83"/>
        <v>0</v>
      </c>
      <c r="DL203" s="730">
        <f t="shared" si="83"/>
        <v>0</v>
      </c>
      <c r="DM203" s="730">
        <f t="shared" si="83"/>
        <v>0</v>
      </c>
      <c r="DN203" s="730">
        <f t="shared" si="83"/>
        <v>0</v>
      </c>
      <c r="DO203" s="730">
        <f t="shared" si="83"/>
        <v>0</v>
      </c>
      <c r="DP203" s="730">
        <f t="shared" si="83"/>
        <v>0</v>
      </c>
      <c r="DQ203" s="730">
        <f t="shared" si="83"/>
        <v>0</v>
      </c>
      <c r="DR203" s="730">
        <f t="shared" si="83"/>
        <v>0</v>
      </c>
      <c r="DS203" s="730">
        <f t="shared" si="83"/>
        <v>0</v>
      </c>
      <c r="DT203" s="730">
        <f t="shared" si="83"/>
        <v>0</v>
      </c>
      <c r="DU203" s="730">
        <f t="shared" si="83"/>
        <v>0</v>
      </c>
      <c r="DV203" s="730">
        <f t="shared" si="83"/>
        <v>0</v>
      </c>
      <c r="DW203" s="731">
        <f t="shared" si="83"/>
        <v>0</v>
      </c>
      <c r="DX203" s="37"/>
    </row>
    <row r="204" spans="2:128" x14ac:dyDescent="0.2">
      <c r="B204" s="195" t="s">
        <v>541</v>
      </c>
      <c r="C204" s="256" t="s">
        <v>542</v>
      </c>
      <c r="D204" s="670"/>
      <c r="E204" s="670"/>
      <c r="F204" s="670"/>
      <c r="G204" s="670"/>
      <c r="H204" s="670"/>
      <c r="I204" s="732"/>
      <c r="J204" s="732"/>
      <c r="K204" s="732"/>
      <c r="L204" s="732"/>
      <c r="M204" s="732"/>
      <c r="N204" s="732"/>
      <c r="O204" s="732"/>
      <c r="P204" s="732"/>
      <c r="Q204" s="732"/>
      <c r="R204" s="733"/>
      <c r="S204" s="734"/>
      <c r="T204" s="733"/>
      <c r="U204" s="734"/>
      <c r="V204" s="732"/>
      <c r="W204" s="732"/>
      <c r="X204" s="737">
        <f t="shared" ref="X204:BC204" si="84">SUMIF($C:$C,"61.3x",X:X)</f>
        <v>0</v>
      </c>
      <c r="Y204" s="737">
        <f t="shared" si="84"/>
        <v>0</v>
      </c>
      <c r="Z204" s="737">
        <f t="shared" si="84"/>
        <v>0</v>
      </c>
      <c r="AA204" s="737">
        <f t="shared" si="84"/>
        <v>0</v>
      </c>
      <c r="AB204" s="737">
        <f t="shared" si="84"/>
        <v>0</v>
      </c>
      <c r="AC204" s="737">
        <f t="shared" si="84"/>
        <v>0</v>
      </c>
      <c r="AD204" s="737">
        <f t="shared" si="84"/>
        <v>0</v>
      </c>
      <c r="AE204" s="737">
        <f t="shared" si="84"/>
        <v>0</v>
      </c>
      <c r="AF204" s="737">
        <f t="shared" si="84"/>
        <v>0</v>
      </c>
      <c r="AG204" s="737">
        <f t="shared" si="84"/>
        <v>0</v>
      </c>
      <c r="AH204" s="737">
        <f t="shared" si="84"/>
        <v>0</v>
      </c>
      <c r="AI204" s="737">
        <f t="shared" si="84"/>
        <v>0</v>
      </c>
      <c r="AJ204" s="737">
        <f t="shared" si="84"/>
        <v>0</v>
      </c>
      <c r="AK204" s="737">
        <f t="shared" si="84"/>
        <v>0</v>
      </c>
      <c r="AL204" s="737">
        <f t="shared" si="84"/>
        <v>0</v>
      </c>
      <c r="AM204" s="737">
        <f t="shared" si="84"/>
        <v>0</v>
      </c>
      <c r="AN204" s="737">
        <f t="shared" si="84"/>
        <v>0</v>
      </c>
      <c r="AO204" s="737">
        <f t="shared" si="84"/>
        <v>0</v>
      </c>
      <c r="AP204" s="737">
        <f t="shared" si="84"/>
        <v>0</v>
      </c>
      <c r="AQ204" s="737">
        <f t="shared" si="84"/>
        <v>0</v>
      </c>
      <c r="AR204" s="737">
        <f t="shared" si="84"/>
        <v>0</v>
      </c>
      <c r="AS204" s="737">
        <f t="shared" si="84"/>
        <v>0</v>
      </c>
      <c r="AT204" s="737">
        <f t="shared" si="84"/>
        <v>0</v>
      </c>
      <c r="AU204" s="737">
        <f t="shared" si="84"/>
        <v>0</v>
      </c>
      <c r="AV204" s="737">
        <f t="shared" si="84"/>
        <v>0</v>
      </c>
      <c r="AW204" s="737">
        <f t="shared" si="84"/>
        <v>0</v>
      </c>
      <c r="AX204" s="737">
        <f t="shared" si="84"/>
        <v>0</v>
      </c>
      <c r="AY204" s="737">
        <f t="shared" si="84"/>
        <v>0</v>
      </c>
      <c r="AZ204" s="737">
        <f t="shared" si="84"/>
        <v>0</v>
      </c>
      <c r="BA204" s="737">
        <f t="shared" si="84"/>
        <v>0</v>
      </c>
      <c r="BB204" s="737">
        <f t="shared" si="84"/>
        <v>0</v>
      </c>
      <c r="BC204" s="737">
        <f t="shared" si="84"/>
        <v>0</v>
      </c>
      <c r="BD204" s="737">
        <f t="shared" ref="BD204:CI204" si="85">SUMIF($C:$C,"61.3x",BD:BD)</f>
        <v>0</v>
      </c>
      <c r="BE204" s="737">
        <f t="shared" si="85"/>
        <v>0</v>
      </c>
      <c r="BF204" s="737">
        <f t="shared" si="85"/>
        <v>0</v>
      </c>
      <c r="BG204" s="737">
        <f t="shared" si="85"/>
        <v>0</v>
      </c>
      <c r="BH204" s="737">
        <f t="shared" si="85"/>
        <v>0</v>
      </c>
      <c r="BI204" s="737">
        <f t="shared" si="85"/>
        <v>0</v>
      </c>
      <c r="BJ204" s="737">
        <f t="shared" si="85"/>
        <v>0</v>
      </c>
      <c r="BK204" s="737">
        <f t="shared" si="85"/>
        <v>0</v>
      </c>
      <c r="BL204" s="737">
        <f t="shared" si="85"/>
        <v>0</v>
      </c>
      <c r="BM204" s="737">
        <f t="shared" si="85"/>
        <v>0</v>
      </c>
      <c r="BN204" s="737">
        <f t="shared" si="85"/>
        <v>0</v>
      </c>
      <c r="BO204" s="737">
        <f t="shared" si="85"/>
        <v>0</v>
      </c>
      <c r="BP204" s="737">
        <f t="shared" si="85"/>
        <v>0</v>
      </c>
      <c r="BQ204" s="737">
        <f t="shared" si="85"/>
        <v>0</v>
      </c>
      <c r="BR204" s="737">
        <f t="shared" si="85"/>
        <v>0</v>
      </c>
      <c r="BS204" s="737">
        <f t="shared" si="85"/>
        <v>0</v>
      </c>
      <c r="BT204" s="737">
        <f t="shared" si="85"/>
        <v>0</v>
      </c>
      <c r="BU204" s="737">
        <f t="shared" si="85"/>
        <v>0</v>
      </c>
      <c r="BV204" s="737">
        <f t="shared" si="85"/>
        <v>0</v>
      </c>
      <c r="BW204" s="737">
        <f t="shared" si="85"/>
        <v>0</v>
      </c>
      <c r="BX204" s="737">
        <f t="shared" si="85"/>
        <v>0</v>
      </c>
      <c r="BY204" s="737">
        <f t="shared" si="85"/>
        <v>0</v>
      </c>
      <c r="BZ204" s="737">
        <f t="shared" si="85"/>
        <v>0</v>
      </c>
      <c r="CA204" s="737">
        <f t="shared" si="85"/>
        <v>0</v>
      </c>
      <c r="CB204" s="737">
        <f t="shared" si="85"/>
        <v>0</v>
      </c>
      <c r="CC204" s="737">
        <f t="shared" si="85"/>
        <v>0</v>
      </c>
      <c r="CD204" s="737">
        <f t="shared" si="85"/>
        <v>0</v>
      </c>
      <c r="CE204" s="737">
        <f t="shared" si="85"/>
        <v>0</v>
      </c>
      <c r="CF204" s="737">
        <f t="shared" si="85"/>
        <v>0</v>
      </c>
      <c r="CG204" s="737">
        <f t="shared" si="85"/>
        <v>0</v>
      </c>
      <c r="CH204" s="737">
        <f t="shared" si="85"/>
        <v>0</v>
      </c>
      <c r="CI204" s="737">
        <f t="shared" si="85"/>
        <v>0</v>
      </c>
      <c r="CJ204" s="737">
        <f t="shared" ref="CJ204:DO204" si="86">SUMIF($C:$C,"61.3x",CJ:CJ)</f>
        <v>0</v>
      </c>
      <c r="CK204" s="737">
        <f t="shared" si="86"/>
        <v>0</v>
      </c>
      <c r="CL204" s="737">
        <f t="shared" si="86"/>
        <v>0</v>
      </c>
      <c r="CM204" s="737">
        <f t="shared" si="86"/>
        <v>0</v>
      </c>
      <c r="CN204" s="737">
        <f t="shared" si="86"/>
        <v>0</v>
      </c>
      <c r="CO204" s="737">
        <f t="shared" si="86"/>
        <v>0</v>
      </c>
      <c r="CP204" s="737">
        <f t="shared" si="86"/>
        <v>0</v>
      </c>
      <c r="CQ204" s="737">
        <f t="shared" si="86"/>
        <v>0</v>
      </c>
      <c r="CR204" s="737">
        <f t="shared" si="86"/>
        <v>0</v>
      </c>
      <c r="CS204" s="737">
        <f t="shared" si="86"/>
        <v>0</v>
      </c>
      <c r="CT204" s="737">
        <f t="shared" si="86"/>
        <v>0</v>
      </c>
      <c r="CU204" s="737">
        <f t="shared" si="86"/>
        <v>0</v>
      </c>
      <c r="CV204" s="737">
        <f t="shared" si="86"/>
        <v>0</v>
      </c>
      <c r="CW204" s="737">
        <f t="shared" si="86"/>
        <v>0</v>
      </c>
      <c r="CX204" s="737">
        <f t="shared" si="86"/>
        <v>0</v>
      </c>
      <c r="CY204" s="738">
        <f t="shared" si="86"/>
        <v>0</v>
      </c>
      <c r="CZ204" s="739">
        <f t="shared" si="86"/>
        <v>0</v>
      </c>
      <c r="DA204" s="739">
        <f t="shared" si="86"/>
        <v>0</v>
      </c>
      <c r="DB204" s="739">
        <f t="shared" si="86"/>
        <v>0</v>
      </c>
      <c r="DC204" s="739">
        <f t="shared" si="86"/>
        <v>0</v>
      </c>
      <c r="DD204" s="739">
        <f t="shared" si="86"/>
        <v>0</v>
      </c>
      <c r="DE204" s="739">
        <f t="shared" si="86"/>
        <v>0</v>
      </c>
      <c r="DF204" s="739">
        <f t="shared" si="86"/>
        <v>0</v>
      </c>
      <c r="DG204" s="739">
        <f t="shared" si="86"/>
        <v>0</v>
      </c>
      <c r="DH204" s="739">
        <f t="shared" si="86"/>
        <v>0</v>
      </c>
      <c r="DI204" s="739">
        <f t="shared" si="86"/>
        <v>0</v>
      </c>
      <c r="DJ204" s="739">
        <f t="shared" si="86"/>
        <v>0</v>
      </c>
      <c r="DK204" s="739">
        <f t="shared" si="86"/>
        <v>0</v>
      </c>
      <c r="DL204" s="739">
        <f t="shared" si="86"/>
        <v>0</v>
      </c>
      <c r="DM204" s="739">
        <f t="shared" si="86"/>
        <v>0</v>
      </c>
      <c r="DN204" s="739">
        <f t="shared" si="86"/>
        <v>0</v>
      </c>
      <c r="DO204" s="739">
        <f t="shared" si="86"/>
        <v>0</v>
      </c>
      <c r="DP204" s="739">
        <f t="shared" ref="DP204:DW204" si="87">SUMIF($C:$C,"61.3x",DP:DP)</f>
        <v>0</v>
      </c>
      <c r="DQ204" s="739">
        <f t="shared" si="87"/>
        <v>0</v>
      </c>
      <c r="DR204" s="739">
        <f t="shared" si="87"/>
        <v>0</v>
      </c>
      <c r="DS204" s="739">
        <f t="shared" si="87"/>
        <v>0</v>
      </c>
      <c r="DT204" s="739">
        <f t="shared" si="87"/>
        <v>0</v>
      </c>
      <c r="DU204" s="739">
        <f t="shared" si="87"/>
        <v>0</v>
      </c>
      <c r="DV204" s="739">
        <f t="shared" si="87"/>
        <v>0</v>
      </c>
      <c r="DW204" s="740">
        <f t="shared" si="87"/>
        <v>0</v>
      </c>
      <c r="DX204" s="37"/>
    </row>
    <row r="205" spans="2:128" x14ac:dyDescent="0.2">
      <c r="B205" s="195" t="s">
        <v>543</v>
      </c>
      <c r="C205" s="256" t="s">
        <v>544</v>
      </c>
      <c r="D205" s="670"/>
      <c r="E205" s="670"/>
      <c r="F205" s="670"/>
      <c r="G205" s="670"/>
      <c r="H205" s="670"/>
      <c r="I205" s="732"/>
      <c r="J205" s="732"/>
      <c r="K205" s="732"/>
      <c r="L205" s="732"/>
      <c r="M205" s="732"/>
      <c r="N205" s="732"/>
      <c r="O205" s="732"/>
      <c r="P205" s="732"/>
      <c r="Q205" s="732"/>
      <c r="R205" s="733"/>
      <c r="S205" s="734"/>
      <c r="T205" s="733"/>
      <c r="U205" s="734"/>
      <c r="V205" s="732"/>
      <c r="W205" s="732"/>
      <c r="X205" s="737">
        <f t="shared" ref="X205:BC205" si="88">SUMIF($C:$C,"61.4x",X:X)</f>
        <v>0</v>
      </c>
      <c r="Y205" s="737">
        <f t="shared" si="88"/>
        <v>0</v>
      </c>
      <c r="Z205" s="737">
        <f t="shared" si="88"/>
        <v>0</v>
      </c>
      <c r="AA205" s="737">
        <f t="shared" si="88"/>
        <v>0</v>
      </c>
      <c r="AB205" s="737">
        <f t="shared" si="88"/>
        <v>0</v>
      </c>
      <c r="AC205" s="737">
        <f t="shared" si="88"/>
        <v>0</v>
      </c>
      <c r="AD205" s="737">
        <f t="shared" si="88"/>
        <v>0</v>
      </c>
      <c r="AE205" s="737">
        <f t="shared" si="88"/>
        <v>0</v>
      </c>
      <c r="AF205" s="737">
        <f t="shared" si="88"/>
        <v>0</v>
      </c>
      <c r="AG205" s="737">
        <f t="shared" si="88"/>
        <v>0</v>
      </c>
      <c r="AH205" s="737">
        <f t="shared" si="88"/>
        <v>0</v>
      </c>
      <c r="AI205" s="737">
        <f t="shared" si="88"/>
        <v>0</v>
      </c>
      <c r="AJ205" s="737">
        <f t="shared" si="88"/>
        <v>0</v>
      </c>
      <c r="AK205" s="737">
        <f t="shared" si="88"/>
        <v>0</v>
      </c>
      <c r="AL205" s="737">
        <f t="shared" si="88"/>
        <v>0</v>
      </c>
      <c r="AM205" s="737">
        <f t="shared" si="88"/>
        <v>0</v>
      </c>
      <c r="AN205" s="737">
        <f t="shared" si="88"/>
        <v>0</v>
      </c>
      <c r="AO205" s="737">
        <f t="shared" si="88"/>
        <v>0</v>
      </c>
      <c r="AP205" s="737">
        <f t="shared" si="88"/>
        <v>0</v>
      </c>
      <c r="AQ205" s="737">
        <f t="shared" si="88"/>
        <v>0</v>
      </c>
      <c r="AR205" s="737">
        <f t="shared" si="88"/>
        <v>0</v>
      </c>
      <c r="AS205" s="737">
        <f t="shared" si="88"/>
        <v>0</v>
      </c>
      <c r="AT205" s="737">
        <f t="shared" si="88"/>
        <v>0</v>
      </c>
      <c r="AU205" s="737">
        <f t="shared" si="88"/>
        <v>0</v>
      </c>
      <c r="AV205" s="737">
        <f t="shared" si="88"/>
        <v>0</v>
      </c>
      <c r="AW205" s="737">
        <f t="shared" si="88"/>
        <v>0</v>
      </c>
      <c r="AX205" s="737">
        <f t="shared" si="88"/>
        <v>0</v>
      </c>
      <c r="AY205" s="737">
        <f t="shared" si="88"/>
        <v>0</v>
      </c>
      <c r="AZ205" s="737">
        <f t="shared" si="88"/>
        <v>0</v>
      </c>
      <c r="BA205" s="737">
        <f t="shared" si="88"/>
        <v>0</v>
      </c>
      <c r="BB205" s="737">
        <f t="shared" si="88"/>
        <v>0</v>
      </c>
      <c r="BC205" s="737">
        <f t="shared" si="88"/>
        <v>0</v>
      </c>
      <c r="BD205" s="737">
        <f t="shared" ref="BD205:CI205" si="89">SUMIF($C:$C,"61.4x",BD:BD)</f>
        <v>0</v>
      </c>
      <c r="BE205" s="737">
        <f t="shared" si="89"/>
        <v>0</v>
      </c>
      <c r="BF205" s="737">
        <f t="shared" si="89"/>
        <v>0</v>
      </c>
      <c r="BG205" s="737">
        <f t="shared" si="89"/>
        <v>0</v>
      </c>
      <c r="BH205" s="737">
        <f t="shared" si="89"/>
        <v>0</v>
      </c>
      <c r="BI205" s="737">
        <f t="shared" si="89"/>
        <v>0</v>
      </c>
      <c r="BJ205" s="737">
        <f t="shared" si="89"/>
        <v>0</v>
      </c>
      <c r="BK205" s="737">
        <f t="shared" si="89"/>
        <v>0</v>
      </c>
      <c r="BL205" s="737">
        <f t="shared" si="89"/>
        <v>0</v>
      </c>
      <c r="BM205" s="737">
        <f t="shared" si="89"/>
        <v>0</v>
      </c>
      <c r="BN205" s="737">
        <f t="shared" si="89"/>
        <v>0</v>
      </c>
      <c r="BO205" s="737">
        <f t="shared" si="89"/>
        <v>0</v>
      </c>
      <c r="BP205" s="737">
        <f t="shared" si="89"/>
        <v>0</v>
      </c>
      <c r="BQ205" s="737">
        <f t="shared" si="89"/>
        <v>0</v>
      </c>
      <c r="BR205" s="737">
        <f t="shared" si="89"/>
        <v>0</v>
      </c>
      <c r="BS205" s="737">
        <f t="shared" si="89"/>
        <v>0</v>
      </c>
      <c r="BT205" s="737">
        <f t="shared" si="89"/>
        <v>0</v>
      </c>
      <c r="BU205" s="737">
        <f t="shared" si="89"/>
        <v>0</v>
      </c>
      <c r="BV205" s="737">
        <f t="shared" si="89"/>
        <v>0</v>
      </c>
      <c r="BW205" s="737">
        <f t="shared" si="89"/>
        <v>0</v>
      </c>
      <c r="BX205" s="737">
        <f t="shared" si="89"/>
        <v>0</v>
      </c>
      <c r="BY205" s="737">
        <f t="shared" si="89"/>
        <v>0</v>
      </c>
      <c r="BZ205" s="737">
        <f t="shared" si="89"/>
        <v>0</v>
      </c>
      <c r="CA205" s="737">
        <f t="shared" si="89"/>
        <v>0</v>
      </c>
      <c r="CB205" s="737">
        <f t="shared" si="89"/>
        <v>0</v>
      </c>
      <c r="CC205" s="737">
        <f t="shared" si="89"/>
        <v>0</v>
      </c>
      <c r="CD205" s="737">
        <f t="shared" si="89"/>
        <v>0</v>
      </c>
      <c r="CE205" s="737">
        <f t="shared" si="89"/>
        <v>0</v>
      </c>
      <c r="CF205" s="737">
        <f t="shared" si="89"/>
        <v>0</v>
      </c>
      <c r="CG205" s="737">
        <f t="shared" si="89"/>
        <v>0</v>
      </c>
      <c r="CH205" s="737">
        <f t="shared" si="89"/>
        <v>0</v>
      </c>
      <c r="CI205" s="737">
        <f t="shared" si="89"/>
        <v>0</v>
      </c>
      <c r="CJ205" s="737">
        <f t="shared" ref="CJ205:DO205" si="90">SUMIF($C:$C,"61.4x",CJ:CJ)</f>
        <v>0</v>
      </c>
      <c r="CK205" s="737">
        <f t="shared" si="90"/>
        <v>0</v>
      </c>
      <c r="CL205" s="737">
        <f t="shared" si="90"/>
        <v>0</v>
      </c>
      <c r="CM205" s="737">
        <f t="shared" si="90"/>
        <v>0</v>
      </c>
      <c r="CN205" s="737">
        <f t="shared" si="90"/>
        <v>0</v>
      </c>
      <c r="CO205" s="737">
        <f t="shared" si="90"/>
        <v>0</v>
      </c>
      <c r="CP205" s="737">
        <f t="shared" si="90"/>
        <v>0</v>
      </c>
      <c r="CQ205" s="737">
        <f t="shared" si="90"/>
        <v>0</v>
      </c>
      <c r="CR205" s="737">
        <f t="shared" si="90"/>
        <v>0</v>
      </c>
      <c r="CS205" s="737">
        <f t="shared" si="90"/>
        <v>0</v>
      </c>
      <c r="CT205" s="737">
        <f t="shared" si="90"/>
        <v>0</v>
      </c>
      <c r="CU205" s="737">
        <f t="shared" si="90"/>
        <v>0</v>
      </c>
      <c r="CV205" s="737">
        <f t="shared" si="90"/>
        <v>0</v>
      </c>
      <c r="CW205" s="737">
        <f t="shared" si="90"/>
        <v>0</v>
      </c>
      <c r="CX205" s="737">
        <f t="shared" si="90"/>
        <v>0</v>
      </c>
      <c r="CY205" s="738">
        <f t="shared" si="90"/>
        <v>0</v>
      </c>
      <c r="CZ205" s="739">
        <f t="shared" si="90"/>
        <v>0</v>
      </c>
      <c r="DA205" s="739">
        <f t="shared" si="90"/>
        <v>0</v>
      </c>
      <c r="DB205" s="739">
        <f t="shared" si="90"/>
        <v>0</v>
      </c>
      <c r="DC205" s="739">
        <f t="shared" si="90"/>
        <v>0</v>
      </c>
      <c r="DD205" s="739">
        <f t="shared" si="90"/>
        <v>0</v>
      </c>
      <c r="DE205" s="739">
        <f t="shared" si="90"/>
        <v>0</v>
      </c>
      <c r="DF205" s="739">
        <f t="shared" si="90"/>
        <v>0</v>
      </c>
      <c r="DG205" s="739">
        <f t="shared" si="90"/>
        <v>0</v>
      </c>
      <c r="DH205" s="739">
        <f t="shared" si="90"/>
        <v>0</v>
      </c>
      <c r="DI205" s="739">
        <f t="shared" si="90"/>
        <v>0</v>
      </c>
      <c r="DJ205" s="739">
        <f t="shared" si="90"/>
        <v>0</v>
      </c>
      <c r="DK205" s="739">
        <f t="shared" si="90"/>
        <v>0</v>
      </c>
      <c r="DL205" s="739">
        <f t="shared" si="90"/>
        <v>0</v>
      </c>
      <c r="DM205" s="739">
        <f t="shared" si="90"/>
        <v>0</v>
      </c>
      <c r="DN205" s="739">
        <f t="shared" si="90"/>
        <v>0</v>
      </c>
      <c r="DO205" s="739">
        <f t="shared" si="90"/>
        <v>0</v>
      </c>
      <c r="DP205" s="739">
        <f t="shared" ref="DP205:DW205" si="91">SUMIF($C:$C,"61.4x",DP:DP)</f>
        <v>0</v>
      </c>
      <c r="DQ205" s="739">
        <f t="shared" si="91"/>
        <v>0</v>
      </c>
      <c r="DR205" s="739">
        <f t="shared" si="91"/>
        <v>0</v>
      </c>
      <c r="DS205" s="739">
        <f t="shared" si="91"/>
        <v>0</v>
      </c>
      <c r="DT205" s="739">
        <f t="shared" si="91"/>
        <v>0</v>
      </c>
      <c r="DU205" s="739">
        <f t="shared" si="91"/>
        <v>0</v>
      </c>
      <c r="DV205" s="739">
        <f t="shared" si="91"/>
        <v>0</v>
      </c>
      <c r="DW205" s="740">
        <f t="shared" si="91"/>
        <v>0</v>
      </c>
      <c r="DX205" s="37"/>
    </row>
    <row r="206" spans="2:128" x14ac:dyDescent="0.2">
      <c r="B206" s="195" t="s">
        <v>545</v>
      </c>
      <c r="C206" s="256" t="s">
        <v>546</v>
      </c>
      <c r="D206" s="670"/>
      <c r="E206" s="670"/>
      <c r="F206" s="670"/>
      <c r="G206" s="670"/>
      <c r="H206" s="670"/>
      <c r="I206" s="732"/>
      <c r="J206" s="732"/>
      <c r="K206" s="732"/>
      <c r="L206" s="732"/>
      <c r="M206" s="732"/>
      <c r="N206" s="732"/>
      <c r="O206" s="732"/>
      <c r="P206" s="732"/>
      <c r="Q206" s="732"/>
      <c r="R206" s="733"/>
      <c r="S206" s="734"/>
      <c r="T206" s="733"/>
      <c r="U206" s="734"/>
      <c r="V206" s="732"/>
      <c r="W206" s="732"/>
      <c r="X206" s="737">
        <f t="shared" ref="X206:BC206" si="92">SUMIF($C:$C,"61.5x",X:X)</f>
        <v>0</v>
      </c>
      <c r="Y206" s="737">
        <f t="shared" si="92"/>
        <v>0</v>
      </c>
      <c r="Z206" s="737">
        <f t="shared" si="92"/>
        <v>0</v>
      </c>
      <c r="AA206" s="737">
        <f t="shared" si="92"/>
        <v>0</v>
      </c>
      <c r="AB206" s="737">
        <f t="shared" si="92"/>
        <v>0</v>
      </c>
      <c r="AC206" s="737">
        <f t="shared" si="92"/>
        <v>0</v>
      </c>
      <c r="AD206" s="737">
        <f t="shared" si="92"/>
        <v>0</v>
      </c>
      <c r="AE206" s="737">
        <f t="shared" si="92"/>
        <v>0</v>
      </c>
      <c r="AF206" s="737">
        <f t="shared" si="92"/>
        <v>0</v>
      </c>
      <c r="AG206" s="737">
        <f t="shared" si="92"/>
        <v>0</v>
      </c>
      <c r="AH206" s="737">
        <f t="shared" si="92"/>
        <v>0</v>
      </c>
      <c r="AI206" s="737">
        <f t="shared" si="92"/>
        <v>0</v>
      </c>
      <c r="AJ206" s="737">
        <f t="shared" si="92"/>
        <v>0</v>
      </c>
      <c r="AK206" s="737">
        <f t="shared" si="92"/>
        <v>0</v>
      </c>
      <c r="AL206" s="737">
        <f t="shared" si="92"/>
        <v>0</v>
      </c>
      <c r="AM206" s="737">
        <f t="shared" si="92"/>
        <v>0</v>
      </c>
      <c r="AN206" s="737">
        <f t="shared" si="92"/>
        <v>0</v>
      </c>
      <c r="AO206" s="737">
        <f t="shared" si="92"/>
        <v>0</v>
      </c>
      <c r="AP206" s="737">
        <f t="shared" si="92"/>
        <v>0</v>
      </c>
      <c r="AQ206" s="737">
        <f t="shared" si="92"/>
        <v>0</v>
      </c>
      <c r="AR206" s="737">
        <f t="shared" si="92"/>
        <v>0</v>
      </c>
      <c r="AS206" s="737">
        <f t="shared" si="92"/>
        <v>0</v>
      </c>
      <c r="AT206" s="737">
        <f t="shared" si="92"/>
        <v>0</v>
      </c>
      <c r="AU206" s="737">
        <f t="shared" si="92"/>
        <v>0</v>
      </c>
      <c r="AV206" s="737">
        <f t="shared" si="92"/>
        <v>0</v>
      </c>
      <c r="AW206" s="737">
        <f t="shared" si="92"/>
        <v>0</v>
      </c>
      <c r="AX206" s="737">
        <f t="shared" si="92"/>
        <v>0</v>
      </c>
      <c r="AY206" s="737">
        <f t="shared" si="92"/>
        <v>0</v>
      </c>
      <c r="AZ206" s="737">
        <f t="shared" si="92"/>
        <v>0</v>
      </c>
      <c r="BA206" s="737">
        <f t="shared" si="92"/>
        <v>0</v>
      </c>
      <c r="BB206" s="737">
        <f t="shared" si="92"/>
        <v>0</v>
      </c>
      <c r="BC206" s="737">
        <f t="shared" si="92"/>
        <v>0</v>
      </c>
      <c r="BD206" s="737">
        <f t="shared" ref="BD206:CI206" si="93">SUMIF($C:$C,"61.5x",BD:BD)</f>
        <v>0</v>
      </c>
      <c r="BE206" s="737">
        <f t="shared" si="93"/>
        <v>0</v>
      </c>
      <c r="BF206" s="737">
        <f t="shared" si="93"/>
        <v>0</v>
      </c>
      <c r="BG206" s="737">
        <f t="shared" si="93"/>
        <v>0</v>
      </c>
      <c r="BH206" s="737">
        <f t="shared" si="93"/>
        <v>0</v>
      </c>
      <c r="BI206" s="737">
        <f t="shared" si="93"/>
        <v>0</v>
      </c>
      <c r="BJ206" s="737">
        <f t="shared" si="93"/>
        <v>0</v>
      </c>
      <c r="BK206" s="737">
        <f t="shared" si="93"/>
        <v>0</v>
      </c>
      <c r="BL206" s="737">
        <f t="shared" si="93"/>
        <v>0</v>
      </c>
      <c r="BM206" s="737">
        <f t="shared" si="93"/>
        <v>0</v>
      </c>
      <c r="BN206" s="737">
        <f t="shared" si="93"/>
        <v>0</v>
      </c>
      <c r="BO206" s="737">
        <f t="shared" si="93"/>
        <v>0</v>
      </c>
      <c r="BP206" s="737">
        <f t="shared" si="93"/>
        <v>0</v>
      </c>
      <c r="BQ206" s="737">
        <f t="shared" si="93"/>
        <v>0</v>
      </c>
      <c r="BR206" s="737">
        <f t="shared" si="93"/>
        <v>0</v>
      </c>
      <c r="BS206" s="737">
        <f t="shared" si="93"/>
        <v>0</v>
      </c>
      <c r="BT206" s="737">
        <f t="shared" si="93"/>
        <v>0</v>
      </c>
      <c r="BU206" s="737">
        <f t="shared" si="93"/>
        <v>0</v>
      </c>
      <c r="BV206" s="737">
        <f t="shared" si="93"/>
        <v>0</v>
      </c>
      <c r="BW206" s="737">
        <f t="shared" si="93"/>
        <v>0</v>
      </c>
      <c r="BX206" s="737">
        <f t="shared" si="93"/>
        <v>0</v>
      </c>
      <c r="BY206" s="737">
        <f t="shared" si="93"/>
        <v>0</v>
      </c>
      <c r="BZ206" s="737">
        <f t="shared" si="93"/>
        <v>0</v>
      </c>
      <c r="CA206" s="737">
        <f t="shared" si="93"/>
        <v>0</v>
      </c>
      <c r="CB206" s="737">
        <f t="shared" si="93"/>
        <v>0</v>
      </c>
      <c r="CC206" s="737">
        <f t="shared" si="93"/>
        <v>0</v>
      </c>
      <c r="CD206" s="737">
        <f t="shared" si="93"/>
        <v>0</v>
      </c>
      <c r="CE206" s="737">
        <f t="shared" si="93"/>
        <v>0</v>
      </c>
      <c r="CF206" s="737">
        <f t="shared" si="93"/>
        <v>0</v>
      </c>
      <c r="CG206" s="737">
        <f t="shared" si="93"/>
        <v>0</v>
      </c>
      <c r="CH206" s="737">
        <f t="shared" si="93"/>
        <v>0</v>
      </c>
      <c r="CI206" s="737">
        <f t="shared" si="93"/>
        <v>0</v>
      </c>
      <c r="CJ206" s="737">
        <f t="shared" ref="CJ206:DO206" si="94">SUMIF($C:$C,"61.5x",CJ:CJ)</f>
        <v>0</v>
      </c>
      <c r="CK206" s="737">
        <f t="shared" si="94"/>
        <v>0</v>
      </c>
      <c r="CL206" s="737">
        <f t="shared" si="94"/>
        <v>0</v>
      </c>
      <c r="CM206" s="737">
        <f t="shared" si="94"/>
        <v>0</v>
      </c>
      <c r="CN206" s="737">
        <f t="shared" si="94"/>
        <v>0</v>
      </c>
      <c r="CO206" s="737">
        <f t="shared" si="94"/>
        <v>0</v>
      </c>
      <c r="CP206" s="737">
        <f t="shared" si="94"/>
        <v>0</v>
      </c>
      <c r="CQ206" s="737">
        <f t="shared" si="94"/>
        <v>0</v>
      </c>
      <c r="CR206" s="737">
        <f t="shared" si="94"/>
        <v>0</v>
      </c>
      <c r="CS206" s="737">
        <f t="shared" si="94"/>
        <v>0</v>
      </c>
      <c r="CT206" s="737">
        <f t="shared" si="94"/>
        <v>0</v>
      </c>
      <c r="CU206" s="737">
        <f t="shared" si="94"/>
        <v>0</v>
      </c>
      <c r="CV206" s="737">
        <f t="shared" si="94"/>
        <v>0</v>
      </c>
      <c r="CW206" s="737">
        <f t="shared" si="94"/>
        <v>0</v>
      </c>
      <c r="CX206" s="737">
        <f t="shared" si="94"/>
        <v>0</v>
      </c>
      <c r="CY206" s="738">
        <f t="shared" si="94"/>
        <v>0</v>
      </c>
      <c r="CZ206" s="739">
        <f t="shared" si="94"/>
        <v>0</v>
      </c>
      <c r="DA206" s="739">
        <f t="shared" si="94"/>
        <v>0</v>
      </c>
      <c r="DB206" s="739">
        <f t="shared" si="94"/>
        <v>0</v>
      </c>
      <c r="DC206" s="739">
        <f t="shared" si="94"/>
        <v>0</v>
      </c>
      <c r="DD206" s="739">
        <f t="shared" si="94"/>
        <v>0</v>
      </c>
      <c r="DE206" s="739">
        <f t="shared" si="94"/>
        <v>0</v>
      </c>
      <c r="DF206" s="739">
        <f t="shared" si="94"/>
        <v>0</v>
      </c>
      <c r="DG206" s="739">
        <f t="shared" si="94"/>
        <v>0</v>
      </c>
      <c r="DH206" s="739">
        <f t="shared" si="94"/>
        <v>0</v>
      </c>
      <c r="DI206" s="739">
        <f t="shared" si="94"/>
        <v>0</v>
      </c>
      <c r="DJ206" s="739">
        <f t="shared" si="94"/>
        <v>0</v>
      </c>
      <c r="DK206" s="739">
        <f t="shared" si="94"/>
        <v>0</v>
      </c>
      <c r="DL206" s="739">
        <f t="shared" si="94"/>
        <v>0</v>
      </c>
      <c r="DM206" s="739">
        <f t="shared" si="94"/>
        <v>0</v>
      </c>
      <c r="DN206" s="739">
        <f t="shared" si="94"/>
        <v>0</v>
      </c>
      <c r="DO206" s="739">
        <f t="shared" si="94"/>
        <v>0</v>
      </c>
      <c r="DP206" s="739">
        <f t="shared" ref="DP206:DW206" si="95">SUMIF($C:$C,"61.5x",DP:DP)</f>
        <v>0</v>
      </c>
      <c r="DQ206" s="739">
        <f t="shared" si="95"/>
        <v>0</v>
      </c>
      <c r="DR206" s="739">
        <f t="shared" si="95"/>
        <v>0</v>
      </c>
      <c r="DS206" s="739">
        <f t="shared" si="95"/>
        <v>0</v>
      </c>
      <c r="DT206" s="739">
        <f t="shared" si="95"/>
        <v>0</v>
      </c>
      <c r="DU206" s="739">
        <f t="shared" si="95"/>
        <v>0</v>
      </c>
      <c r="DV206" s="739">
        <f t="shared" si="95"/>
        <v>0</v>
      </c>
      <c r="DW206" s="740">
        <f t="shared" si="95"/>
        <v>0</v>
      </c>
      <c r="DX206" s="37"/>
    </row>
    <row r="207" spans="2:128" x14ac:dyDescent="0.2">
      <c r="B207" s="195" t="s">
        <v>547</v>
      </c>
      <c r="C207" s="186" t="s">
        <v>548</v>
      </c>
      <c r="D207" s="670"/>
      <c r="E207" s="670"/>
      <c r="F207" s="670"/>
      <c r="G207" s="670"/>
      <c r="H207" s="670"/>
      <c r="I207" s="732"/>
      <c r="J207" s="732"/>
      <c r="K207" s="732"/>
      <c r="L207" s="732"/>
      <c r="M207" s="732"/>
      <c r="N207" s="732"/>
      <c r="O207" s="732"/>
      <c r="P207" s="732"/>
      <c r="Q207" s="732"/>
      <c r="R207" s="733"/>
      <c r="S207" s="734"/>
      <c r="T207" s="733"/>
      <c r="U207" s="734"/>
      <c r="V207" s="732"/>
      <c r="W207" s="732"/>
      <c r="X207" s="737">
        <f t="shared" ref="X207:BC207" si="96">SUMIF($C:$C,"61.6x",X:X)</f>
        <v>0</v>
      </c>
      <c r="Y207" s="737">
        <f t="shared" si="96"/>
        <v>0</v>
      </c>
      <c r="Z207" s="737">
        <f t="shared" si="96"/>
        <v>0</v>
      </c>
      <c r="AA207" s="737">
        <f t="shared" si="96"/>
        <v>0</v>
      </c>
      <c r="AB207" s="737">
        <f t="shared" si="96"/>
        <v>0</v>
      </c>
      <c r="AC207" s="737">
        <f t="shared" si="96"/>
        <v>0</v>
      </c>
      <c r="AD207" s="737">
        <f t="shared" si="96"/>
        <v>0</v>
      </c>
      <c r="AE207" s="737">
        <f t="shared" si="96"/>
        <v>0</v>
      </c>
      <c r="AF207" s="737">
        <f t="shared" si="96"/>
        <v>0</v>
      </c>
      <c r="AG207" s="737">
        <f t="shared" si="96"/>
        <v>0</v>
      </c>
      <c r="AH207" s="737">
        <f t="shared" si="96"/>
        <v>0</v>
      </c>
      <c r="AI207" s="737">
        <f t="shared" si="96"/>
        <v>0</v>
      </c>
      <c r="AJ207" s="737">
        <f t="shared" si="96"/>
        <v>0</v>
      </c>
      <c r="AK207" s="737">
        <f t="shared" si="96"/>
        <v>0</v>
      </c>
      <c r="AL207" s="737">
        <f t="shared" si="96"/>
        <v>0</v>
      </c>
      <c r="AM207" s="737">
        <f t="shared" si="96"/>
        <v>0</v>
      </c>
      <c r="AN207" s="737">
        <f t="shared" si="96"/>
        <v>0</v>
      </c>
      <c r="AO207" s="737">
        <f t="shared" si="96"/>
        <v>0</v>
      </c>
      <c r="AP207" s="737">
        <f t="shared" si="96"/>
        <v>0</v>
      </c>
      <c r="AQ207" s="737">
        <f t="shared" si="96"/>
        <v>0</v>
      </c>
      <c r="AR207" s="737">
        <f t="shared" si="96"/>
        <v>0</v>
      </c>
      <c r="AS207" s="737">
        <f t="shared" si="96"/>
        <v>0</v>
      </c>
      <c r="AT207" s="737">
        <f t="shared" si="96"/>
        <v>0</v>
      </c>
      <c r="AU207" s="737">
        <f t="shared" si="96"/>
        <v>0</v>
      </c>
      <c r="AV207" s="737">
        <f t="shared" si="96"/>
        <v>0</v>
      </c>
      <c r="AW207" s="737">
        <f t="shared" si="96"/>
        <v>0</v>
      </c>
      <c r="AX207" s="737">
        <f t="shared" si="96"/>
        <v>0</v>
      </c>
      <c r="AY207" s="737">
        <f t="shared" si="96"/>
        <v>0</v>
      </c>
      <c r="AZ207" s="737">
        <f t="shared" si="96"/>
        <v>0</v>
      </c>
      <c r="BA207" s="737">
        <f t="shared" si="96"/>
        <v>0</v>
      </c>
      <c r="BB207" s="737">
        <f t="shared" si="96"/>
        <v>0</v>
      </c>
      <c r="BC207" s="737">
        <f t="shared" si="96"/>
        <v>0</v>
      </c>
      <c r="BD207" s="737">
        <f t="shared" ref="BD207:CI207" si="97">SUMIF($C:$C,"61.6x",BD:BD)</f>
        <v>0</v>
      </c>
      <c r="BE207" s="737">
        <f t="shared" si="97"/>
        <v>0</v>
      </c>
      <c r="BF207" s="737">
        <f t="shared" si="97"/>
        <v>0</v>
      </c>
      <c r="BG207" s="737">
        <f t="shared" si="97"/>
        <v>0</v>
      </c>
      <c r="BH207" s="737">
        <f t="shared" si="97"/>
        <v>0</v>
      </c>
      <c r="BI207" s="737">
        <f t="shared" si="97"/>
        <v>0</v>
      </c>
      <c r="BJ207" s="737">
        <f t="shared" si="97"/>
        <v>0</v>
      </c>
      <c r="BK207" s="737">
        <f t="shared" si="97"/>
        <v>0</v>
      </c>
      <c r="BL207" s="737">
        <f t="shared" si="97"/>
        <v>0</v>
      </c>
      <c r="BM207" s="737">
        <f t="shared" si="97"/>
        <v>0</v>
      </c>
      <c r="BN207" s="737">
        <f t="shared" si="97"/>
        <v>0</v>
      </c>
      <c r="BO207" s="737">
        <f t="shared" si="97"/>
        <v>0</v>
      </c>
      <c r="BP207" s="737">
        <f t="shared" si="97"/>
        <v>0</v>
      </c>
      <c r="BQ207" s="737">
        <f t="shared" si="97"/>
        <v>0</v>
      </c>
      <c r="BR207" s="737">
        <f t="shared" si="97"/>
        <v>0</v>
      </c>
      <c r="BS207" s="737">
        <f t="shared" si="97"/>
        <v>0</v>
      </c>
      <c r="BT207" s="737">
        <f t="shared" si="97"/>
        <v>0</v>
      </c>
      <c r="BU207" s="737">
        <f t="shared" si="97"/>
        <v>0</v>
      </c>
      <c r="BV207" s="737">
        <f t="shared" si="97"/>
        <v>0</v>
      </c>
      <c r="BW207" s="737">
        <f t="shared" si="97"/>
        <v>0</v>
      </c>
      <c r="BX207" s="737">
        <f t="shared" si="97"/>
        <v>0</v>
      </c>
      <c r="BY207" s="737">
        <f t="shared" si="97"/>
        <v>0</v>
      </c>
      <c r="BZ207" s="737">
        <f t="shared" si="97"/>
        <v>0</v>
      </c>
      <c r="CA207" s="737">
        <f t="shared" si="97"/>
        <v>0</v>
      </c>
      <c r="CB207" s="737">
        <f t="shared" si="97"/>
        <v>0</v>
      </c>
      <c r="CC207" s="737">
        <f t="shared" si="97"/>
        <v>0</v>
      </c>
      <c r="CD207" s="737">
        <f t="shared" si="97"/>
        <v>0</v>
      </c>
      <c r="CE207" s="737">
        <f t="shared" si="97"/>
        <v>0</v>
      </c>
      <c r="CF207" s="737">
        <f t="shared" si="97"/>
        <v>0</v>
      </c>
      <c r="CG207" s="737">
        <f t="shared" si="97"/>
        <v>0</v>
      </c>
      <c r="CH207" s="737">
        <f t="shared" si="97"/>
        <v>0</v>
      </c>
      <c r="CI207" s="737">
        <f t="shared" si="97"/>
        <v>0</v>
      </c>
      <c r="CJ207" s="737">
        <f t="shared" ref="CJ207:DO207" si="98">SUMIF($C:$C,"61.6x",CJ:CJ)</f>
        <v>0</v>
      </c>
      <c r="CK207" s="737">
        <f t="shared" si="98"/>
        <v>0</v>
      </c>
      <c r="CL207" s="737">
        <f t="shared" si="98"/>
        <v>0</v>
      </c>
      <c r="CM207" s="737">
        <f t="shared" si="98"/>
        <v>0</v>
      </c>
      <c r="CN207" s="737">
        <f t="shared" si="98"/>
        <v>0</v>
      </c>
      <c r="CO207" s="737">
        <f t="shared" si="98"/>
        <v>0</v>
      </c>
      <c r="CP207" s="737">
        <f t="shared" si="98"/>
        <v>0</v>
      </c>
      <c r="CQ207" s="737">
        <f t="shared" si="98"/>
        <v>0</v>
      </c>
      <c r="CR207" s="737">
        <f t="shared" si="98"/>
        <v>0</v>
      </c>
      <c r="CS207" s="737">
        <f t="shared" si="98"/>
        <v>0</v>
      </c>
      <c r="CT207" s="737">
        <f t="shared" si="98"/>
        <v>0</v>
      </c>
      <c r="CU207" s="737">
        <f t="shared" si="98"/>
        <v>0</v>
      </c>
      <c r="CV207" s="737">
        <f t="shared" si="98"/>
        <v>0</v>
      </c>
      <c r="CW207" s="737">
        <f t="shared" si="98"/>
        <v>0</v>
      </c>
      <c r="CX207" s="737">
        <f t="shared" si="98"/>
        <v>0</v>
      </c>
      <c r="CY207" s="738">
        <f t="shared" si="98"/>
        <v>0</v>
      </c>
      <c r="CZ207" s="739">
        <f t="shared" si="98"/>
        <v>0</v>
      </c>
      <c r="DA207" s="739">
        <f t="shared" si="98"/>
        <v>0</v>
      </c>
      <c r="DB207" s="739">
        <f t="shared" si="98"/>
        <v>0</v>
      </c>
      <c r="DC207" s="739">
        <f t="shared" si="98"/>
        <v>0</v>
      </c>
      <c r="DD207" s="739">
        <f t="shared" si="98"/>
        <v>0</v>
      </c>
      <c r="DE207" s="739">
        <f t="shared" si="98"/>
        <v>0</v>
      </c>
      <c r="DF207" s="739">
        <f t="shared" si="98"/>
        <v>0</v>
      </c>
      <c r="DG207" s="739">
        <f t="shared" si="98"/>
        <v>0</v>
      </c>
      <c r="DH207" s="739">
        <f t="shared" si="98"/>
        <v>0</v>
      </c>
      <c r="DI207" s="739">
        <f t="shared" si="98"/>
        <v>0</v>
      </c>
      <c r="DJ207" s="739">
        <f t="shared" si="98"/>
        <v>0</v>
      </c>
      <c r="DK207" s="739">
        <f t="shared" si="98"/>
        <v>0</v>
      </c>
      <c r="DL207" s="739">
        <f t="shared" si="98"/>
        <v>0</v>
      </c>
      <c r="DM207" s="739">
        <f t="shared" si="98"/>
        <v>0</v>
      </c>
      <c r="DN207" s="739">
        <f t="shared" si="98"/>
        <v>0</v>
      </c>
      <c r="DO207" s="739">
        <f t="shared" si="98"/>
        <v>0</v>
      </c>
      <c r="DP207" s="739">
        <f t="shared" ref="DP207:DW207" si="99">SUMIF($C:$C,"61.6x",DP:DP)</f>
        <v>0</v>
      </c>
      <c r="DQ207" s="739">
        <f t="shared" si="99"/>
        <v>0</v>
      </c>
      <c r="DR207" s="739">
        <f t="shared" si="99"/>
        <v>0</v>
      </c>
      <c r="DS207" s="739">
        <f t="shared" si="99"/>
        <v>0</v>
      </c>
      <c r="DT207" s="739">
        <f t="shared" si="99"/>
        <v>0</v>
      </c>
      <c r="DU207" s="739">
        <f t="shared" si="99"/>
        <v>0</v>
      </c>
      <c r="DV207" s="739">
        <f t="shared" si="99"/>
        <v>0</v>
      </c>
      <c r="DW207" s="740">
        <f t="shared" si="99"/>
        <v>0</v>
      </c>
      <c r="DX207" s="37"/>
    </row>
    <row r="208" spans="2:128" x14ac:dyDescent="0.2">
      <c r="B208" s="195" t="s">
        <v>549</v>
      </c>
      <c r="C208" s="186" t="s">
        <v>550</v>
      </c>
      <c r="D208" s="670"/>
      <c r="E208" s="670"/>
      <c r="F208" s="670"/>
      <c r="G208" s="670"/>
      <c r="H208" s="670"/>
      <c r="I208" s="732"/>
      <c r="J208" s="732"/>
      <c r="K208" s="732"/>
      <c r="L208" s="732"/>
      <c r="M208" s="732"/>
      <c r="N208" s="732"/>
      <c r="O208" s="732"/>
      <c r="P208" s="732"/>
      <c r="Q208" s="732"/>
      <c r="R208" s="733"/>
      <c r="S208" s="734"/>
      <c r="T208" s="733"/>
      <c r="U208" s="734"/>
      <c r="V208" s="732"/>
      <c r="W208" s="732"/>
      <c r="X208" s="737">
        <f t="shared" ref="X208:BC208" si="100">SUMIF($C:$C,"61.7x",X:X)</f>
        <v>0</v>
      </c>
      <c r="Y208" s="737">
        <f t="shared" si="100"/>
        <v>0</v>
      </c>
      <c r="Z208" s="737">
        <f t="shared" si="100"/>
        <v>0</v>
      </c>
      <c r="AA208" s="737">
        <f t="shared" si="100"/>
        <v>0</v>
      </c>
      <c r="AB208" s="737">
        <f t="shared" si="100"/>
        <v>0</v>
      </c>
      <c r="AC208" s="737">
        <f t="shared" si="100"/>
        <v>0</v>
      </c>
      <c r="AD208" s="737">
        <f t="shared" si="100"/>
        <v>0</v>
      </c>
      <c r="AE208" s="737">
        <f t="shared" si="100"/>
        <v>0</v>
      </c>
      <c r="AF208" s="737">
        <f t="shared" si="100"/>
        <v>0</v>
      </c>
      <c r="AG208" s="737">
        <f t="shared" si="100"/>
        <v>0</v>
      </c>
      <c r="AH208" s="737">
        <f t="shared" si="100"/>
        <v>0</v>
      </c>
      <c r="AI208" s="737">
        <f t="shared" si="100"/>
        <v>0</v>
      </c>
      <c r="AJ208" s="737">
        <f t="shared" si="100"/>
        <v>0</v>
      </c>
      <c r="AK208" s="737">
        <f t="shared" si="100"/>
        <v>0</v>
      </c>
      <c r="AL208" s="737">
        <f t="shared" si="100"/>
        <v>0</v>
      </c>
      <c r="AM208" s="737">
        <f t="shared" si="100"/>
        <v>0</v>
      </c>
      <c r="AN208" s="737">
        <f t="shared" si="100"/>
        <v>0</v>
      </c>
      <c r="AO208" s="737">
        <f t="shared" si="100"/>
        <v>0</v>
      </c>
      <c r="AP208" s="737">
        <f t="shared" si="100"/>
        <v>0</v>
      </c>
      <c r="AQ208" s="737">
        <f t="shared" si="100"/>
        <v>0</v>
      </c>
      <c r="AR208" s="737">
        <f t="shared" si="100"/>
        <v>0</v>
      </c>
      <c r="AS208" s="737">
        <f t="shared" si="100"/>
        <v>0</v>
      </c>
      <c r="AT208" s="737">
        <f t="shared" si="100"/>
        <v>0</v>
      </c>
      <c r="AU208" s="737">
        <f t="shared" si="100"/>
        <v>0</v>
      </c>
      <c r="AV208" s="737">
        <f t="shared" si="100"/>
        <v>0</v>
      </c>
      <c r="AW208" s="737">
        <f t="shared" si="100"/>
        <v>0</v>
      </c>
      <c r="AX208" s="737">
        <f t="shared" si="100"/>
        <v>0</v>
      </c>
      <c r="AY208" s="737">
        <f t="shared" si="100"/>
        <v>0</v>
      </c>
      <c r="AZ208" s="737">
        <f t="shared" si="100"/>
        <v>0</v>
      </c>
      <c r="BA208" s="737">
        <f t="shared" si="100"/>
        <v>0</v>
      </c>
      <c r="BB208" s="737">
        <f t="shared" si="100"/>
        <v>0</v>
      </c>
      <c r="BC208" s="737">
        <f t="shared" si="100"/>
        <v>0</v>
      </c>
      <c r="BD208" s="737">
        <f t="shared" ref="BD208:CI208" si="101">SUMIF($C:$C,"61.7x",BD:BD)</f>
        <v>0</v>
      </c>
      <c r="BE208" s="737">
        <f t="shared" si="101"/>
        <v>0</v>
      </c>
      <c r="BF208" s="737">
        <f t="shared" si="101"/>
        <v>0</v>
      </c>
      <c r="BG208" s="737">
        <f t="shared" si="101"/>
        <v>0</v>
      </c>
      <c r="BH208" s="737">
        <f t="shared" si="101"/>
        <v>0</v>
      </c>
      <c r="BI208" s="737">
        <f t="shared" si="101"/>
        <v>0</v>
      </c>
      <c r="BJ208" s="737">
        <f t="shared" si="101"/>
        <v>0</v>
      </c>
      <c r="BK208" s="737">
        <f t="shared" si="101"/>
        <v>0</v>
      </c>
      <c r="BL208" s="737">
        <f t="shared" si="101"/>
        <v>0</v>
      </c>
      <c r="BM208" s="737">
        <f t="shared" si="101"/>
        <v>0</v>
      </c>
      <c r="BN208" s="737">
        <f t="shared" si="101"/>
        <v>0</v>
      </c>
      <c r="BO208" s="737">
        <f t="shared" si="101"/>
        <v>0</v>
      </c>
      <c r="BP208" s="737">
        <f t="shared" si="101"/>
        <v>0</v>
      </c>
      <c r="BQ208" s="737">
        <f t="shared" si="101"/>
        <v>0</v>
      </c>
      <c r="BR208" s="737">
        <f t="shared" si="101"/>
        <v>0</v>
      </c>
      <c r="BS208" s="737">
        <f t="shared" si="101"/>
        <v>0</v>
      </c>
      <c r="BT208" s="737">
        <f t="shared" si="101"/>
        <v>0</v>
      </c>
      <c r="BU208" s="737">
        <f t="shared" si="101"/>
        <v>0</v>
      </c>
      <c r="BV208" s="737">
        <f t="shared" si="101"/>
        <v>0</v>
      </c>
      <c r="BW208" s="737">
        <f t="shared" si="101"/>
        <v>0</v>
      </c>
      <c r="BX208" s="737">
        <f t="shared" si="101"/>
        <v>0</v>
      </c>
      <c r="BY208" s="737">
        <f t="shared" si="101"/>
        <v>0</v>
      </c>
      <c r="BZ208" s="737">
        <f t="shared" si="101"/>
        <v>0</v>
      </c>
      <c r="CA208" s="737">
        <f t="shared" si="101"/>
        <v>0</v>
      </c>
      <c r="CB208" s="737">
        <f t="shared" si="101"/>
        <v>0</v>
      </c>
      <c r="CC208" s="737">
        <f t="shared" si="101"/>
        <v>0</v>
      </c>
      <c r="CD208" s="737">
        <f t="shared" si="101"/>
        <v>0</v>
      </c>
      <c r="CE208" s="737">
        <f t="shared" si="101"/>
        <v>0</v>
      </c>
      <c r="CF208" s="737">
        <f t="shared" si="101"/>
        <v>0</v>
      </c>
      <c r="CG208" s="737">
        <f t="shared" si="101"/>
        <v>0</v>
      </c>
      <c r="CH208" s="737">
        <f t="shared" si="101"/>
        <v>0</v>
      </c>
      <c r="CI208" s="737">
        <f t="shared" si="101"/>
        <v>0</v>
      </c>
      <c r="CJ208" s="737">
        <f t="shared" ref="CJ208:DO208" si="102">SUMIF($C:$C,"61.7x",CJ:CJ)</f>
        <v>0</v>
      </c>
      <c r="CK208" s="737">
        <f t="shared" si="102"/>
        <v>0</v>
      </c>
      <c r="CL208" s="737">
        <f t="shared" si="102"/>
        <v>0</v>
      </c>
      <c r="CM208" s="737">
        <f t="shared" si="102"/>
        <v>0</v>
      </c>
      <c r="CN208" s="737">
        <f t="shared" si="102"/>
        <v>0</v>
      </c>
      <c r="CO208" s="737">
        <f t="shared" si="102"/>
        <v>0</v>
      </c>
      <c r="CP208" s="737">
        <f t="shared" si="102"/>
        <v>0</v>
      </c>
      <c r="CQ208" s="737">
        <f t="shared" si="102"/>
        <v>0</v>
      </c>
      <c r="CR208" s="737">
        <f t="shared" si="102"/>
        <v>0</v>
      </c>
      <c r="CS208" s="737">
        <f t="shared" si="102"/>
        <v>0</v>
      </c>
      <c r="CT208" s="737">
        <f t="shared" si="102"/>
        <v>0</v>
      </c>
      <c r="CU208" s="737">
        <f t="shared" si="102"/>
        <v>0</v>
      </c>
      <c r="CV208" s="737">
        <f t="shared" si="102"/>
        <v>0</v>
      </c>
      <c r="CW208" s="737">
        <f t="shared" si="102"/>
        <v>0</v>
      </c>
      <c r="CX208" s="737">
        <f t="shared" si="102"/>
        <v>0</v>
      </c>
      <c r="CY208" s="738">
        <f t="shared" si="102"/>
        <v>0</v>
      </c>
      <c r="CZ208" s="739">
        <f t="shared" si="102"/>
        <v>0</v>
      </c>
      <c r="DA208" s="739">
        <f t="shared" si="102"/>
        <v>0</v>
      </c>
      <c r="DB208" s="739">
        <f t="shared" si="102"/>
        <v>0</v>
      </c>
      <c r="DC208" s="739">
        <f t="shared" si="102"/>
        <v>0</v>
      </c>
      <c r="DD208" s="739">
        <f t="shared" si="102"/>
        <v>0</v>
      </c>
      <c r="DE208" s="739">
        <f t="shared" si="102"/>
        <v>0</v>
      </c>
      <c r="DF208" s="739">
        <f t="shared" si="102"/>
        <v>0</v>
      </c>
      <c r="DG208" s="739">
        <f t="shared" si="102"/>
        <v>0</v>
      </c>
      <c r="DH208" s="739">
        <f t="shared" si="102"/>
        <v>0</v>
      </c>
      <c r="DI208" s="739">
        <f t="shared" si="102"/>
        <v>0</v>
      </c>
      <c r="DJ208" s="739">
        <f t="shared" si="102"/>
        <v>0</v>
      </c>
      <c r="DK208" s="739">
        <f t="shared" si="102"/>
        <v>0</v>
      </c>
      <c r="DL208" s="739">
        <f t="shared" si="102"/>
        <v>0</v>
      </c>
      <c r="DM208" s="739">
        <f t="shared" si="102"/>
        <v>0</v>
      </c>
      <c r="DN208" s="739">
        <f t="shared" si="102"/>
        <v>0</v>
      </c>
      <c r="DO208" s="739">
        <f t="shared" si="102"/>
        <v>0</v>
      </c>
      <c r="DP208" s="739">
        <f t="shared" ref="DP208:DW208" si="103">SUMIF($C:$C,"61.7x",DP:DP)</f>
        <v>0</v>
      </c>
      <c r="DQ208" s="739">
        <f t="shared" si="103"/>
        <v>0</v>
      </c>
      <c r="DR208" s="739">
        <f t="shared" si="103"/>
        <v>0</v>
      </c>
      <c r="DS208" s="739">
        <f t="shared" si="103"/>
        <v>0</v>
      </c>
      <c r="DT208" s="739">
        <f t="shared" si="103"/>
        <v>0</v>
      </c>
      <c r="DU208" s="739">
        <f t="shared" si="103"/>
        <v>0</v>
      </c>
      <c r="DV208" s="739">
        <f t="shared" si="103"/>
        <v>0</v>
      </c>
      <c r="DW208" s="740">
        <f t="shared" si="103"/>
        <v>0</v>
      </c>
      <c r="DX208" s="37"/>
    </row>
    <row r="209" spans="2:128" x14ac:dyDescent="0.2">
      <c r="B209" s="195" t="s">
        <v>551</v>
      </c>
      <c r="C209" s="186" t="s">
        <v>552</v>
      </c>
      <c r="D209" s="670"/>
      <c r="E209" s="670"/>
      <c r="F209" s="670"/>
      <c r="G209" s="670"/>
      <c r="H209" s="670"/>
      <c r="I209" s="732"/>
      <c r="J209" s="732"/>
      <c r="K209" s="732"/>
      <c r="L209" s="732"/>
      <c r="M209" s="732"/>
      <c r="N209" s="732"/>
      <c r="O209" s="732"/>
      <c r="P209" s="732"/>
      <c r="Q209" s="732"/>
      <c r="R209" s="733"/>
      <c r="S209" s="734"/>
      <c r="T209" s="733"/>
      <c r="U209" s="734"/>
      <c r="V209" s="732"/>
      <c r="W209" s="732"/>
      <c r="X209" s="737">
        <f t="shared" ref="X209:BC209" si="104">SUMIF($C:$C,"61.8x",X:X)</f>
        <v>0</v>
      </c>
      <c r="Y209" s="737">
        <f t="shared" si="104"/>
        <v>0</v>
      </c>
      <c r="Z209" s="737">
        <f t="shared" si="104"/>
        <v>0</v>
      </c>
      <c r="AA209" s="737">
        <f t="shared" si="104"/>
        <v>0</v>
      </c>
      <c r="AB209" s="737">
        <f t="shared" si="104"/>
        <v>0</v>
      </c>
      <c r="AC209" s="737">
        <f t="shared" si="104"/>
        <v>0</v>
      </c>
      <c r="AD209" s="737">
        <f t="shared" si="104"/>
        <v>0</v>
      </c>
      <c r="AE209" s="737">
        <f t="shared" si="104"/>
        <v>0</v>
      </c>
      <c r="AF209" s="737">
        <f t="shared" si="104"/>
        <v>0</v>
      </c>
      <c r="AG209" s="737">
        <f t="shared" si="104"/>
        <v>0</v>
      </c>
      <c r="AH209" s="737">
        <f t="shared" si="104"/>
        <v>0</v>
      </c>
      <c r="AI209" s="737">
        <f t="shared" si="104"/>
        <v>0</v>
      </c>
      <c r="AJ209" s="737">
        <f t="shared" si="104"/>
        <v>0</v>
      </c>
      <c r="AK209" s="737">
        <f t="shared" si="104"/>
        <v>0</v>
      </c>
      <c r="AL209" s="737">
        <f t="shared" si="104"/>
        <v>0</v>
      </c>
      <c r="AM209" s="737">
        <f t="shared" si="104"/>
        <v>0</v>
      </c>
      <c r="AN209" s="737">
        <f t="shared" si="104"/>
        <v>0</v>
      </c>
      <c r="AO209" s="737">
        <f t="shared" si="104"/>
        <v>0</v>
      </c>
      <c r="AP209" s="737">
        <f t="shared" si="104"/>
        <v>0</v>
      </c>
      <c r="AQ209" s="737">
        <f t="shared" si="104"/>
        <v>0</v>
      </c>
      <c r="AR209" s="737">
        <f t="shared" si="104"/>
        <v>0</v>
      </c>
      <c r="AS209" s="737">
        <f t="shared" si="104"/>
        <v>0</v>
      </c>
      <c r="AT209" s="737">
        <f t="shared" si="104"/>
        <v>0</v>
      </c>
      <c r="AU209" s="737">
        <f t="shared" si="104"/>
        <v>0</v>
      </c>
      <c r="AV209" s="737">
        <f t="shared" si="104"/>
        <v>0</v>
      </c>
      <c r="AW209" s="737">
        <f t="shared" si="104"/>
        <v>0</v>
      </c>
      <c r="AX209" s="737">
        <f t="shared" si="104"/>
        <v>0</v>
      </c>
      <c r="AY209" s="737">
        <f t="shared" si="104"/>
        <v>0</v>
      </c>
      <c r="AZ209" s="737">
        <f t="shared" si="104"/>
        <v>0</v>
      </c>
      <c r="BA209" s="737">
        <f t="shared" si="104"/>
        <v>0</v>
      </c>
      <c r="BB209" s="737">
        <f t="shared" si="104"/>
        <v>0</v>
      </c>
      <c r="BC209" s="737">
        <f t="shared" si="104"/>
        <v>0</v>
      </c>
      <c r="BD209" s="737">
        <f t="shared" ref="BD209:CI209" si="105">SUMIF($C:$C,"61.8x",BD:BD)</f>
        <v>0</v>
      </c>
      <c r="BE209" s="737">
        <f t="shared" si="105"/>
        <v>0</v>
      </c>
      <c r="BF209" s="737">
        <f t="shared" si="105"/>
        <v>0</v>
      </c>
      <c r="BG209" s="737">
        <f t="shared" si="105"/>
        <v>0</v>
      </c>
      <c r="BH209" s="737">
        <f t="shared" si="105"/>
        <v>0</v>
      </c>
      <c r="BI209" s="737">
        <f t="shared" si="105"/>
        <v>0</v>
      </c>
      <c r="BJ209" s="737">
        <f t="shared" si="105"/>
        <v>0</v>
      </c>
      <c r="BK209" s="737">
        <f t="shared" si="105"/>
        <v>0</v>
      </c>
      <c r="BL209" s="737">
        <f t="shared" si="105"/>
        <v>0</v>
      </c>
      <c r="BM209" s="737">
        <f t="shared" si="105"/>
        <v>0</v>
      </c>
      <c r="BN209" s="737">
        <f t="shared" si="105"/>
        <v>0</v>
      </c>
      <c r="BO209" s="737">
        <f t="shared" si="105"/>
        <v>0</v>
      </c>
      <c r="BP209" s="737">
        <f t="shared" si="105"/>
        <v>0</v>
      </c>
      <c r="BQ209" s="737">
        <f t="shared" si="105"/>
        <v>0</v>
      </c>
      <c r="BR209" s="737">
        <f t="shared" si="105"/>
        <v>0</v>
      </c>
      <c r="BS209" s="737">
        <f t="shared" si="105"/>
        <v>0</v>
      </c>
      <c r="BT209" s="737">
        <f t="shared" si="105"/>
        <v>0</v>
      </c>
      <c r="BU209" s="737">
        <f t="shared" si="105"/>
        <v>0</v>
      </c>
      <c r="BV209" s="737">
        <f t="shared" si="105"/>
        <v>0</v>
      </c>
      <c r="BW209" s="737">
        <f t="shared" si="105"/>
        <v>0</v>
      </c>
      <c r="BX209" s="737">
        <f t="shared" si="105"/>
        <v>0</v>
      </c>
      <c r="BY209" s="737">
        <f t="shared" si="105"/>
        <v>0</v>
      </c>
      <c r="BZ209" s="737">
        <f t="shared" si="105"/>
        <v>0</v>
      </c>
      <c r="CA209" s="737">
        <f t="shared" si="105"/>
        <v>0</v>
      </c>
      <c r="CB209" s="737">
        <f t="shared" si="105"/>
        <v>0</v>
      </c>
      <c r="CC209" s="737">
        <f t="shared" si="105"/>
        <v>0</v>
      </c>
      <c r="CD209" s="737">
        <f t="shared" si="105"/>
        <v>0</v>
      </c>
      <c r="CE209" s="737">
        <f t="shared" si="105"/>
        <v>0</v>
      </c>
      <c r="CF209" s="737">
        <f t="shared" si="105"/>
        <v>0</v>
      </c>
      <c r="CG209" s="737">
        <f t="shared" si="105"/>
        <v>0</v>
      </c>
      <c r="CH209" s="737">
        <f t="shared" si="105"/>
        <v>0</v>
      </c>
      <c r="CI209" s="737">
        <f t="shared" si="105"/>
        <v>0</v>
      </c>
      <c r="CJ209" s="737">
        <f t="shared" ref="CJ209:DO209" si="106">SUMIF($C:$C,"61.8x",CJ:CJ)</f>
        <v>0</v>
      </c>
      <c r="CK209" s="737">
        <f t="shared" si="106"/>
        <v>0</v>
      </c>
      <c r="CL209" s="737">
        <f t="shared" si="106"/>
        <v>0</v>
      </c>
      <c r="CM209" s="737">
        <f t="shared" si="106"/>
        <v>0</v>
      </c>
      <c r="CN209" s="737">
        <f t="shared" si="106"/>
        <v>0</v>
      </c>
      <c r="CO209" s="737">
        <f t="shared" si="106"/>
        <v>0</v>
      </c>
      <c r="CP209" s="737">
        <f t="shared" si="106"/>
        <v>0</v>
      </c>
      <c r="CQ209" s="737">
        <f t="shared" si="106"/>
        <v>0</v>
      </c>
      <c r="CR209" s="737">
        <f t="shared" si="106"/>
        <v>0</v>
      </c>
      <c r="CS209" s="737">
        <f t="shared" si="106"/>
        <v>0</v>
      </c>
      <c r="CT209" s="737">
        <f t="shared" si="106"/>
        <v>0</v>
      </c>
      <c r="CU209" s="737">
        <f t="shared" si="106"/>
        <v>0</v>
      </c>
      <c r="CV209" s="737">
        <f t="shared" si="106"/>
        <v>0</v>
      </c>
      <c r="CW209" s="737">
        <f t="shared" si="106"/>
        <v>0</v>
      </c>
      <c r="CX209" s="737">
        <f t="shared" si="106"/>
        <v>0</v>
      </c>
      <c r="CY209" s="738">
        <f t="shared" si="106"/>
        <v>0</v>
      </c>
      <c r="CZ209" s="739">
        <f t="shared" si="106"/>
        <v>0</v>
      </c>
      <c r="DA209" s="739">
        <f t="shared" si="106"/>
        <v>0</v>
      </c>
      <c r="DB209" s="739">
        <f t="shared" si="106"/>
        <v>0</v>
      </c>
      <c r="DC209" s="739">
        <f t="shared" si="106"/>
        <v>0</v>
      </c>
      <c r="DD209" s="739">
        <f t="shared" si="106"/>
        <v>0</v>
      </c>
      <c r="DE209" s="739">
        <f t="shared" si="106"/>
        <v>0</v>
      </c>
      <c r="DF209" s="739">
        <f t="shared" si="106"/>
        <v>0</v>
      </c>
      <c r="DG209" s="739">
        <f t="shared" si="106"/>
        <v>0</v>
      </c>
      <c r="DH209" s="739">
        <f t="shared" si="106"/>
        <v>0</v>
      </c>
      <c r="DI209" s="739">
        <f t="shared" si="106"/>
        <v>0</v>
      </c>
      <c r="DJ209" s="739">
        <f t="shared" si="106"/>
        <v>0</v>
      </c>
      <c r="DK209" s="739">
        <f t="shared" si="106"/>
        <v>0</v>
      </c>
      <c r="DL209" s="739">
        <f t="shared" si="106"/>
        <v>0</v>
      </c>
      <c r="DM209" s="739">
        <f t="shared" si="106"/>
        <v>0</v>
      </c>
      <c r="DN209" s="739">
        <f t="shared" si="106"/>
        <v>0</v>
      </c>
      <c r="DO209" s="739">
        <f t="shared" si="106"/>
        <v>0</v>
      </c>
      <c r="DP209" s="739">
        <f t="shared" ref="DP209:DW209" si="107">SUMIF($C:$C,"61.8x",DP:DP)</f>
        <v>0</v>
      </c>
      <c r="DQ209" s="739">
        <f t="shared" si="107"/>
        <v>0</v>
      </c>
      <c r="DR209" s="739">
        <f t="shared" si="107"/>
        <v>0</v>
      </c>
      <c r="DS209" s="739">
        <f t="shared" si="107"/>
        <v>0</v>
      </c>
      <c r="DT209" s="739">
        <f t="shared" si="107"/>
        <v>0</v>
      </c>
      <c r="DU209" s="739">
        <f t="shared" si="107"/>
        <v>0</v>
      </c>
      <c r="DV209" s="739">
        <f t="shared" si="107"/>
        <v>0</v>
      </c>
      <c r="DW209" s="740">
        <f t="shared" si="107"/>
        <v>0</v>
      </c>
      <c r="DX209" s="37"/>
    </row>
    <row r="210" spans="2:128" x14ac:dyDescent="0.2">
      <c r="B210" s="195" t="s">
        <v>553</v>
      </c>
      <c r="C210" s="186" t="s">
        <v>554</v>
      </c>
      <c r="D210" s="670"/>
      <c r="E210" s="670"/>
      <c r="F210" s="670"/>
      <c r="G210" s="670"/>
      <c r="H210" s="670"/>
      <c r="I210" s="732"/>
      <c r="J210" s="732"/>
      <c r="K210" s="732"/>
      <c r="L210" s="732"/>
      <c r="M210" s="732"/>
      <c r="N210" s="732"/>
      <c r="O210" s="732"/>
      <c r="P210" s="732"/>
      <c r="Q210" s="732"/>
      <c r="R210" s="733"/>
      <c r="S210" s="734"/>
      <c r="T210" s="733"/>
      <c r="U210" s="734"/>
      <c r="V210" s="732"/>
      <c r="W210" s="732"/>
      <c r="X210" s="737">
        <f t="shared" ref="X210:BC210" si="108">SUMIF($C:$C,"61.9x",X:X)</f>
        <v>0</v>
      </c>
      <c r="Y210" s="737">
        <f t="shared" si="108"/>
        <v>0</v>
      </c>
      <c r="Z210" s="737">
        <f t="shared" si="108"/>
        <v>0</v>
      </c>
      <c r="AA210" s="737">
        <f t="shared" si="108"/>
        <v>0</v>
      </c>
      <c r="AB210" s="737">
        <f t="shared" si="108"/>
        <v>0</v>
      </c>
      <c r="AC210" s="737">
        <f t="shared" si="108"/>
        <v>0</v>
      </c>
      <c r="AD210" s="737">
        <f t="shared" si="108"/>
        <v>0</v>
      </c>
      <c r="AE210" s="737">
        <f t="shared" si="108"/>
        <v>0</v>
      </c>
      <c r="AF210" s="737">
        <f t="shared" si="108"/>
        <v>0</v>
      </c>
      <c r="AG210" s="737">
        <f t="shared" si="108"/>
        <v>0</v>
      </c>
      <c r="AH210" s="737">
        <f t="shared" si="108"/>
        <v>0</v>
      </c>
      <c r="AI210" s="737">
        <f t="shared" si="108"/>
        <v>0</v>
      </c>
      <c r="AJ210" s="737">
        <f t="shared" si="108"/>
        <v>0</v>
      </c>
      <c r="AK210" s="737">
        <f t="shared" si="108"/>
        <v>0</v>
      </c>
      <c r="AL210" s="737">
        <f t="shared" si="108"/>
        <v>0</v>
      </c>
      <c r="AM210" s="737">
        <f t="shared" si="108"/>
        <v>0</v>
      </c>
      <c r="AN210" s="737">
        <f t="shared" si="108"/>
        <v>0</v>
      </c>
      <c r="AO210" s="737">
        <f t="shared" si="108"/>
        <v>0</v>
      </c>
      <c r="AP210" s="737">
        <f t="shared" si="108"/>
        <v>0</v>
      </c>
      <c r="AQ210" s="737">
        <f t="shared" si="108"/>
        <v>0</v>
      </c>
      <c r="AR210" s="737">
        <f t="shared" si="108"/>
        <v>0</v>
      </c>
      <c r="AS210" s="737">
        <f t="shared" si="108"/>
        <v>0</v>
      </c>
      <c r="AT210" s="737">
        <f t="shared" si="108"/>
        <v>0</v>
      </c>
      <c r="AU210" s="737">
        <f t="shared" si="108"/>
        <v>0</v>
      </c>
      <c r="AV210" s="737">
        <f t="shared" si="108"/>
        <v>0</v>
      </c>
      <c r="AW210" s="737">
        <f t="shared" si="108"/>
        <v>0</v>
      </c>
      <c r="AX210" s="737">
        <f t="shared" si="108"/>
        <v>0</v>
      </c>
      <c r="AY210" s="737">
        <f t="shared" si="108"/>
        <v>0</v>
      </c>
      <c r="AZ210" s="737">
        <f t="shared" si="108"/>
        <v>0</v>
      </c>
      <c r="BA210" s="737">
        <f t="shared" si="108"/>
        <v>0</v>
      </c>
      <c r="BB210" s="737">
        <f t="shared" si="108"/>
        <v>0</v>
      </c>
      <c r="BC210" s="737">
        <f t="shared" si="108"/>
        <v>0</v>
      </c>
      <c r="BD210" s="737">
        <f t="shared" ref="BD210:CI210" si="109">SUMIF($C:$C,"61.9x",BD:BD)</f>
        <v>0</v>
      </c>
      <c r="BE210" s="737">
        <f t="shared" si="109"/>
        <v>0</v>
      </c>
      <c r="BF210" s="737">
        <f t="shared" si="109"/>
        <v>0</v>
      </c>
      <c r="BG210" s="737">
        <f t="shared" si="109"/>
        <v>0</v>
      </c>
      <c r="BH210" s="737">
        <f t="shared" si="109"/>
        <v>0</v>
      </c>
      <c r="BI210" s="737">
        <f t="shared" si="109"/>
        <v>0</v>
      </c>
      <c r="BJ210" s="737">
        <f t="shared" si="109"/>
        <v>0</v>
      </c>
      <c r="BK210" s="737">
        <f t="shared" si="109"/>
        <v>0</v>
      </c>
      <c r="BL210" s="737">
        <f t="shared" si="109"/>
        <v>0</v>
      </c>
      <c r="BM210" s="737">
        <f t="shared" si="109"/>
        <v>0</v>
      </c>
      <c r="BN210" s="737">
        <f t="shared" si="109"/>
        <v>0</v>
      </c>
      <c r="BO210" s="737">
        <f t="shared" si="109"/>
        <v>0</v>
      </c>
      <c r="BP210" s="737">
        <f t="shared" si="109"/>
        <v>0</v>
      </c>
      <c r="BQ210" s="737">
        <f t="shared" si="109"/>
        <v>0</v>
      </c>
      <c r="BR210" s="737">
        <f t="shared" si="109"/>
        <v>0</v>
      </c>
      <c r="BS210" s="737">
        <f t="shared" si="109"/>
        <v>0</v>
      </c>
      <c r="BT210" s="737">
        <f t="shared" si="109"/>
        <v>0</v>
      </c>
      <c r="BU210" s="737">
        <f t="shared" si="109"/>
        <v>0</v>
      </c>
      <c r="BV210" s="737">
        <f t="shared" si="109"/>
        <v>0</v>
      </c>
      <c r="BW210" s="737">
        <f t="shared" si="109"/>
        <v>0</v>
      </c>
      <c r="BX210" s="737">
        <f t="shared" si="109"/>
        <v>0</v>
      </c>
      <c r="BY210" s="737">
        <f t="shared" si="109"/>
        <v>0</v>
      </c>
      <c r="BZ210" s="737">
        <f t="shared" si="109"/>
        <v>0</v>
      </c>
      <c r="CA210" s="737">
        <f t="shared" si="109"/>
        <v>0</v>
      </c>
      <c r="CB210" s="737">
        <f t="shared" si="109"/>
        <v>0</v>
      </c>
      <c r="CC210" s="737">
        <f t="shared" si="109"/>
        <v>0</v>
      </c>
      <c r="CD210" s="737">
        <f t="shared" si="109"/>
        <v>0</v>
      </c>
      <c r="CE210" s="737">
        <f t="shared" si="109"/>
        <v>0</v>
      </c>
      <c r="CF210" s="737">
        <f t="shared" si="109"/>
        <v>0</v>
      </c>
      <c r="CG210" s="737">
        <f t="shared" si="109"/>
        <v>0</v>
      </c>
      <c r="CH210" s="737">
        <f t="shared" si="109"/>
        <v>0</v>
      </c>
      <c r="CI210" s="737">
        <f t="shared" si="109"/>
        <v>0</v>
      </c>
      <c r="CJ210" s="737">
        <f t="shared" ref="CJ210:DO210" si="110">SUMIF($C:$C,"61.9x",CJ:CJ)</f>
        <v>0</v>
      </c>
      <c r="CK210" s="737">
        <f t="shared" si="110"/>
        <v>0</v>
      </c>
      <c r="CL210" s="737">
        <f t="shared" si="110"/>
        <v>0</v>
      </c>
      <c r="CM210" s="737">
        <f t="shared" si="110"/>
        <v>0</v>
      </c>
      <c r="CN210" s="737">
        <f t="shared" si="110"/>
        <v>0</v>
      </c>
      <c r="CO210" s="737">
        <f t="shared" si="110"/>
        <v>0</v>
      </c>
      <c r="CP210" s="737">
        <f t="shared" si="110"/>
        <v>0</v>
      </c>
      <c r="CQ210" s="737">
        <f t="shared" si="110"/>
        <v>0</v>
      </c>
      <c r="CR210" s="737">
        <f t="shared" si="110"/>
        <v>0</v>
      </c>
      <c r="CS210" s="737">
        <f t="shared" si="110"/>
        <v>0</v>
      </c>
      <c r="CT210" s="737">
        <f t="shared" si="110"/>
        <v>0</v>
      </c>
      <c r="CU210" s="737">
        <f t="shared" si="110"/>
        <v>0</v>
      </c>
      <c r="CV210" s="737">
        <f t="shared" si="110"/>
        <v>0</v>
      </c>
      <c r="CW210" s="737">
        <f t="shared" si="110"/>
        <v>0</v>
      </c>
      <c r="CX210" s="737">
        <f t="shared" si="110"/>
        <v>0</v>
      </c>
      <c r="CY210" s="738">
        <f t="shared" si="110"/>
        <v>0</v>
      </c>
      <c r="CZ210" s="739">
        <f t="shared" si="110"/>
        <v>0</v>
      </c>
      <c r="DA210" s="739">
        <f t="shared" si="110"/>
        <v>0</v>
      </c>
      <c r="DB210" s="739">
        <f t="shared" si="110"/>
        <v>0</v>
      </c>
      <c r="DC210" s="739">
        <f t="shared" si="110"/>
        <v>0</v>
      </c>
      <c r="DD210" s="739">
        <f t="shared" si="110"/>
        <v>0</v>
      </c>
      <c r="DE210" s="739">
        <f t="shared" si="110"/>
        <v>0</v>
      </c>
      <c r="DF210" s="739">
        <f t="shared" si="110"/>
        <v>0</v>
      </c>
      <c r="DG210" s="739">
        <f t="shared" si="110"/>
        <v>0</v>
      </c>
      <c r="DH210" s="739">
        <f t="shared" si="110"/>
        <v>0</v>
      </c>
      <c r="DI210" s="739">
        <f t="shared" si="110"/>
        <v>0</v>
      </c>
      <c r="DJ210" s="739">
        <f t="shared" si="110"/>
        <v>0</v>
      </c>
      <c r="DK210" s="739">
        <f t="shared" si="110"/>
        <v>0</v>
      </c>
      <c r="DL210" s="739">
        <f t="shared" si="110"/>
        <v>0</v>
      </c>
      <c r="DM210" s="739">
        <f t="shared" si="110"/>
        <v>0</v>
      </c>
      <c r="DN210" s="739">
        <f t="shared" si="110"/>
        <v>0</v>
      </c>
      <c r="DO210" s="739">
        <f t="shared" si="110"/>
        <v>0</v>
      </c>
      <c r="DP210" s="739">
        <f t="shared" ref="DP210:DW210" si="111">SUMIF($C:$C,"61.9x",DP:DP)</f>
        <v>0</v>
      </c>
      <c r="DQ210" s="739">
        <f t="shared" si="111"/>
        <v>0</v>
      </c>
      <c r="DR210" s="739">
        <f t="shared" si="111"/>
        <v>0</v>
      </c>
      <c r="DS210" s="739">
        <f t="shared" si="111"/>
        <v>0</v>
      </c>
      <c r="DT210" s="739">
        <f t="shared" si="111"/>
        <v>0</v>
      </c>
      <c r="DU210" s="739">
        <f t="shared" si="111"/>
        <v>0</v>
      </c>
      <c r="DV210" s="739">
        <f t="shared" si="111"/>
        <v>0</v>
      </c>
      <c r="DW210" s="740">
        <f t="shared" si="111"/>
        <v>0</v>
      </c>
      <c r="DX210" s="37"/>
    </row>
    <row r="211" spans="2:128" ht="15.75" thickBot="1" x14ac:dyDescent="0.25">
      <c r="B211" s="196" t="s">
        <v>555</v>
      </c>
      <c r="C211" s="297" t="s">
        <v>556</v>
      </c>
      <c r="D211" s="757"/>
      <c r="E211" s="757"/>
      <c r="F211" s="757"/>
      <c r="G211" s="757"/>
      <c r="H211" s="757"/>
      <c r="I211" s="758"/>
      <c r="J211" s="758"/>
      <c r="K211" s="758"/>
      <c r="L211" s="758"/>
      <c r="M211" s="758"/>
      <c r="N211" s="758"/>
      <c r="O211" s="758"/>
      <c r="P211" s="758"/>
      <c r="Q211" s="758"/>
      <c r="R211" s="759"/>
      <c r="S211" s="760"/>
      <c r="T211" s="759"/>
      <c r="U211" s="760"/>
      <c r="V211" s="758"/>
      <c r="W211" s="758"/>
      <c r="X211" s="761">
        <f t="shared" ref="X211:BC211" si="112">SUMIF($C:$C,"61.10x",X:X)</f>
        <v>0</v>
      </c>
      <c r="Y211" s="761">
        <f t="shared" si="112"/>
        <v>0</v>
      </c>
      <c r="Z211" s="761">
        <f t="shared" si="112"/>
        <v>0</v>
      </c>
      <c r="AA211" s="761">
        <f t="shared" si="112"/>
        <v>0</v>
      </c>
      <c r="AB211" s="761">
        <f t="shared" si="112"/>
        <v>0</v>
      </c>
      <c r="AC211" s="761">
        <f t="shared" si="112"/>
        <v>0</v>
      </c>
      <c r="AD211" s="761">
        <f t="shared" si="112"/>
        <v>0</v>
      </c>
      <c r="AE211" s="761">
        <f t="shared" si="112"/>
        <v>0</v>
      </c>
      <c r="AF211" s="761">
        <f t="shared" si="112"/>
        <v>0</v>
      </c>
      <c r="AG211" s="761">
        <f t="shared" si="112"/>
        <v>0</v>
      </c>
      <c r="AH211" s="761">
        <f t="shared" si="112"/>
        <v>0</v>
      </c>
      <c r="AI211" s="761">
        <f t="shared" si="112"/>
        <v>0</v>
      </c>
      <c r="AJ211" s="761">
        <f t="shared" si="112"/>
        <v>0</v>
      </c>
      <c r="AK211" s="761">
        <f t="shared" si="112"/>
        <v>0</v>
      </c>
      <c r="AL211" s="761">
        <f t="shared" si="112"/>
        <v>0</v>
      </c>
      <c r="AM211" s="761">
        <f t="shared" si="112"/>
        <v>0</v>
      </c>
      <c r="AN211" s="761">
        <f t="shared" si="112"/>
        <v>0</v>
      </c>
      <c r="AO211" s="761">
        <f t="shared" si="112"/>
        <v>0</v>
      </c>
      <c r="AP211" s="761">
        <f t="shared" si="112"/>
        <v>0</v>
      </c>
      <c r="AQ211" s="761">
        <f t="shared" si="112"/>
        <v>0</v>
      </c>
      <c r="AR211" s="761">
        <f t="shared" si="112"/>
        <v>0</v>
      </c>
      <c r="AS211" s="761">
        <f t="shared" si="112"/>
        <v>0</v>
      </c>
      <c r="AT211" s="761">
        <f t="shared" si="112"/>
        <v>0</v>
      </c>
      <c r="AU211" s="761">
        <f t="shared" si="112"/>
        <v>0</v>
      </c>
      <c r="AV211" s="761">
        <f t="shared" si="112"/>
        <v>0</v>
      </c>
      <c r="AW211" s="761">
        <f t="shared" si="112"/>
        <v>0</v>
      </c>
      <c r="AX211" s="761">
        <f t="shared" si="112"/>
        <v>0</v>
      </c>
      <c r="AY211" s="761">
        <f t="shared" si="112"/>
        <v>0</v>
      </c>
      <c r="AZ211" s="761">
        <f t="shared" si="112"/>
        <v>0</v>
      </c>
      <c r="BA211" s="761">
        <f t="shared" si="112"/>
        <v>0</v>
      </c>
      <c r="BB211" s="761">
        <f t="shared" si="112"/>
        <v>0</v>
      </c>
      <c r="BC211" s="761">
        <f t="shared" si="112"/>
        <v>0</v>
      </c>
      <c r="BD211" s="761">
        <f t="shared" ref="BD211:CI211" si="113">SUMIF($C:$C,"61.10x",BD:BD)</f>
        <v>0</v>
      </c>
      <c r="BE211" s="761">
        <f t="shared" si="113"/>
        <v>0</v>
      </c>
      <c r="BF211" s="761">
        <f t="shared" si="113"/>
        <v>0</v>
      </c>
      <c r="BG211" s="761">
        <f t="shared" si="113"/>
        <v>0</v>
      </c>
      <c r="BH211" s="761">
        <f t="shared" si="113"/>
        <v>0</v>
      </c>
      <c r="BI211" s="761">
        <f t="shared" si="113"/>
        <v>0</v>
      </c>
      <c r="BJ211" s="761">
        <f t="shared" si="113"/>
        <v>0</v>
      </c>
      <c r="BK211" s="761">
        <f t="shared" si="113"/>
        <v>0</v>
      </c>
      <c r="BL211" s="761">
        <f t="shared" si="113"/>
        <v>0</v>
      </c>
      <c r="BM211" s="761">
        <f t="shared" si="113"/>
        <v>0</v>
      </c>
      <c r="BN211" s="761">
        <f t="shared" si="113"/>
        <v>0</v>
      </c>
      <c r="BO211" s="761">
        <f t="shared" si="113"/>
        <v>0</v>
      </c>
      <c r="BP211" s="761">
        <f t="shared" si="113"/>
        <v>0</v>
      </c>
      <c r="BQ211" s="761">
        <f t="shared" si="113"/>
        <v>0</v>
      </c>
      <c r="BR211" s="761">
        <f t="shared" si="113"/>
        <v>0</v>
      </c>
      <c r="BS211" s="761">
        <f t="shared" si="113"/>
        <v>0</v>
      </c>
      <c r="BT211" s="761">
        <f t="shared" si="113"/>
        <v>0</v>
      </c>
      <c r="BU211" s="761">
        <f t="shared" si="113"/>
        <v>0</v>
      </c>
      <c r="BV211" s="761">
        <f t="shared" si="113"/>
        <v>0</v>
      </c>
      <c r="BW211" s="761">
        <f t="shared" si="113"/>
        <v>0</v>
      </c>
      <c r="BX211" s="761">
        <f t="shared" si="113"/>
        <v>0</v>
      </c>
      <c r="BY211" s="761">
        <f t="shared" si="113"/>
        <v>0</v>
      </c>
      <c r="BZ211" s="761">
        <f t="shared" si="113"/>
        <v>0</v>
      </c>
      <c r="CA211" s="761">
        <f t="shared" si="113"/>
        <v>0</v>
      </c>
      <c r="CB211" s="761">
        <f t="shared" si="113"/>
        <v>0</v>
      </c>
      <c r="CC211" s="761">
        <f t="shared" si="113"/>
        <v>0</v>
      </c>
      <c r="CD211" s="761">
        <f t="shared" si="113"/>
        <v>0</v>
      </c>
      <c r="CE211" s="761">
        <f t="shared" si="113"/>
        <v>0</v>
      </c>
      <c r="CF211" s="761">
        <f t="shared" si="113"/>
        <v>0</v>
      </c>
      <c r="CG211" s="761">
        <f t="shared" si="113"/>
        <v>0</v>
      </c>
      <c r="CH211" s="761">
        <f t="shared" si="113"/>
        <v>0</v>
      </c>
      <c r="CI211" s="761">
        <f t="shared" si="113"/>
        <v>0</v>
      </c>
      <c r="CJ211" s="761">
        <f t="shared" ref="CJ211:DO211" si="114">SUMIF($C:$C,"61.10x",CJ:CJ)</f>
        <v>0</v>
      </c>
      <c r="CK211" s="761">
        <f t="shared" si="114"/>
        <v>0</v>
      </c>
      <c r="CL211" s="761">
        <f t="shared" si="114"/>
        <v>0</v>
      </c>
      <c r="CM211" s="761">
        <f t="shared" si="114"/>
        <v>0</v>
      </c>
      <c r="CN211" s="761">
        <f t="shared" si="114"/>
        <v>0</v>
      </c>
      <c r="CO211" s="761">
        <f t="shared" si="114"/>
        <v>0</v>
      </c>
      <c r="CP211" s="761">
        <f t="shared" si="114"/>
        <v>0</v>
      </c>
      <c r="CQ211" s="761">
        <f t="shared" si="114"/>
        <v>0</v>
      </c>
      <c r="CR211" s="761">
        <f t="shared" si="114"/>
        <v>0</v>
      </c>
      <c r="CS211" s="761">
        <f t="shared" si="114"/>
        <v>0</v>
      </c>
      <c r="CT211" s="761">
        <f t="shared" si="114"/>
        <v>0</v>
      </c>
      <c r="CU211" s="761">
        <f t="shared" si="114"/>
        <v>0</v>
      </c>
      <c r="CV211" s="761">
        <f t="shared" si="114"/>
        <v>0</v>
      </c>
      <c r="CW211" s="761">
        <f t="shared" si="114"/>
        <v>0</v>
      </c>
      <c r="CX211" s="761">
        <f t="shared" si="114"/>
        <v>0</v>
      </c>
      <c r="CY211" s="762">
        <f t="shared" si="114"/>
        <v>0</v>
      </c>
      <c r="CZ211" s="763">
        <f t="shared" si="114"/>
        <v>0</v>
      </c>
      <c r="DA211" s="763">
        <f t="shared" si="114"/>
        <v>0</v>
      </c>
      <c r="DB211" s="763">
        <f t="shared" si="114"/>
        <v>0</v>
      </c>
      <c r="DC211" s="763">
        <f t="shared" si="114"/>
        <v>0</v>
      </c>
      <c r="DD211" s="763">
        <f t="shared" si="114"/>
        <v>0</v>
      </c>
      <c r="DE211" s="763">
        <f t="shared" si="114"/>
        <v>0</v>
      </c>
      <c r="DF211" s="763">
        <f t="shared" si="114"/>
        <v>0</v>
      </c>
      <c r="DG211" s="763">
        <f t="shared" si="114"/>
        <v>0</v>
      </c>
      <c r="DH211" s="763">
        <f t="shared" si="114"/>
        <v>0</v>
      </c>
      <c r="DI211" s="763">
        <f t="shared" si="114"/>
        <v>0</v>
      </c>
      <c r="DJ211" s="763">
        <f t="shared" si="114"/>
        <v>0</v>
      </c>
      <c r="DK211" s="763">
        <f t="shared" si="114"/>
        <v>0</v>
      </c>
      <c r="DL211" s="763">
        <f t="shared" si="114"/>
        <v>0</v>
      </c>
      <c r="DM211" s="763">
        <f t="shared" si="114"/>
        <v>0</v>
      </c>
      <c r="DN211" s="763">
        <f t="shared" si="114"/>
        <v>0</v>
      </c>
      <c r="DO211" s="763">
        <f t="shared" si="114"/>
        <v>0</v>
      </c>
      <c r="DP211" s="763">
        <f t="shared" ref="DP211:DW211" si="115">SUMIF($C:$C,"61.10x",DP:DP)</f>
        <v>0</v>
      </c>
      <c r="DQ211" s="763">
        <f t="shared" si="115"/>
        <v>0</v>
      </c>
      <c r="DR211" s="763">
        <f t="shared" si="115"/>
        <v>0</v>
      </c>
      <c r="DS211" s="763">
        <f t="shared" si="115"/>
        <v>0</v>
      </c>
      <c r="DT211" s="763">
        <f t="shared" si="115"/>
        <v>0</v>
      </c>
      <c r="DU211" s="763">
        <f t="shared" si="115"/>
        <v>0</v>
      </c>
      <c r="DV211" s="763">
        <f t="shared" si="115"/>
        <v>0</v>
      </c>
      <c r="DW211" s="764">
        <f t="shared" si="115"/>
        <v>0</v>
      </c>
      <c r="DX211" s="37"/>
    </row>
    <row r="212" spans="2:128" hidden="1" x14ac:dyDescent="0.2">
      <c r="B212" s="765"/>
      <c r="C212" s="215"/>
      <c r="D212" s="215"/>
      <c r="E212" s="215"/>
      <c r="F212" s="215"/>
      <c r="G212" s="215"/>
      <c r="H212" s="215"/>
      <c r="I212" s="715"/>
      <c r="J212" s="715"/>
      <c r="K212" s="715"/>
      <c r="L212" s="715"/>
      <c r="M212" s="715"/>
      <c r="N212" s="715"/>
      <c r="O212" s="715"/>
      <c r="P212" s="715"/>
      <c r="Q212" s="715"/>
      <c r="R212" s="715"/>
      <c r="S212" s="715"/>
      <c r="T212" s="715"/>
      <c r="U212" s="715"/>
      <c r="V212" s="766"/>
      <c r="W212" s="766"/>
      <c r="X212" s="766"/>
      <c r="Y212" s="766"/>
      <c r="Z212" s="766"/>
      <c r="AA212" s="766"/>
      <c r="AB212" s="766"/>
      <c r="AC212" s="766"/>
      <c r="AD212" s="766"/>
      <c r="AE212" s="766"/>
      <c r="AF212" s="766"/>
      <c r="AG212" s="766"/>
      <c r="AH212" s="766"/>
      <c r="AI212" s="766"/>
      <c r="AJ212" s="766"/>
      <c r="AK212" s="766"/>
      <c r="AL212" s="766"/>
      <c r="AM212" s="766"/>
      <c r="AN212" s="766"/>
      <c r="AO212" s="766"/>
      <c r="AP212" s="766"/>
      <c r="AQ212" s="766"/>
      <c r="AR212" s="766"/>
      <c r="AS212" s="766"/>
      <c r="AT212" s="766"/>
      <c r="AU212" s="766"/>
      <c r="AV212" s="766"/>
      <c r="AW212" s="766"/>
      <c r="AX212" s="766"/>
      <c r="AY212" s="766"/>
      <c r="AZ212" s="766"/>
      <c r="BA212" s="766"/>
      <c r="BB212" s="766"/>
      <c r="BC212" s="766"/>
      <c r="BD212" s="766"/>
      <c r="BE212" s="766"/>
      <c r="BF212" s="766"/>
      <c r="BG212" s="766"/>
      <c r="BH212" s="766"/>
      <c r="BI212" s="766"/>
      <c r="BJ212" s="766"/>
      <c r="BK212" s="766"/>
      <c r="BL212" s="766"/>
      <c r="BM212" s="766"/>
      <c r="BN212" s="766"/>
      <c r="BO212" s="766"/>
      <c r="BP212" s="766"/>
      <c r="BQ212" s="766"/>
      <c r="BR212" s="766"/>
      <c r="BS212" s="766"/>
      <c r="BT212" s="766"/>
      <c r="BU212" s="766"/>
      <c r="BV212" s="766"/>
      <c r="BW212" s="766"/>
      <c r="BX212" s="766"/>
      <c r="BY212" s="766"/>
      <c r="BZ212" s="766"/>
      <c r="CA212" s="766"/>
      <c r="CB212" s="766"/>
      <c r="CC212" s="766"/>
      <c r="CD212" s="715"/>
      <c r="CE212" s="715"/>
      <c r="CF212" s="715"/>
      <c r="CG212" s="715"/>
      <c r="CH212" s="715"/>
      <c r="CI212" s="715"/>
      <c r="CJ212" s="715"/>
      <c r="CK212" s="715"/>
      <c r="CL212" s="715"/>
      <c r="CM212" s="715"/>
      <c r="CN212" s="715"/>
      <c r="CO212" s="715"/>
      <c r="CP212" s="715"/>
      <c r="CQ212" s="715"/>
      <c r="CR212" s="715"/>
      <c r="CS212" s="715"/>
      <c r="CT212" s="715"/>
      <c r="CU212" s="715"/>
      <c r="CV212" s="715"/>
      <c r="CW212" s="715"/>
      <c r="CX212" s="715"/>
      <c r="CY212" s="715"/>
      <c r="CZ212" s="715"/>
      <c r="DA212" s="715"/>
      <c r="DB212" s="715"/>
      <c r="DC212" s="715"/>
      <c r="DD212" s="715"/>
      <c r="DE212" s="715"/>
      <c r="DF212" s="715"/>
      <c r="DG212" s="715"/>
      <c r="DH212" s="715"/>
      <c r="DI212" s="715"/>
      <c r="DJ212" s="715"/>
      <c r="DK212" s="715"/>
      <c r="DL212" s="715"/>
      <c r="DM212" s="715"/>
      <c r="DN212" s="715"/>
      <c r="DO212" s="715"/>
      <c r="DP212" s="715"/>
      <c r="DQ212" s="715"/>
      <c r="DR212" s="715"/>
      <c r="DS212" s="715"/>
      <c r="DT212" s="715"/>
      <c r="DU212" s="715"/>
      <c r="DV212" s="715"/>
      <c r="DW212" s="715"/>
      <c r="DX212" s="215"/>
    </row>
    <row r="213" spans="2:128" hidden="1" x14ac:dyDescent="0.2">
      <c r="B213" s="765"/>
      <c r="C213" s="215"/>
      <c r="D213" s="215"/>
      <c r="E213" s="215"/>
      <c r="F213" s="502"/>
      <c r="G213" s="215"/>
      <c r="H213" s="215"/>
      <c r="I213" s="715"/>
      <c r="J213" s="715"/>
      <c r="K213" s="715"/>
      <c r="L213" s="715"/>
      <c r="M213" s="715"/>
      <c r="N213" s="715"/>
      <c r="O213" s="715"/>
      <c r="P213" s="715" t="s">
        <v>557</v>
      </c>
      <c r="Q213" s="715"/>
      <c r="R213" s="715"/>
      <c r="S213" s="715"/>
      <c r="T213" s="715"/>
      <c r="U213" s="715"/>
      <c r="V213" s="766"/>
      <c r="W213" s="766"/>
      <c r="X213" s="766"/>
      <c r="Y213" s="766"/>
      <c r="Z213" s="766"/>
      <c r="AA213" s="766"/>
      <c r="AB213" s="766"/>
      <c r="AC213" s="766"/>
      <c r="AD213" s="766"/>
      <c r="AE213" s="766"/>
      <c r="AF213" s="766"/>
      <c r="AG213" s="766"/>
      <c r="AH213" s="766"/>
      <c r="AI213" s="766"/>
      <c r="AJ213" s="766"/>
      <c r="AK213" s="766"/>
      <c r="AL213" s="766"/>
      <c r="AM213" s="766"/>
      <c r="AN213" s="766"/>
      <c r="AO213" s="766"/>
      <c r="AP213" s="766"/>
      <c r="AQ213" s="766"/>
      <c r="AR213" s="766"/>
      <c r="AS213" s="766"/>
      <c r="AT213" s="766"/>
      <c r="AU213" s="766"/>
      <c r="AV213" s="766"/>
      <c r="AW213" s="766"/>
      <c r="AX213" s="766"/>
      <c r="AY213" s="766"/>
      <c r="AZ213" s="766"/>
      <c r="BA213" s="766"/>
      <c r="BB213" s="766"/>
      <c r="BC213" s="766"/>
      <c r="BD213" s="766"/>
      <c r="BE213" s="766"/>
      <c r="BF213" s="766"/>
      <c r="BG213" s="766"/>
      <c r="BH213" s="766"/>
      <c r="BI213" s="766"/>
      <c r="BJ213" s="766"/>
      <c r="BK213" s="766"/>
      <c r="BL213" s="766"/>
      <c r="BM213" s="766"/>
      <c r="BN213" s="766"/>
      <c r="BO213" s="766"/>
      <c r="BP213" s="766"/>
      <c r="BQ213" s="766"/>
      <c r="BR213" s="766"/>
      <c r="BS213" s="766"/>
      <c r="BT213" s="766"/>
      <c r="BU213" s="766"/>
      <c r="BV213" s="766"/>
      <c r="BW213" s="766"/>
      <c r="BX213" s="766"/>
      <c r="BY213" s="766"/>
      <c r="BZ213" s="766"/>
      <c r="CA213" s="766"/>
      <c r="CB213" s="766"/>
      <c r="CC213" s="766"/>
      <c r="CD213" s="715"/>
      <c r="CE213" s="715"/>
      <c r="CF213" s="715"/>
      <c r="CG213" s="715"/>
      <c r="CH213" s="715"/>
      <c r="CI213" s="715"/>
      <c r="CJ213" s="715"/>
      <c r="CK213" s="715"/>
      <c r="CL213" s="715"/>
      <c r="CM213" s="715"/>
      <c r="CN213" s="715"/>
      <c r="CO213" s="715"/>
      <c r="CP213" s="715"/>
      <c r="CQ213" s="715"/>
      <c r="CR213" s="715"/>
      <c r="CS213" s="715"/>
      <c r="CT213" s="715"/>
      <c r="CU213" s="715"/>
      <c r="CV213" s="715"/>
      <c r="CW213" s="715"/>
      <c r="CX213" s="715"/>
      <c r="CY213" s="715"/>
      <c r="CZ213" s="715"/>
      <c r="DA213" s="715"/>
      <c r="DB213" s="715"/>
      <c r="DC213" s="715"/>
      <c r="DD213" s="715"/>
      <c r="DE213" s="715"/>
      <c r="DF213" s="715"/>
      <c r="DG213" s="715"/>
      <c r="DH213" s="715"/>
      <c r="DI213" s="715"/>
      <c r="DJ213" s="715"/>
      <c r="DK213" s="715"/>
      <c r="DL213" s="715"/>
      <c r="DM213" s="715"/>
      <c r="DN213" s="715"/>
      <c r="DO213" s="715"/>
      <c r="DP213" s="715"/>
      <c r="DQ213" s="715"/>
      <c r="DR213" s="715"/>
      <c r="DS213" s="715"/>
      <c r="DT213" s="715"/>
      <c r="DU213" s="715"/>
      <c r="DV213" s="715"/>
      <c r="DW213" s="715"/>
      <c r="DX213" s="215"/>
    </row>
    <row r="214" spans="2:128" hidden="1" x14ac:dyDescent="0.2">
      <c r="B214" s="765"/>
      <c r="C214" s="215"/>
      <c r="D214" s="215"/>
      <c r="E214" s="215"/>
      <c r="F214" s="215"/>
      <c r="G214" s="215"/>
      <c r="H214" s="215"/>
      <c r="I214" s="715"/>
      <c r="J214" s="715"/>
      <c r="K214" s="715"/>
      <c r="L214" s="715"/>
      <c r="M214" s="715"/>
      <c r="N214" s="715"/>
      <c r="O214" s="715"/>
      <c r="P214" s="715"/>
      <c r="Q214" s="715"/>
      <c r="R214" s="715"/>
      <c r="S214" s="715"/>
      <c r="T214" s="715"/>
      <c r="U214" s="715"/>
      <c r="V214" s="766"/>
      <c r="W214" s="766"/>
      <c r="X214" s="766"/>
      <c r="Y214" s="766"/>
      <c r="Z214" s="766"/>
      <c r="AA214" s="766"/>
      <c r="AB214" s="766"/>
      <c r="AC214" s="766"/>
      <c r="AD214" s="766"/>
      <c r="AE214" s="766"/>
      <c r="AF214" s="766"/>
      <c r="AG214" s="766"/>
      <c r="AH214" s="766"/>
      <c r="AI214" s="766"/>
      <c r="AJ214" s="766"/>
      <c r="AK214" s="766"/>
      <c r="AL214" s="766"/>
      <c r="AM214" s="766"/>
      <c r="AN214" s="766"/>
      <c r="AO214" s="766"/>
      <c r="AP214" s="766"/>
      <c r="AQ214" s="766"/>
      <c r="AR214" s="766"/>
      <c r="AS214" s="766"/>
      <c r="AT214" s="766"/>
      <c r="AU214" s="766"/>
      <c r="AV214" s="766"/>
      <c r="AW214" s="766"/>
      <c r="AX214" s="766"/>
      <c r="AY214" s="766"/>
      <c r="AZ214" s="766"/>
      <c r="BA214" s="766"/>
      <c r="BB214" s="766"/>
      <c r="BC214" s="766"/>
      <c r="BD214" s="766"/>
      <c r="BE214" s="766"/>
      <c r="BF214" s="766"/>
      <c r="BG214" s="766"/>
      <c r="BH214" s="766"/>
      <c r="BI214" s="766"/>
      <c r="BJ214" s="766"/>
      <c r="BK214" s="766"/>
      <c r="BL214" s="766"/>
      <c r="BM214" s="766"/>
      <c r="BN214" s="766"/>
      <c r="BO214" s="766"/>
      <c r="BP214" s="766"/>
      <c r="BQ214" s="766"/>
      <c r="BR214" s="766"/>
      <c r="BS214" s="766"/>
      <c r="BT214" s="766"/>
      <c r="BU214" s="766"/>
      <c r="BV214" s="766"/>
      <c r="BW214" s="766"/>
      <c r="BX214" s="766"/>
      <c r="BY214" s="766"/>
      <c r="BZ214" s="766"/>
      <c r="CA214" s="766"/>
      <c r="CB214" s="766"/>
      <c r="CC214" s="766"/>
      <c r="CD214" s="715"/>
      <c r="CE214" s="715"/>
      <c r="CF214" s="715"/>
      <c r="CG214" s="715"/>
      <c r="CH214" s="715"/>
      <c r="CI214" s="715"/>
      <c r="CJ214" s="715"/>
      <c r="CK214" s="715"/>
      <c r="CL214" s="715"/>
      <c r="CM214" s="715"/>
      <c r="CN214" s="715"/>
      <c r="CO214" s="715"/>
      <c r="CP214" s="715"/>
      <c r="CQ214" s="715"/>
      <c r="CR214" s="715"/>
      <c r="CS214" s="715"/>
      <c r="CT214" s="715"/>
      <c r="CU214" s="715"/>
      <c r="CV214" s="715"/>
      <c r="CW214" s="715"/>
      <c r="CX214" s="715"/>
      <c r="CY214" s="715"/>
      <c r="CZ214" s="715"/>
      <c r="DA214" s="715"/>
      <c r="DB214" s="715"/>
      <c r="DC214" s="715"/>
      <c r="DD214" s="715"/>
      <c r="DE214" s="715"/>
      <c r="DF214" s="715"/>
      <c r="DG214" s="715"/>
      <c r="DH214" s="715"/>
      <c r="DI214" s="715"/>
      <c r="DJ214" s="715"/>
      <c r="DK214" s="715"/>
      <c r="DL214" s="715"/>
      <c r="DM214" s="715"/>
      <c r="DN214" s="715"/>
      <c r="DO214" s="715"/>
      <c r="DP214" s="715"/>
      <c r="DQ214" s="715"/>
      <c r="DR214" s="715"/>
      <c r="DS214" s="715"/>
      <c r="DT214" s="715"/>
      <c r="DU214" s="715"/>
      <c r="DV214" s="715"/>
      <c r="DW214" s="715"/>
      <c r="DX214" s="215"/>
    </row>
    <row r="215" spans="2:128" hidden="1" x14ac:dyDescent="0.2">
      <c r="B215" s="765"/>
      <c r="C215" s="215"/>
      <c r="D215" s="215"/>
      <c r="E215" s="215"/>
      <c r="F215" s="215"/>
      <c r="G215" s="215"/>
      <c r="H215" s="215"/>
      <c r="I215" s="715"/>
      <c r="J215" s="715"/>
      <c r="K215" s="715"/>
      <c r="L215" s="715"/>
      <c r="M215" s="715"/>
      <c r="N215" s="715"/>
      <c r="O215" s="715"/>
      <c r="P215" s="715"/>
      <c r="Q215" s="715"/>
      <c r="R215" s="715"/>
      <c r="S215" s="715"/>
      <c r="T215" s="715"/>
      <c r="U215" s="715"/>
      <c r="V215" s="766"/>
      <c r="W215" s="766"/>
      <c r="X215" s="766"/>
      <c r="Y215" s="766"/>
      <c r="Z215" s="766"/>
      <c r="AA215" s="766"/>
      <c r="AB215" s="766"/>
      <c r="AC215" s="766"/>
      <c r="AD215" s="766"/>
      <c r="AE215" s="766"/>
      <c r="AF215" s="766"/>
      <c r="AG215" s="766"/>
      <c r="AH215" s="766"/>
      <c r="AI215" s="766"/>
      <c r="AJ215" s="766"/>
      <c r="AK215" s="766"/>
      <c r="AL215" s="766"/>
      <c r="AM215" s="766"/>
      <c r="AN215" s="766"/>
      <c r="AO215" s="766"/>
      <c r="AP215" s="766"/>
      <c r="AQ215" s="766"/>
      <c r="AR215" s="766"/>
      <c r="AS215" s="766"/>
      <c r="AT215" s="766"/>
      <c r="AU215" s="766"/>
      <c r="AV215" s="766"/>
      <c r="AW215" s="766"/>
      <c r="AX215" s="766"/>
      <c r="AY215" s="766"/>
      <c r="AZ215" s="766"/>
      <c r="BA215" s="766"/>
      <c r="BB215" s="766"/>
      <c r="BC215" s="766"/>
      <c r="BD215" s="766"/>
      <c r="BE215" s="766"/>
      <c r="BF215" s="766"/>
      <c r="BG215" s="766"/>
      <c r="BH215" s="766"/>
      <c r="BI215" s="766"/>
      <c r="BJ215" s="766"/>
      <c r="BK215" s="766"/>
      <c r="BL215" s="766"/>
      <c r="BM215" s="766"/>
      <c r="BN215" s="766"/>
      <c r="BO215" s="766"/>
      <c r="BP215" s="766"/>
      <c r="BQ215" s="766"/>
      <c r="BR215" s="766"/>
      <c r="BS215" s="766"/>
      <c r="BT215" s="766"/>
      <c r="BU215" s="766"/>
      <c r="BV215" s="766"/>
      <c r="BW215" s="766"/>
      <c r="BX215" s="766"/>
      <c r="BY215" s="766"/>
      <c r="BZ215" s="766"/>
      <c r="CA215" s="766"/>
      <c r="CB215" s="766"/>
      <c r="CC215" s="766"/>
      <c r="CD215" s="715"/>
      <c r="CE215" s="715"/>
      <c r="CF215" s="715"/>
      <c r="CG215" s="715"/>
      <c r="CH215" s="715"/>
      <c r="CI215" s="715"/>
      <c r="CJ215" s="715"/>
      <c r="CK215" s="715"/>
      <c r="CL215" s="715"/>
      <c r="CM215" s="715"/>
      <c r="CN215" s="715"/>
      <c r="CO215" s="715"/>
      <c r="CP215" s="715"/>
      <c r="CQ215" s="715"/>
      <c r="CR215" s="715"/>
      <c r="CS215" s="715"/>
      <c r="CT215" s="715"/>
      <c r="CU215" s="715"/>
      <c r="CV215" s="715"/>
      <c r="CW215" s="715"/>
      <c r="CX215" s="715"/>
      <c r="CY215" s="715"/>
      <c r="CZ215" s="715"/>
      <c r="DA215" s="715"/>
      <c r="DB215" s="715"/>
      <c r="DC215" s="715"/>
      <c r="DD215" s="715"/>
      <c r="DE215" s="715"/>
      <c r="DF215" s="715"/>
      <c r="DG215" s="715"/>
      <c r="DH215" s="715"/>
      <c r="DI215" s="715"/>
      <c r="DJ215" s="715"/>
      <c r="DK215" s="715"/>
      <c r="DL215" s="715"/>
      <c r="DM215" s="715"/>
      <c r="DN215" s="715"/>
      <c r="DO215" s="715"/>
      <c r="DP215" s="715"/>
      <c r="DQ215" s="715"/>
      <c r="DR215" s="715"/>
      <c r="DS215" s="715"/>
      <c r="DT215" s="715"/>
      <c r="DU215" s="715"/>
      <c r="DV215" s="715"/>
      <c r="DW215" s="715"/>
      <c r="DX215" s="215"/>
    </row>
    <row r="216" spans="2:128" hidden="1" x14ac:dyDescent="0.2">
      <c r="B216" s="765"/>
      <c r="C216" s="215"/>
      <c r="D216" s="215"/>
      <c r="E216" s="215"/>
      <c r="F216" s="215"/>
      <c r="G216" s="215"/>
      <c r="H216" s="215"/>
      <c r="I216" s="715"/>
      <c r="J216" s="715"/>
      <c r="K216" s="715"/>
      <c r="L216" s="715"/>
      <c r="M216" s="715"/>
      <c r="N216" s="715"/>
      <c r="O216" s="715"/>
      <c r="P216" s="715"/>
      <c r="Q216" s="715"/>
      <c r="R216" s="715"/>
      <c r="S216" s="715"/>
      <c r="T216" s="715"/>
      <c r="U216" s="715"/>
      <c r="V216" s="766"/>
      <c r="W216" s="766"/>
      <c r="X216" s="766"/>
      <c r="Y216" s="766"/>
      <c r="Z216" s="766"/>
      <c r="AA216" s="766"/>
      <c r="AB216" s="766"/>
      <c r="AC216" s="766"/>
      <c r="AD216" s="766"/>
      <c r="AE216" s="766"/>
      <c r="AF216" s="766"/>
      <c r="AG216" s="766"/>
      <c r="AH216" s="766"/>
      <c r="AI216" s="766"/>
      <c r="AJ216" s="766"/>
      <c r="AK216" s="766"/>
      <c r="AL216" s="766"/>
      <c r="AM216" s="766"/>
      <c r="AN216" s="766"/>
      <c r="AO216" s="766"/>
      <c r="AP216" s="766"/>
      <c r="AQ216" s="766"/>
      <c r="AR216" s="766"/>
      <c r="AS216" s="766"/>
      <c r="AT216" s="766"/>
      <c r="AU216" s="766"/>
      <c r="AV216" s="766"/>
      <c r="AW216" s="766"/>
      <c r="AX216" s="766"/>
      <c r="AY216" s="766"/>
      <c r="AZ216" s="766"/>
      <c r="BA216" s="766"/>
      <c r="BB216" s="766"/>
      <c r="BC216" s="766"/>
      <c r="BD216" s="766"/>
      <c r="BE216" s="766"/>
      <c r="BF216" s="766"/>
      <c r="BG216" s="766"/>
      <c r="BH216" s="766"/>
      <c r="BI216" s="766"/>
      <c r="BJ216" s="766"/>
      <c r="BK216" s="766"/>
      <c r="BL216" s="766"/>
      <c r="BM216" s="766"/>
      <c r="BN216" s="766"/>
      <c r="BO216" s="766"/>
      <c r="BP216" s="766"/>
      <c r="BQ216" s="766"/>
      <c r="BR216" s="766"/>
      <c r="BS216" s="766"/>
      <c r="BT216" s="766"/>
      <c r="BU216" s="766"/>
      <c r="BV216" s="766"/>
      <c r="BW216" s="766"/>
      <c r="BX216" s="766"/>
      <c r="BY216" s="766"/>
      <c r="BZ216" s="766"/>
      <c r="CA216" s="766"/>
      <c r="CB216" s="766"/>
      <c r="CC216" s="766"/>
      <c r="CD216" s="715"/>
      <c r="CE216" s="715"/>
      <c r="CF216" s="715"/>
      <c r="CG216" s="715"/>
      <c r="CH216" s="715"/>
      <c r="CI216" s="715"/>
      <c r="CJ216" s="715"/>
      <c r="CK216" s="715"/>
      <c r="CL216" s="715"/>
      <c r="CM216" s="715"/>
      <c r="CN216" s="715"/>
      <c r="CO216" s="715"/>
      <c r="CP216" s="715"/>
      <c r="CQ216" s="715"/>
      <c r="CR216" s="715"/>
      <c r="CS216" s="715"/>
      <c r="CT216" s="715"/>
      <c r="CU216" s="715"/>
      <c r="CV216" s="715"/>
      <c r="CW216" s="715"/>
      <c r="CX216" s="715"/>
      <c r="CY216" s="715"/>
      <c r="CZ216" s="715"/>
      <c r="DA216" s="715"/>
      <c r="DB216" s="715"/>
      <c r="DC216" s="715"/>
      <c r="DD216" s="715"/>
      <c r="DE216" s="715"/>
      <c r="DF216" s="715"/>
      <c r="DG216" s="715"/>
      <c r="DH216" s="715"/>
      <c r="DI216" s="715"/>
      <c r="DJ216" s="715"/>
      <c r="DK216" s="715"/>
      <c r="DL216" s="715"/>
      <c r="DM216" s="715"/>
      <c r="DN216" s="715"/>
      <c r="DO216" s="715"/>
      <c r="DP216" s="715"/>
      <c r="DQ216" s="715"/>
      <c r="DR216" s="715"/>
      <c r="DS216" s="715"/>
      <c r="DT216" s="715"/>
      <c r="DU216" s="715"/>
      <c r="DV216" s="715"/>
      <c r="DW216" s="715"/>
      <c r="DX216" s="215"/>
    </row>
    <row r="217" spans="2:128" hidden="1" x14ac:dyDescent="0.2">
      <c r="B217" s="765"/>
      <c r="C217" s="215"/>
      <c r="D217" s="215"/>
      <c r="E217" s="215"/>
      <c r="F217" s="215"/>
      <c r="G217" s="215"/>
      <c r="H217" s="215"/>
      <c r="I217" s="715"/>
      <c r="J217" s="715"/>
      <c r="K217" s="715"/>
      <c r="L217" s="715"/>
      <c r="M217" s="715"/>
      <c r="N217" s="715"/>
      <c r="O217" s="715"/>
      <c r="P217" s="715"/>
      <c r="Q217" s="715"/>
      <c r="R217" s="715"/>
      <c r="S217" s="715"/>
      <c r="T217" s="715"/>
      <c r="U217" s="715"/>
      <c r="V217" s="766"/>
      <c r="W217" s="766"/>
      <c r="X217" s="766"/>
      <c r="Y217" s="766"/>
      <c r="Z217" s="766"/>
      <c r="AA217" s="766"/>
      <c r="AB217" s="766"/>
      <c r="AC217" s="766"/>
      <c r="AD217" s="766"/>
      <c r="AE217" s="766"/>
      <c r="AF217" s="766"/>
      <c r="AG217" s="766"/>
      <c r="AH217" s="766"/>
      <c r="AI217" s="766"/>
      <c r="AJ217" s="766"/>
      <c r="AK217" s="766"/>
      <c r="AL217" s="766"/>
      <c r="AM217" s="766"/>
      <c r="AN217" s="766"/>
      <c r="AO217" s="766"/>
      <c r="AP217" s="766"/>
      <c r="AQ217" s="766"/>
      <c r="AR217" s="766"/>
      <c r="AS217" s="766"/>
      <c r="AT217" s="766"/>
      <c r="AU217" s="766"/>
      <c r="AV217" s="766"/>
      <c r="AW217" s="766"/>
      <c r="AX217" s="766"/>
      <c r="AY217" s="766"/>
      <c r="AZ217" s="766"/>
      <c r="BA217" s="766"/>
      <c r="BB217" s="766"/>
      <c r="BC217" s="766"/>
      <c r="BD217" s="766"/>
      <c r="BE217" s="766"/>
      <c r="BF217" s="766"/>
      <c r="BG217" s="766"/>
      <c r="BH217" s="766"/>
      <c r="BI217" s="766"/>
      <c r="BJ217" s="766"/>
      <c r="BK217" s="766"/>
      <c r="BL217" s="766"/>
      <c r="BM217" s="766"/>
      <c r="BN217" s="766"/>
      <c r="BO217" s="766"/>
      <c r="BP217" s="766"/>
      <c r="BQ217" s="766"/>
      <c r="BR217" s="766"/>
      <c r="BS217" s="766"/>
      <c r="BT217" s="766"/>
      <c r="BU217" s="766"/>
      <c r="BV217" s="766"/>
      <c r="BW217" s="766"/>
      <c r="BX217" s="766"/>
      <c r="BY217" s="766"/>
      <c r="BZ217" s="766"/>
      <c r="CA217" s="766"/>
      <c r="CB217" s="766"/>
      <c r="CC217" s="766"/>
      <c r="CD217" s="715"/>
      <c r="CE217" s="715"/>
      <c r="CF217" s="715"/>
      <c r="CG217" s="715"/>
      <c r="CH217" s="715"/>
      <c r="CI217" s="715"/>
      <c r="CJ217" s="715"/>
      <c r="CK217" s="715"/>
      <c r="CL217" s="715"/>
      <c r="CM217" s="715"/>
      <c r="CN217" s="715"/>
      <c r="CO217" s="715"/>
      <c r="CP217" s="715"/>
      <c r="CQ217" s="715"/>
      <c r="CR217" s="715"/>
      <c r="CS217" s="715"/>
      <c r="CT217" s="715"/>
      <c r="CU217" s="715"/>
      <c r="CV217" s="715"/>
      <c r="CW217" s="715"/>
      <c r="CX217" s="715"/>
      <c r="CY217" s="715"/>
      <c r="CZ217" s="715"/>
      <c r="DA217" s="715"/>
      <c r="DB217" s="715"/>
      <c r="DC217" s="715"/>
      <c r="DD217" s="715"/>
      <c r="DE217" s="715"/>
      <c r="DF217" s="715"/>
      <c r="DG217" s="715"/>
      <c r="DH217" s="715"/>
      <c r="DI217" s="715"/>
      <c r="DJ217" s="715"/>
      <c r="DK217" s="715"/>
      <c r="DL217" s="715"/>
      <c r="DM217" s="715"/>
      <c r="DN217" s="715"/>
      <c r="DO217" s="715"/>
      <c r="DP217" s="715"/>
      <c r="DQ217" s="715"/>
      <c r="DR217" s="715"/>
      <c r="DS217" s="715"/>
      <c r="DT217" s="715"/>
      <c r="DU217" s="715"/>
      <c r="DV217" s="715"/>
      <c r="DW217" s="715"/>
      <c r="DX217" s="215"/>
    </row>
    <row r="218" spans="2:128" hidden="1" x14ac:dyDescent="0.2">
      <c r="B218" s="765"/>
      <c r="C218" s="215"/>
      <c r="D218" s="215"/>
      <c r="E218" s="215"/>
      <c r="F218" s="215"/>
      <c r="G218" s="215"/>
      <c r="H218" s="215"/>
      <c r="I218" s="715"/>
      <c r="J218" s="715"/>
      <c r="K218" s="715"/>
      <c r="L218" s="715"/>
      <c r="M218" s="715"/>
      <c r="N218" s="715"/>
      <c r="O218" s="715"/>
      <c r="P218" s="715"/>
      <c r="Q218" s="715"/>
      <c r="R218" s="715"/>
      <c r="S218" s="715"/>
      <c r="T218" s="715"/>
      <c r="U218" s="715"/>
      <c r="V218" s="766"/>
      <c r="W218" s="766"/>
      <c r="X218" s="766"/>
      <c r="Y218" s="766"/>
      <c r="Z218" s="766"/>
      <c r="AA218" s="766"/>
      <c r="AB218" s="766"/>
      <c r="AC218" s="766"/>
      <c r="AD218" s="766"/>
      <c r="AE218" s="766"/>
      <c r="AF218" s="766"/>
      <c r="AG218" s="766"/>
      <c r="AH218" s="766"/>
      <c r="AI218" s="766"/>
      <c r="AJ218" s="766"/>
      <c r="AK218" s="766"/>
      <c r="AL218" s="766"/>
      <c r="AM218" s="766"/>
      <c r="AN218" s="766"/>
      <c r="AO218" s="766"/>
      <c r="AP218" s="766"/>
      <c r="AQ218" s="766"/>
      <c r="AR218" s="766"/>
      <c r="AS218" s="766"/>
      <c r="AT218" s="766"/>
      <c r="AU218" s="766"/>
      <c r="AV218" s="766"/>
      <c r="AW218" s="766"/>
      <c r="AX218" s="766"/>
      <c r="AY218" s="766"/>
      <c r="AZ218" s="766"/>
      <c r="BA218" s="766"/>
      <c r="BB218" s="766"/>
      <c r="BC218" s="766"/>
      <c r="BD218" s="766"/>
      <c r="BE218" s="766"/>
      <c r="BF218" s="766"/>
      <c r="BG218" s="766"/>
      <c r="BH218" s="766"/>
      <c r="BI218" s="766"/>
      <c r="BJ218" s="766"/>
      <c r="BK218" s="766"/>
      <c r="BL218" s="766"/>
      <c r="BM218" s="766"/>
      <c r="BN218" s="766"/>
      <c r="BO218" s="766"/>
      <c r="BP218" s="766"/>
      <c r="BQ218" s="766"/>
      <c r="BR218" s="766"/>
      <c r="BS218" s="766"/>
      <c r="BT218" s="766"/>
      <c r="BU218" s="766"/>
      <c r="BV218" s="766"/>
      <c r="BW218" s="766"/>
      <c r="BX218" s="766"/>
      <c r="BY218" s="766"/>
      <c r="BZ218" s="766"/>
      <c r="CA218" s="766"/>
      <c r="CB218" s="766"/>
      <c r="CC218" s="766"/>
      <c r="CD218" s="715"/>
      <c r="CE218" s="715"/>
      <c r="CF218" s="715"/>
      <c r="CG218" s="715"/>
      <c r="CH218" s="715"/>
      <c r="CI218" s="715"/>
      <c r="CJ218" s="715"/>
      <c r="CK218" s="715"/>
      <c r="CL218" s="715"/>
      <c r="CM218" s="715"/>
      <c r="CN218" s="715"/>
      <c r="CO218" s="715"/>
      <c r="CP218" s="715"/>
      <c r="CQ218" s="715"/>
      <c r="CR218" s="715"/>
      <c r="CS218" s="715"/>
      <c r="CT218" s="715"/>
      <c r="CU218" s="715"/>
      <c r="CV218" s="715"/>
      <c r="CW218" s="715"/>
      <c r="CX218" s="715"/>
      <c r="CY218" s="715"/>
      <c r="CZ218" s="715"/>
      <c r="DA218" s="715"/>
      <c r="DB218" s="715"/>
      <c r="DC218" s="715"/>
      <c r="DD218" s="715"/>
      <c r="DE218" s="715"/>
      <c r="DF218" s="715"/>
      <c r="DG218" s="715"/>
      <c r="DH218" s="715"/>
      <c r="DI218" s="715"/>
      <c r="DJ218" s="715"/>
      <c r="DK218" s="715"/>
      <c r="DL218" s="715"/>
      <c r="DM218" s="715"/>
      <c r="DN218" s="715"/>
      <c r="DO218" s="715"/>
      <c r="DP218" s="715"/>
      <c r="DQ218" s="715"/>
      <c r="DR218" s="715"/>
      <c r="DS218" s="715"/>
      <c r="DT218" s="715"/>
      <c r="DU218" s="715"/>
      <c r="DV218" s="715"/>
      <c r="DW218" s="715"/>
      <c r="DX218" s="215"/>
    </row>
    <row r="219" spans="2:128" hidden="1" x14ac:dyDescent="0.2">
      <c r="B219" s="765"/>
      <c r="C219" s="215"/>
      <c r="D219" s="215"/>
      <c r="E219" s="215"/>
      <c r="F219" s="215"/>
      <c r="G219" s="215"/>
      <c r="H219" s="215"/>
      <c r="I219" s="715"/>
      <c r="J219" s="715"/>
      <c r="K219" s="715"/>
      <c r="L219" s="715"/>
      <c r="M219" s="715"/>
      <c r="N219" s="715"/>
      <c r="O219" s="715"/>
      <c r="P219" s="715"/>
      <c r="Q219" s="715"/>
      <c r="R219" s="715"/>
      <c r="S219" s="715"/>
      <c r="T219" s="715"/>
      <c r="U219" s="715"/>
      <c r="V219" s="766"/>
      <c r="W219" s="766"/>
      <c r="X219" s="766"/>
      <c r="Y219" s="766"/>
      <c r="Z219" s="766"/>
      <c r="AA219" s="766"/>
      <c r="AB219" s="766"/>
      <c r="AC219" s="766"/>
      <c r="AD219" s="766"/>
      <c r="AE219" s="766"/>
      <c r="AF219" s="766"/>
      <c r="AG219" s="766"/>
      <c r="AH219" s="766"/>
      <c r="AI219" s="766"/>
      <c r="AJ219" s="766"/>
      <c r="AK219" s="766"/>
      <c r="AL219" s="766"/>
      <c r="AM219" s="766"/>
      <c r="AN219" s="766"/>
      <c r="AO219" s="766"/>
      <c r="AP219" s="766"/>
      <c r="AQ219" s="766"/>
      <c r="AR219" s="766"/>
      <c r="AS219" s="766"/>
      <c r="AT219" s="766"/>
      <c r="AU219" s="766"/>
      <c r="AV219" s="766"/>
      <c r="AW219" s="766"/>
      <c r="AX219" s="766"/>
      <c r="AY219" s="766"/>
      <c r="AZ219" s="766"/>
      <c r="BA219" s="766"/>
      <c r="BB219" s="766"/>
      <c r="BC219" s="766"/>
      <c r="BD219" s="766"/>
      <c r="BE219" s="766"/>
      <c r="BF219" s="766"/>
      <c r="BG219" s="766"/>
      <c r="BH219" s="766"/>
      <c r="BI219" s="766"/>
      <c r="BJ219" s="766"/>
      <c r="BK219" s="766"/>
      <c r="BL219" s="766"/>
      <c r="BM219" s="766"/>
      <c r="BN219" s="766"/>
      <c r="BO219" s="766"/>
      <c r="BP219" s="766"/>
      <c r="BQ219" s="766"/>
      <c r="BR219" s="766"/>
      <c r="BS219" s="766"/>
      <c r="BT219" s="766"/>
      <c r="BU219" s="766"/>
      <c r="BV219" s="766"/>
      <c r="BW219" s="766"/>
      <c r="BX219" s="766"/>
      <c r="BY219" s="766"/>
      <c r="BZ219" s="766"/>
      <c r="CA219" s="766"/>
      <c r="CB219" s="766"/>
      <c r="CC219" s="766"/>
      <c r="CD219" s="715"/>
      <c r="CE219" s="715"/>
      <c r="CF219" s="715"/>
      <c r="CG219" s="715"/>
      <c r="CH219" s="715"/>
      <c r="CI219" s="715"/>
      <c r="CJ219" s="715"/>
      <c r="CK219" s="715"/>
      <c r="CL219" s="715"/>
      <c r="CM219" s="715"/>
      <c r="CN219" s="715"/>
      <c r="CO219" s="715"/>
      <c r="CP219" s="715"/>
      <c r="CQ219" s="715"/>
      <c r="CR219" s="715"/>
      <c r="CS219" s="715"/>
      <c r="CT219" s="715"/>
      <c r="CU219" s="715"/>
      <c r="CV219" s="715"/>
      <c r="CW219" s="715"/>
      <c r="CX219" s="715"/>
      <c r="CY219" s="715"/>
      <c r="CZ219" s="715"/>
      <c r="DA219" s="715"/>
      <c r="DB219" s="715"/>
      <c r="DC219" s="715"/>
      <c r="DD219" s="715"/>
      <c r="DE219" s="715"/>
      <c r="DF219" s="715"/>
      <c r="DG219" s="715"/>
      <c r="DH219" s="715"/>
      <c r="DI219" s="715"/>
      <c r="DJ219" s="715"/>
      <c r="DK219" s="715"/>
      <c r="DL219" s="715"/>
      <c r="DM219" s="715"/>
      <c r="DN219" s="715"/>
      <c r="DO219" s="715"/>
      <c r="DP219" s="715"/>
      <c r="DQ219" s="715"/>
      <c r="DR219" s="715"/>
      <c r="DS219" s="715"/>
      <c r="DT219" s="715"/>
      <c r="DU219" s="715"/>
      <c r="DV219" s="715"/>
      <c r="DW219" s="715"/>
      <c r="DX219" s="215"/>
    </row>
    <row r="220" spans="2:128" hidden="1" x14ac:dyDescent="0.2">
      <c r="B220" s="765"/>
      <c r="C220" s="767">
        <f>'TITLE PAGE'!A9</f>
        <v>0</v>
      </c>
      <c r="D220" s="768">
        <f>'TITLE PAGE'!C9</f>
        <v>0</v>
      </c>
      <c r="E220" s="215"/>
      <c r="F220" s="215"/>
      <c r="G220" s="215"/>
      <c r="H220" s="215"/>
      <c r="I220" s="715"/>
      <c r="J220" s="715"/>
      <c r="K220" s="715"/>
      <c r="L220" s="715"/>
      <c r="M220" s="715"/>
      <c r="N220" s="715"/>
      <c r="O220" s="715"/>
      <c r="P220" s="715"/>
      <c r="Q220" s="715"/>
      <c r="R220" s="715"/>
      <c r="S220" s="715"/>
      <c r="T220" s="715"/>
      <c r="U220" s="715"/>
      <c r="V220" s="715"/>
      <c r="W220" s="715"/>
      <c r="X220" s="715"/>
      <c r="Y220" s="715"/>
      <c r="Z220" s="715"/>
      <c r="AA220" s="715"/>
      <c r="AB220" s="715"/>
      <c r="AC220" s="715"/>
      <c r="AD220" s="715"/>
      <c r="AE220" s="715"/>
      <c r="AF220" s="715"/>
      <c r="AG220" s="715"/>
      <c r="AH220" s="715"/>
      <c r="AI220" s="715"/>
      <c r="AJ220" s="715"/>
      <c r="AK220" s="715"/>
      <c r="AL220" s="715"/>
      <c r="AM220" s="715"/>
      <c r="AN220" s="715"/>
      <c r="AO220" s="715"/>
      <c r="AP220" s="715"/>
      <c r="AQ220" s="715"/>
      <c r="AR220" s="715"/>
      <c r="AS220" s="715"/>
      <c r="AT220" s="715"/>
      <c r="AU220" s="715"/>
      <c r="AV220" s="715"/>
      <c r="AW220" s="715"/>
      <c r="AX220" s="715"/>
      <c r="AY220" s="715"/>
      <c r="AZ220" s="715"/>
      <c r="BA220" s="715"/>
      <c r="BB220" s="715"/>
      <c r="BC220" s="715"/>
      <c r="BD220" s="715"/>
      <c r="BE220" s="715"/>
      <c r="BF220" s="715"/>
      <c r="BG220" s="715"/>
      <c r="BH220" s="715"/>
      <c r="BI220" s="715"/>
      <c r="BJ220" s="715"/>
      <c r="BK220" s="715"/>
      <c r="BL220" s="715"/>
      <c r="BM220" s="715"/>
      <c r="BN220" s="715"/>
      <c r="BO220" s="715"/>
      <c r="BP220" s="715"/>
      <c r="BQ220" s="715"/>
      <c r="BR220" s="715"/>
      <c r="BS220" s="715"/>
      <c r="BT220" s="715"/>
      <c r="BU220" s="715"/>
      <c r="BV220" s="715"/>
      <c r="BW220" s="715"/>
      <c r="BX220" s="715"/>
      <c r="BY220" s="715"/>
      <c r="BZ220" s="715"/>
      <c r="CA220" s="715"/>
      <c r="CB220" s="715"/>
      <c r="CC220" s="715"/>
      <c r="CD220" s="715"/>
      <c r="CE220" s="715"/>
      <c r="CF220" s="715"/>
      <c r="CG220" s="715"/>
      <c r="CH220" s="715"/>
      <c r="CI220" s="715"/>
      <c r="CJ220" s="715"/>
      <c r="CK220" s="715"/>
      <c r="CL220" s="715"/>
      <c r="CM220" s="715"/>
      <c r="CN220" s="715"/>
      <c r="CO220" s="715"/>
      <c r="CP220" s="715"/>
      <c r="CQ220" s="715"/>
      <c r="CR220" s="715"/>
      <c r="CS220" s="715"/>
      <c r="CT220" s="715"/>
      <c r="CU220" s="715"/>
      <c r="CV220" s="715"/>
      <c r="CW220" s="715"/>
      <c r="CX220" s="715"/>
      <c r="CY220" s="715"/>
      <c r="CZ220" s="715"/>
      <c r="DA220" s="715"/>
      <c r="DB220" s="715"/>
      <c r="DC220" s="715"/>
      <c r="DD220" s="715"/>
      <c r="DE220" s="715"/>
      <c r="DF220" s="715"/>
      <c r="DG220" s="715"/>
      <c r="DH220" s="715"/>
      <c r="DI220" s="715"/>
      <c r="DJ220" s="715"/>
      <c r="DK220" s="715"/>
      <c r="DL220" s="715"/>
      <c r="DM220" s="715"/>
      <c r="DN220" s="715"/>
      <c r="DO220" s="715"/>
      <c r="DP220" s="715"/>
      <c r="DQ220" s="715"/>
      <c r="DR220" s="715"/>
      <c r="DS220" s="715"/>
      <c r="DT220" s="715"/>
      <c r="DU220" s="715"/>
      <c r="DV220" s="715"/>
      <c r="DW220" s="715"/>
      <c r="DX220" s="215"/>
    </row>
    <row r="221" spans="2:128" hidden="1" x14ac:dyDescent="0.2">
      <c r="B221" s="769"/>
      <c r="C221" s="770">
        <f>'TITLE PAGE'!A10</f>
        <v>0</v>
      </c>
      <c r="D221" s="771">
        <f>'TITLE PAGE'!C10</f>
        <v>0</v>
      </c>
      <c r="E221" s="204"/>
      <c r="F221" s="204"/>
      <c r="G221" s="204"/>
      <c r="H221" s="204"/>
      <c r="I221" s="766"/>
      <c r="J221" s="766"/>
      <c r="K221" s="766"/>
      <c r="L221" s="766"/>
      <c r="M221" s="766"/>
      <c r="N221" s="766"/>
      <c r="O221" s="766"/>
      <c r="P221" s="766"/>
      <c r="Q221" s="766"/>
      <c r="R221" s="766"/>
      <c r="S221" s="715"/>
      <c r="T221" s="715"/>
      <c r="U221" s="766"/>
      <c r="V221" s="766"/>
      <c r="W221" s="766"/>
      <c r="X221" s="766"/>
      <c r="Y221" s="766"/>
      <c r="Z221" s="766"/>
      <c r="AA221" s="766"/>
      <c r="AB221" s="766"/>
      <c r="AC221" s="766"/>
      <c r="AD221" s="766"/>
      <c r="AE221" s="766"/>
      <c r="AF221" s="766"/>
      <c r="AG221" s="766"/>
      <c r="AH221" s="766"/>
      <c r="AI221" s="766"/>
      <c r="AJ221" s="766"/>
      <c r="AK221" s="766"/>
      <c r="AL221" s="766"/>
      <c r="AM221" s="766"/>
      <c r="AN221" s="766"/>
      <c r="AO221" s="766"/>
      <c r="AP221" s="766"/>
      <c r="AQ221" s="766"/>
      <c r="AR221" s="766"/>
      <c r="AS221" s="766"/>
      <c r="AT221" s="766"/>
      <c r="AU221" s="766"/>
      <c r="AV221" s="766"/>
      <c r="AW221" s="766"/>
      <c r="AX221" s="766"/>
      <c r="AY221" s="766"/>
      <c r="AZ221" s="766"/>
      <c r="BA221" s="766"/>
      <c r="BB221" s="766"/>
      <c r="BC221" s="766"/>
      <c r="BD221" s="766"/>
      <c r="BE221" s="766"/>
      <c r="BF221" s="766"/>
      <c r="BG221" s="766"/>
      <c r="BH221" s="766"/>
      <c r="BI221" s="766"/>
      <c r="BJ221" s="766"/>
      <c r="BK221" s="766"/>
      <c r="BL221" s="766"/>
      <c r="BM221" s="766"/>
      <c r="BN221" s="766"/>
      <c r="BO221" s="766"/>
      <c r="BP221" s="766"/>
      <c r="BQ221" s="766"/>
      <c r="BR221" s="766"/>
      <c r="BS221" s="766"/>
      <c r="BT221" s="766"/>
      <c r="BU221" s="766"/>
      <c r="BV221" s="766"/>
      <c r="BW221" s="766"/>
      <c r="BX221" s="766"/>
      <c r="BY221" s="766"/>
      <c r="BZ221" s="766"/>
      <c r="CA221" s="766"/>
      <c r="CB221" s="766"/>
      <c r="CC221" s="766"/>
      <c r="CD221" s="715"/>
      <c r="CE221" s="715"/>
      <c r="CF221" s="715"/>
      <c r="CG221" s="715"/>
      <c r="CH221" s="715"/>
      <c r="CI221" s="715"/>
      <c r="CJ221" s="715"/>
      <c r="CK221" s="715"/>
      <c r="CL221" s="715"/>
      <c r="CM221" s="715"/>
      <c r="CN221" s="715"/>
      <c r="CO221" s="715"/>
      <c r="CP221" s="715"/>
      <c r="CQ221" s="715"/>
      <c r="CR221" s="715"/>
      <c r="CS221" s="715"/>
      <c r="CT221" s="715"/>
      <c r="CU221" s="715"/>
      <c r="CV221" s="715"/>
      <c r="CW221" s="715"/>
      <c r="CX221" s="715"/>
      <c r="CY221" s="715"/>
      <c r="CZ221" s="715"/>
      <c r="DA221" s="715"/>
      <c r="DB221" s="715"/>
      <c r="DC221" s="715"/>
      <c r="DD221" s="715"/>
      <c r="DE221" s="715"/>
      <c r="DF221" s="715"/>
      <c r="DG221" s="715"/>
      <c r="DH221" s="715"/>
      <c r="DI221" s="715"/>
      <c r="DJ221" s="715"/>
      <c r="DK221" s="715"/>
      <c r="DL221" s="715"/>
      <c r="DM221" s="715"/>
      <c r="DN221" s="715"/>
      <c r="DO221" s="715"/>
      <c r="DP221" s="715"/>
      <c r="DQ221" s="715"/>
      <c r="DR221" s="715"/>
      <c r="DS221" s="715"/>
      <c r="DT221" s="715"/>
      <c r="DU221" s="715"/>
      <c r="DV221" s="715"/>
      <c r="DW221" s="715"/>
      <c r="DX221" s="215"/>
    </row>
    <row r="222" spans="2:128" hidden="1" x14ac:dyDescent="0.2">
      <c r="B222" s="769"/>
      <c r="C222" s="770">
        <f>'TITLE PAGE'!A11</f>
        <v>0</v>
      </c>
      <c r="D222" s="771">
        <f>'TITLE PAGE'!C11</f>
        <v>0</v>
      </c>
      <c r="E222" s="204"/>
      <c r="F222" s="204"/>
      <c r="G222" s="204"/>
      <c r="H222" s="204"/>
      <c r="I222" s="766"/>
      <c r="J222" s="766"/>
      <c r="K222" s="766"/>
      <c r="L222" s="766"/>
      <c r="M222" s="766"/>
      <c r="N222" s="766"/>
      <c r="O222" s="766"/>
      <c r="P222" s="766"/>
      <c r="Q222" s="766"/>
      <c r="R222" s="766"/>
      <c r="S222" s="715"/>
      <c r="T222" s="715"/>
      <c r="U222" s="766"/>
      <c r="V222" s="766"/>
      <c r="W222" s="766"/>
      <c r="X222" s="766"/>
      <c r="Y222" s="766"/>
      <c r="Z222" s="766"/>
      <c r="AA222" s="766"/>
      <c r="AB222" s="766"/>
      <c r="AC222" s="766"/>
      <c r="AD222" s="766"/>
      <c r="AE222" s="766"/>
      <c r="AF222" s="766"/>
      <c r="AG222" s="766"/>
      <c r="AH222" s="766"/>
      <c r="AI222" s="766"/>
      <c r="AJ222" s="766"/>
      <c r="AK222" s="766"/>
      <c r="AL222" s="766"/>
      <c r="AM222" s="766"/>
      <c r="AN222" s="766"/>
      <c r="AO222" s="766"/>
      <c r="AP222" s="766"/>
      <c r="AQ222" s="766"/>
      <c r="AR222" s="766"/>
      <c r="AS222" s="766"/>
      <c r="AT222" s="766"/>
      <c r="AU222" s="766"/>
      <c r="AV222" s="766"/>
      <c r="AW222" s="766"/>
      <c r="AX222" s="766"/>
      <c r="AY222" s="766"/>
      <c r="AZ222" s="766"/>
      <c r="BA222" s="766"/>
      <c r="BB222" s="766"/>
      <c r="BC222" s="766"/>
      <c r="BD222" s="766"/>
      <c r="BE222" s="766"/>
      <c r="BF222" s="766"/>
      <c r="BG222" s="766"/>
      <c r="BH222" s="766"/>
      <c r="BI222" s="766"/>
      <c r="BJ222" s="766"/>
      <c r="BK222" s="766"/>
      <c r="BL222" s="766"/>
      <c r="BM222" s="766"/>
      <c r="BN222" s="766"/>
      <c r="BO222" s="766"/>
      <c r="BP222" s="766"/>
      <c r="BQ222" s="766"/>
      <c r="BR222" s="766"/>
      <c r="BS222" s="766"/>
      <c r="BT222" s="766"/>
      <c r="BU222" s="766"/>
      <c r="BV222" s="766"/>
      <c r="BW222" s="766"/>
      <c r="BX222" s="766"/>
      <c r="BY222" s="766"/>
      <c r="BZ222" s="766"/>
      <c r="CA222" s="766"/>
      <c r="CB222" s="766"/>
      <c r="CC222" s="766"/>
      <c r="CD222" s="715"/>
      <c r="CE222" s="715"/>
      <c r="CF222" s="715"/>
      <c r="CG222" s="715"/>
      <c r="CH222" s="715"/>
      <c r="CI222" s="715"/>
      <c r="CJ222" s="715"/>
      <c r="CK222" s="715"/>
      <c r="CL222" s="715"/>
      <c r="CM222" s="715"/>
      <c r="CN222" s="715"/>
      <c r="CO222" s="715"/>
      <c r="CP222" s="715"/>
      <c r="CQ222" s="715"/>
      <c r="CR222" s="715"/>
      <c r="CS222" s="715"/>
      <c r="CT222" s="715"/>
      <c r="CU222" s="715"/>
      <c r="CV222" s="715"/>
      <c r="CW222" s="715"/>
      <c r="CX222" s="715"/>
      <c r="CY222" s="715"/>
      <c r="CZ222" s="715"/>
      <c r="DA222" s="715"/>
      <c r="DB222" s="715"/>
      <c r="DC222" s="715"/>
      <c r="DD222" s="715"/>
      <c r="DE222" s="715"/>
      <c r="DF222" s="715"/>
      <c r="DG222" s="715"/>
      <c r="DH222" s="715"/>
      <c r="DI222" s="715"/>
      <c r="DJ222" s="715"/>
      <c r="DK222" s="715"/>
      <c r="DL222" s="715"/>
      <c r="DM222" s="715"/>
      <c r="DN222" s="715"/>
      <c r="DO222" s="715"/>
      <c r="DP222" s="715"/>
      <c r="DQ222" s="715"/>
      <c r="DR222" s="715"/>
      <c r="DS222" s="715"/>
      <c r="DT222" s="715"/>
      <c r="DU222" s="715"/>
      <c r="DV222" s="715"/>
      <c r="DW222" s="715"/>
      <c r="DX222" s="215"/>
    </row>
    <row r="223" spans="2:128" hidden="1" x14ac:dyDescent="0.2">
      <c r="B223" s="769"/>
      <c r="C223" s="770">
        <f>'TITLE PAGE'!A12</f>
        <v>0</v>
      </c>
      <c r="D223" s="771">
        <f>'TITLE PAGE'!C12</f>
        <v>0</v>
      </c>
      <c r="E223" s="204"/>
      <c r="F223" s="204"/>
      <c r="G223" s="204"/>
      <c r="H223" s="204"/>
      <c r="I223" s="766"/>
      <c r="J223" s="766"/>
      <c r="K223" s="766"/>
      <c r="L223" s="766"/>
      <c r="M223" s="766"/>
      <c r="N223" s="766"/>
      <c r="O223" s="766"/>
      <c r="P223" s="766"/>
      <c r="Q223" s="766"/>
      <c r="R223" s="766"/>
      <c r="S223" s="715"/>
      <c r="T223" s="715"/>
      <c r="U223" s="766"/>
      <c r="V223" s="766"/>
      <c r="W223" s="766"/>
      <c r="X223" s="766"/>
      <c r="Y223" s="766"/>
      <c r="Z223" s="766"/>
      <c r="AA223" s="766"/>
      <c r="AB223" s="766"/>
      <c r="AC223" s="766"/>
      <c r="AD223" s="766"/>
      <c r="AE223" s="766"/>
      <c r="AF223" s="766"/>
      <c r="AG223" s="766"/>
      <c r="AH223" s="766"/>
      <c r="AI223" s="766"/>
      <c r="AJ223" s="766"/>
      <c r="AK223" s="766"/>
      <c r="AL223" s="766"/>
      <c r="AM223" s="766"/>
      <c r="AN223" s="766"/>
      <c r="AO223" s="766"/>
      <c r="AP223" s="766"/>
      <c r="AQ223" s="766"/>
      <c r="AR223" s="766"/>
      <c r="AS223" s="766"/>
      <c r="AT223" s="766"/>
      <c r="AU223" s="766"/>
      <c r="AV223" s="766"/>
      <c r="AW223" s="766"/>
      <c r="AX223" s="766"/>
      <c r="AY223" s="766"/>
      <c r="AZ223" s="766"/>
      <c r="BA223" s="766"/>
      <c r="BB223" s="766"/>
      <c r="BC223" s="766"/>
      <c r="BD223" s="766"/>
      <c r="BE223" s="766"/>
      <c r="BF223" s="766"/>
      <c r="BG223" s="766"/>
      <c r="BH223" s="766"/>
      <c r="BI223" s="766"/>
      <c r="BJ223" s="766"/>
      <c r="BK223" s="766"/>
      <c r="BL223" s="766"/>
      <c r="BM223" s="766"/>
      <c r="BN223" s="766"/>
      <c r="BO223" s="766"/>
      <c r="BP223" s="766"/>
      <c r="BQ223" s="766"/>
      <c r="BR223" s="766"/>
      <c r="BS223" s="766"/>
      <c r="BT223" s="766"/>
      <c r="BU223" s="766"/>
      <c r="BV223" s="766"/>
      <c r="BW223" s="766"/>
      <c r="BX223" s="766"/>
      <c r="BY223" s="766"/>
      <c r="BZ223" s="766"/>
      <c r="CA223" s="766"/>
      <c r="CB223" s="766"/>
      <c r="CC223" s="766"/>
      <c r="CD223" s="715"/>
      <c r="CE223" s="715"/>
      <c r="CF223" s="715"/>
      <c r="CG223" s="715"/>
      <c r="CH223" s="715"/>
      <c r="CI223" s="715"/>
      <c r="CJ223" s="715"/>
      <c r="CK223" s="715"/>
      <c r="CL223" s="715"/>
      <c r="CM223" s="715"/>
      <c r="CN223" s="715"/>
      <c r="CO223" s="715"/>
      <c r="CP223" s="715"/>
      <c r="CQ223" s="715"/>
      <c r="CR223" s="715"/>
      <c r="CS223" s="715"/>
      <c r="CT223" s="715"/>
      <c r="CU223" s="715"/>
      <c r="CV223" s="715"/>
      <c r="CW223" s="715"/>
      <c r="CX223" s="715"/>
      <c r="CY223" s="715"/>
      <c r="CZ223" s="715"/>
      <c r="DA223" s="715"/>
      <c r="DB223" s="715"/>
      <c r="DC223" s="715"/>
      <c r="DD223" s="715"/>
      <c r="DE223" s="715"/>
      <c r="DF223" s="715"/>
      <c r="DG223" s="715"/>
      <c r="DH223" s="715"/>
      <c r="DI223" s="715"/>
      <c r="DJ223" s="715"/>
      <c r="DK223" s="715"/>
      <c r="DL223" s="715"/>
      <c r="DM223" s="715"/>
      <c r="DN223" s="715"/>
      <c r="DO223" s="715"/>
      <c r="DP223" s="715"/>
      <c r="DQ223" s="715"/>
      <c r="DR223" s="715"/>
      <c r="DS223" s="715"/>
      <c r="DT223" s="715"/>
      <c r="DU223" s="715"/>
      <c r="DV223" s="715"/>
      <c r="DW223" s="715"/>
      <c r="DX223" s="215"/>
    </row>
    <row r="224" spans="2:128" hidden="1" x14ac:dyDescent="0.2">
      <c r="B224" s="769"/>
      <c r="C224" s="772">
        <f>'TITLE PAGE'!A13</f>
        <v>0</v>
      </c>
      <c r="D224" s="773">
        <f>'TITLE PAGE'!C13</f>
        <v>0</v>
      </c>
      <c r="E224" s="204"/>
      <c r="F224" s="204"/>
      <c r="G224" s="204"/>
      <c r="H224" s="204"/>
      <c r="I224" s="766"/>
      <c r="J224" s="766"/>
      <c r="K224" s="766"/>
      <c r="L224" s="766"/>
      <c r="M224" s="766"/>
      <c r="N224" s="766"/>
      <c r="O224" s="766"/>
      <c r="P224" s="766"/>
      <c r="Q224" s="766"/>
      <c r="R224" s="766"/>
      <c r="S224" s="715"/>
      <c r="T224" s="715"/>
      <c r="U224" s="766"/>
      <c r="V224" s="766"/>
      <c r="W224" s="766"/>
      <c r="X224" s="766"/>
      <c r="Y224" s="766"/>
      <c r="Z224" s="766"/>
      <c r="AA224" s="766"/>
      <c r="AB224" s="766"/>
      <c r="AC224" s="766"/>
      <c r="AD224" s="766"/>
      <c r="AE224" s="766"/>
      <c r="AF224" s="766"/>
      <c r="AG224" s="766"/>
      <c r="AH224" s="766"/>
      <c r="AI224" s="766"/>
      <c r="AJ224" s="766"/>
      <c r="AK224" s="766"/>
      <c r="AL224" s="766"/>
      <c r="AM224" s="766"/>
      <c r="AN224" s="766"/>
      <c r="AO224" s="766"/>
      <c r="AP224" s="766"/>
      <c r="AQ224" s="766"/>
      <c r="AR224" s="766"/>
      <c r="AS224" s="766"/>
      <c r="AT224" s="766"/>
      <c r="AU224" s="766"/>
      <c r="AV224" s="766"/>
      <c r="AW224" s="766"/>
      <c r="AX224" s="766"/>
      <c r="AY224" s="766"/>
      <c r="AZ224" s="766"/>
      <c r="BA224" s="766"/>
      <c r="BB224" s="766"/>
      <c r="BC224" s="766"/>
      <c r="BD224" s="766"/>
      <c r="BE224" s="766"/>
      <c r="BF224" s="766"/>
      <c r="BG224" s="766"/>
      <c r="BH224" s="766"/>
      <c r="BI224" s="766"/>
      <c r="BJ224" s="766"/>
      <c r="BK224" s="766"/>
      <c r="BL224" s="766"/>
      <c r="BM224" s="766"/>
      <c r="BN224" s="766"/>
      <c r="BO224" s="766"/>
      <c r="BP224" s="766"/>
      <c r="BQ224" s="766"/>
      <c r="BR224" s="766"/>
      <c r="BS224" s="766"/>
      <c r="BT224" s="766"/>
      <c r="BU224" s="766"/>
      <c r="BV224" s="766"/>
      <c r="BW224" s="766"/>
      <c r="BX224" s="766"/>
      <c r="BY224" s="766"/>
      <c r="BZ224" s="766"/>
      <c r="CA224" s="766"/>
      <c r="CB224" s="766"/>
      <c r="CC224" s="766"/>
      <c r="CD224" s="715"/>
      <c r="CE224" s="715"/>
      <c r="CF224" s="715"/>
      <c r="CG224" s="715"/>
      <c r="CH224" s="715"/>
      <c r="CI224" s="715"/>
      <c r="CJ224" s="715"/>
      <c r="CK224" s="715"/>
      <c r="CL224" s="715"/>
      <c r="CM224" s="715"/>
      <c r="CN224" s="715"/>
      <c r="CO224" s="715"/>
      <c r="CP224" s="715"/>
      <c r="CQ224" s="715"/>
      <c r="CR224" s="715"/>
      <c r="CS224" s="715"/>
      <c r="CT224" s="715"/>
      <c r="CU224" s="715"/>
      <c r="CV224" s="715"/>
      <c r="CW224" s="715"/>
      <c r="CX224" s="715"/>
      <c r="CY224" s="715"/>
      <c r="CZ224" s="715"/>
      <c r="DA224" s="715"/>
      <c r="DB224" s="715"/>
      <c r="DC224" s="715"/>
      <c r="DD224" s="715"/>
      <c r="DE224" s="715"/>
      <c r="DF224" s="715"/>
      <c r="DG224" s="715"/>
      <c r="DH224" s="715"/>
      <c r="DI224" s="715"/>
      <c r="DJ224" s="715"/>
      <c r="DK224" s="715"/>
      <c r="DL224" s="715"/>
      <c r="DM224" s="715"/>
      <c r="DN224" s="715"/>
      <c r="DO224" s="715"/>
      <c r="DP224" s="715"/>
      <c r="DQ224" s="715"/>
      <c r="DR224" s="715"/>
      <c r="DS224" s="715"/>
      <c r="DT224" s="715"/>
      <c r="DU224" s="715"/>
      <c r="DV224" s="715"/>
      <c r="DW224" s="715"/>
      <c r="DX224" s="215"/>
    </row>
    <row r="225" spans="2:128" hidden="1" x14ac:dyDescent="0.2">
      <c r="B225" s="769"/>
      <c r="C225" s="774"/>
      <c r="D225" s="96"/>
      <c r="E225" s="215"/>
      <c r="F225" s="215"/>
      <c r="G225" s="215"/>
      <c r="H225" s="215"/>
      <c r="I225" s="715"/>
      <c r="J225" s="715"/>
      <c r="K225" s="715"/>
      <c r="L225" s="715"/>
      <c r="M225" s="715"/>
      <c r="N225" s="715"/>
      <c r="O225" s="715"/>
      <c r="P225" s="715"/>
      <c r="Q225" s="715"/>
      <c r="R225" s="715"/>
      <c r="S225" s="715"/>
      <c r="T225" s="715"/>
      <c r="U225" s="715"/>
      <c r="V225" s="715"/>
      <c r="W225" s="715"/>
      <c r="X225" s="715"/>
      <c r="Y225" s="715"/>
      <c r="Z225" s="715"/>
      <c r="AA225" s="715"/>
      <c r="AB225" s="715"/>
      <c r="AC225" s="715"/>
      <c r="AD225" s="715"/>
      <c r="AE225" s="715"/>
      <c r="AF225" s="715"/>
      <c r="AG225" s="715"/>
      <c r="AH225" s="715"/>
      <c r="AI225" s="715"/>
      <c r="AJ225" s="715"/>
      <c r="AK225" s="715"/>
      <c r="AL225" s="715"/>
      <c r="AM225" s="715"/>
      <c r="AN225" s="715"/>
      <c r="AO225" s="715"/>
      <c r="AP225" s="715"/>
      <c r="AQ225" s="715"/>
      <c r="AR225" s="715"/>
      <c r="AS225" s="715"/>
      <c r="AT225" s="715"/>
      <c r="AU225" s="715"/>
      <c r="AV225" s="715"/>
      <c r="AW225" s="715"/>
      <c r="AX225" s="715"/>
      <c r="AY225" s="715"/>
      <c r="AZ225" s="715"/>
      <c r="BA225" s="715"/>
      <c r="BB225" s="715"/>
      <c r="BC225" s="715"/>
      <c r="BD225" s="715"/>
      <c r="BE225" s="715"/>
      <c r="BF225" s="715"/>
      <c r="BG225" s="715"/>
      <c r="BH225" s="715"/>
      <c r="BI225" s="715"/>
      <c r="BJ225" s="715"/>
      <c r="BK225" s="715"/>
      <c r="BL225" s="715"/>
      <c r="BM225" s="715"/>
      <c r="BN225" s="715"/>
      <c r="BO225" s="715"/>
      <c r="BP225" s="715"/>
      <c r="BQ225" s="715"/>
      <c r="BR225" s="715"/>
      <c r="BS225" s="715"/>
      <c r="BT225" s="715"/>
      <c r="BU225" s="715"/>
      <c r="BV225" s="715"/>
      <c r="BW225" s="715"/>
      <c r="BX225" s="715"/>
      <c r="BY225" s="715"/>
      <c r="BZ225" s="715"/>
      <c r="CA225" s="715"/>
      <c r="CB225" s="715"/>
      <c r="CC225" s="715"/>
      <c r="CD225" s="715"/>
      <c r="CE225" s="715"/>
      <c r="CF225" s="715"/>
      <c r="CG225" s="715"/>
      <c r="CH225" s="715"/>
      <c r="CI225" s="715"/>
      <c r="CJ225" s="715"/>
      <c r="CK225" s="715"/>
      <c r="CL225" s="715"/>
      <c r="CM225" s="715"/>
      <c r="CN225" s="715"/>
      <c r="CO225" s="715"/>
      <c r="CP225" s="715"/>
      <c r="CQ225" s="715"/>
      <c r="CR225" s="715"/>
      <c r="CS225" s="715"/>
      <c r="CT225" s="715"/>
      <c r="CU225" s="715"/>
      <c r="CV225" s="715"/>
      <c r="CW225" s="715"/>
      <c r="CX225" s="715"/>
      <c r="CY225" s="715"/>
      <c r="CZ225" s="715"/>
      <c r="DA225" s="715"/>
      <c r="DB225" s="715"/>
      <c r="DC225" s="715"/>
      <c r="DD225" s="715"/>
      <c r="DE225" s="715"/>
      <c r="DF225" s="715"/>
      <c r="DG225" s="715"/>
      <c r="DH225" s="715"/>
      <c r="DI225" s="715"/>
      <c r="DJ225" s="715"/>
      <c r="DK225" s="715"/>
      <c r="DL225" s="715"/>
      <c r="DM225" s="715"/>
      <c r="DN225" s="715"/>
      <c r="DO225" s="715"/>
      <c r="DP225" s="715"/>
      <c r="DQ225" s="715"/>
      <c r="DR225" s="715"/>
      <c r="DS225" s="715"/>
      <c r="DT225" s="715"/>
      <c r="DU225" s="715"/>
      <c r="DV225" s="715"/>
      <c r="DW225" s="715"/>
      <c r="DX225" s="215"/>
    </row>
    <row r="226" spans="2:128" hidden="1" x14ac:dyDescent="0.2">
      <c r="B226" s="769"/>
      <c r="C226" s="774"/>
      <c r="D226" s="96"/>
      <c r="E226" s="204"/>
      <c r="F226" s="204"/>
      <c r="G226" s="204"/>
      <c r="H226" s="204"/>
      <c r="I226" s="766"/>
      <c r="J226" s="766"/>
      <c r="K226" s="766"/>
      <c r="L226" s="766"/>
      <c r="M226" s="766"/>
      <c r="N226" s="766"/>
      <c r="O226" s="766"/>
      <c r="P226" s="766"/>
      <c r="Q226" s="766"/>
      <c r="R226" s="766"/>
      <c r="S226" s="715"/>
      <c r="T226" s="715"/>
      <c r="U226" s="766"/>
      <c r="V226" s="766"/>
      <c r="W226" s="766"/>
      <c r="X226" s="766"/>
      <c r="Y226" s="766"/>
      <c r="Z226" s="766"/>
      <c r="AA226" s="766"/>
      <c r="AB226" s="766"/>
      <c r="AC226" s="766"/>
      <c r="AD226" s="766"/>
      <c r="AE226" s="766"/>
      <c r="AF226" s="766"/>
      <c r="AG226" s="766"/>
      <c r="AH226" s="766"/>
      <c r="AI226" s="766"/>
      <c r="AJ226" s="766"/>
      <c r="AK226" s="766"/>
      <c r="AL226" s="766"/>
      <c r="AM226" s="766"/>
      <c r="AN226" s="766"/>
      <c r="AO226" s="766"/>
      <c r="AP226" s="766"/>
      <c r="AQ226" s="766"/>
      <c r="AR226" s="766"/>
      <c r="AS226" s="766"/>
      <c r="AT226" s="766"/>
      <c r="AU226" s="766"/>
      <c r="AV226" s="766"/>
      <c r="AW226" s="766"/>
      <c r="AX226" s="766"/>
      <c r="AY226" s="766"/>
      <c r="AZ226" s="766"/>
      <c r="BA226" s="766"/>
      <c r="BB226" s="766"/>
      <c r="BC226" s="766"/>
      <c r="BD226" s="766"/>
      <c r="BE226" s="766"/>
      <c r="BF226" s="766"/>
      <c r="BG226" s="766"/>
      <c r="BH226" s="766"/>
      <c r="BI226" s="766"/>
      <c r="BJ226" s="766"/>
      <c r="BK226" s="766"/>
      <c r="BL226" s="766"/>
      <c r="BM226" s="766"/>
      <c r="BN226" s="766"/>
      <c r="BO226" s="766"/>
      <c r="BP226" s="766"/>
      <c r="BQ226" s="766"/>
      <c r="BR226" s="766"/>
      <c r="BS226" s="766"/>
      <c r="BT226" s="766"/>
      <c r="BU226" s="766"/>
      <c r="BV226" s="766"/>
      <c r="BW226" s="766"/>
      <c r="BX226" s="766"/>
      <c r="BY226" s="766"/>
      <c r="BZ226" s="766"/>
      <c r="CA226" s="766"/>
      <c r="CB226" s="766"/>
      <c r="CC226" s="766"/>
      <c r="CD226" s="715"/>
      <c r="CE226" s="715"/>
      <c r="CF226" s="715"/>
      <c r="CG226" s="715"/>
      <c r="CH226" s="715"/>
      <c r="CI226" s="715"/>
      <c r="CJ226" s="715"/>
      <c r="CK226" s="715"/>
      <c r="CL226" s="715"/>
      <c r="CM226" s="715"/>
      <c r="CN226" s="715"/>
      <c r="CO226" s="715"/>
      <c r="CP226" s="715"/>
      <c r="CQ226" s="715"/>
      <c r="CR226" s="715"/>
      <c r="CS226" s="715"/>
      <c r="CT226" s="715"/>
      <c r="CU226" s="715"/>
      <c r="CV226" s="715"/>
      <c r="CW226" s="715"/>
      <c r="CX226" s="715"/>
      <c r="CY226" s="715"/>
      <c r="CZ226" s="715"/>
      <c r="DA226" s="715"/>
      <c r="DB226" s="715"/>
      <c r="DC226" s="715"/>
      <c r="DD226" s="715"/>
      <c r="DE226" s="715"/>
      <c r="DF226" s="715"/>
      <c r="DG226" s="715"/>
      <c r="DH226" s="715"/>
      <c r="DI226" s="715"/>
      <c r="DJ226" s="715"/>
      <c r="DK226" s="715"/>
      <c r="DL226" s="715"/>
      <c r="DM226" s="715"/>
      <c r="DN226" s="715"/>
      <c r="DO226" s="715"/>
      <c r="DP226" s="715"/>
      <c r="DQ226" s="715"/>
      <c r="DR226" s="715"/>
      <c r="DS226" s="715"/>
      <c r="DT226" s="715"/>
      <c r="DU226" s="715"/>
      <c r="DV226" s="715"/>
      <c r="DW226" s="715"/>
      <c r="DX226" s="215"/>
    </row>
    <row r="227" spans="2:128" hidden="1" x14ac:dyDescent="0.2">
      <c r="B227" s="775"/>
      <c r="C227" s="776"/>
      <c r="D227" s="776"/>
      <c r="E227" s="776"/>
      <c r="F227" s="776"/>
      <c r="G227" s="776"/>
      <c r="H227" s="776"/>
      <c r="I227" s="777"/>
      <c r="J227" s="777"/>
      <c r="K227" s="777"/>
      <c r="L227" s="777"/>
      <c r="M227" s="777"/>
      <c r="N227" s="777"/>
      <c r="O227" s="777"/>
      <c r="P227" s="777"/>
      <c r="Q227" s="777"/>
      <c r="R227" s="777"/>
      <c r="S227" s="777"/>
      <c r="T227" s="777"/>
      <c r="U227" s="777"/>
      <c r="V227" s="777"/>
      <c r="W227" s="777"/>
      <c r="X227" s="777"/>
      <c r="Y227" s="777"/>
      <c r="Z227" s="777"/>
      <c r="AA227" s="777"/>
      <c r="AB227" s="777"/>
      <c r="AC227" s="777"/>
      <c r="AD227" s="777"/>
      <c r="AE227" s="777"/>
      <c r="AF227" s="777"/>
      <c r="AG227" s="777"/>
      <c r="AH227" s="777"/>
      <c r="AI227" s="777"/>
      <c r="AJ227" s="777"/>
      <c r="AK227" s="777"/>
      <c r="AL227" s="777"/>
      <c r="AM227" s="777"/>
      <c r="AN227" s="777"/>
      <c r="AO227" s="777"/>
      <c r="AP227" s="777"/>
      <c r="AQ227" s="777"/>
      <c r="AR227" s="777"/>
      <c r="AS227" s="777"/>
      <c r="AT227" s="777"/>
      <c r="AU227" s="777"/>
      <c r="AV227" s="777"/>
      <c r="AW227" s="777"/>
      <c r="AX227" s="777"/>
      <c r="AY227" s="777"/>
      <c r="AZ227" s="777"/>
      <c r="BA227" s="777"/>
      <c r="BB227" s="777"/>
      <c r="BC227" s="777"/>
      <c r="BD227" s="777"/>
      <c r="BE227" s="777"/>
      <c r="BF227" s="777"/>
      <c r="BG227" s="777"/>
      <c r="BH227" s="777"/>
      <c r="BI227" s="777"/>
      <c r="BJ227" s="777"/>
      <c r="BK227" s="777"/>
      <c r="BL227" s="777"/>
      <c r="BM227" s="777"/>
      <c r="BN227" s="777"/>
      <c r="BO227" s="777"/>
      <c r="BP227" s="777"/>
      <c r="BQ227" s="777"/>
      <c r="BR227" s="777"/>
      <c r="BS227" s="777"/>
      <c r="BT227" s="777"/>
      <c r="BU227" s="777"/>
      <c r="BV227" s="777"/>
      <c r="BW227" s="777"/>
      <c r="BX227" s="777"/>
      <c r="BY227" s="777"/>
      <c r="BZ227" s="777"/>
      <c r="CA227" s="777"/>
      <c r="CB227" s="777"/>
      <c r="CC227" s="777"/>
      <c r="CD227" s="777"/>
      <c r="CE227" s="777"/>
      <c r="CF227" s="777"/>
      <c r="CG227" s="777"/>
      <c r="CH227" s="777"/>
      <c r="CI227" s="777"/>
      <c r="CJ227" s="777"/>
      <c r="CK227" s="777"/>
      <c r="CL227" s="777"/>
      <c r="CM227" s="777"/>
      <c r="CN227" s="777"/>
      <c r="CO227" s="777"/>
      <c r="CP227" s="777"/>
      <c r="CQ227" s="777"/>
      <c r="CR227" s="777"/>
      <c r="CS227" s="777"/>
      <c r="CT227" s="777"/>
      <c r="CU227" s="777"/>
      <c r="CV227" s="777"/>
      <c r="CW227" s="777"/>
      <c r="CX227" s="777"/>
      <c r="CY227" s="777"/>
      <c r="CZ227" s="777"/>
      <c r="DA227" s="777"/>
      <c r="DB227" s="777"/>
      <c r="DC227" s="777"/>
      <c r="DD227" s="777"/>
      <c r="DE227" s="777"/>
      <c r="DF227" s="777"/>
      <c r="DG227" s="777"/>
      <c r="DH227" s="777"/>
      <c r="DI227" s="777"/>
      <c r="DJ227" s="777"/>
      <c r="DK227" s="777"/>
      <c r="DL227" s="777"/>
      <c r="DM227" s="777"/>
      <c r="DN227" s="777"/>
      <c r="DO227" s="777"/>
      <c r="DP227" s="777"/>
      <c r="DQ227" s="777"/>
      <c r="DR227" s="777"/>
      <c r="DS227" s="777"/>
      <c r="DT227" s="777"/>
      <c r="DU227" s="777"/>
      <c r="DV227" s="777"/>
      <c r="DW227" s="777"/>
      <c r="DX227" s="776"/>
    </row>
    <row r="228" spans="2:128" hidden="1" x14ac:dyDescent="0.2">
      <c r="B228" s="775"/>
      <c r="C228" s="776"/>
      <c r="D228" s="776"/>
      <c r="E228" s="776"/>
      <c r="F228" s="776"/>
      <c r="G228" s="776"/>
      <c r="H228" s="776"/>
      <c r="I228" s="777"/>
      <c r="J228" s="777"/>
      <c r="K228" s="777"/>
      <c r="L228" s="777"/>
      <c r="M228" s="777"/>
      <c r="N228" s="777"/>
      <c r="O228" s="777"/>
      <c r="P228" s="777"/>
      <c r="Q228" s="777"/>
      <c r="R228" s="777"/>
      <c r="S228" s="777"/>
      <c r="T228" s="777"/>
      <c r="U228" s="777"/>
      <c r="V228" s="777"/>
      <c r="W228" s="777"/>
      <c r="X228" s="777"/>
      <c r="Y228" s="777"/>
      <c r="Z228" s="777"/>
      <c r="AA228" s="777"/>
      <c r="AB228" s="777"/>
      <c r="AC228" s="777"/>
      <c r="AD228" s="777"/>
      <c r="AE228" s="777"/>
      <c r="AF228" s="777"/>
      <c r="AG228" s="777"/>
      <c r="AH228" s="777"/>
      <c r="AI228" s="777"/>
      <c r="AJ228" s="777"/>
      <c r="AK228" s="777"/>
      <c r="AL228" s="777"/>
      <c r="AM228" s="777"/>
      <c r="AN228" s="777"/>
      <c r="AO228" s="777"/>
      <c r="AP228" s="777"/>
      <c r="AQ228" s="777"/>
      <c r="AR228" s="777"/>
      <c r="AS228" s="777"/>
      <c r="AT228" s="777"/>
      <c r="AU228" s="777"/>
      <c r="AV228" s="777"/>
      <c r="AW228" s="777"/>
      <c r="AX228" s="777"/>
      <c r="AY228" s="777"/>
      <c r="AZ228" s="777"/>
      <c r="BA228" s="777"/>
      <c r="BB228" s="777"/>
      <c r="BC228" s="777"/>
      <c r="BD228" s="777"/>
      <c r="BE228" s="777"/>
      <c r="BF228" s="777"/>
      <c r="BG228" s="777"/>
      <c r="BH228" s="777"/>
      <c r="BI228" s="777"/>
      <c r="BJ228" s="777"/>
      <c r="BK228" s="777"/>
      <c r="BL228" s="777"/>
      <c r="BM228" s="777"/>
      <c r="BN228" s="777"/>
      <c r="BO228" s="777"/>
      <c r="BP228" s="777"/>
      <c r="BQ228" s="777"/>
      <c r="BR228" s="777"/>
      <c r="BS228" s="777"/>
      <c r="BT228" s="777"/>
      <c r="BU228" s="777"/>
      <c r="BV228" s="777"/>
      <c r="BW228" s="777"/>
      <c r="BX228" s="777"/>
      <c r="BY228" s="777"/>
      <c r="BZ228" s="777"/>
      <c r="CA228" s="777"/>
      <c r="CB228" s="777"/>
      <c r="CC228" s="777"/>
      <c r="CD228" s="777"/>
      <c r="CE228" s="777"/>
      <c r="CF228" s="777"/>
      <c r="CG228" s="777"/>
      <c r="CH228" s="777"/>
      <c r="CI228" s="777"/>
      <c r="CJ228" s="777"/>
      <c r="CK228" s="777"/>
      <c r="CL228" s="777"/>
      <c r="CM228" s="777"/>
      <c r="CN228" s="777"/>
      <c r="CO228" s="777"/>
      <c r="CP228" s="777"/>
      <c r="CQ228" s="777"/>
      <c r="CR228" s="777"/>
      <c r="CS228" s="777"/>
      <c r="CT228" s="777"/>
      <c r="CU228" s="777"/>
      <c r="CV228" s="777"/>
      <c r="CW228" s="777"/>
      <c r="CX228" s="777"/>
      <c r="CY228" s="777"/>
      <c r="CZ228" s="777"/>
      <c r="DA228" s="777"/>
      <c r="DB228" s="777"/>
      <c r="DC228" s="777"/>
      <c r="DD228" s="777"/>
      <c r="DE228" s="777"/>
      <c r="DF228" s="777"/>
      <c r="DG228" s="777"/>
      <c r="DH228" s="777"/>
      <c r="DI228" s="777"/>
      <c r="DJ228" s="777"/>
      <c r="DK228" s="777"/>
      <c r="DL228" s="777"/>
      <c r="DM228" s="777"/>
      <c r="DN228" s="777"/>
      <c r="DO228" s="777"/>
      <c r="DP228" s="777"/>
      <c r="DQ228" s="777"/>
      <c r="DR228" s="777"/>
      <c r="DS228" s="777"/>
      <c r="DT228" s="777"/>
      <c r="DU228" s="777"/>
      <c r="DV228" s="777"/>
      <c r="DW228" s="777"/>
      <c r="DX228" s="776"/>
    </row>
    <row r="229" spans="2:128" hidden="1" x14ac:dyDescent="0.2">
      <c r="B229" s="775" t="s">
        <v>558</v>
      </c>
      <c r="C229" s="778" t="s">
        <v>559</v>
      </c>
      <c r="D229" s="776"/>
      <c r="E229" s="776"/>
      <c r="F229" s="776"/>
      <c r="G229" s="776"/>
      <c r="H229" s="776"/>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c r="AK229" s="777"/>
      <c r="AL229" s="777"/>
      <c r="AM229" s="777"/>
      <c r="AN229" s="777"/>
      <c r="AO229" s="777"/>
      <c r="AP229" s="777"/>
      <c r="AQ229" s="777"/>
      <c r="AR229" s="777"/>
      <c r="AS229" s="777"/>
      <c r="AT229" s="777"/>
      <c r="AU229" s="777"/>
      <c r="AV229" s="777"/>
      <c r="AW229" s="777"/>
      <c r="AX229" s="777"/>
      <c r="AY229" s="777"/>
      <c r="AZ229" s="777"/>
      <c r="BA229" s="777"/>
      <c r="BB229" s="777"/>
      <c r="BC229" s="777"/>
      <c r="BD229" s="777"/>
      <c r="BE229" s="777"/>
      <c r="BF229" s="777"/>
      <c r="BG229" s="777"/>
      <c r="BH229" s="777"/>
      <c r="BI229" s="777"/>
      <c r="BJ229" s="777"/>
      <c r="BK229" s="777"/>
      <c r="BL229" s="777"/>
      <c r="BM229" s="777"/>
      <c r="BN229" s="777"/>
      <c r="BO229" s="777"/>
      <c r="BP229" s="777"/>
      <c r="BQ229" s="777"/>
      <c r="BR229" s="777"/>
      <c r="BS229" s="777"/>
      <c r="BT229" s="777"/>
      <c r="BU229" s="777"/>
      <c r="BV229" s="777"/>
      <c r="BW229" s="777"/>
      <c r="BX229" s="777"/>
      <c r="BY229" s="777"/>
      <c r="BZ229" s="777"/>
      <c r="CA229" s="777"/>
      <c r="CB229" s="777"/>
      <c r="CC229" s="777"/>
      <c r="CD229" s="777"/>
      <c r="CE229" s="777"/>
      <c r="CF229" s="777"/>
      <c r="CG229" s="777"/>
      <c r="CH229" s="777"/>
      <c r="CI229" s="777"/>
      <c r="CJ229" s="777"/>
      <c r="CK229" s="777"/>
      <c r="CL229" s="777"/>
      <c r="CM229" s="777"/>
      <c r="CN229" s="777"/>
      <c r="CO229" s="777"/>
      <c r="CP229" s="777"/>
      <c r="CQ229" s="777"/>
      <c r="CR229" s="777"/>
      <c r="CS229" s="777"/>
      <c r="CT229" s="777"/>
      <c r="CU229" s="777"/>
      <c r="CV229" s="777"/>
      <c r="CW229" s="777"/>
      <c r="CX229" s="777"/>
      <c r="CY229" s="777"/>
      <c r="CZ229" s="777"/>
      <c r="DA229" s="777"/>
      <c r="DB229" s="777"/>
      <c r="DC229" s="777"/>
      <c r="DD229" s="777"/>
      <c r="DE229" s="777"/>
      <c r="DF229" s="777"/>
      <c r="DG229" s="777"/>
      <c r="DH229" s="777"/>
      <c r="DI229" s="777"/>
      <c r="DJ229" s="777"/>
      <c r="DK229" s="777"/>
      <c r="DL229" s="777"/>
      <c r="DM229" s="777"/>
      <c r="DN229" s="777"/>
      <c r="DO229" s="777"/>
      <c r="DP229" s="777"/>
      <c r="DQ229" s="777"/>
      <c r="DR229" s="777"/>
      <c r="DS229" s="777"/>
      <c r="DT229" s="777"/>
      <c r="DU229" s="777"/>
      <c r="DV229" s="777"/>
      <c r="DW229" s="777"/>
      <c r="DX229" s="776"/>
    </row>
    <row r="230" spans="2:128" hidden="1" x14ac:dyDescent="0.2">
      <c r="B230" s="779" t="s">
        <v>54</v>
      </c>
      <c r="C230" s="776" t="s">
        <v>560</v>
      </c>
      <c r="D230" s="776"/>
      <c r="E230" s="776"/>
      <c r="F230" s="776"/>
      <c r="G230" s="776"/>
      <c r="H230" s="776"/>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777"/>
      <c r="AM230" s="777"/>
      <c r="AN230" s="777"/>
      <c r="AO230" s="777"/>
      <c r="AP230" s="777"/>
      <c r="AQ230" s="777"/>
      <c r="AR230" s="777"/>
      <c r="AS230" s="777"/>
      <c r="AT230" s="777"/>
      <c r="AU230" s="777"/>
      <c r="AV230" s="777"/>
      <c r="AW230" s="777"/>
      <c r="AX230" s="777"/>
      <c r="AY230" s="777"/>
      <c r="AZ230" s="777"/>
      <c r="BA230" s="777"/>
      <c r="BB230" s="777"/>
      <c r="BC230" s="777"/>
      <c r="BD230" s="777"/>
      <c r="BE230" s="777"/>
      <c r="BF230" s="777"/>
      <c r="BG230" s="777"/>
      <c r="BH230" s="777"/>
      <c r="BI230" s="777"/>
      <c r="BJ230" s="777"/>
      <c r="BK230" s="777"/>
      <c r="BL230" s="777"/>
      <c r="BM230" s="777"/>
      <c r="BN230" s="777"/>
      <c r="BO230" s="777"/>
      <c r="BP230" s="777"/>
      <c r="BQ230" s="777"/>
      <c r="BR230" s="777"/>
      <c r="BS230" s="777"/>
      <c r="BT230" s="777"/>
      <c r="BU230" s="777"/>
      <c r="BV230" s="777"/>
      <c r="BW230" s="777"/>
      <c r="BX230" s="777"/>
      <c r="BY230" s="777"/>
      <c r="BZ230" s="777"/>
      <c r="CA230" s="777"/>
      <c r="CB230" s="777"/>
      <c r="CC230" s="777"/>
      <c r="CD230" s="777"/>
      <c r="CE230" s="777"/>
      <c r="CF230" s="777"/>
      <c r="CG230" s="777"/>
      <c r="CH230" s="777"/>
      <c r="CI230" s="777"/>
      <c r="CJ230" s="777"/>
      <c r="CK230" s="777"/>
      <c r="CL230" s="777"/>
      <c r="CM230" s="777"/>
      <c r="CN230" s="777"/>
      <c r="CO230" s="777"/>
      <c r="CP230" s="777"/>
      <c r="CQ230" s="777"/>
      <c r="CR230" s="777"/>
      <c r="CS230" s="777"/>
      <c r="CT230" s="777"/>
      <c r="CU230" s="777"/>
      <c r="CV230" s="777"/>
      <c r="CW230" s="777"/>
      <c r="CX230" s="777"/>
      <c r="CY230" s="777"/>
      <c r="CZ230" s="777"/>
      <c r="DA230" s="777"/>
      <c r="DB230" s="777"/>
      <c r="DC230" s="777"/>
      <c r="DD230" s="777"/>
      <c r="DE230" s="777"/>
      <c r="DF230" s="777"/>
      <c r="DG230" s="777"/>
      <c r="DH230" s="777"/>
      <c r="DI230" s="777"/>
      <c r="DJ230" s="777"/>
      <c r="DK230" s="777"/>
      <c r="DL230" s="777"/>
      <c r="DM230" s="777"/>
      <c r="DN230" s="777"/>
      <c r="DO230" s="777"/>
      <c r="DP230" s="777"/>
      <c r="DQ230" s="777"/>
      <c r="DR230" s="777"/>
      <c r="DS230" s="777"/>
      <c r="DT230" s="777"/>
      <c r="DU230" s="777"/>
      <c r="DV230" s="777"/>
      <c r="DW230" s="777"/>
      <c r="DX230" s="776"/>
    </row>
    <row r="231" spans="2:128" hidden="1" x14ac:dyDescent="0.2">
      <c r="B231" s="779" t="s">
        <v>55</v>
      </c>
      <c r="C231" s="776" t="s">
        <v>561</v>
      </c>
      <c r="D231" s="776"/>
      <c r="E231" s="776"/>
      <c r="F231" s="776"/>
      <c r="G231" s="776"/>
      <c r="H231" s="776"/>
      <c r="I231" s="777"/>
      <c r="J231" s="777"/>
      <c r="K231" s="777"/>
      <c r="L231" s="777"/>
      <c r="M231" s="777"/>
      <c r="N231" s="777"/>
      <c r="O231" s="777"/>
      <c r="P231" s="777"/>
      <c r="Q231" s="777"/>
      <c r="R231" s="777"/>
      <c r="S231" s="777"/>
      <c r="T231" s="777"/>
      <c r="U231" s="777"/>
      <c r="V231" s="777"/>
      <c r="W231" s="777"/>
      <c r="X231" s="777"/>
      <c r="Y231" s="777"/>
      <c r="Z231" s="777"/>
      <c r="AA231" s="777"/>
      <c r="AB231" s="777"/>
      <c r="AC231" s="777"/>
      <c r="AD231" s="777"/>
      <c r="AE231" s="777"/>
      <c r="AF231" s="777"/>
      <c r="AG231" s="777"/>
      <c r="AH231" s="777"/>
      <c r="AI231" s="777"/>
      <c r="AJ231" s="777"/>
      <c r="AK231" s="777"/>
      <c r="AL231" s="777"/>
      <c r="AM231" s="777"/>
      <c r="AN231" s="777"/>
      <c r="AO231" s="777"/>
      <c r="AP231" s="777"/>
      <c r="AQ231" s="777"/>
      <c r="AR231" s="777"/>
      <c r="AS231" s="777"/>
      <c r="AT231" s="777"/>
      <c r="AU231" s="777"/>
      <c r="AV231" s="777"/>
      <c r="AW231" s="777"/>
      <c r="AX231" s="777"/>
      <c r="AY231" s="777"/>
      <c r="AZ231" s="777"/>
      <c r="BA231" s="777"/>
      <c r="BB231" s="777"/>
      <c r="BC231" s="777"/>
      <c r="BD231" s="777"/>
      <c r="BE231" s="777"/>
      <c r="BF231" s="777"/>
      <c r="BG231" s="777"/>
      <c r="BH231" s="777"/>
      <c r="BI231" s="777"/>
      <c r="BJ231" s="777"/>
      <c r="BK231" s="777"/>
      <c r="BL231" s="777"/>
      <c r="BM231" s="777"/>
      <c r="BN231" s="777"/>
      <c r="BO231" s="777"/>
      <c r="BP231" s="777"/>
      <c r="BQ231" s="777"/>
      <c r="BR231" s="777"/>
      <c r="BS231" s="777"/>
      <c r="BT231" s="777"/>
      <c r="BU231" s="777"/>
      <c r="BV231" s="777"/>
      <c r="BW231" s="777"/>
      <c r="BX231" s="777"/>
      <c r="BY231" s="777"/>
      <c r="BZ231" s="777"/>
      <c r="CA231" s="777"/>
      <c r="CB231" s="777"/>
      <c r="CC231" s="777"/>
      <c r="CD231" s="777"/>
      <c r="CE231" s="777"/>
      <c r="CF231" s="777"/>
      <c r="CG231" s="777"/>
      <c r="CH231" s="777"/>
      <c r="CI231" s="777"/>
      <c r="CJ231" s="777"/>
      <c r="CK231" s="777"/>
      <c r="CL231" s="777"/>
      <c r="CM231" s="777"/>
      <c r="CN231" s="777"/>
      <c r="CO231" s="777"/>
      <c r="CP231" s="777"/>
      <c r="CQ231" s="777"/>
      <c r="CR231" s="777"/>
      <c r="CS231" s="777"/>
      <c r="CT231" s="777"/>
      <c r="CU231" s="777"/>
      <c r="CV231" s="777"/>
      <c r="CW231" s="777"/>
      <c r="CX231" s="777"/>
      <c r="CY231" s="777"/>
      <c r="CZ231" s="777"/>
      <c r="DA231" s="777"/>
      <c r="DB231" s="777"/>
      <c r="DC231" s="777"/>
      <c r="DD231" s="777"/>
      <c r="DE231" s="777"/>
      <c r="DF231" s="777"/>
      <c r="DG231" s="777"/>
      <c r="DH231" s="777"/>
      <c r="DI231" s="777"/>
      <c r="DJ231" s="777"/>
      <c r="DK231" s="777"/>
      <c r="DL231" s="777"/>
      <c r="DM231" s="777"/>
      <c r="DN231" s="777"/>
      <c r="DO231" s="777"/>
      <c r="DP231" s="777"/>
      <c r="DQ231" s="777"/>
      <c r="DR231" s="777"/>
      <c r="DS231" s="777"/>
      <c r="DT231" s="777"/>
      <c r="DU231" s="777"/>
      <c r="DV231" s="777"/>
      <c r="DW231" s="777"/>
      <c r="DX231" s="776"/>
    </row>
    <row r="232" spans="2:128" hidden="1" x14ac:dyDescent="0.2">
      <c r="B232" s="779" t="s">
        <v>56</v>
      </c>
      <c r="C232" s="776" t="s">
        <v>562</v>
      </c>
      <c r="D232" s="776"/>
      <c r="E232" s="776"/>
      <c r="F232" s="776"/>
      <c r="G232" s="776"/>
      <c r="H232" s="776"/>
      <c r="I232" s="777"/>
      <c r="J232" s="777"/>
      <c r="K232" s="777"/>
      <c r="L232" s="777"/>
      <c r="M232" s="777"/>
      <c r="N232" s="777"/>
      <c r="O232" s="777"/>
      <c r="P232" s="777"/>
      <c r="Q232" s="777"/>
      <c r="R232" s="777"/>
      <c r="S232" s="777"/>
      <c r="T232" s="777"/>
      <c r="U232" s="777"/>
      <c r="V232" s="777"/>
      <c r="W232" s="777"/>
      <c r="X232" s="777"/>
      <c r="Y232" s="777"/>
      <c r="Z232" s="777"/>
      <c r="AA232" s="777"/>
      <c r="AB232" s="777"/>
      <c r="AC232" s="777"/>
      <c r="AD232" s="777"/>
      <c r="AE232" s="777"/>
      <c r="AF232" s="777"/>
      <c r="AG232" s="777"/>
      <c r="AH232" s="777"/>
      <c r="AI232" s="777"/>
      <c r="AJ232" s="777"/>
      <c r="AK232" s="777"/>
      <c r="AL232" s="777"/>
      <c r="AM232" s="777"/>
      <c r="AN232" s="777"/>
      <c r="AO232" s="777"/>
      <c r="AP232" s="777"/>
      <c r="AQ232" s="777"/>
      <c r="AR232" s="777"/>
      <c r="AS232" s="777"/>
      <c r="AT232" s="777"/>
      <c r="AU232" s="777"/>
      <c r="AV232" s="777"/>
      <c r="AW232" s="777"/>
      <c r="AX232" s="777"/>
      <c r="AY232" s="777"/>
      <c r="AZ232" s="777"/>
      <c r="BA232" s="777"/>
      <c r="BB232" s="777"/>
      <c r="BC232" s="777"/>
      <c r="BD232" s="777"/>
      <c r="BE232" s="777"/>
      <c r="BF232" s="777"/>
      <c r="BG232" s="777"/>
      <c r="BH232" s="777"/>
      <c r="BI232" s="777"/>
      <c r="BJ232" s="777"/>
      <c r="BK232" s="777"/>
      <c r="BL232" s="777"/>
      <c r="BM232" s="777"/>
      <c r="BN232" s="777"/>
      <c r="BO232" s="777"/>
      <c r="BP232" s="777"/>
      <c r="BQ232" s="777"/>
      <c r="BR232" s="777"/>
      <c r="BS232" s="777"/>
      <c r="BT232" s="777"/>
      <c r="BU232" s="777"/>
      <c r="BV232" s="777"/>
      <c r="BW232" s="777"/>
      <c r="BX232" s="777"/>
      <c r="BY232" s="777"/>
      <c r="BZ232" s="777"/>
      <c r="CA232" s="777"/>
      <c r="CB232" s="777"/>
      <c r="CC232" s="777"/>
      <c r="CD232" s="777"/>
      <c r="CE232" s="777"/>
      <c r="CF232" s="777"/>
      <c r="CG232" s="777"/>
      <c r="CH232" s="777"/>
      <c r="CI232" s="777"/>
      <c r="CJ232" s="777"/>
      <c r="CK232" s="777"/>
      <c r="CL232" s="777"/>
      <c r="CM232" s="777"/>
      <c r="CN232" s="777"/>
      <c r="CO232" s="777"/>
      <c r="CP232" s="777"/>
      <c r="CQ232" s="777"/>
      <c r="CR232" s="777"/>
      <c r="CS232" s="777"/>
      <c r="CT232" s="777"/>
      <c r="CU232" s="777"/>
      <c r="CV232" s="777"/>
      <c r="CW232" s="777"/>
      <c r="CX232" s="777"/>
      <c r="CY232" s="777"/>
      <c r="CZ232" s="777"/>
      <c r="DA232" s="777"/>
      <c r="DB232" s="777"/>
      <c r="DC232" s="777"/>
      <c r="DD232" s="777"/>
      <c r="DE232" s="777"/>
      <c r="DF232" s="777"/>
      <c r="DG232" s="777"/>
      <c r="DH232" s="777"/>
      <c r="DI232" s="777"/>
      <c r="DJ232" s="777"/>
      <c r="DK232" s="777"/>
      <c r="DL232" s="777"/>
      <c r="DM232" s="777"/>
      <c r="DN232" s="777"/>
      <c r="DO232" s="777"/>
      <c r="DP232" s="777"/>
      <c r="DQ232" s="777"/>
      <c r="DR232" s="777"/>
      <c r="DS232" s="777"/>
      <c r="DT232" s="777"/>
      <c r="DU232" s="777"/>
      <c r="DV232" s="777"/>
      <c r="DW232" s="777"/>
      <c r="DX232" s="776"/>
    </row>
    <row r="233" spans="2:128" hidden="1" x14ac:dyDescent="0.2">
      <c r="B233" s="779" t="s">
        <v>57</v>
      </c>
      <c r="C233" s="776" t="s">
        <v>563</v>
      </c>
      <c r="D233" s="776"/>
      <c r="E233" s="776"/>
      <c r="F233" s="776"/>
      <c r="G233" s="776"/>
      <c r="H233" s="776"/>
      <c r="I233" s="777"/>
      <c r="J233" s="777"/>
      <c r="K233" s="777"/>
      <c r="L233" s="777"/>
      <c r="M233" s="777"/>
      <c r="N233" s="777"/>
      <c r="O233" s="777"/>
      <c r="P233" s="777"/>
      <c r="Q233" s="777"/>
      <c r="R233" s="777"/>
      <c r="S233" s="777"/>
      <c r="T233" s="777"/>
      <c r="U233" s="777"/>
      <c r="V233" s="777"/>
      <c r="W233" s="777"/>
      <c r="X233" s="777"/>
      <c r="Y233" s="777"/>
      <c r="Z233" s="777"/>
      <c r="AA233" s="777"/>
      <c r="AB233" s="777"/>
      <c r="AC233" s="777"/>
      <c r="AD233" s="777"/>
      <c r="AE233" s="777"/>
      <c r="AF233" s="777"/>
      <c r="AG233" s="777"/>
      <c r="AH233" s="777"/>
      <c r="AI233" s="777"/>
      <c r="AJ233" s="777"/>
      <c r="AK233" s="777"/>
      <c r="AL233" s="777"/>
      <c r="AM233" s="777"/>
      <c r="AN233" s="777"/>
      <c r="AO233" s="777"/>
      <c r="AP233" s="777"/>
      <c r="AQ233" s="777"/>
      <c r="AR233" s="777"/>
      <c r="AS233" s="777"/>
      <c r="AT233" s="777"/>
      <c r="AU233" s="777"/>
      <c r="AV233" s="777"/>
      <c r="AW233" s="777"/>
      <c r="AX233" s="777"/>
      <c r="AY233" s="777"/>
      <c r="AZ233" s="777"/>
      <c r="BA233" s="777"/>
      <c r="BB233" s="777"/>
      <c r="BC233" s="777"/>
      <c r="BD233" s="777"/>
      <c r="BE233" s="777"/>
      <c r="BF233" s="777"/>
      <c r="BG233" s="777"/>
      <c r="BH233" s="777"/>
      <c r="BI233" s="777"/>
      <c r="BJ233" s="777"/>
      <c r="BK233" s="777"/>
      <c r="BL233" s="777"/>
      <c r="BM233" s="777"/>
      <c r="BN233" s="777"/>
      <c r="BO233" s="777"/>
      <c r="BP233" s="777"/>
      <c r="BQ233" s="777"/>
      <c r="BR233" s="777"/>
      <c r="BS233" s="777"/>
      <c r="BT233" s="777"/>
      <c r="BU233" s="777"/>
      <c r="BV233" s="777"/>
      <c r="BW233" s="777"/>
      <c r="BX233" s="777"/>
      <c r="BY233" s="777"/>
      <c r="BZ233" s="777"/>
      <c r="CA233" s="777"/>
      <c r="CB233" s="777"/>
      <c r="CC233" s="777"/>
      <c r="CD233" s="777"/>
      <c r="CE233" s="777"/>
      <c r="CF233" s="777"/>
      <c r="CG233" s="777"/>
      <c r="CH233" s="777"/>
      <c r="CI233" s="777"/>
      <c r="CJ233" s="777"/>
      <c r="CK233" s="777"/>
      <c r="CL233" s="777"/>
      <c r="CM233" s="777"/>
      <c r="CN233" s="777"/>
      <c r="CO233" s="777"/>
      <c r="CP233" s="777"/>
      <c r="CQ233" s="777"/>
      <c r="CR233" s="777"/>
      <c r="CS233" s="777"/>
      <c r="CT233" s="777"/>
      <c r="CU233" s="777"/>
      <c r="CV233" s="777"/>
      <c r="CW233" s="777"/>
      <c r="CX233" s="777"/>
      <c r="CY233" s="777"/>
      <c r="CZ233" s="777"/>
      <c r="DA233" s="777"/>
      <c r="DB233" s="777"/>
      <c r="DC233" s="777"/>
      <c r="DD233" s="777"/>
      <c r="DE233" s="777"/>
      <c r="DF233" s="777"/>
      <c r="DG233" s="777"/>
      <c r="DH233" s="777"/>
      <c r="DI233" s="777"/>
      <c r="DJ233" s="777"/>
      <c r="DK233" s="777"/>
      <c r="DL233" s="777"/>
      <c r="DM233" s="777"/>
      <c r="DN233" s="777"/>
      <c r="DO233" s="777"/>
      <c r="DP233" s="777"/>
      <c r="DQ233" s="777"/>
      <c r="DR233" s="777"/>
      <c r="DS233" s="777"/>
      <c r="DT233" s="777"/>
      <c r="DU233" s="777"/>
      <c r="DV233" s="777"/>
      <c r="DW233" s="777"/>
      <c r="DX233" s="776"/>
    </row>
    <row r="234" spans="2:128" hidden="1" x14ac:dyDescent="0.2">
      <c r="B234" s="779" t="s">
        <v>58</v>
      </c>
      <c r="C234" s="776" t="s">
        <v>564</v>
      </c>
      <c r="D234" s="776"/>
      <c r="E234" s="776"/>
      <c r="F234" s="776"/>
      <c r="G234" s="776"/>
      <c r="H234" s="776"/>
      <c r="I234" s="777"/>
      <c r="J234" s="777"/>
      <c r="K234" s="777"/>
      <c r="L234" s="777"/>
      <c r="M234" s="777"/>
      <c r="N234" s="777"/>
      <c r="O234" s="777"/>
      <c r="P234" s="777"/>
      <c r="Q234" s="777"/>
      <c r="R234" s="777"/>
      <c r="S234" s="777"/>
      <c r="T234" s="777"/>
      <c r="U234" s="777"/>
      <c r="V234" s="777"/>
      <c r="W234" s="777"/>
      <c r="X234" s="777"/>
      <c r="Y234" s="777"/>
      <c r="Z234" s="777"/>
      <c r="AA234" s="777"/>
      <c r="AB234" s="777"/>
      <c r="AC234" s="777"/>
      <c r="AD234" s="777"/>
      <c r="AE234" s="777"/>
      <c r="AF234" s="777"/>
      <c r="AG234" s="777"/>
      <c r="AH234" s="777"/>
      <c r="AI234" s="777"/>
      <c r="AJ234" s="777"/>
      <c r="AK234" s="777"/>
      <c r="AL234" s="777"/>
      <c r="AM234" s="777"/>
      <c r="AN234" s="777"/>
      <c r="AO234" s="777"/>
      <c r="AP234" s="777"/>
      <c r="AQ234" s="777"/>
      <c r="AR234" s="777"/>
      <c r="AS234" s="777"/>
      <c r="AT234" s="777"/>
      <c r="AU234" s="777"/>
      <c r="AV234" s="777"/>
      <c r="AW234" s="777"/>
      <c r="AX234" s="777"/>
      <c r="AY234" s="777"/>
      <c r="AZ234" s="777"/>
      <c r="BA234" s="777"/>
      <c r="BB234" s="777"/>
      <c r="BC234" s="777"/>
      <c r="BD234" s="777"/>
      <c r="BE234" s="777"/>
      <c r="BF234" s="777"/>
      <c r="BG234" s="777"/>
      <c r="BH234" s="777"/>
      <c r="BI234" s="777"/>
      <c r="BJ234" s="777"/>
      <c r="BK234" s="777"/>
      <c r="BL234" s="777"/>
      <c r="BM234" s="777"/>
      <c r="BN234" s="777"/>
      <c r="BO234" s="777"/>
      <c r="BP234" s="777"/>
      <c r="BQ234" s="777"/>
      <c r="BR234" s="777"/>
      <c r="BS234" s="777"/>
      <c r="BT234" s="777"/>
      <c r="BU234" s="777"/>
      <c r="BV234" s="777"/>
      <c r="BW234" s="777"/>
      <c r="BX234" s="777"/>
      <c r="BY234" s="777"/>
      <c r="BZ234" s="777"/>
      <c r="CA234" s="777"/>
      <c r="CB234" s="777"/>
      <c r="CC234" s="777"/>
      <c r="CD234" s="777"/>
      <c r="CE234" s="777"/>
      <c r="CF234" s="777"/>
      <c r="CG234" s="777"/>
      <c r="CH234" s="777"/>
      <c r="CI234" s="777"/>
      <c r="CJ234" s="777"/>
      <c r="CK234" s="777"/>
      <c r="CL234" s="777"/>
      <c r="CM234" s="777"/>
      <c r="CN234" s="777"/>
      <c r="CO234" s="777"/>
      <c r="CP234" s="777"/>
      <c r="CQ234" s="777"/>
      <c r="CR234" s="777"/>
      <c r="CS234" s="777"/>
      <c r="CT234" s="777"/>
      <c r="CU234" s="777"/>
      <c r="CV234" s="777"/>
      <c r="CW234" s="777"/>
      <c r="CX234" s="777"/>
      <c r="CY234" s="777"/>
      <c r="CZ234" s="777"/>
      <c r="DA234" s="777"/>
      <c r="DB234" s="777"/>
      <c r="DC234" s="777"/>
      <c r="DD234" s="777"/>
      <c r="DE234" s="777"/>
      <c r="DF234" s="777"/>
      <c r="DG234" s="777"/>
      <c r="DH234" s="777"/>
      <c r="DI234" s="777"/>
      <c r="DJ234" s="777"/>
      <c r="DK234" s="777"/>
      <c r="DL234" s="777"/>
      <c r="DM234" s="777"/>
      <c r="DN234" s="777"/>
      <c r="DO234" s="777"/>
      <c r="DP234" s="777"/>
      <c r="DQ234" s="777"/>
      <c r="DR234" s="777"/>
      <c r="DS234" s="777"/>
      <c r="DT234" s="777"/>
      <c r="DU234" s="777"/>
      <c r="DV234" s="777"/>
      <c r="DW234" s="777"/>
      <c r="DX234" s="776"/>
    </row>
    <row r="235" spans="2:128" hidden="1" x14ac:dyDescent="0.2">
      <c r="B235" s="779" t="s">
        <v>59</v>
      </c>
      <c r="C235" s="776" t="s">
        <v>565</v>
      </c>
      <c r="D235" s="776"/>
      <c r="E235" s="776"/>
      <c r="F235" s="776"/>
      <c r="G235" s="776"/>
      <c r="H235" s="776"/>
      <c r="I235" s="777"/>
      <c r="J235" s="777"/>
      <c r="K235" s="777"/>
      <c r="L235" s="777"/>
      <c r="M235" s="777"/>
      <c r="N235" s="777"/>
      <c r="O235" s="777"/>
      <c r="P235" s="777"/>
      <c r="Q235" s="777"/>
      <c r="R235" s="777"/>
      <c r="S235" s="777"/>
      <c r="T235" s="777"/>
      <c r="U235" s="777"/>
      <c r="V235" s="777"/>
      <c r="W235" s="777"/>
      <c r="X235" s="777"/>
      <c r="Y235" s="777"/>
      <c r="Z235" s="777"/>
      <c r="AA235" s="777"/>
      <c r="AB235" s="777"/>
      <c r="AC235" s="777"/>
      <c r="AD235" s="777"/>
      <c r="AE235" s="777"/>
      <c r="AF235" s="777"/>
      <c r="AG235" s="777"/>
      <c r="AH235" s="777"/>
      <c r="AI235" s="777"/>
      <c r="AJ235" s="777"/>
      <c r="AK235" s="777"/>
      <c r="AL235" s="777"/>
      <c r="AM235" s="777"/>
      <c r="AN235" s="777"/>
      <c r="AO235" s="777"/>
      <c r="AP235" s="777"/>
      <c r="AQ235" s="777"/>
      <c r="AR235" s="777"/>
      <c r="AS235" s="777"/>
      <c r="AT235" s="777"/>
      <c r="AU235" s="777"/>
      <c r="AV235" s="777"/>
      <c r="AW235" s="777"/>
      <c r="AX235" s="777"/>
      <c r="AY235" s="777"/>
      <c r="AZ235" s="777"/>
      <c r="BA235" s="777"/>
      <c r="BB235" s="777"/>
      <c r="BC235" s="777"/>
      <c r="BD235" s="777"/>
      <c r="BE235" s="777"/>
      <c r="BF235" s="777"/>
      <c r="BG235" s="777"/>
      <c r="BH235" s="777"/>
      <c r="BI235" s="777"/>
      <c r="BJ235" s="777"/>
      <c r="BK235" s="777"/>
      <c r="BL235" s="777"/>
      <c r="BM235" s="777"/>
      <c r="BN235" s="777"/>
      <c r="BO235" s="777"/>
      <c r="BP235" s="777"/>
      <c r="BQ235" s="777"/>
      <c r="BR235" s="777"/>
      <c r="BS235" s="777"/>
      <c r="BT235" s="777"/>
      <c r="BU235" s="777"/>
      <c r="BV235" s="777"/>
      <c r="BW235" s="777"/>
      <c r="BX235" s="777"/>
      <c r="BY235" s="777"/>
      <c r="BZ235" s="777"/>
      <c r="CA235" s="777"/>
      <c r="CB235" s="777"/>
      <c r="CC235" s="777"/>
      <c r="CD235" s="777"/>
      <c r="CE235" s="777"/>
      <c r="CF235" s="777"/>
      <c r="CG235" s="777"/>
      <c r="CH235" s="777"/>
      <c r="CI235" s="777"/>
      <c r="CJ235" s="777"/>
      <c r="CK235" s="777"/>
      <c r="CL235" s="777"/>
      <c r="CM235" s="777"/>
      <c r="CN235" s="777"/>
      <c r="CO235" s="777"/>
      <c r="CP235" s="777"/>
      <c r="CQ235" s="777"/>
      <c r="CR235" s="777"/>
      <c r="CS235" s="777"/>
      <c r="CT235" s="777"/>
      <c r="CU235" s="777"/>
      <c r="CV235" s="777"/>
      <c r="CW235" s="777"/>
      <c r="CX235" s="777"/>
      <c r="CY235" s="777"/>
      <c r="CZ235" s="777"/>
      <c r="DA235" s="777"/>
      <c r="DB235" s="777"/>
      <c r="DC235" s="777"/>
      <c r="DD235" s="777"/>
      <c r="DE235" s="777"/>
      <c r="DF235" s="777"/>
      <c r="DG235" s="777"/>
      <c r="DH235" s="777"/>
      <c r="DI235" s="777"/>
      <c r="DJ235" s="777"/>
      <c r="DK235" s="777"/>
      <c r="DL235" s="777"/>
      <c r="DM235" s="777"/>
      <c r="DN235" s="777"/>
      <c r="DO235" s="777"/>
      <c r="DP235" s="777"/>
      <c r="DQ235" s="777"/>
      <c r="DR235" s="777"/>
      <c r="DS235" s="777"/>
      <c r="DT235" s="777"/>
      <c r="DU235" s="777"/>
      <c r="DV235" s="777"/>
      <c r="DW235" s="777"/>
      <c r="DX235" s="776"/>
    </row>
    <row r="236" spans="2:128" hidden="1" x14ac:dyDescent="0.2">
      <c r="B236" s="779" t="s">
        <v>60</v>
      </c>
      <c r="C236" s="776" t="s">
        <v>566</v>
      </c>
      <c r="D236" s="776"/>
      <c r="E236" s="776"/>
      <c r="F236" s="776"/>
      <c r="G236" s="776"/>
      <c r="H236" s="776"/>
      <c r="I236" s="777"/>
      <c r="J236" s="777"/>
      <c r="K236" s="777"/>
      <c r="L236" s="777"/>
      <c r="M236" s="777"/>
      <c r="N236" s="777"/>
      <c r="O236" s="777"/>
      <c r="P236" s="777"/>
      <c r="Q236" s="777"/>
      <c r="R236" s="777"/>
      <c r="S236" s="777"/>
      <c r="T236" s="777"/>
      <c r="U236" s="777"/>
      <c r="V236" s="777"/>
      <c r="W236" s="777"/>
      <c r="X236" s="777"/>
      <c r="Y236" s="777"/>
      <c r="Z236" s="777"/>
      <c r="AA236" s="777"/>
      <c r="AB236" s="777"/>
      <c r="AC236" s="777"/>
      <c r="AD236" s="777"/>
      <c r="AE236" s="777"/>
      <c r="AF236" s="777"/>
      <c r="AG236" s="777"/>
      <c r="AH236" s="777"/>
      <c r="AI236" s="777"/>
      <c r="AJ236" s="777"/>
      <c r="AK236" s="777"/>
      <c r="AL236" s="777"/>
      <c r="AM236" s="777"/>
      <c r="AN236" s="777"/>
      <c r="AO236" s="777"/>
      <c r="AP236" s="777"/>
      <c r="AQ236" s="777"/>
      <c r="AR236" s="777"/>
      <c r="AS236" s="777"/>
      <c r="AT236" s="777"/>
      <c r="AU236" s="777"/>
      <c r="AV236" s="777"/>
      <c r="AW236" s="777"/>
      <c r="AX236" s="777"/>
      <c r="AY236" s="777"/>
      <c r="AZ236" s="777"/>
      <c r="BA236" s="777"/>
      <c r="BB236" s="777"/>
      <c r="BC236" s="777"/>
      <c r="BD236" s="777"/>
      <c r="BE236" s="777"/>
      <c r="BF236" s="777"/>
      <c r="BG236" s="777"/>
      <c r="BH236" s="777"/>
      <c r="BI236" s="777"/>
      <c r="BJ236" s="777"/>
      <c r="BK236" s="777"/>
      <c r="BL236" s="777"/>
      <c r="BM236" s="777"/>
      <c r="BN236" s="777"/>
      <c r="BO236" s="777"/>
      <c r="BP236" s="777"/>
      <c r="BQ236" s="777"/>
      <c r="BR236" s="777"/>
      <c r="BS236" s="777"/>
      <c r="BT236" s="777"/>
      <c r="BU236" s="777"/>
      <c r="BV236" s="777"/>
      <c r="BW236" s="777"/>
      <c r="BX236" s="777"/>
      <c r="BY236" s="777"/>
      <c r="BZ236" s="777"/>
      <c r="CA236" s="777"/>
      <c r="CB236" s="777"/>
      <c r="CC236" s="777"/>
      <c r="CD236" s="777"/>
      <c r="CE236" s="777"/>
      <c r="CF236" s="777"/>
      <c r="CG236" s="777"/>
      <c r="CH236" s="777"/>
      <c r="CI236" s="777"/>
      <c r="CJ236" s="777"/>
      <c r="CK236" s="777"/>
      <c r="CL236" s="777"/>
      <c r="CM236" s="777"/>
      <c r="CN236" s="777"/>
      <c r="CO236" s="777"/>
      <c r="CP236" s="777"/>
      <c r="CQ236" s="777"/>
      <c r="CR236" s="777"/>
      <c r="CS236" s="777"/>
      <c r="CT236" s="777"/>
      <c r="CU236" s="777"/>
      <c r="CV236" s="777"/>
      <c r="CW236" s="777"/>
      <c r="CX236" s="777"/>
      <c r="CY236" s="777"/>
      <c r="CZ236" s="777"/>
      <c r="DA236" s="777"/>
      <c r="DB236" s="777"/>
      <c r="DC236" s="777"/>
      <c r="DD236" s="777"/>
      <c r="DE236" s="777"/>
      <c r="DF236" s="777"/>
      <c r="DG236" s="777"/>
      <c r="DH236" s="777"/>
      <c r="DI236" s="777"/>
      <c r="DJ236" s="777"/>
      <c r="DK236" s="777"/>
      <c r="DL236" s="777"/>
      <c r="DM236" s="777"/>
      <c r="DN236" s="777"/>
      <c r="DO236" s="777"/>
      <c r="DP236" s="777"/>
      <c r="DQ236" s="777"/>
      <c r="DR236" s="777"/>
      <c r="DS236" s="777"/>
      <c r="DT236" s="777"/>
      <c r="DU236" s="777"/>
      <c r="DV236" s="777"/>
      <c r="DW236" s="777"/>
      <c r="DX236" s="776"/>
    </row>
    <row r="237" spans="2:128" hidden="1" x14ac:dyDescent="0.2">
      <c r="B237" s="779" t="s">
        <v>61</v>
      </c>
      <c r="C237" s="776" t="s">
        <v>567</v>
      </c>
      <c r="D237" s="776"/>
      <c r="E237" s="776"/>
      <c r="F237" s="776"/>
      <c r="G237" s="776"/>
      <c r="H237" s="776"/>
      <c r="I237" s="777"/>
      <c r="J237" s="777"/>
      <c r="K237" s="777"/>
      <c r="L237" s="777"/>
      <c r="M237" s="777"/>
      <c r="N237" s="777"/>
      <c r="O237" s="777"/>
      <c r="P237" s="777"/>
      <c r="Q237" s="777"/>
      <c r="R237" s="777"/>
      <c r="S237" s="777"/>
      <c r="T237" s="777"/>
      <c r="U237" s="777"/>
      <c r="V237" s="777"/>
      <c r="W237" s="777"/>
      <c r="X237" s="777"/>
      <c r="Y237" s="777"/>
      <c r="Z237" s="777"/>
      <c r="AA237" s="777"/>
      <c r="AB237" s="777"/>
      <c r="AC237" s="777"/>
      <c r="AD237" s="777"/>
      <c r="AE237" s="777"/>
      <c r="AF237" s="777"/>
      <c r="AG237" s="777"/>
      <c r="AH237" s="777"/>
      <c r="AI237" s="777"/>
      <c r="AJ237" s="777"/>
      <c r="AK237" s="777"/>
      <c r="AL237" s="777"/>
      <c r="AM237" s="777"/>
      <c r="AN237" s="777"/>
      <c r="AO237" s="777"/>
      <c r="AP237" s="777"/>
      <c r="AQ237" s="777"/>
      <c r="AR237" s="777"/>
      <c r="AS237" s="777"/>
      <c r="AT237" s="777"/>
      <c r="AU237" s="777"/>
      <c r="AV237" s="777"/>
      <c r="AW237" s="777"/>
      <c r="AX237" s="777"/>
      <c r="AY237" s="777"/>
      <c r="AZ237" s="777"/>
      <c r="BA237" s="777"/>
      <c r="BB237" s="777"/>
      <c r="BC237" s="777"/>
      <c r="BD237" s="777"/>
      <c r="BE237" s="777"/>
      <c r="BF237" s="777"/>
      <c r="BG237" s="777"/>
      <c r="BH237" s="777"/>
      <c r="BI237" s="777"/>
      <c r="BJ237" s="777"/>
      <c r="BK237" s="777"/>
      <c r="BL237" s="777"/>
      <c r="BM237" s="777"/>
      <c r="BN237" s="777"/>
      <c r="BO237" s="777"/>
      <c r="BP237" s="777"/>
      <c r="BQ237" s="777"/>
      <c r="BR237" s="777"/>
      <c r="BS237" s="777"/>
      <c r="BT237" s="777"/>
      <c r="BU237" s="777"/>
      <c r="BV237" s="777"/>
      <c r="BW237" s="777"/>
      <c r="BX237" s="777"/>
      <c r="BY237" s="777"/>
      <c r="BZ237" s="777"/>
      <c r="CA237" s="777"/>
      <c r="CB237" s="777"/>
      <c r="CC237" s="777"/>
      <c r="CD237" s="777"/>
      <c r="CE237" s="777"/>
      <c r="CF237" s="777"/>
      <c r="CG237" s="777"/>
      <c r="CH237" s="777"/>
      <c r="CI237" s="777"/>
      <c r="CJ237" s="777"/>
      <c r="CK237" s="777"/>
      <c r="CL237" s="777"/>
      <c r="CM237" s="777"/>
      <c r="CN237" s="777"/>
      <c r="CO237" s="777"/>
      <c r="CP237" s="777"/>
      <c r="CQ237" s="777"/>
      <c r="CR237" s="777"/>
      <c r="CS237" s="777"/>
      <c r="CT237" s="777"/>
      <c r="CU237" s="777"/>
      <c r="CV237" s="777"/>
      <c r="CW237" s="777"/>
      <c r="CX237" s="777"/>
      <c r="CY237" s="777"/>
      <c r="CZ237" s="777"/>
      <c r="DA237" s="777"/>
      <c r="DB237" s="777"/>
      <c r="DC237" s="777"/>
      <c r="DD237" s="777"/>
      <c r="DE237" s="777"/>
      <c r="DF237" s="777"/>
      <c r="DG237" s="777"/>
      <c r="DH237" s="777"/>
      <c r="DI237" s="777"/>
      <c r="DJ237" s="777"/>
      <c r="DK237" s="777"/>
      <c r="DL237" s="777"/>
      <c r="DM237" s="777"/>
      <c r="DN237" s="777"/>
      <c r="DO237" s="777"/>
      <c r="DP237" s="777"/>
      <c r="DQ237" s="777"/>
      <c r="DR237" s="777"/>
      <c r="DS237" s="777"/>
      <c r="DT237" s="777"/>
      <c r="DU237" s="777"/>
      <c r="DV237" s="777"/>
      <c r="DW237" s="777"/>
      <c r="DX237" s="776"/>
    </row>
    <row r="238" spans="2:128" hidden="1" x14ac:dyDescent="0.2">
      <c r="B238" s="779" t="s">
        <v>62</v>
      </c>
      <c r="C238" s="776" t="s">
        <v>568</v>
      </c>
      <c r="D238" s="776"/>
      <c r="E238" s="776"/>
      <c r="F238" s="776"/>
      <c r="G238" s="776"/>
      <c r="H238" s="776"/>
      <c r="I238" s="777"/>
      <c r="J238" s="777"/>
      <c r="K238" s="777"/>
      <c r="L238" s="777"/>
      <c r="M238" s="777"/>
      <c r="N238" s="777"/>
      <c r="O238" s="777"/>
      <c r="P238" s="777"/>
      <c r="Q238" s="777"/>
      <c r="R238" s="777"/>
      <c r="S238" s="777"/>
      <c r="T238" s="777"/>
      <c r="U238" s="777"/>
      <c r="V238" s="777"/>
      <c r="W238" s="777"/>
      <c r="X238" s="777"/>
      <c r="Y238" s="777"/>
      <c r="Z238" s="777"/>
      <c r="AA238" s="777"/>
      <c r="AB238" s="777"/>
      <c r="AC238" s="777"/>
      <c r="AD238" s="777"/>
      <c r="AE238" s="777"/>
      <c r="AF238" s="777"/>
      <c r="AG238" s="777"/>
      <c r="AH238" s="777"/>
      <c r="AI238" s="777"/>
      <c r="AJ238" s="777"/>
      <c r="AK238" s="777"/>
      <c r="AL238" s="777"/>
      <c r="AM238" s="777"/>
      <c r="AN238" s="777"/>
      <c r="AO238" s="777"/>
      <c r="AP238" s="777"/>
      <c r="AQ238" s="777"/>
      <c r="AR238" s="777"/>
      <c r="AS238" s="777"/>
      <c r="AT238" s="777"/>
      <c r="AU238" s="777"/>
      <c r="AV238" s="777"/>
      <c r="AW238" s="777"/>
      <c r="AX238" s="777"/>
      <c r="AY238" s="777"/>
      <c r="AZ238" s="777"/>
      <c r="BA238" s="777"/>
      <c r="BB238" s="777"/>
      <c r="BC238" s="777"/>
      <c r="BD238" s="777"/>
      <c r="BE238" s="777"/>
      <c r="BF238" s="777"/>
      <c r="BG238" s="777"/>
      <c r="BH238" s="777"/>
      <c r="BI238" s="777"/>
      <c r="BJ238" s="777"/>
      <c r="BK238" s="777"/>
      <c r="BL238" s="777"/>
      <c r="BM238" s="777"/>
      <c r="BN238" s="777"/>
      <c r="BO238" s="777"/>
      <c r="BP238" s="777"/>
      <c r="BQ238" s="777"/>
      <c r="BR238" s="777"/>
      <c r="BS238" s="777"/>
      <c r="BT238" s="777"/>
      <c r="BU238" s="777"/>
      <c r="BV238" s="777"/>
      <c r="BW238" s="777"/>
      <c r="BX238" s="777"/>
      <c r="BY238" s="777"/>
      <c r="BZ238" s="777"/>
      <c r="CA238" s="777"/>
      <c r="CB238" s="777"/>
      <c r="CC238" s="777"/>
      <c r="CD238" s="777"/>
      <c r="CE238" s="777"/>
      <c r="CF238" s="777"/>
      <c r="CG238" s="777"/>
      <c r="CH238" s="777"/>
      <c r="CI238" s="777"/>
      <c r="CJ238" s="777"/>
      <c r="CK238" s="777"/>
      <c r="CL238" s="777"/>
      <c r="CM238" s="777"/>
      <c r="CN238" s="777"/>
      <c r="CO238" s="777"/>
      <c r="CP238" s="777"/>
      <c r="CQ238" s="777"/>
      <c r="CR238" s="777"/>
      <c r="CS238" s="777"/>
      <c r="CT238" s="777"/>
      <c r="CU238" s="777"/>
      <c r="CV238" s="777"/>
      <c r="CW238" s="777"/>
      <c r="CX238" s="777"/>
      <c r="CY238" s="777"/>
      <c r="CZ238" s="777"/>
      <c r="DA238" s="777"/>
      <c r="DB238" s="777"/>
      <c r="DC238" s="777"/>
      <c r="DD238" s="777"/>
      <c r="DE238" s="777"/>
      <c r="DF238" s="777"/>
      <c r="DG238" s="777"/>
      <c r="DH238" s="777"/>
      <c r="DI238" s="777"/>
      <c r="DJ238" s="777"/>
      <c r="DK238" s="777"/>
      <c r="DL238" s="777"/>
      <c r="DM238" s="777"/>
      <c r="DN238" s="777"/>
      <c r="DO238" s="777"/>
      <c r="DP238" s="777"/>
      <c r="DQ238" s="777"/>
      <c r="DR238" s="777"/>
      <c r="DS238" s="777"/>
      <c r="DT238" s="777"/>
      <c r="DU238" s="777"/>
      <c r="DV238" s="777"/>
      <c r="DW238" s="777"/>
      <c r="DX238" s="776"/>
    </row>
    <row r="239" spans="2:128" hidden="1" x14ac:dyDescent="0.2">
      <c r="B239" s="779" t="s">
        <v>569</v>
      </c>
      <c r="C239" s="776" t="s">
        <v>570</v>
      </c>
      <c r="D239" s="776"/>
      <c r="E239" s="776"/>
      <c r="F239" s="776"/>
      <c r="G239" s="776"/>
      <c r="H239" s="776"/>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c r="AK239" s="777"/>
      <c r="AL239" s="777"/>
      <c r="AM239" s="777"/>
      <c r="AN239" s="777"/>
      <c r="AO239" s="777"/>
      <c r="AP239" s="777"/>
      <c r="AQ239" s="777"/>
      <c r="AR239" s="777"/>
      <c r="AS239" s="777"/>
      <c r="AT239" s="777"/>
      <c r="AU239" s="777"/>
      <c r="AV239" s="777"/>
      <c r="AW239" s="777"/>
      <c r="AX239" s="777"/>
      <c r="AY239" s="777"/>
      <c r="AZ239" s="777"/>
      <c r="BA239" s="777"/>
      <c r="BB239" s="777"/>
      <c r="BC239" s="777"/>
      <c r="BD239" s="777"/>
      <c r="BE239" s="777"/>
      <c r="BF239" s="777"/>
      <c r="BG239" s="777"/>
      <c r="BH239" s="777"/>
      <c r="BI239" s="777"/>
      <c r="BJ239" s="777"/>
      <c r="BK239" s="777"/>
      <c r="BL239" s="777"/>
      <c r="BM239" s="777"/>
      <c r="BN239" s="777"/>
      <c r="BO239" s="777"/>
      <c r="BP239" s="777"/>
      <c r="BQ239" s="777"/>
      <c r="BR239" s="777"/>
      <c r="BS239" s="777"/>
      <c r="BT239" s="777"/>
      <c r="BU239" s="777"/>
      <c r="BV239" s="777"/>
      <c r="BW239" s="777"/>
      <c r="BX239" s="777"/>
      <c r="BY239" s="777"/>
      <c r="BZ239" s="777"/>
      <c r="CA239" s="777"/>
      <c r="CB239" s="777"/>
      <c r="CC239" s="777"/>
      <c r="CD239" s="777"/>
      <c r="CE239" s="777"/>
      <c r="CF239" s="777"/>
      <c r="CG239" s="777"/>
      <c r="CH239" s="777"/>
      <c r="CI239" s="777"/>
      <c r="CJ239" s="777"/>
      <c r="CK239" s="777"/>
      <c r="CL239" s="777"/>
      <c r="CM239" s="777"/>
      <c r="CN239" s="777"/>
      <c r="CO239" s="777"/>
      <c r="CP239" s="777"/>
      <c r="CQ239" s="777"/>
      <c r="CR239" s="777"/>
      <c r="CS239" s="777"/>
      <c r="CT239" s="777"/>
      <c r="CU239" s="777"/>
      <c r="CV239" s="777"/>
      <c r="CW239" s="777"/>
      <c r="CX239" s="777"/>
      <c r="CY239" s="777"/>
      <c r="CZ239" s="777"/>
      <c r="DA239" s="777"/>
      <c r="DB239" s="777"/>
      <c r="DC239" s="777"/>
      <c r="DD239" s="777"/>
      <c r="DE239" s="777"/>
      <c r="DF239" s="777"/>
      <c r="DG239" s="777"/>
      <c r="DH239" s="777"/>
      <c r="DI239" s="777"/>
      <c r="DJ239" s="777"/>
      <c r="DK239" s="777"/>
      <c r="DL239" s="777"/>
      <c r="DM239" s="777"/>
      <c r="DN239" s="777"/>
      <c r="DO239" s="777"/>
      <c r="DP239" s="777"/>
      <c r="DQ239" s="777"/>
      <c r="DR239" s="777"/>
      <c r="DS239" s="777"/>
      <c r="DT239" s="777"/>
      <c r="DU239" s="777"/>
      <c r="DV239" s="777"/>
      <c r="DW239" s="777"/>
      <c r="DX239" s="776"/>
    </row>
    <row r="240" spans="2:128" hidden="1" x14ac:dyDescent="0.2">
      <c r="B240" s="779" t="s">
        <v>571</v>
      </c>
      <c r="C240" s="776" t="s">
        <v>572</v>
      </c>
      <c r="D240" s="776"/>
      <c r="E240" s="776"/>
      <c r="F240" s="776"/>
      <c r="G240" s="776"/>
      <c r="H240" s="776"/>
      <c r="I240" s="777"/>
      <c r="J240" s="777"/>
      <c r="K240" s="777"/>
      <c r="L240" s="777"/>
      <c r="M240" s="777"/>
      <c r="N240" s="777"/>
      <c r="O240" s="777"/>
      <c r="P240" s="777"/>
      <c r="Q240" s="777"/>
      <c r="R240" s="777"/>
      <c r="S240" s="777"/>
      <c r="T240" s="777"/>
      <c r="U240" s="777"/>
      <c r="V240" s="777"/>
      <c r="W240" s="777"/>
      <c r="X240" s="777"/>
      <c r="Y240" s="777"/>
      <c r="Z240" s="777"/>
      <c r="AA240" s="777"/>
      <c r="AB240" s="777"/>
      <c r="AC240" s="777"/>
      <c r="AD240" s="777"/>
      <c r="AE240" s="777"/>
      <c r="AF240" s="777"/>
      <c r="AG240" s="777"/>
      <c r="AH240" s="777"/>
      <c r="AI240" s="777"/>
      <c r="AJ240" s="777"/>
      <c r="AK240" s="777"/>
      <c r="AL240" s="777"/>
      <c r="AM240" s="777"/>
      <c r="AN240" s="777"/>
      <c r="AO240" s="777"/>
      <c r="AP240" s="777"/>
      <c r="AQ240" s="777"/>
      <c r="AR240" s="777"/>
      <c r="AS240" s="777"/>
      <c r="AT240" s="777"/>
      <c r="AU240" s="777"/>
      <c r="AV240" s="777"/>
      <c r="AW240" s="777"/>
      <c r="AX240" s="777"/>
      <c r="AY240" s="777"/>
      <c r="AZ240" s="777"/>
      <c r="BA240" s="777"/>
      <c r="BB240" s="777"/>
      <c r="BC240" s="777"/>
      <c r="BD240" s="777"/>
      <c r="BE240" s="777"/>
      <c r="BF240" s="777"/>
      <c r="BG240" s="777"/>
      <c r="BH240" s="777"/>
      <c r="BI240" s="777"/>
      <c r="BJ240" s="777"/>
      <c r="BK240" s="777"/>
      <c r="BL240" s="777"/>
      <c r="BM240" s="777"/>
      <c r="BN240" s="777"/>
      <c r="BO240" s="777"/>
      <c r="BP240" s="777"/>
      <c r="BQ240" s="777"/>
      <c r="BR240" s="777"/>
      <c r="BS240" s="777"/>
      <c r="BT240" s="777"/>
      <c r="BU240" s="777"/>
      <c r="BV240" s="777"/>
      <c r="BW240" s="777"/>
      <c r="BX240" s="777"/>
      <c r="BY240" s="777"/>
      <c r="BZ240" s="777"/>
      <c r="CA240" s="777"/>
      <c r="CB240" s="777"/>
      <c r="CC240" s="777"/>
      <c r="CD240" s="777"/>
      <c r="CE240" s="777"/>
      <c r="CF240" s="777"/>
      <c r="CG240" s="777"/>
      <c r="CH240" s="777"/>
      <c r="CI240" s="777"/>
      <c r="CJ240" s="777"/>
      <c r="CK240" s="777"/>
      <c r="CL240" s="777"/>
      <c r="CM240" s="777"/>
      <c r="CN240" s="777"/>
      <c r="CO240" s="777"/>
      <c r="CP240" s="777"/>
      <c r="CQ240" s="777"/>
      <c r="CR240" s="777"/>
      <c r="CS240" s="777"/>
      <c r="CT240" s="777"/>
      <c r="CU240" s="777"/>
      <c r="CV240" s="777"/>
      <c r="CW240" s="777"/>
      <c r="CX240" s="777"/>
      <c r="CY240" s="777"/>
      <c r="CZ240" s="777"/>
      <c r="DA240" s="777"/>
      <c r="DB240" s="777"/>
      <c r="DC240" s="777"/>
      <c r="DD240" s="777"/>
      <c r="DE240" s="777"/>
      <c r="DF240" s="777"/>
      <c r="DG240" s="777"/>
      <c r="DH240" s="777"/>
      <c r="DI240" s="777"/>
      <c r="DJ240" s="777"/>
      <c r="DK240" s="777"/>
      <c r="DL240" s="777"/>
      <c r="DM240" s="777"/>
      <c r="DN240" s="777"/>
      <c r="DO240" s="777"/>
      <c r="DP240" s="777"/>
      <c r="DQ240" s="777"/>
      <c r="DR240" s="777"/>
      <c r="DS240" s="777"/>
      <c r="DT240" s="777"/>
      <c r="DU240" s="777"/>
      <c r="DV240" s="777"/>
      <c r="DW240" s="777"/>
      <c r="DX240" s="776"/>
    </row>
    <row r="241" spans="2:128" hidden="1" x14ac:dyDescent="0.2">
      <c r="B241" s="779" t="s">
        <v>573</v>
      </c>
      <c r="C241" s="776"/>
      <c r="D241" s="776"/>
      <c r="E241" s="776"/>
      <c r="F241" s="776"/>
      <c r="G241" s="776"/>
      <c r="H241" s="776"/>
      <c r="I241" s="777"/>
      <c r="J241" s="777"/>
      <c r="K241" s="777"/>
      <c r="L241" s="777"/>
      <c r="M241" s="777"/>
      <c r="N241" s="777"/>
      <c r="O241" s="777"/>
      <c r="P241" s="777"/>
      <c r="Q241" s="777"/>
      <c r="R241" s="777"/>
      <c r="S241" s="777"/>
      <c r="T241" s="777"/>
      <c r="U241" s="777"/>
      <c r="V241" s="777"/>
      <c r="W241" s="777"/>
      <c r="X241" s="777"/>
      <c r="Y241" s="777"/>
      <c r="Z241" s="777"/>
      <c r="AA241" s="777"/>
      <c r="AB241" s="777"/>
      <c r="AC241" s="777"/>
      <c r="AD241" s="777"/>
      <c r="AE241" s="777"/>
      <c r="AF241" s="777"/>
      <c r="AG241" s="777"/>
      <c r="AH241" s="777"/>
      <c r="AI241" s="777"/>
      <c r="AJ241" s="777"/>
      <c r="AK241" s="777"/>
      <c r="AL241" s="777"/>
      <c r="AM241" s="777"/>
      <c r="AN241" s="777"/>
      <c r="AO241" s="777"/>
      <c r="AP241" s="777"/>
      <c r="AQ241" s="777"/>
      <c r="AR241" s="777"/>
      <c r="AS241" s="777"/>
      <c r="AT241" s="777"/>
      <c r="AU241" s="777"/>
      <c r="AV241" s="777"/>
      <c r="AW241" s="777"/>
      <c r="AX241" s="777"/>
      <c r="AY241" s="777"/>
      <c r="AZ241" s="777"/>
      <c r="BA241" s="777"/>
      <c r="BB241" s="777"/>
      <c r="BC241" s="777"/>
      <c r="BD241" s="777"/>
      <c r="BE241" s="777"/>
      <c r="BF241" s="777"/>
      <c r="BG241" s="777"/>
      <c r="BH241" s="777"/>
      <c r="BI241" s="777"/>
      <c r="BJ241" s="777"/>
      <c r="BK241" s="777"/>
      <c r="BL241" s="777"/>
      <c r="BM241" s="777"/>
      <c r="BN241" s="777"/>
      <c r="BO241" s="777"/>
      <c r="BP241" s="777"/>
      <c r="BQ241" s="777"/>
      <c r="BR241" s="777"/>
      <c r="BS241" s="777"/>
      <c r="BT241" s="777"/>
      <c r="BU241" s="777"/>
      <c r="BV241" s="777"/>
      <c r="BW241" s="777"/>
      <c r="BX241" s="777"/>
      <c r="BY241" s="777"/>
      <c r="BZ241" s="777"/>
      <c r="CA241" s="777"/>
      <c r="CB241" s="777"/>
      <c r="CC241" s="777"/>
      <c r="CD241" s="777"/>
      <c r="CE241" s="777"/>
      <c r="CF241" s="777"/>
      <c r="CG241" s="777"/>
      <c r="CH241" s="777"/>
      <c r="CI241" s="777"/>
      <c r="CJ241" s="777"/>
      <c r="CK241" s="777"/>
      <c r="CL241" s="777"/>
      <c r="CM241" s="777"/>
      <c r="CN241" s="777"/>
      <c r="CO241" s="777"/>
      <c r="CP241" s="777"/>
      <c r="CQ241" s="777"/>
      <c r="CR241" s="777"/>
      <c r="CS241" s="777"/>
      <c r="CT241" s="777"/>
      <c r="CU241" s="777"/>
      <c r="CV241" s="777"/>
      <c r="CW241" s="777"/>
      <c r="CX241" s="777"/>
      <c r="CY241" s="777"/>
      <c r="CZ241" s="777"/>
      <c r="DA241" s="777"/>
      <c r="DB241" s="777"/>
      <c r="DC241" s="777"/>
      <c r="DD241" s="777"/>
      <c r="DE241" s="777"/>
      <c r="DF241" s="777"/>
      <c r="DG241" s="777"/>
      <c r="DH241" s="777"/>
      <c r="DI241" s="777"/>
      <c r="DJ241" s="777"/>
      <c r="DK241" s="777"/>
      <c r="DL241" s="777"/>
      <c r="DM241" s="777"/>
      <c r="DN241" s="777"/>
      <c r="DO241" s="777"/>
      <c r="DP241" s="777"/>
      <c r="DQ241" s="777"/>
      <c r="DR241" s="777"/>
      <c r="DS241" s="777"/>
      <c r="DT241" s="777"/>
      <c r="DU241" s="777"/>
      <c r="DV241" s="777"/>
      <c r="DW241" s="777"/>
      <c r="DX241" s="776"/>
    </row>
    <row r="242" spans="2:128" hidden="1" x14ac:dyDescent="0.2">
      <c r="B242" s="779" t="s">
        <v>66</v>
      </c>
      <c r="C242" s="776"/>
      <c r="D242" s="776"/>
      <c r="E242" s="776"/>
      <c r="F242" s="776"/>
      <c r="G242" s="776"/>
      <c r="H242" s="776"/>
      <c r="I242" s="777"/>
      <c r="J242" s="777"/>
      <c r="K242" s="777"/>
      <c r="L242" s="777"/>
      <c r="M242" s="777"/>
      <c r="N242" s="777"/>
      <c r="O242" s="777"/>
      <c r="P242" s="777"/>
      <c r="Q242" s="777"/>
      <c r="R242" s="777"/>
      <c r="S242" s="777"/>
      <c r="T242" s="777"/>
      <c r="U242" s="777"/>
      <c r="V242" s="777"/>
      <c r="W242" s="777"/>
      <c r="X242" s="777"/>
      <c r="Y242" s="777"/>
      <c r="Z242" s="777"/>
      <c r="AA242" s="777"/>
      <c r="AB242" s="777"/>
      <c r="AC242" s="777"/>
      <c r="AD242" s="777"/>
      <c r="AE242" s="777"/>
      <c r="AF242" s="777"/>
      <c r="AG242" s="777"/>
      <c r="AH242" s="777"/>
      <c r="AI242" s="777"/>
      <c r="AJ242" s="777"/>
      <c r="AK242" s="777"/>
      <c r="AL242" s="777"/>
      <c r="AM242" s="777"/>
      <c r="AN242" s="777"/>
      <c r="AO242" s="777"/>
      <c r="AP242" s="777"/>
      <c r="AQ242" s="777"/>
      <c r="AR242" s="777"/>
      <c r="AS242" s="777"/>
      <c r="AT242" s="777"/>
      <c r="AU242" s="777"/>
      <c r="AV242" s="777"/>
      <c r="AW242" s="777"/>
      <c r="AX242" s="777"/>
      <c r="AY242" s="777"/>
      <c r="AZ242" s="777"/>
      <c r="BA242" s="777"/>
      <c r="BB242" s="777"/>
      <c r="BC242" s="777"/>
      <c r="BD242" s="777"/>
      <c r="BE242" s="777"/>
      <c r="BF242" s="777"/>
      <c r="BG242" s="777"/>
      <c r="BH242" s="777"/>
      <c r="BI242" s="777"/>
      <c r="BJ242" s="777"/>
      <c r="BK242" s="777"/>
      <c r="BL242" s="777"/>
      <c r="BM242" s="777"/>
      <c r="BN242" s="777"/>
      <c r="BO242" s="777"/>
      <c r="BP242" s="777"/>
      <c r="BQ242" s="777"/>
      <c r="BR242" s="777"/>
      <c r="BS242" s="777"/>
      <c r="BT242" s="777"/>
      <c r="BU242" s="777"/>
      <c r="BV242" s="777"/>
      <c r="BW242" s="777"/>
      <c r="BX242" s="777"/>
      <c r="BY242" s="777"/>
      <c r="BZ242" s="777"/>
      <c r="CA242" s="777"/>
      <c r="CB242" s="777"/>
      <c r="CC242" s="777"/>
      <c r="CD242" s="777"/>
      <c r="CE242" s="777"/>
      <c r="CF242" s="777"/>
      <c r="CG242" s="777"/>
      <c r="CH242" s="777"/>
      <c r="CI242" s="777"/>
      <c r="CJ242" s="777"/>
      <c r="CK242" s="777"/>
      <c r="CL242" s="777"/>
      <c r="CM242" s="777"/>
      <c r="CN242" s="777"/>
      <c r="CO242" s="777"/>
      <c r="CP242" s="777"/>
      <c r="CQ242" s="777"/>
      <c r="CR242" s="777"/>
      <c r="CS242" s="777"/>
      <c r="CT242" s="777"/>
      <c r="CU242" s="777"/>
      <c r="CV242" s="777"/>
      <c r="CW242" s="777"/>
      <c r="CX242" s="777"/>
      <c r="CY242" s="777"/>
      <c r="CZ242" s="777"/>
      <c r="DA242" s="777"/>
      <c r="DB242" s="777"/>
      <c r="DC242" s="777"/>
      <c r="DD242" s="777"/>
      <c r="DE242" s="777"/>
      <c r="DF242" s="777"/>
      <c r="DG242" s="777"/>
      <c r="DH242" s="777"/>
      <c r="DI242" s="777"/>
      <c r="DJ242" s="777"/>
      <c r="DK242" s="777"/>
      <c r="DL242" s="777"/>
      <c r="DM242" s="777"/>
      <c r="DN242" s="777"/>
      <c r="DO242" s="777"/>
      <c r="DP242" s="777"/>
      <c r="DQ242" s="777"/>
      <c r="DR242" s="777"/>
      <c r="DS242" s="777"/>
      <c r="DT242" s="777"/>
      <c r="DU242" s="777"/>
      <c r="DV242" s="777"/>
      <c r="DW242" s="777"/>
      <c r="DX242" s="776"/>
    </row>
    <row r="243" spans="2:128" hidden="1" x14ac:dyDescent="0.2">
      <c r="B243" s="779" t="s">
        <v>67</v>
      </c>
      <c r="C243" s="776" t="s">
        <v>574</v>
      </c>
      <c r="D243" s="776"/>
      <c r="E243" s="776"/>
      <c r="F243" s="776"/>
      <c r="G243" s="776"/>
      <c r="H243" s="776"/>
      <c r="I243" s="777"/>
      <c r="J243" s="777"/>
      <c r="K243" s="777"/>
      <c r="L243" s="777"/>
      <c r="M243" s="777"/>
      <c r="N243" s="777"/>
      <c r="O243" s="777"/>
      <c r="P243" s="777"/>
      <c r="Q243" s="777"/>
      <c r="R243" s="777"/>
      <c r="S243" s="777"/>
      <c r="T243" s="777"/>
      <c r="U243" s="777"/>
      <c r="V243" s="777"/>
      <c r="W243" s="777"/>
      <c r="X243" s="777"/>
      <c r="Y243" s="777"/>
      <c r="Z243" s="777"/>
      <c r="AA243" s="777"/>
      <c r="AB243" s="777"/>
      <c r="AC243" s="777"/>
      <c r="AD243" s="777"/>
      <c r="AE243" s="777"/>
      <c r="AF243" s="777"/>
      <c r="AG243" s="777"/>
      <c r="AH243" s="777"/>
      <c r="AI243" s="777"/>
      <c r="AJ243" s="777"/>
      <c r="AK243" s="777"/>
      <c r="AL243" s="777"/>
      <c r="AM243" s="777"/>
      <c r="AN243" s="777"/>
      <c r="AO243" s="777"/>
      <c r="AP243" s="777"/>
      <c r="AQ243" s="777"/>
      <c r="AR243" s="777"/>
      <c r="AS243" s="777"/>
      <c r="AT243" s="777"/>
      <c r="AU243" s="777"/>
      <c r="AV243" s="777"/>
      <c r="AW243" s="777"/>
      <c r="AX243" s="777"/>
      <c r="AY243" s="777"/>
      <c r="AZ243" s="777"/>
      <c r="BA243" s="777"/>
      <c r="BB243" s="777"/>
      <c r="BC243" s="777"/>
      <c r="BD243" s="777"/>
      <c r="BE243" s="777"/>
      <c r="BF243" s="777"/>
      <c r="BG243" s="777"/>
      <c r="BH243" s="777"/>
      <c r="BI243" s="777"/>
      <c r="BJ243" s="777"/>
      <c r="BK243" s="777"/>
      <c r="BL243" s="777"/>
      <c r="BM243" s="777"/>
      <c r="BN243" s="777"/>
      <c r="BO243" s="777"/>
      <c r="BP243" s="777"/>
      <c r="BQ243" s="777"/>
      <c r="BR243" s="777"/>
      <c r="BS243" s="777"/>
      <c r="BT243" s="777"/>
      <c r="BU243" s="777"/>
      <c r="BV243" s="777"/>
      <c r="BW243" s="777"/>
      <c r="BX243" s="777"/>
      <c r="BY243" s="777"/>
      <c r="BZ243" s="777"/>
      <c r="CA243" s="777"/>
      <c r="CB243" s="777"/>
      <c r="CC243" s="777"/>
      <c r="CD243" s="777"/>
      <c r="CE243" s="777"/>
      <c r="CF243" s="777"/>
      <c r="CG243" s="777"/>
      <c r="CH243" s="777"/>
      <c r="CI243" s="777"/>
      <c r="CJ243" s="777"/>
      <c r="CK243" s="777"/>
      <c r="CL243" s="777"/>
      <c r="CM243" s="777"/>
      <c r="CN243" s="777"/>
      <c r="CO243" s="777"/>
      <c r="CP243" s="777"/>
      <c r="CQ243" s="777"/>
      <c r="CR243" s="777"/>
      <c r="CS243" s="777"/>
      <c r="CT243" s="777"/>
      <c r="CU243" s="777"/>
      <c r="CV243" s="777"/>
      <c r="CW243" s="777"/>
      <c r="CX243" s="777"/>
      <c r="CY243" s="777"/>
      <c r="CZ243" s="777"/>
      <c r="DA243" s="777"/>
      <c r="DB243" s="777"/>
      <c r="DC243" s="777"/>
      <c r="DD243" s="777"/>
      <c r="DE243" s="777"/>
      <c r="DF243" s="777"/>
      <c r="DG243" s="777"/>
      <c r="DH243" s="777"/>
      <c r="DI243" s="777"/>
      <c r="DJ243" s="777"/>
      <c r="DK243" s="777"/>
      <c r="DL243" s="777"/>
      <c r="DM243" s="777"/>
      <c r="DN243" s="777"/>
      <c r="DO243" s="777"/>
      <c r="DP243" s="777"/>
      <c r="DQ243" s="777"/>
      <c r="DR243" s="777"/>
      <c r="DS243" s="777"/>
      <c r="DT243" s="777"/>
      <c r="DU243" s="777"/>
      <c r="DV243" s="777"/>
      <c r="DW243" s="777"/>
      <c r="DX243" s="776"/>
    </row>
    <row r="244" spans="2:128" hidden="1" x14ac:dyDescent="0.2">
      <c r="B244" s="779" t="s">
        <v>68</v>
      </c>
      <c r="C244" s="776" t="s">
        <v>496</v>
      </c>
      <c r="D244" s="776"/>
      <c r="E244" s="776"/>
      <c r="F244" s="776"/>
      <c r="G244" s="776"/>
      <c r="H244" s="776"/>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c r="AK244" s="777"/>
      <c r="AL244" s="777"/>
      <c r="AM244" s="777"/>
      <c r="AN244" s="777"/>
      <c r="AO244" s="777"/>
      <c r="AP244" s="777"/>
      <c r="AQ244" s="777"/>
      <c r="AR244" s="777"/>
      <c r="AS244" s="777"/>
      <c r="AT244" s="777"/>
      <c r="AU244" s="777"/>
      <c r="AV244" s="777"/>
      <c r="AW244" s="777"/>
      <c r="AX244" s="777"/>
      <c r="AY244" s="777"/>
      <c r="AZ244" s="777"/>
      <c r="BA244" s="777"/>
      <c r="BB244" s="777"/>
      <c r="BC244" s="777"/>
      <c r="BD244" s="777"/>
      <c r="BE244" s="777"/>
      <c r="BF244" s="777"/>
      <c r="BG244" s="777"/>
      <c r="BH244" s="777"/>
      <c r="BI244" s="777"/>
      <c r="BJ244" s="777"/>
      <c r="BK244" s="777"/>
      <c r="BL244" s="777"/>
      <c r="BM244" s="777"/>
      <c r="BN244" s="777"/>
      <c r="BO244" s="777"/>
      <c r="BP244" s="777"/>
      <c r="BQ244" s="777"/>
      <c r="BR244" s="777"/>
      <c r="BS244" s="777"/>
      <c r="BT244" s="777"/>
      <c r="BU244" s="777"/>
      <c r="BV244" s="777"/>
      <c r="BW244" s="777"/>
      <c r="BX244" s="777"/>
      <c r="BY244" s="777"/>
      <c r="BZ244" s="777"/>
      <c r="CA244" s="777"/>
      <c r="CB244" s="777"/>
      <c r="CC244" s="777"/>
      <c r="CD244" s="777"/>
      <c r="CE244" s="777"/>
      <c r="CF244" s="777"/>
      <c r="CG244" s="777"/>
      <c r="CH244" s="777"/>
      <c r="CI244" s="777"/>
      <c r="CJ244" s="777"/>
      <c r="CK244" s="777"/>
      <c r="CL244" s="777"/>
      <c r="CM244" s="777"/>
      <c r="CN244" s="777"/>
      <c r="CO244" s="777"/>
      <c r="CP244" s="777"/>
      <c r="CQ244" s="777"/>
      <c r="CR244" s="777"/>
      <c r="CS244" s="777"/>
      <c r="CT244" s="777"/>
      <c r="CU244" s="777"/>
      <c r="CV244" s="777"/>
      <c r="CW244" s="777"/>
      <c r="CX244" s="777"/>
      <c r="CY244" s="777"/>
      <c r="CZ244" s="777"/>
      <c r="DA244" s="777"/>
      <c r="DB244" s="777"/>
      <c r="DC244" s="777"/>
      <c r="DD244" s="777"/>
      <c r="DE244" s="777"/>
      <c r="DF244" s="777"/>
      <c r="DG244" s="777"/>
      <c r="DH244" s="777"/>
      <c r="DI244" s="777"/>
      <c r="DJ244" s="777"/>
      <c r="DK244" s="777"/>
      <c r="DL244" s="777"/>
      <c r="DM244" s="777"/>
      <c r="DN244" s="777"/>
      <c r="DO244" s="777"/>
      <c r="DP244" s="777"/>
      <c r="DQ244" s="777"/>
      <c r="DR244" s="777"/>
      <c r="DS244" s="777"/>
      <c r="DT244" s="777"/>
      <c r="DU244" s="777"/>
      <c r="DV244" s="777"/>
      <c r="DW244" s="777"/>
      <c r="DX244" s="776"/>
    </row>
    <row r="245" spans="2:128" hidden="1" x14ac:dyDescent="0.2">
      <c r="B245" s="779" t="s">
        <v>69</v>
      </c>
      <c r="C245" s="776" t="s">
        <v>575</v>
      </c>
      <c r="D245" s="776"/>
      <c r="E245" s="776"/>
      <c r="F245" s="776"/>
      <c r="G245" s="776"/>
      <c r="H245" s="776"/>
      <c r="I245" s="777"/>
      <c r="J245" s="777"/>
      <c r="K245" s="777"/>
      <c r="L245" s="777"/>
      <c r="M245" s="777"/>
      <c r="N245" s="777"/>
      <c r="O245" s="777"/>
      <c r="P245" s="777"/>
      <c r="Q245" s="777"/>
      <c r="R245" s="777"/>
      <c r="S245" s="777"/>
      <c r="T245" s="777"/>
      <c r="U245" s="777"/>
      <c r="V245" s="777"/>
      <c r="W245" s="777"/>
      <c r="X245" s="777"/>
      <c r="Y245" s="777"/>
      <c r="Z245" s="777"/>
      <c r="AA245" s="777"/>
      <c r="AB245" s="777"/>
      <c r="AC245" s="777"/>
      <c r="AD245" s="777"/>
      <c r="AE245" s="777"/>
      <c r="AF245" s="777"/>
      <c r="AG245" s="777"/>
      <c r="AH245" s="777"/>
      <c r="AI245" s="777"/>
      <c r="AJ245" s="777"/>
      <c r="AK245" s="777"/>
      <c r="AL245" s="777"/>
      <c r="AM245" s="777"/>
      <c r="AN245" s="777"/>
      <c r="AO245" s="777"/>
      <c r="AP245" s="777"/>
      <c r="AQ245" s="777"/>
      <c r="AR245" s="777"/>
      <c r="AS245" s="777"/>
      <c r="AT245" s="777"/>
      <c r="AU245" s="777"/>
      <c r="AV245" s="777"/>
      <c r="AW245" s="777"/>
      <c r="AX245" s="777"/>
      <c r="AY245" s="777"/>
      <c r="AZ245" s="777"/>
      <c r="BA245" s="777"/>
      <c r="BB245" s="777"/>
      <c r="BC245" s="777"/>
      <c r="BD245" s="777"/>
      <c r="BE245" s="777"/>
      <c r="BF245" s="777"/>
      <c r="BG245" s="777"/>
      <c r="BH245" s="777"/>
      <c r="BI245" s="777"/>
      <c r="BJ245" s="777"/>
      <c r="BK245" s="777"/>
      <c r="BL245" s="777"/>
      <c r="BM245" s="777"/>
      <c r="BN245" s="777"/>
      <c r="BO245" s="777"/>
      <c r="BP245" s="777"/>
      <c r="BQ245" s="777"/>
      <c r="BR245" s="777"/>
      <c r="BS245" s="777"/>
      <c r="BT245" s="777"/>
      <c r="BU245" s="777"/>
      <c r="BV245" s="777"/>
      <c r="BW245" s="777"/>
      <c r="BX245" s="777"/>
      <c r="BY245" s="777"/>
      <c r="BZ245" s="777"/>
      <c r="CA245" s="777"/>
      <c r="CB245" s="777"/>
      <c r="CC245" s="777"/>
      <c r="CD245" s="777"/>
      <c r="CE245" s="777"/>
      <c r="CF245" s="777"/>
      <c r="CG245" s="777"/>
      <c r="CH245" s="777"/>
      <c r="CI245" s="777"/>
      <c r="CJ245" s="777"/>
      <c r="CK245" s="777"/>
      <c r="CL245" s="777"/>
      <c r="CM245" s="777"/>
      <c r="CN245" s="777"/>
      <c r="CO245" s="777"/>
      <c r="CP245" s="777"/>
      <c r="CQ245" s="777"/>
      <c r="CR245" s="777"/>
      <c r="CS245" s="777"/>
      <c r="CT245" s="777"/>
      <c r="CU245" s="777"/>
      <c r="CV245" s="777"/>
      <c r="CW245" s="777"/>
      <c r="CX245" s="777"/>
      <c r="CY245" s="777"/>
      <c r="CZ245" s="777"/>
      <c r="DA245" s="777"/>
      <c r="DB245" s="777"/>
      <c r="DC245" s="777"/>
      <c r="DD245" s="777"/>
      <c r="DE245" s="777"/>
      <c r="DF245" s="777"/>
      <c r="DG245" s="777"/>
      <c r="DH245" s="777"/>
      <c r="DI245" s="777"/>
      <c r="DJ245" s="777"/>
      <c r="DK245" s="777"/>
      <c r="DL245" s="777"/>
      <c r="DM245" s="777"/>
      <c r="DN245" s="777"/>
      <c r="DO245" s="777"/>
      <c r="DP245" s="777"/>
      <c r="DQ245" s="777"/>
      <c r="DR245" s="777"/>
      <c r="DS245" s="777"/>
      <c r="DT245" s="777"/>
      <c r="DU245" s="777"/>
      <c r="DV245" s="777"/>
      <c r="DW245" s="777"/>
      <c r="DX245" s="776"/>
    </row>
    <row r="246" spans="2:128" hidden="1" x14ac:dyDescent="0.2">
      <c r="B246" s="779" t="s">
        <v>70</v>
      </c>
      <c r="C246" s="776" t="s">
        <v>576</v>
      </c>
      <c r="D246" s="776"/>
      <c r="E246" s="776"/>
      <c r="F246" s="776"/>
      <c r="G246" s="776"/>
      <c r="H246" s="776"/>
      <c r="I246" s="777"/>
      <c r="J246" s="777"/>
      <c r="K246" s="777"/>
      <c r="L246" s="777"/>
      <c r="M246" s="777"/>
      <c r="N246" s="777"/>
      <c r="O246" s="777"/>
      <c r="P246" s="777"/>
      <c r="Q246" s="777"/>
      <c r="R246" s="777"/>
      <c r="S246" s="777"/>
      <c r="T246" s="777"/>
      <c r="U246" s="777"/>
      <c r="V246" s="777"/>
      <c r="W246" s="777"/>
      <c r="X246" s="777"/>
      <c r="Y246" s="777"/>
      <c r="Z246" s="777"/>
      <c r="AA246" s="777"/>
      <c r="AB246" s="777"/>
      <c r="AC246" s="777"/>
      <c r="AD246" s="777"/>
      <c r="AE246" s="777"/>
      <c r="AF246" s="777"/>
      <c r="AG246" s="777"/>
      <c r="AH246" s="777"/>
      <c r="AI246" s="777"/>
      <c r="AJ246" s="777"/>
      <c r="AK246" s="777"/>
      <c r="AL246" s="777"/>
      <c r="AM246" s="777"/>
      <c r="AN246" s="777"/>
      <c r="AO246" s="777"/>
      <c r="AP246" s="777"/>
      <c r="AQ246" s="777"/>
      <c r="AR246" s="777"/>
      <c r="AS246" s="777"/>
      <c r="AT246" s="777"/>
      <c r="AU246" s="777"/>
      <c r="AV246" s="777"/>
      <c r="AW246" s="777"/>
      <c r="AX246" s="777"/>
      <c r="AY246" s="777"/>
      <c r="AZ246" s="777"/>
      <c r="BA246" s="777"/>
      <c r="BB246" s="777"/>
      <c r="BC246" s="777"/>
      <c r="BD246" s="777"/>
      <c r="BE246" s="777"/>
      <c r="BF246" s="777"/>
      <c r="BG246" s="777"/>
      <c r="BH246" s="777"/>
      <c r="BI246" s="777"/>
      <c r="BJ246" s="777"/>
      <c r="BK246" s="777"/>
      <c r="BL246" s="777"/>
      <c r="BM246" s="777"/>
      <c r="BN246" s="777"/>
      <c r="BO246" s="777"/>
      <c r="BP246" s="777"/>
      <c r="BQ246" s="777"/>
      <c r="BR246" s="777"/>
      <c r="BS246" s="777"/>
      <c r="BT246" s="777"/>
      <c r="BU246" s="777"/>
      <c r="BV246" s="777"/>
      <c r="BW246" s="777"/>
      <c r="BX246" s="777"/>
      <c r="BY246" s="777"/>
      <c r="BZ246" s="777"/>
      <c r="CA246" s="777"/>
      <c r="CB246" s="777"/>
      <c r="CC246" s="777"/>
      <c r="CD246" s="777"/>
      <c r="CE246" s="777"/>
      <c r="CF246" s="777"/>
      <c r="CG246" s="777"/>
      <c r="CH246" s="777"/>
      <c r="CI246" s="777"/>
      <c r="CJ246" s="777"/>
      <c r="CK246" s="777"/>
      <c r="CL246" s="777"/>
      <c r="CM246" s="777"/>
      <c r="CN246" s="777"/>
      <c r="CO246" s="777"/>
      <c r="CP246" s="777"/>
      <c r="CQ246" s="777"/>
      <c r="CR246" s="777"/>
      <c r="CS246" s="777"/>
      <c r="CT246" s="777"/>
      <c r="CU246" s="777"/>
      <c r="CV246" s="777"/>
      <c r="CW246" s="777"/>
      <c r="CX246" s="777"/>
      <c r="CY246" s="777"/>
      <c r="CZ246" s="777"/>
      <c r="DA246" s="777"/>
      <c r="DB246" s="777"/>
      <c r="DC246" s="777"/>
      <c r="DD246" s="777"/>
      <c r="DE246" s="777"/>
      <c r="DF246" s="777"/>
      <c r="DG246" s="777"/>
      <c r="DH246" s="777"/>
      <c r="DI246" s="777"/>
      <c r="DJ246" s="777"/>
      <c r="DK246" s="777"/>
      <c r="DL246" s="777"/>
      <c r="DM246" s="777"/>
      <c r="DN246" s="777"/>
      <c r="DO246" s="777"/>
      <c r="DP246" s="777"/>
      <c r="DQ246" s="777"/>
      <c r="DR246" s="777"/>
      <c r="DS246" s="777"/>
      <c r="DT246" s="777"/>
      <c r="DU246" s="777"/>
      <c r="DV246" s="777"/>
      <c r="DW246" s="777"/>
      <c r="DX246" s="776"/>
    </row>
    <row r="247" spans="2:128" hidden="1" x14ac:dyDescent="0.2">
      <c r="B247" s="779" t="s">
        <v>71</v>
      </c>
      <c r="C247" s="776" t="s">
        <v>577</v>
      </c>
      <c r="D247" s="776"/>
      <c r="E247" s="776"/>
      <c r="F247" s="776"/>
      <c r="G247" s="776"/>
      <c r="H247" s="776"/>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c r="AK247" s="777"/>
      <c r="AL247" s="777"/>
      <c r="AM247" s="777"/>
      <c r="AN247" s="777"/>
      <c r="AO247" s="777"/>
      <c r="AP247" s="777"/>
      <c r="AQ247" s="777"/>
      <c r="AR247" s="777"/>
      <c r="AS247" s="777"/>
      <c r="AT247" s="777"/>
      <c r="AU247" s="777"/>
      <c r="AV247" s="777"/>
      <c r="AW247" s="777"/>
      <c r="AX247" s="777"/>
      <c r="AY247" s="777"/>
      <c r="AZ247" s="777"/>
      <c r="BA247" s="777"/>
      <c r="BB247" s="777"/>
      <c r="BC247" s="777"/>
      <c r="BD247" s="777"/>
      <c r="BE247" s="777"/>
      <c r="BF247" s="777"/>
      <c r="BG247" s="777"/>
      <c r="BH247" s="777"/>
      <c r="BI247" s="777"/>
      <c r="BJ247" s="777"/>
      <c r="BK247" s="777"/>
      <c r="BL247" s="777"/>
      <c r="BM247" s="777"/>
      <c r="BN247" s="777"/>
      <c r="BO247" s="777"/>
      <c r="BP247" s="777"/>
      <c r="BQ247" s="777"/>
      <c r="BR247" s="777"/>
      <c r="BS247" s="777"/>
      <c r="BT247" s="777"/>
      <c r="BU247" s="777"/>
      <c r="BV247" s="777"/>
      <c r="BW247" s="777"/>
      <c r="BX247" s="777"/>
      <c r="BY247" s="777"/>
      <c r="BZ247" s="777"/>
      <c r="CA247" s="777"/>
      <c r="CB247" s="777"/>
      <c r="CC247" s="777"/>
      <c r="CD247" s="777"/>
      <c r="CE247" s="777"/>
      <c r="CF247" s="777"/>
      <c r="CG247" s="777"/>
      <c r="CH247" s="777"/>
      <c r="CI247" s="777"/>
      <c r="CJ247" s="777"/>
      <c r="CK247" s="777"/>
      <c r="CL247" s="777"/>
      <c r="CM247" s="777"/>
      <c r="CN247" s="777"/>
      <c r="CO247" s="777"/>
      <c r="CP247" s="777"/>
      <c r="CQ247" s="777"/>
      <c r="CR247" s="777"/>
      <c r="CS247" s="777"/>
      <c r="CT247" s="777"/>
      <c r="CU247" s="777"/>
      <c r="CV247" s="777"/>
      <c r="CW247" s="777"/>
      <c r="CX247" s="777"/>
      <c r="CY247" s="777"/>
      <c r="CZ247" s="777"/>
      <c r="DA247" s="777"/>
      <c r="DB247" s="777"/>
      <c r="DC247" s="777"/>
      <c r="DD247" s="777"/>
      <c r="DE247" s="777"/>
      <c r="DF247" s="777"/>
      <c r="DG247" s="777"/>
      <c r="DH247" s="777"/>
      <c r="DI247" s="777"/>
      <c r="DJ247" s="777"/>
      <c r="DK247" s="777"/>
      <c r="DL247" s="777"/>
      <c r="DM247" s="777"/>
      <c r="DN247" s="777"/>
      <c r="DO247" s="777"/>
      <c r="DP247" s="777"/>
      <c r="DQ247" s="777"/>
      <c r="DR247" s="777"/>
      <c r="DS247" s="777"/>
      <c r="DT247" s="777"/>
      <c r="DU247" s="777"/>
      <c r="DV247" s="777"/>
      <c r="DW247" s="777"/>
      <c r="DX247" s="776"/>
    </row>
    <row r="248" spans="2:128" hidden="1" x14ac:dyDescent="0.2">
      <c r="B248" s="779" t="s">
        <v>72</v>
      </c>
      <c r="C248" s="776" t="s">
        <v>578</v>
      </c>
      <c r="D248" s="776"/>
      <c r="E248" s="776"/>
      <c r="F248" s="776"/>
      <c r="G248" s="776"/>
      <c r="H248" s="776"/>
      <c r="I248" s="777"/>
      <c r="J248" s="777"/>
      <c r="K248" s="777"/>
      <c r="L248" s="777"/>
      <c r="M248" s="777"/>
      <c r="N248" s="777"/>
      <c r="O248" s="777"/>
      <c r="P248" s="777"/>
      <c r="Q248" s="777"/>
      <c r="R248" s="777"/>
      <c r="S248" s="777"/>
      <c r="T248" s="777"/>
      <c r="U248" s="777"/>
      <c r="V248" s="777"/>
      <c r="W248" s="777"/>
      <c r="X248" s="777"/>
      <c r="Y248" s="777"/>
      <c r="Z248" s="777"/>
      <c r="AA248" s="777"/>
      <c r="AB248" s="777"/>
      <c r="AC248" s="777"/>
      <c r="AD248" s="777"/>
      <c r="AE248" s="777"/>
      <c r="AF248" s="777"/>
      <c r="AG248" s="777"/>
      <c r="AH248" s="777"/>
      <c r="AI248" s="777"/>
      <c r="AJ248" s="777"/>
      <c r="AK248" s="777"/>
      <c r="AL248" s="777"/>
      <c r="AM248" s="777"/>
      <c r="AN248" s="777"/>
      <c r="AO248" s="777"/>
      <c r="AP248" s="777"/>
      <c r="AQ248" s="777"/>
      <c r="AR248" s="777"/>
      <c r="AS248" s="777"/>
      <c r="AT248" s="777"/>
      <c r="AU248" s="777"/>
      <c r="AV248" s="777"/>
      <c r="AW248" s="777"/>
      <c r="AX248" s="777"/>
      <c r="AY248" s="777"/>
      <c r="AZ248" s="777"/>
      <c r="BA248" s="777"/>
      <c r="BB248" s="777"/>
      <c r="BC248" s="777"/>
      <c r="BD248" s="777"/>
      <c r="BE248" s="777"/>
      <c r="BF248" s="777"/>
      <c r="BG248" s="777"/>
      <c r="BH248" s="777"/>
      <c r="BI248" s="777"/>
      <c r="BJ248" s="777"/>
      <c r="BK248" s="777"/>
      <c r="BL248" s="777"/>
      <c r="BM248" s="777"/>
      <c r="BN248" s="777"/>
      <c r="BO248" s="777"/>
      <c r="BP248" s="777"/>
      <c r="BQ248" s="777"/>
      <c r="BR248" s="777"/>
      <c r="BS248" s="777"/>
      <c r="BT248" s="777"/>
      <c r="BU248" s="777"/>
      <c r="BV248" s="777"/>
      <c r="BW248" s="777"/>
      <c r="BX248" s="777"/>
      <c r="BY248" s="777"/>
      <c r="BZ248" s="777"/>
      <c r="CA248" s="777"/>
      <c r="CB248" s="777"/>
      <c r="CC248" s="777"/>
      <c r="CD248" s="777"/>
      <c r="CE248" s="777"/>
      <c r="CF248" s="777"/>
      <c r="CG248" s="777"/>
      <c r="CH248" s="777"/>
      <c r="CI248" s="777"/>
      <c r="CJ248" s="777"/>
      <c r="CK248" s="777"/>
      <c r="CL248" s="777"/>
      <c r="CM248" s="777"/>
      <c r="CN248" s="777"/>
      <c r="CO248" s="777"/>
      <c r="CP248" s="777"/>
      <c r="CQ248" s="777"/>
      <c r="CR248" s="777"/>
      <c r="CS248" s="777"/>
      <c r="CT248" s="777"/>
      <c r="CU248" s="777"/>
      <c r="CV248" s="777"/>
      <c r="CW248" s="777"/>
      <c r="CX248" s="777"/>
      <c r="CY248" s="777"/>
      <c r="CZ248" s="777"/>
      <c r="DA248" s="777"/>
      <c r="DB248" s="777"/>
      <c r="DC248" s="777"/>
      <c r="DD248" s="777"/>
      <c r="DE248" s="777"/>
      <c r="DF248" s="777"/>
      <c r="DG248" s="777"/>
      <c r="DH248" s="777"/>
      <c r="DI248" s="777"/>
      <c r="DJ248" s="777"/>
      <c r="DK248" s="777"/>
      <c r="DL248" s="777"/>
      <c r="DM248" s="777"/>
      <c r="DN248" s="777"/>
      <c r="DO248" s="777"/>
      <c r="DP248" s="777"/>
      <c r="DQ248" s="777"/>
      <c r="DR248" s="777"/>
      <c r="DS248" s="777"/>
      <c r="DT248" s="777"/>
      <c r="DU248" s="777"/>
      <c r="DV248" s="777"/>
      <c r="DW248" s="777"/>
      <c r="DX248" s="776"/>
    </row>
    <row r="249" spans="2:128" hidden="1" x14ac:dyDescent="0.2">
      <c r="B249" s="779" t="s">
        <v>73</v>
      </c>
      <c r="C249" s="776" t="s">
        <v>579</v>
      </c>
      <c r="D249" s="776"/>
      <c r="E249" s="776"/>
      <c r="F249" s="776"/>
      <c r="G249" s="776"/>
      <c r="H249" s="776"/>
      <c r="I249" s="777"/>
      <c r="J249" s="777"/>
      <c r="K249" s="777"/>
      <c r="L249" s="777"/>
      <c r="M249" s="777"/>
      <c r="N249" s="777"/>
      <c r="O249" s="777"/>
      <c r="P249" s="777"/>
      <c r="Q249" s="777"/>
      <c r="R249" s="777"/>
      <c r="S249" s="777"/>
      <c r="T249" s="777"/>
      <c r="U249" s="777"/>
      <c r="V249" s="777"/>
      <c r="W249" s="777"/>
      <c r="X249" s="777"/>
      <c r="Y249" s="777"/>
      <c r="Z249" s="777"/>
      <c r="AA249" s="777"/>
      <c r="AB249" s="777"/>
      <c r="AC249" s="777"/>
      <c r="AD249" s="777"/>
      <c r="AE249" s="777"/>
      <c r="AF249" s="777"/>
      <c r="AG249" s="777"/>
      <c r="AH249" s="777"/>
      <c r="AI249" s="777"/>
      <c r="AJ249" s="777"/>
      <c r="AK249" s="777"/>
      <c r="AL249" s="777"/>
      <c r="AM249" s="777"/>
      <c r="AN249" s="777"/>
      <c r="AO249" s="777"/>
      <c r="AP249" s="777"/>
      <c r="AQ249" s="777"/>
      <c r="AR249" s="777"/>
      <c r="AS249" s="777"/>
      <c r="AT249" s="777"/>
      <c r="AU249" s="777"/>
      <c r="AV249" s="777"/>
      <c r="AW249" s="777"/>
      <c r="AX249" s="777"/>
      <c r="AY249" s="777"/>
      <c r="AZ249" s="777"/>
      <c r="BA249" s="777"/>
      <c r="BB249" s="777"/>
      <c r="BC249" s="777"/>
      <c r="BD249" s="777"/>
      <c r="BE249" s="777"/>
      <c r="BF249" s="777"/>
      <c r="BG249" s="777"/>
      <c r="BH249" s="777"/>
      <c r="BI249" s="777"/>
      <c r="BJ249" s="777"/>
      <c r="BK249" s="777"/>
      <c r="BL249" s="777"/>
      <c r="BM249" s="777"/>
      <c r="BN249" s="777"/>
      <c r="BO249" s="777"/>
      <c r="BP249" s="777"/>
      <c r="BQ249" s="777"/>
      <c r="BR249" s="777"/>
      <c r="BS249" s="777"/>
      <c r="BT249" s="777"/>
      <c r="BU249" s="777"/>
      <c r="BV249" s="777"/>
      <c r="BW249" s="777"/>
      <c r="BX249" s="777"/>
      <c r="BY249" s="777"/>
      <c r="BZ249" s="777"/>
      <c r="CA249" s="777"/>
      <c r="CB249" s="777"/>
      <c r="CC249" s="777"/>
      <c r="CD249" s="777"/>
      <c r="CE249" s="777"/>
      <c r="CF249" s="777"/>
      <c r="CG249" s="777"/>
      <c r="CH249" s="777"/>
      <c r="CI249" s="777"/>
      <c r="CJ249" s="777"/>
      <c r="CK249" s="777"/>
      <c r="CL249" s="777"/>
      <c r="CM249" s="777"/>
      <c r="CN249" s="777"/>
      <c r="CO249" s="777"/>
      <c r="CP249" s="777"/>
      <c r="CQ249" s="777"/>
      <c r="CR249" s="777"/>
      <c r="CS249" s="777"/>
      <c r="CT249" s="777"/>
      <c r="CU249" s="777"/>
      <c r="CV249" s="777"/>
      <c r="CW249" s="777"/>
      <c r="CX249" s="777"/>
      <c r="CY249" s="777"/>
      <c r="CZ249" s="777"/>
      <c r="DA249" s="777"/>
      <c r="DB249" s="777"/>
      <c r="DC249" s="777"/>
      <c r="DD249" s="777"/>
      <c r="DE249" s="777"/>
      <c r="DF249" s="777"/>
      <c r="DG249" s="777"/>
      <c r="DH249" s="777"/>
      <c r="DI249" s="777"/>
      <c r="DJ249" s="777"/>
      <c r="DK249" s="777"/>
      <c r="DL249" s="777"/>
      <c r="DM249" s="777"/>
      <c r="DN249" s="777"/>
      <c r="DO249" s="777"/>
      <c r="DP249" s="777"/>
      <c r="DQ249" s="777"/>
      <c r="DR249" s="777"/>
      <c r="DS249" s="777"/>
      <c r="DT249" s="777"/>
      <c r="DU249" s="777"/>
      <c r="DV249" s="777"/>
      <c r="DW249" s="777"/>
      <c r="DX249" s="776"/>
    </row>
    <row r="250" spans="2:128" hidden="1" x14ac:dyDescent="0.2">
      <c r="B250" s="779" t="s">
        <v>74</v>
      </c>
      <c r="C250" s="776" t="s">
        <v>580</v>
      </c>
      <c r="D250" s="776"/>
      <c r="E250" s="776"/>
      <c r="F250" s="776"/>
      <c r="G250" s="776"/>
      <c r="H250" s="776"/>
      <c r="I250" s="777"/>
      <c r="J250" s="777"/>
      <c r="K250" s="777"/>
      <c r="L250" s="777"/>
      <c r="M250" s="777"/>
      <c r="N250" s="777"/>
      <c r="O250" s="777"/>
      <c r="P250" s="777"/>
      <c r="Q250" s="777"/>
      <c r="R250" s="777"/>
      <c r="S250" s="777"/>
      <c r="T250" s="777"/>
      <c r="U250" s="777"/>
      <c r="V250" s="777"/>
      <c r="W250" s="777"/>
      <c r="X250" s="777"/>
      <c r="Y250" s="777"/>
      <c r="Z250" s="777"/>
      <c r="AA250" s="777"/>
      <c r="AB250" s="777"/>
      <c r="AC250" s="777"/>
      <c r="AD250" s="777"/>
      <c r="AE250" s="777"/>
      <c r="AF250" s="777"/>
      <c r="AG250" s="777"/>
      <c r="AH250" s="777"/>
      <c r="AI250" s="777"/>
      <c r="AJ250" s="777"/>
      <c r="AK250" s="777"/>
      <c r="AL250" s="777"/>
      <c r="AM250" s="777"/>
      <c r="AN250" s="777"/>
      <c r="AO250" s="777"/>
      <c r="AP250" s="777"/>
      <c r="AQ250" s="777"/>
      <c r="AR250" s="777"/>
      <c r="AS250" s="777"/>
      <c r="AT250" s="777"/>
      <c r="AU250" s="777"/>
      <c r="AV250" s="777"/>
      <c r="AW250" s="777"/>
      <c r="AX250" s="777"/>
      <c r="AY250" s="777"/>
      <c r="AZ250" s="777"/>
      <c r="BA250" s="777"/>
      <c r="BB250" s="777"/>
      <c r="BC250" s="777"/>
      <c r="BD250" s="777"/>
      <c r="BE250" s="777"/>
      <c r="BF250" s="777"/>
      <c r="BG250" s="777"/>
      <c r="BH250" s="777"/>
      <c r="BI250" s="777"/>
      <c r="BJ250" s="777"/>
      <c r="BK250" s="777"/>
      <c r="BL250" s="777"/>
      <c r="BM250" s="777"/>
      <c r="BN250" s="777"/>
      <c r="BO250" s="777"/>
      <c r="BP250" s="777"/>
      <c r="BQ250" s="777"/>
      <c r="BR250" s="777"/>
      <c r="BS250" s="777"/>
      <c r="BT250" s="777"/>
      <c r="BU250" s="777"/>
      <c r="BV250" s="777"/>
      <c r="BW250" s="777"/>
      <c r="BX250" s="777"/>
      <c r="BY250" s="777"/>
      <c r="BZ250" s="777"/>
      <c r="CA250" s="777"/>
      <c r="CB250" s="777"/>
      <c r="CC250" s="777"/>
      <c r="CD250" s="777"/>
      <c r="CE250" s="777"/>
      <c r="CF250" s="777"/>
      <c r="CG250" s="777"/>
      <c r="CH250" s="777"/>
      <c r="CI250" s="777"/>
      <c r="CJ250" s="777"/>
      <c r="CK250" s="777"/>
      <c r="CL250" s="777"/>
      <c r="CM250" s="777"/>
      <c r="CN250" s="777"/>
      <c r="CO250" s="777"/>
      <c r="CP250" s="777"/>
      <c r="CQ250" s="777"/>
      <c r="CR250" s="777"/>
      <c r="CS250" s="777"/>
      <c r="CT250" s="777"/>
      <c r="CU250" s="777"/>
      <c r="CV250" s="777"/>
      <c r="CW250" s="777"/>
      <c r="CX250" s="777"/>
      <c r="CY250" s="777"/>
      <c r="CZ250" s="777"/>
      <c r="DA250" s="777"/>
      <c r="DB250" s="777"/>
      <c r="DC250" s="777"/>
      <c r="DD250" s="777"/>
      <c r="DE250" s="777"/>
      <c r="DF250" s="777"/>
      <c r="DG250" s="777"/>
      <c r="DH250" s="777"/>
      <c r="DI250" s="777"/>
      <c r="DJ250" s="777"/>
      <c r="DK250" s="777"/>
      <c r="DL250" s="777"/>
      <c r="DM250" s="777"/>
      <c r="DN250" s="777"/>
      <c r="DO250" s="777"/>
      <c r="DP250" s="777"/>
      <c r="DQ250" s="777"/>
      <c r="DR250" s="777"/>
      <c r="DS250" s="777"/>
      <c r="DT250" s="777"/>
      <c r="DU250" s="777"/>
      <c r="DV250" s="777"/>
      <c r="DW250" s="777"/>
      <c r="DX250" s="776"/>
    </row>
    <row r="251" spans="2:128" hidden="1" x14ac:dyDescent="0.2">
      <c r="B251" s="779" t="s">
        <v>106</v>
      </c>
      <c r="C251" s="776"/>
      <c r="D251" s="776"/>
      <c r="E251" s="776"/>
      <c r="F251" s="776"/>
      <c r="G251" s="776"/>
      <c r="H251" s="776"/>
      <c r="I251" s="777"/>
      <c r="J251" s="777"/>
      <c r="K251" s="777"/>
      <c r="L251" s="777"/>
      <c r="M251" s="777"/>
      <c r="N251" s="777"/>
      <c r="O251" s="777"/>
      <c r="P251" s="777"/>
      <c r="Q251" s="777"/>
      <c r="R251" s="777"/>
      <c r="S251" s="777"/>
      <c r="T251" s="777"/>
      <c r="U251" s="777"/>
      <c r="V251" s="777"/>
      <c r="W251" s="777"/>
      <c r="X251" s="777"/>
      <c r="Y251" s="777"/>
      <c r="Z251" s="777"/>
      <c r="AA251" s="777"/>
      <c r="AB251" s="777"/>
      <c r="AC251" s="777"/>
      <c r="AD251" s="777"/>
      <c r="AE251" s="777"/>
      <c r="AF251" s="777"/>
      <c r="AG251" s="777"/>
      <c r="AH251" s="777"/>
      <c r="AI251" s="777"/>
      <c r="AJ251" s="777"/>
      <c r="AK251" s="777"/>
      <c r="AL251" s="777"/>
      <c r="AM251" s="777"/>
      <c r="AN251" s="777"/>
      <c r="AO251" s="777"/>
      <c r="AP251" s="777"/>
      <c r="AQ251" s="777"/>
      <c r="AR251" s="777"/>
      <c r="AS251" s="777"/>
      <c r="AT251" s="777"/>
      <c r="AU251" s="777"/>
      <c r="AV251" s="777"/>
      <c r="AW251" s="777"/>
      <c r="AX251" s="777"/>
      <c r="AY251" s="777"/>
      <c r="AZ251" s="777"/>
      <c r="BA251" s="777"/>
      <c r="BB251" s="777"/>
      <c r="BC251" s="777"/>
      <c r="BD251" s="777"/>
      <c r="BE251" s="777"/>
      <c r="BF251" s="777"/>
      <c r="BG251" s="777"/>
      <c r="BH251" s="777"/>
      <c r="BI251" s="777"/>
      <c r="BJ251" s="777"/>
      <c r="BK251" s="777"/>
      <c r="BL251" s="777"/>
      <c r="BM251" s="777"/>
      <c r="BN251" s="777"/>
      <c r="BO251" s="777"/>
      <c r="BP251" s="777"/>
      <c r="BQ251" s="777"/>
      <c r="BR251" s="777"/>
      <c r="BS251" s="777"/>
      <c r="BT251" s="777"/>
      <c r="BU251" s="777"/>
      <c r="BV251" s="777"/>
      <c r="BW251" s="777"/>
      <c r="BX251" s="777"/>
      <c r="BY251" s="777"/>
      <c r="BZ251" s="777"/>
      <c r="CA251" s="777"/>
      <c r="CB251" s="777"/>
      <c r="CC251" s="777"/>
      <c r="CD251" s="777"/>
      <c r="CE251" s="777"/>
      <c r="CF251" s="777"/>
      <c r="CG251" s="777"/>
      <c r="CH251" s="777"/>
      <c r="CI251" s="777"/>
      <c r="CJ251" s="777"/>
      <c r="CK251" s="777"/>
      <c r="CL251" s="777"/>
      <c r="CM251" s="777"/>
      <c r="CN251" s="777"/>
      <c r="CO251" s="777"/>
      <c r="CP251" s="777"/>
      <c r="CQ251" s="777"/>
      <c r="CR251" s="777"/>
      <c r="CS251" s="777"/>
      <c r="CT251" s="777"/>
      <c r="CU251" s="777"/>
      <c r="CV251" s="777"/>
      <c r="CW251" s="777"/>
      <c r="CX251" s="777"/>
      <c r="CY251" s="777"/>
      <c r="CZ251" s="777"/>
      <c r="DA251" s="777"/>
      <c r="DB251" s="777"/>
      <c r="DC251" s="777"/>
      <c r="DD251" s="777"/>
      <c r="DE251" s="777"/>
      <c r="DF251" s="777"/>
      <c r="DG251" s="777"/>
      <c r="DH251" s="777"/>
      <c r="DI251" s="777"/>
      <c r="DJ251" s="777"/>
      <c r="DK251" s="777"/>
      <c r="DL251" s="777"/>
      <c r="DM251" s="777"/>
      <c r="DN251" s="777"/>
      <c r="DO251" s="777"/>
      <c r="DP251" s="777"/>
      <c r="DQ251" s="777"/>
      <c r="DR251" s="777"/>
      <c r="DS251" s="777"/>
      <c r="DT251" s="777"/>
      <c r="DU251" s="777"/>
      <c r="DV251" s="777"/>
      <c r="DW251" s="777"/>
      <c r="DX251" s="776"/>
    </row>
    <row r="252" spans="2:128" hidden="1" x14ac:dyDescent="0.2">
      <c r="B252" s="779" t="s">
        <v>107</v>
      </c>
      <c r="C252" s="776"/>
      <c r="D252" s="776"/>
      <c r="E252" s="776"/>
      <c r="F252" s="776"/>
      <c r="G252" s="776"/>
      <c r="H252" s="776"/>
      <c r="I252" s="777"/>
      <c r="J252" s="777"/>
      <c r="K252" s="777"/>
      <c r="L252" s="777"/>
      <c r="M252" s="777"/>
      <c r="N252" s="777"/>
      <c r="O252" s="777"/>
      <c r="P252" s="777"/>
      <c r="Q252" s="777"/>
      <c r="R252" s="777"/>
      <c r="S252" s="777"/>
      <c r="T252" s="777"/>
      <c r="U252" s="777"/>
      <c r="V252" s="777"/>
      <c r="W252" s="777"/>
      <c r="X252" s="777"/>
      <c r="Y252" s="777"/>
      <c r="Z252" s="777"/>
      <c r="AA252" s="777"/>
      <c r="AB252" s="777"/>
      <c r="AC252" s="777"/>
      <c r="AD252" s="777"/>
      <c r="AE252" s="777"/>
      <c r="AF252" s="777"/>
      <c r="AG252" s="777"/>
      <c r="AH252" s="777"/>
      <c r="AI252" s="777"/>
      <c r="AJ252" s="777"/>
      <c r="AK252" s="777"/>
      <c r="AL252" s="777"/>
      <c r="AM252" s="777"/>
      <c r="AN252" s="777"/>
      <c r="AO252" s="777"/>
      <c r="AP252" s="777"/>
      <c r="AQ252" s="777"/>
      <c r="AR252" s="777"/>
      <c r="AS252" s="777"/>
      <c r="AT252" s="777"/>
      <c r="AU252" s="777"/>
      <c r="AV252" s="777"/>
      <c r="AW252" s="777"/>
      <c r="AX252" s="777"/>
      <c r="AY252" s="777"/>
      <c r="AZ252" s="777"/>
      <c r="BA252" s="777"/>
      <c r="BB252" s="777"/>
      <c r="BC252" s="777"/>
      <c r="BD252" s="777"/>
      <c r="BE252" s="777"/>
      <c r="BF252" s="777"/>
      <c r="BG252" s="777"/>
      <c r="BH252" s="777"/>
      <c r="BI252" s="777"/>
      <c r="BJ252" s="777"/>
      <c r="BK252" s="777"/>
      <c r="BL252" s="777"/>
      <c r="BM252" s="777"/>
      <c r="BN252" s="777"/>
      <c r="BO252" s="777"/>
      <c r="BP252" s="777"/>
      <c r="BQ252" s="777"/>
      <c r="BR252" s="777"/>
      <c r="BS252" s="777"/>
      <c r="BT252" s="777"/>
      <c r="BU252" s="777"/>
      <c r="BV252" s="777"/>
      <c r="BW252" s="777"/>
      <c r="BX252" s="777"/>
      <c r="BY252" s="777"/>
      <c r="BZ252" s="777"/>
      <c r="CA252" s="777"/>
      <c r="CB252" s="777"/>
      <c r="CC252" s="777"/>
      <c r="CD252" s="777"/>
      <c r="CE252" s="777"/>
      <c r="CF252" s="777"/>
      <c r="CG252" s="777"/>
      <c r="CH252" s="777"/>
      <c r="CI252" s="777"/>
      <c r="CJ252" s="777"/>
      <c r="CK252" s="777"/>
      <c r="CL252" s="777"/>
      <c r="CM252" s="777"/>
      <c r="CN252" s="777"/>
      <c r="CO252" s="777"/>
      <c r="CP252" s="777"/>
      <c r="CQ252" s="777"/>
      <c r="CR252" s="777"/>
      <c r="CS252" s="777"/>
      <c r="CT252" s="777"/>
      <c r="CU252" s="777"/>
      <c r="CV252" s="777"/>
      <c r="CW252" s="777"/>
      <c r="CX252" s="777"/>
      <c r="CY252" s="777"/>
      <c r="CZ252" s="777"/>
      <c r="DA252" s="777"/>
      <c r="DB252" s="777"/>
      <c r="DC252" s="777"/>
      <c r="DD252" s="777"/>
      <c r="DE252" s="777"/>
      <c r="DF252" s="777"/>
      <c r="DG252" s="777"/>
      <c r="DH252" s="777"/>
      <c r="DI252" s="777"/>
      <c r="DJ252" s="777"/>
      <c r="DK252" s="777"/>
      <c r="DL252" s="777"/>
      <c r="DM252" s="777"/>
      <c r="DN252" s="777"/>
      <c r="DO252" s="777"/>
      <c r="DP252" s="777"/>
      <c r="DQ252" s="777"/>
      <c r="DR252" s="777"/>
      <c r="DS252" s="777"/>
      <c r="DT252" s="777"/>
      <c r="DU252" s="777"/>
      <c r="DV252" s="777"/>
      <c r="DW252" s="777"/>
      <c r="DX252" s="776"/>
    </row>
    <row r="253" spans="2:128" hidden="1" x14ac:dyDescent="0.2">
      <c r="B253" s="779" t="s">
        <v>108</v>
      </c>
      <c r="C253" s="776" t="s">
        <v>581</v>
      </c>
      <c r="D253" s="776"/>
      <c r="E253" s="776"/>
      <c r="F253" s="776"/>
      <c r="G253" s="776"/>
      <c r="H253" s="776"/>
      <c r="I253" s="777"/>
      <c r="J253" s="777"/>
      <c r="K253" s="777"/>
      <c r="L253" s="777"/>
      <c r="M253" s="777"/>
      <c r="N253" s="777"/>
      <c r="O253" s="777"/>
      <c r="P253" s="777"/>
      <c r="Q253" s="777"/>
      <c r="R253" s="777"/>
      <c r="S253" s="777"/>
      <c r="T253" s="777"/>
      <c r="U253" s="777"/>
      <c r="V253" s="777"/>
      <c r="W253" s="777"/>
      <c r="X253" s="777"/>
      <c r="Y253" s="777"/>
      <c r="Z253" s="777"/>
      <c r="AA253" s="777"/>
      <c r="AB253" s="777"/>
      <c r="AC253" s="777"/>
      <c r="AD253" s="777"/>
      <c r="AE253" s="777"/>
      <c r="AF253" s="777"/>
      <c r="AG253" s="777"/>
      <c r="AH253" s="777"/>
      <c r="AI253" s="777"/>
      <c r="AJ253" s="777"/>
      <c r="AK253" s="777"/>
      <c r="AL253" s="777"/>
      <c r="AM253" s="777"/>
      <c r="AN253" s="777"/>
      <c r="AO253" s="777"/>
      <c r="AP253" s="777"/>
      <c r="AQ253" s="777"/>
      <c r="AR253" s="777"/>
      <c r="AS253" s="777"/>
      <c r="AT253" s="777"/>
      <c r="AU253" s="777"/>
      <c r="AV253" s="777"/>
      <c r="AW253" s="777"/>
      <c r="AX253" s="777"/>
      <c r="AY253" s="777"/>
      <c r="AZ253" s="777"/>
      <c r="BA253" s="777"/>
      <c r="BB253" s="777"/>
      <c r="BC253" s="777"/>
      <c r="BD253" s="777"/>
      <c r="BE253" s="777"/>
      <c r="BF253" s="777"/>
      <c r="BG253" s="777"/>
      <c r="BH253" s="777"/>
      <c r="BI253" s="777"/>
      <c r="BJ253" s="777"/>
      <c r="BK253" s="777"/>
      <c r="BL253" s="777"/>
      <c r="BM253" s="777"/>
      <c r="BN253" s="777"/>
      <c r="BO253" s="777"/>
      <c r="BP253" s="777"/>
      <c r="BQ253" s="777"/>
      <c r="BR253" s="777"/>
      <c r="BS253" s="777"/>
      <c r="BT253" s="777"/>
      <c r="BU253" s="777"/>
      <c r="BV253" s="777"/>
      <c r="BW253" s="777"/>
      <c r="BX253" s="777"/>
      <c r="BY253" s="777"/>
      <c r="BZ253" s="777"/>
      <c r="CA253" s="777"/>
      <c r="CB253" s="777"/>
      <c r="CC253" s="777"/>
      <c r="CD253" s="777"/>
      <c r="CE253" s="777"/>
      <c r="CF253" s="777"/>
      <c r="CG253" s="777"/>
      <c r="CH253" s="777"/>
      <c r="CI253" s="777"/>
      <c r="CJ253" s="777"/>
      <c r="CK253" s="777"/>
      <c r="CL253" s="777"/>
      <c r="CM253" s="777"/>
      <c r="CN253" s="777"/>
      <c r="CO253" s="777"/>
      <c r="CP253" s="777"/>
      <c r="CQ253" s="777"/>
      <c r="CR253" s="777"/>
      <c r="CS253" s="777"/>
      <c r="CT253" s="777"/>
      <c r="CU253" s="777"/>
      <c r="CV253" s="777"/>
      <c r="CW253" s="777"/>
      <c r="CX253" s="777"/>
      <c r="CY253" s="777"/>
      <c r="CZ253" s="777"/>
      <c r="DA253" s="777"/>
      <c r="DB253" s="777"/>
      <c r="DC253" s="777"/>
      <c r="DD253" s="777"/>
      <c r="DE253" s="777"/>
      <c r="DF253" s="777"/>
      <c r="DG253" s="777"/>
      <c r="DH253" s="777"/>
      <c r="DI253" s="777"/>
      <c r="DJ253" s="777"/>
      <c r="DK253" s="777"/>
      <c r="DL253" s="777"/>
      <c r="DM253" s="777"/>
      <c r="DN253" s="777"/>
      <c r="DO253" s="777"/>
      <c r="DP253" s="777"/>
      <c r="DQ253" s="777"/>
      <c r="DR253" s="777"/>
      <c r="DS253" s="777"/>
      <c r="DT253" s="777"/>
      <c r="DU253" s="777"/>
      <c r="DV253" s="777"/>
      <c r="DW253" s="777"/>
      <c r="DX253" s="776"/>
    </row>
    <row r="254" spans="2:128" hidden="1" x14ac:dyDescent="0.2">
      <c r="B254" s="779" t="s">
        <v>109</v>
      </c>
      <c r="C254" s="776" t="s">
        <v>582</v>
      </c>
      <c r="D254" s="776"/>
      <c r="E254" s="776"/>
      <c r="F254" s="776"/>
      <c r="G254" s="776"/>
      <c r="H254" s="776"/>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7"/>
      <c r="AY254" s="777"/>
      <c r="AZ254" s="777"/>
      <c r="BA254" s="777"/>
      <c r="BB254" s="777"/>
      <c r="BC254" s="777"/>
      <c r="BD254" s="777"/>
      <c r="BE254" s="777"/>
      <c r="BF254" s="777"/>
      <c r="BG254" s="777"/>
      <c r="BH254" s="777"/>
      <c r="BI254" s="777"/>
      <c r="BJ254" s="777"/>
      <c r="BK254" s="777"/>
      <c r="BL254" s="777"/>
      <c r="BM254" s="777"/>
      <c r="BN254" s="777"/>
      <c r="BO254" s="777"/>
      <c r="BP254" s="777"/>
      <c r="BQ254" s="777"/>
      <c r="BR254" s="777"/>
      <c r="BS254" s="777"/>
      <c r="BT254" s="777"/>
      <c r="BU254" s="777"/>
      <c r="BV254" s="777"/>
      <c r="BW254" s="777"/>
      <c r="BX254" s="777"/>
      <c r="BY254" s="777"/>
      <c r="BZ254" s="777"/>
      <c r="CA254" s="777"/>
      <c r="CB254" s="777"/>
      <c r="CC254" s="777"/>
      <c r="CD254" s="777"/>
      <c r="CE254" s="777"/>
      <c r="CF254" s="777"/>
      <c r="CG254" s="777"/>
      <c r="CH254" s="777"/>
      <c r="CI254" s="777"/>
      <c r="CJ254" s="777"/>
      <c r="CK254" s="777"/>
      <c r="CL254" s="777"/>
      <c r="CM254" s="777"/>
      <c r="CN254" s="777"/>
      <c r="CO254" s="777"/>
      <c r="CP254" s="777"/>
      <c r="CQ254" s="777"/>
      <c r="CR254" s="777"/>
      <c r="CS254" s="777"/>
      <c r="CT254" s="777"/>
      <c r="CU254" s="777"/>
      <c r="CV254" s="777"/>
      <c r="CW254" s="777"/>
      <c r="CX254" s="777"/>
      <c r="CY254" s="777"/>
      <c r="CZ254" s="777"/>
      <c r="DA254" s="777"/>
      <c r="DB254" s="777"/>
      <c r="DC254" s="777"/>
      <c r="DD254" s="777"/>
      <c r="DE254" s="777"/>
      <c r="DF254" s="777"/>
      <c r="DG254" s="777"/>
      <c r="DH254" s="777"/>
      <c r="DI254" s="777"/>
      <c r="DJ254" s="777"/>
      <c r="DK254" s="777"/>
      <c r="DL254" s="777"/>
      <c r="DM254" s="777"/>
      <c r="DN254" s="777"/>
      <c r="DO254" s="777"/>
      <c r="DP254" s="777"/>
      <c r="DQ254" s="777"/>
      <c r="DR254" s="777"/>
      <c r="DS254" s="777"/>
      <c r="DT254" s="777"/>
      <c r="DU254" s="777"/>
      <c r="DV254" s="777"/>
      <c r="DW254" s="777"/>
      <c r="DX254" s="776"/>
    </row>
    <row r="255" spans="2:128" hidden="1" x14ac:dyDescent="0.2">
      <c r="B255" s="779"/>
      <c r="C255" s="776"/>
      <c r="D255" s="776"/>
      <c r="E255" s="776"/>
      <c r="F255" s="776"/>
      <c r="G255" s="776"/>
      <c r="H255" s="776"/>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7"/>
      <c r="AY255" s="777"/>
      <c r="AZ255" s="777"/>
      <c r="BA255" s="777"/>
      <c r="BB255" s="777"/>
      <c r="BC255" s="777"/>
      <c r="BD255" s="777"/>
      <c r="BE255" s="777"/>
      <c r="BF255" s="777"/>
      <c r="BG255" s="777"/>
      <c r="BH255" s="777"/>
      <c r="BI255" s="777"/>
      <c r="BJ255" s="777"/>
      <c r="BK255" s="777"/>
      <c r="BL255" s="777"/>
      <c r="BM255" s="777"/>
      <c r="BN255" s="777"/>
      <c r="BO255" s="777"/>
      <c r="BP255" s="777"/>
      <c r="BQ255" s="777"/>
      <c r="BR255" s="777"/>
      <c r="BS255" s="777"/>
      <c r="BT255" s="777"/>
      <c r="BU255" s="777"/>
      <c r="BV255" s="777"/>
      <c r="BW255" s="777"/>
      <c r="BX255" s="777"/>
      <c r="BY255" s="777"/>
      <c r="BZ255" s="777"/>
      <c r="CA255" s="777"/>
      <c r="CB255" s="777"/>
      <c r="CC255" s="777"/>
      <c r="CD255" s="777"/>
      <c r="CE255" s="777"/>
      <c r="CF255" s="777"/>
      <c r="CG255" s="777"/>
      <c r="CH255" s="777"/>
      <c r="CI255" s="777"/>
      <c r="CJ255" s="777"/>
      <c r="CK255" s="777"/>
      <c r="CL255" s="777"/>
      <c r="CM255" s="777"/>
      <c r="CN255" s="777"/>
      <c r="CO255" s="777"/>
      <c r="CP255" s="777"/>
      <c r="CQ255" s="777"/>
      <c r="CR255" s="777"/>
      <c r="CS255" s="777"/>
      <c r="CT255" s="777"/>
      <c r="CU255" s="777"/>
      <c r="CV255" s="777"/>
      <c r="CW255" s="777"/>
      <c r="CX255" s="777"/>
      <c r="CY255" s="777"/>
      <c r="CZ255" s="777"/>
      <c r="DA255" s="777"/>
      <c r="DB255" s="777"/>
      <c r="DC255" s="777"/>
      <c r="DD255" s="777"/>
      <c r="DE255" s="777"/>
      <c r="DF255" s="777"/>
      <c r="DG255" s="777"/>
      <c r="DH255" s="777"/>
      <c r="DI255" s="777"/>
      <c r="DJ255" s="777"/>
      <c r="DK255" s="777"/>
      <c r="DL255" s="777"/>
      <c r="DM255" s="777"/>
      <c r="DN255" s="777"/>
      <c r="DO255" s="777"/>
      <c r="DP255" s="777"/>
      <c r="DQ255" s="777"/>
      <c r="DR255" s="777"/>
      <c r="DS255" s="777"/>
      <c r="DT255" s="777"/>
      <c r="DU255" s="777"/>
      <c r="DV255" s="777"/>
      <c r="DW255" s="777"/>
      <c r="DX255" s="776"/>
    </row>
    <row r="256" spans="2:128" hidden="1" x14ac:dyDescent="0.2">
      <c r="B256" s="779"/>
      <c r="C256" s="776"/>
      <c r="D256" s="776"/>
      <c r="E256" s="776"/>
      <c r="F256" s="776"/>
      <c r="G256" s="776"/>
      <c r="H256" s="776"/>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7"/>
      <c r="AJ256" s="777"/>
      <c r="AK256" s="777"/>
      <c r="AL256" s="777"/>
      <c r="AM256" s="777"/>
      <c r="AN256" s="777"/>
      <c r="AO256" s="777"/>
      <c r="AP256" s="777"/>
      <c r="AQ256" s="777"/>
      <c r="AR256" s="777"/>
      <c r="AS256" s="777"/>
      <c r="AT256" s="777"/>
      <c r="AU256" s="777"/>
      <c r="AV256" s="777"/>
      <c r="AW256" s="777"/>
      <c r="AX256" s="777"/>
      <c r="AY256" s="777"/>
      <c r="AZ256" s="777"/>
      <c r="BA256" s="777"/>
      <c r="BB256" s="777"/>
      <c r="BC256" s="777"/>
      <c r="BD256" s="777"/>
      <c r="BE256" s="777"/>
      <c r="BF256" s="777"/>
      <c r="BG256" s="777"/>
      <c r="BH256" s="777"/>
      <c r="BI256" s="777"/>
      <c r="BJ256" s="777"/>
      <c r="BK256" s="777"/>
      <c r="BL256" s="777"/>
      <c r="BM256" s="777"/>
      <c r="BN256" s="777"/>
      <c r="BO256" s="777"/>
      <c r="BP256" s="777"/>
      <c r="BQ256" s="777"/>
      <c r="BR256" s="777"/>
      <c r="BS256" s="777"/>
      <c r="BT256" s="777"/>
      <c r="BU256" s="777"/>
      <c r="BV256" s="777"/>
      <c r="BW256" s="777"/>
      <c r="BX256" s="777"/>
      <c r="BY256" s="777"/>
      <c r="BZ256" s="777"/>
      <c r="CA256" s="777"/>
      <c r="CB256" s="777"/>
      <c r="CC256" s="777"/>
      <c r="CD256" s="777"/>
      <c r="CE256" s="777"/>
      <c r="CF256" s="777"/>
      <c r="CG256" s="777"/>
      <c r="CH256" s="777"/>
      <c r="CI256" s="777"/>
      <c r="CJ256" s="777"/>
      <c r="CK256" s="777"/>
      <c r="CL256" s="777"/>
      <c r="CM256" s="777"/>
      <c r="CN256" s="777"/>
      <c r="CO256" s="777"/>
      <c r="CP256" s="777"/>
      <c r="CQ256" s="777"/>
      <c r="CR256" s="777"/>
      <c r="CS256" s="777"/>
      <c r="CT256" s="777"/>
      <c r="CU256" s="777"/>
      <c r="CV256" s="777"/>
      <c r="CW256" s="777"/>
      <c r="CX256" s="777"/>
      <c r="CY256" s="777"/>
      <c r="CZ256" s="777"/>
      <c r="DA256" s="777"/>
      <c r="DB256" s="777"/>
      <c r="DC256" s="777"/>
      <c r="DD256" s="777"/>
      <c r="DE256" s="777"/>
      <c r="DF256" s="777"/>
      <c r="DG256" s="777"/>
      <c r="DH256" s="777"/>
      <c r="DI256" s="777"/>
      <c r="DJ256" s="777"/>
      <c r="DK256" s="777"/>
      <c r="DL256" s="777"/>
      <c r="DM256" s="777"/>
      <c r="DN256" s="777"/>
      <c r="DO256" s="777"/>
      <c r="DP256" s="777"/>
      <c r="DQ256" s="777"/>
      <c r="DR256" s="777"/>
      <c r="DS256" s="777"/>
      <c r="DT256" s="777"/>
      <c r="DU256" s="777"/>
      <c r="DV256" s="777"/>
      <c r="DW256" s="777"/>
      <c r="DX256" s="776"/>
    </row>
    <row r="257" spans="2:128" hidden="1" x14ac:dyDescent="0.2">
      <c r="B257" s="779"/>
      <c r="C257" s="776" t="s">
        <v>583</v>
      </c>
      <c r="D257" s="776"/>
      <c r="E257" s="776"/>
      <c r="F257" s="776"/>
      <c r="G257" s="776"/>
      <c r="H257" s="776"/>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7"/>
      <c r="AY257" s="777"/>
      <c r="AZ257" s="777"/>
      <c r="BA257" s="777"/>
      <c r="BB257" s="777"/>
      <c r="BC257" s="777"/>
      <c r="BD257" s="777"/>
      <c r="BE257" s="777"/>
      <c r="BF257" s="777"/>
      <c r="BG257" s="777"/>
      <c r="BH257" s="777"/>
      <c r="BI257" s="777"/>
      <c r="BJ257" s="777"/>
      <c r="BK257" s="777"/>
      <c r="BL257" s="777"/>
      <c r="BM257" s="777"/>
      <c r="BN257" s="777"/>
      <c r="BO257" s="777"/>
      <c r="BP257" s="777"/>
      <c r="BQ257" s="777"/>
      <c r="BR257" s="777"/>
      <c r="BS257" s="777"/>
      <c r="BT257" s="777"/>
      <c r="BU257" s="777"/>
      <c r="BV257" s="777"/>
      <c r="BW257" s="777"/>
      <c r="BX257" s="777"/>
      <c r="BY257" s="777"/>
      <c r="BZ257" s="777"/>
      <c r="CA257" s="777"/>
      <c r="CB257" s="777"/>
      <c r="CC257" s="777"/>
      <c r="CD257" s="777"/>
      <c r="CE257" s="777"/>
      <c r="CF257" s="777"/>
      <c r="CG257" s="777"/>
      <c r="CH257" s="777"/>
      <c r="CI257" s="777"/>
      <c r="CJ257" s="777"/>
      <c r="CK257" s="777"/>
      <c r="CL257" s="777"/>
      <c r="CM257" s="777"/>
      <c r="CN257" s="777"/>
      <c r="CO257" s="777"/>
      <c r="CP257" s="777"/>
      <c r="CQ257" s="777"/>
      <c r="CR257" s="777"/>
      <c r="CS257" s="777"/>
      <c r="CT257" s="777"/>
      <c r="CU257" s="777"/>
      <c r="CV257" s="777"/>
      <c r="CW257" s="777"/>
      <c r="CX257" s="777"/>
      <c r="CY257" s="777"/>
      <c r="CZ257" s="777"/>
      <c r="DA257" s="777"/>
      <c r="DB257" s="777"/>
      <c r="DC257" s="777"/>
      <c r="DD257" s="777"/>
      <c r="DE257" s="777"/>
      <c r="DF257" s="777"/>
      <c r="DG257" s="777"/>
      <c r="DH257" s="777"/>
      <c r="DI257" s="777"/>
      <c r="DJ257" s="777"/>
      <c r="DK257" s="777"/>
      <c r="DL257" s="777"/>
      <c r="DM257" s="777"/>
      <c r="DN257" s="777"/>
      <c r="DO257" s="777"/>
      <c r="DP257" s="777"/>
      <c r="DQ257" s="777"/>
      <c r="DR257" s="777"/>
      <c r="DS257" s="777"/>
      <c r="DT257" s="777"/>
      <c r="DU257" s="777"/>
      <c r="DV257" s="777"/>
      <c r="DW257" s="777"/>
      <c r="DX257" s="776"/>
    </row>
    <row r="258" spans="2:128" hidden="1" x14ac:dyDescent="0.2">
      <c r="B258" s="779"/>
      <c r="C258" s="776" t="s">
        <v>584</v>
      </c>
      <c r="D258" s="776"/>
      <c r="E258" s="776"/>
      <c r="F258" s="776"/>
      <c r="G258" s="776"/>
      <c r="H258" s="776"/>
      <c r="I258" s="777"/>
      <c r="J258" s="777"/>
      <c r="K258" s="777"/>
      <c r="L258" s="777"/>
      <c r="M258" s="777"/>
      <c r="N258" s="777"/>
      <c r="O258" s="777"/>
      <c r="P258" s="777"/>
      <c r="Q258" s="777"/>
      <c r="R258" s="777"/>
      <c r="S258" s="777"/>
      <c r="T258" s="777"/>
      <c r="U258" s="777"/>
      <c r="V258" s="777"/>
      <c r="W258" s="777"/>
      <c r="X258" s="777"/>
      <c r="Y258" s="777"/>
      <c r="Z258" s="777"/>
      <c r="AA258" s="777"/>
      <c r="AB258" s="777"/>
      <c r="AC258" s="777"/>
      <c r="AD258" s="777"/>
      <c r="AE258" s="777"/>
      <c r="AF258" s="777"/>
      <c r="AG258" s="777"/>
      <c r="AH258" s="777"/>
      <c r="AI258" s="777"/>
      <c r="AJ258" s="777"/>
      <c r="AK258" s="777"/>
      <c r="AL258" s="777"/>
      <c r="AM258" s="777"/>
      <c r="AN258" s="777"/>
      <c r="AO258" s="777"/>
      <c r="AP258" s="777"/>
      <c r="AQ258" s="777"/>
      <c r="AR258" s="777"/>
      <c r="AS258" s="777"/>
      <c r="AT258" s="777"/>
      <c r="AU258" s="777"/>
      <c r="AV258" s="777"/>
      <c r="AW258" s="777"/>
      <c r="AX258" s="777"/>
      <c r="AY258" s="777"/>
      <c r="AZ258" s="777"/>
      <c r="BA258" s="777"/>
      <c r="BB258" s="777"/>
      <c r="BC258" s="777"/>
      <c r="BD258" s="777"/>
      <c r="BE258" s="777"/>
      <c r="BF258" s="777"/>
      <c r="BG258" s="777"/>
      <c r="BH258" s="777"/>
      <c r="BI258" s="777"/>
      <c r="BJ258" s="777"/>
      <c r="BK258" s="777"/>
      <c r="BL258" s="777"/>
      <c r="BM258" s="777"/>
      <c r="BN258" s="777"/>
      <c r="BO258" s="777"/>
      <c r="BP258" s="777"/>
      <c r="BQ258" s="777"/>
      <c r="BR258" s="777"/>
      <c r="BS258" s="777"/>
      <c r="BT258" s="777"/>
      <c r="BU258" s="777"/>
      <c r="BV258" s="777"/>
      <c r="BW258" s="777"/>
      <c r="BX258" s="777"/>
      <c r="BY258" s="777"/>
      <c r="BZ258" s="777"/>
      <c r="CA258" s="777"/>
      <c r="CB258" s="777"/>
      <c r="CC258" s="777"/>
      <c r="CD258" s="777"/>
      <c r="CE258" s="777"/>
      <c r="CF258" s="777"/>
      <c r="CG258" s="777"/>
      <c r="CH258" s="777"/>
      <c r="CI258" s="777"/>
      <c r="CJ258" s="777"/>
      <c r="CK258" s="777"/>
      <c r="CL258" s="777"/>
      <c r="CM258" s="777"/>
      <c r="CN258" s="777"/>
      <c r="CO258" s="777"/>
      <c r="CP258" s="777"/>
      <c r="CQ258" s="777"/>
      <c r="CR258" s="777"/>
      <c r="CS258" s="777"/>
      <c r="CT258" s="777"/>
      <c r="CU258" s="777"/>
      <c r="CV258" s="777"/>
      <c r="CW258" s="777"/>
      <c r="CX258" s="777"/>
      <c r="CY258" s="777"/>
      <c r="CZ258" s="777"/>
      <c r="DA258" s="777"/>
      <c r="DB258" s="777"/>
      <c r="DC258" s="777"/>
      <c r="DD258" s="777"/>
      <c r="DE258" s="777"/>
      <c r="DF258" s="777"/>
      <c r="DG258" s="777"/>
      <c r="DH258" s="777"/>
      <c r="DI258" s="777"/>
      <c r="DJ258" s="777"/>
      <c r="DK258" s="777"/>
      <c r="DL258" s="777"/>
      <c r="DM258" s="777"/>
      <c r="DN258" s="777"/>
      <c r="DO258" s="777"/>
      <c r="DP258" s="777"/>
      <c r="DQ258" s="777"/>
      <c r="DR258" s="777"/>
      <c r="DS258" s="777"/>
      <c r="DT258" s="777"/>
      <c r="DU258" s="777"/>
      <c r="DV258" s="777"/>
      <c r="DW258" s="777"/>
      <c r="DX258" s="776"/>
    </row>
    <row r="259" spans="2:128" hidden="1" x14ac:dyDescent="0.2">
      <c r="B259" s="779"/>
      <c r="C259" s="776" t="s">
        <v>585</v>
      </c>
      <c r="D259" s="776"/>
      <c r="E259" s="776"/>
      <c r="F259" s="776"/>
      <c r="G259" s="776"/>
      <c r="H259" s="776"/>
      <c r="I259" s="777"/>
      <c r="J259" s="777"/>
      <c r="K259" s="777"/>
      <c r="L259" s="777"/>
      <c r="M259" s="777"/>
      <c r="N259" s="777"/>
      <c r="O259" s="777"/>
      <c r="P259" s="777"/>
      <c r="Q259" s="777"/>
      <c r="R259" s="777"/>
      <c r="S259" s="777"/>
      <c r="T259" s="777"/>
      <c r="U259" s="777"/>
      <c r="V259" s="777"/>
      <c r="W259" s="777"/>
      <c r="X259" s="777"/>
      <c r="Y259" s="777"/>
      <c r="Z259" s="777"/>
      <c r="AA259" s="777"/>
      <c r="AB259" s="777"/>
      <c r="AC259" s="777"/>
      <c r="AD259" s="777"/>
      <c r="AE259" s="777"/>
      <c r="AF259" s="777"/>
      <c r="AG259" s="777"/>
      <c r="AH259" s="777"/>
      <c r="AI259" s="777"/>
      <c r="AJ259" s="777"/>
      <c r="AK259" s="777"/>
      <c r="AL259" s="777"/>
      <c r="AM259" s="777"/>
      <c r="AN259" s="777"/>
      <c r="AO259" s="777"/>
      <c r="AP259" s="777"/>
      <c r="AQ259" s="777"/>
      <c r="AR259" s="777"/>
      <c r="AS259" s="777"/>
      <c r="AT259" s="777"/>
      <c r="AU259" s="777"/>
      <c r="AV259" s="777"/>
      <c r="AW259" s="777"/>
      <c r="AX259" s="777"/>
      <c r="AY259" s="777"/>
      <c r="AZ259" s="777"/>
      <c r="BA259" s="777"/>
      <c r="BB259" s="777"/>
      <c r="BC259" s="777"/>
      <c r="BD259" s="777"/>
      <c r="BE259" s="777"/>
      <c r="BF259" s="777"/>
      <c r="BG259" s="777"/>
      <c r="BH259" s="777"/>
      <c r="BI259" s="777"/>
      <c r="BJ259" s="777"/>
      <c r="BK259" s="777"/>
      <c r="BL259" s="777"/>
      <c r="BM259" s="777"/>
      <c r="BN259" s="777"/>
      <c r="BO259" s="777"/>
      <c r="BP259" s="777"/>
      <c r="BQ259" s="777"/>
      <c r="BR259" s="777"/>
      <c r="BS259" s="777"/>
      <c r="BT259" s="777"/>
      <c r="BU259" s="777"/>
      <c r="BV259" s="777"/>
      <c r="BW259" s="777"/>
      <c r="BX259" s="777"/>
      <c r="BY259" s="777"/>
      <c r="BZ259" s="777"/>
      <c r="CA259" s="777"/>
      <c r="CB259" s="777"/>
      <c r="CC259" s="777"/>
      <c r="CD259" s="777"/>
      <c r="CE259" s="777"/>
      <c r="CF259" s="777"/>
      <c r="CG259" s="777"/>
      <c r="CH259" s="777"/>
      <c r="CI259" s="777"/>
      <c r="CJ259" s="777"/>
      <c r="CK259" s="777"/>
      <c r="CL259" s="777"/>
      <c r="CM259" s="777"/>
      <c r="CN259" s="777"/>
      <c r="CO259" s="777"/>
      <c r="CP259" s="777"/>
      <c r="CQ259" s="777"/>
      <c r="CR259" s="777"/>
      <c r="CS259" s="777"/>
      <c r="CT259" s="777"/>
      <c r="CU259" s="777"/>
      <c r="CV259" s="777"/>
      <c r="CW259" s="777"/>
      <c r="CX259" s="777"/>
      <c r="CY259" s="777"/>
      <c r="CZ259" s="777"/>
      <c r="DA259" s="777"/>
      <c r="DB259" s="777"/>
      <c r="DC259" s="777"/>
      <c r="DD259" s="777"/>
      <c r="DE259" s="777"/>
      <c r="DF259" s="777"/>
      <c r="DG259" s="777"/>
      <c r="DH259" s="777"/>
      <c r="DI259" s="777"/>
      <c r="DJ259" s="777"/>
      <c r="DK259" s="777"/>
      <c r="DL259" s="777"/>
      <c r="DM259" s="777"/>
      <c r="DN259" s="777"/>
      <c r="DO259" s="777"/>
      <c r="DP259" s="777"/>
      <c r="DQ259" s="777"/>
      <c r="DR259" s="777"/>
      <c r="DS259" s="777"/>
      <c r="DT259" s="777"/>
      <c r="DU259" s="777"/>
      <c r="DV259" s="777"/>
      <c r="DW259" s="777"/>
      <c r="DX259" s="776"/>
    </row>
    <row r="260" spans="2:128" hidden="1" x14ac:dyDescent="0.2">
      <c r="B260" s="779"/>
      <c r="C260" s="776" t="s">
        <v>586</v>
      </c>
      <c r="D260" s="776"/>
      <c r="E260" s="776"/>
      <c r="F260" s="776"/>
      <c r="G260" s="776"/>
      <c r="H260" s="776"/>
      <c r="I260" s="777"/>
      <c r="J260" s="777"/>
      <c r="K260" s="777"/>
      <c r="L260" s="777"/>
      <c r="M260" s="777"/>
      <c r="N260" s="777"/>
      <c r="O260" s="777"/>
      <c r="P260" s="777"/>
      <c r="Q260" s="777"/>
      <c r="R260" s="777"/>
      <c r="S260" s="777"/>
      <c r="T260" s="777"/>
      <c r="U260" s="777"/>
      <c r="V260" s="777"/>
      <c r="W260" s="777"/>
      <c r="X260" s="777"/>
      <c r="Y260" s="777"/>
      <c r="Z260" s="777"/>
      <c r="AA260" s="777"/>
      <c r="AB260" s="777"/>
      <c r="AC260" s="777"/>
      <c r="AD260" s="777"/>
      <c r="AE260" s="777"/>
      <c r="AF260" s="777"/>
      <c r="AG260" s="777"/>
      <c r="AH260" s="777"/>
      <c r="AI260" s="777"/>
      <c r="AJ260" s="777"/>
      <c r="AK260" s="777"/>
      <c r="AL260" s="777"/>
      <c r="AM260" s="777"/>
      <c r="AN260" s="777"/>
      <c r="AO260" s="777"/>
      <c r="AP260" s="777"/>
      <c r="AQ260" s="777"/>
      <c r="AR260" s="777"/>
      <c r="AS260" s="777"/>
      <c r="AT260" s="777"/>
      <c r="AU260" s="777"/>
      <c r="AV260" s="777"/>
      <c r="AW260" s="777"/>
      <c r="AX260" s="777"/>
      <c r="AY260" s="777"/>
      <c r="AZ260" s="777"/>
      <c r="BA260" s="777"/>
      <c r="BB260" s="777"/>
      <c r="BC260" s="777"/>
      <c r="BD260" s="777"/>
      <c r="BE260" s="777"/>
      <c r="BF260" s="777"/>
      <c r="BG260" s="777"/>
      <c r="BH260" s="777"/>
      <c r="BI260" s="777"/>
      <c r="BJ260" s="777"/>
      <c r="BK260" s="777"/>
      <c r="BL260" s="777"/>
      <c r="BM260" s="777"/>
      <c r="BN260" s="777"/>
      <c r="BO260" s="777"/>
      <c r="BP260" s="777"/>
      <c r="BQ260" s="777"/>
      <c r="BR260" s="777"/>
      <c r="BS260" s="777"/>
      <c r="BT260" s="777"/>
      <c r="BU260" s="777"/>
      <c r="BV260" s="777"/>
      <c r="BW260" s="777"/>
      <c r="BX260" s="777"/>
      <c r="BY260" s="777"/>
      <c r="BZ260" s="777"/>
      <c r="CA260" s="777"/>
      <c r="CB260" s="777"/>
      <c r="CC260" s="777"/>
      <c r="CD260" s="777"/>
      <c r="CE260" s="777"/>
      <c r="CF260" s="777"/>
      <c r="CG260" s="777"/>
      <c r="CH260" s="777"/>
      <c r="CI260" s="777"/>
      <c r="CJ260" s="777"/>
      <c r="CK260" s="777"/>
      <c r="CL260" s="777"/>
      <c r="CM260" s="777"/>
      <c r="CN260" s="777"/>
      <c r="CO260" s="777"/>
      <c r="CP260" s="777"/>
      <c r="CQ260" s="777"/>
      <c r="CR260" s="777"/>
      <c r="CS260" s="777"/>
      <c r="CT260" s="777"/>
      <c r="CU260" s="777"/>
      <c r="CV260" s="777"/>
      <c r="CW260" s="777"/>
      <c r="CX260" s="777"/>
      <c r="CY260" s="777"/>
      <c r="CZ260" s="777"/>
      <c r="DA260" s="777"/>
      <c r="DB260" s="777"/>
      <c r="DC260" s="777"/>
      <c r="DD260" s="777"/>
      <c r="DE260" s="777"/>
      <c r="DF260" s="777"/>
      <c r="DG260" s="777"/>
      <c r="DH260" s="777"/>
      <c r="DI260" s="777"/>
      <c r="DJ260" s="777"/>
      <c r="DK260" s="777"/>
      <c r="DL260" s="777"/>
      <c r="DM260" s="777"/>
      <c r="DN260" s="777"/>
      <c r="DO260" s="777"/>
      <c r="DP260" s="777"/>
      <c r="DQ260" s="777"/>
      <c r="DR260" s="777"/>
      <c r="DS260" s="777"/>
      <c r="DT260" s="777"/>
      <c r="DU260" s="777"/>
      <c r="DV260" s="777"/>
      <c r="DW260" s="777"/>
      <c r="DX260" s="776"/>
    </row>
    <row r="261" spans="2:128" hidden="1" x14ac:dyDescent="0.2">
      <c r="B261" s="779"/>
      <c r="C261" s="776" t="s">
        <v>587</v>
      </c>
      <c r="D261" s="776"/>
      <c r="E261" s="776"/>
      <c r="F261" s="776"/>
      <c r="G261" s="776"/>
      <c r="H261" s="776"/>
      <c r="I261" s="777"/>
      <c r="J261" s="777"/>
      <c r="K261" s="777"/>
      <c r="L261" s="777"/>
      <c r="M261" s="777"/>
      <c r="N261" s="777"/>
      <c r="O261" s="777"/>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c r="AK261" s="777"/>
      <c r="AL261" s="777"/>
      <c r="AM261" s="777"/>
      <c r="AN261" s="777"/>
      <c r="AO261" s="777"/>
      <c r="AP261" s="777"/>
      <c r="AQ261" s="777"/>
      <c r="AR261" s="777"/>
      <c r="AS261" s="777"/>
      <c r="AT261" s="777"/>
      <c r="AU261" s="777"/>
      <c r="AV261" s="777"/>
      <c r="AW261" s="777"/>
      <c r="AX261" s="777"/>
      <c r="AY261" s="777"/>
      <c r="AZ261" s="777"/>
      <c r="BA261" s="777"/>
      <c r="BB261" s="777"/>
      <c r="BC261" s="777"/>
      <c r="BD261" s="777"/>
      <c r="BE261" s="777"/>
      <c r="BF261" s="777"/>
      <c r="BG261" s="777"/>
      <c r="BH261" s="777"/>
      <c r="BI261" s="777"/>
      <c r="BJ261" s="777"/>
      <c r="BK261" s="777"/>
      <c r="BL261" s="777"/>
      <c r="BM261" s="777"/>
      <c r="BN261" s="777"/>
      <c r="BO261" s="777"/>
      <c r="BP261" s="777"/>
      <c r="BQ261" s="777"/>
      <c r="BR261" s="777"/>
      <c r="BS261" s="777"/>
      <c r="BT261" s="777"/>
      <c r="BU261" s="777"/>
      <c r="BV261" s="777"/>
      <c r="BW261" s="777"/>
      <c r="BX261" s="777"/>
      <c r="BY261" s="777"/>
      <c r="BZ261" s="777"/>
      <c r="CA261" s="777"/>
      <c r="CB261" s="777"/>
      <c r="CC261" s="777"/>
      <c r="CD261" s="777"/>
      <c r="CE261" s="777"/>
      <c r="CF261" s="777"/>
      <c r="CG261" s="777"/>
      <c r="CH261" s="777"/>
      <c r="CI261" s="777"/>
      <c r="CJ261" s="777"/>
      <c r="CK261" s="777"/>
      <c r="CL261" s="777"/>
      <c r="CM261" s="777"/>
      <c r="CN261" s="777"/>
      <c r="CO261" s="777"/>
      <c r="CP261" s="777"/>
      <c r="CQ261" s="777"/>
      <c r="CR261" s="777"/>
      <c r="CS261" s="777"/>
      <c r="CT261" s="777"/>
      <c r="CU261" s="777"/>
      <c r="CV261" s="777"/>
      <c r="CW261" s="777"/>
      <c r="CX261" s="777"/>
      <c r="CY261" s="777"/>
      <c r="CZ261" s="777"/>
      <c r="DA261" s="777"/>
      <c r="DB261" s="777"/>
      <c r="DC261" s="777"/>
      <c r="DD261" s="777"/>
      <c r="DE261" s="777"/>
      <c r="DF261" s="777"/>
      <c r="DG261" s="777"/>
      <c r="DH261" s="777"/>
      <c r="DI261" s="777"/>
      <c r="DJ261" s="777"/>
      <c r="DK261" s="777"/>
      <c r="DL261" s="777"/>
      <c r="DM261" s="777"/>
      <c r="DN261" s="777"/>
      <c r="DO261" s="777"/>
      <c r="DP261" s="777"/>
      <c r="DQ261" s="777"/>
      <c r="DR261" s="777"/>
      <c r="DS261" s="777"/>
      <c r="DT261" s="777"/>
      <c r="DU261" s="777"/>
      <c r="DV261" s="777"/>
      <c r="DW261" s="777"/>
      <c r="DX261" s="776"/>
    </row>
    <row r="262" spans="2:128" hidden="1" x14ac:dyDescent="0.2">
      <c r="B262" s="779"/>
      <c r="C262" s="776" t="s">
        <v>588</v>
      </c>
      <c r="D262" s="776"/>
      <c r="E262" s="776"/>
      <c r="F262" s="776"/>
      <c r="G262" s="776"/>
      <c r="H262" s="776"/>
      <c r="I262" s="777"/>
      <c r="J262" s="777"/>
      <c r="K262" s="777"/>
      <c r="L262" s="777"/>
      <c r="M262" s="777"/>
      <c r="N262" s="777"/>
      <c r="O262" s="777"/>
      <c r="P262" s="777"/>
      <c r="Q262" s="777"/>
      <c r="R262" s="777"/>
      <c r="S262" s="777"/>
      <c r="T262" s="777"/>
      <c r="U262" s="777"/>
      <c r="V262" s="777"/>
      <c r="W262" s="777"/>
      <c r="X262" s="777"/>
      <c r="Y262" s="777"/>
      <c r="Z262" s="777"/>
      <c r="AA262" s="777"/>
      <c r="AB262" s="777"/>
      <c r="AC262" s="777"/>
      <c r="AD262" s="777"/>
      <c r="AE262" s="777"/>
      <c r="AF262" s="777"/>
      <c r="AG262" s="777"/>
      <c r="AH262" s="777"/>
      <c r="AI262" s="777"/>
      <c r="AJ262" s="777"/>
      <c r="AK262" s="777"/>
      <c r="AL262" s="777"/>
      <c r="AM262" s="777"/>
      <c r="AN262" s="777"/>
      <c r="AO262" s="777"/>
      <c r="AP262" s="777"/>
      <c r="AQ262" s="777"/>
      <c r="AR262" s="777"/>
      <c r="AS262" s="777"/>
      <c r="AT262" s="777"/>
      <c r="AU262" s="777"/>
      <c r="AV262" s="777"/>
      <c r="AW262" s="777"/>
      <c r="AX262" s="777"/>
      <c r="AY262" s="777"/>
      <c r="AZ262" s="777"/>
      <c r="BA262" s="777"/>
      <c r="BB262" s="777"/>
      <c r="BC262" s="777"/>
      <c r="BD262" s="777"/>
      <c r="BE262" s="777"/>
      <c r="BF262" s="777"/>
      <c r="BG262" s="777"/>
      <c r="BH262" s="777"/>
      <c r="BI262" s="777"/>
      <c r="BJ262" s="777"/>
      <c r="BK262" s="777"/>
      <c r="BL262" s="777"/>
      <c r="BM262" s="777"/>
      <c r="BN262" s="777"/>
      <c r="BO262" s="777"/>
      <c r="BP262" s="777"/>
      <c r="BQ262" s="777"/>
      <c r="BR262" s="777"/>
      <c r="BS262" s="777"/>
      <c r="BT262" s="777"/>
      <c r="BU262" s="777"/>
      <c r="BV262" s="777"/>
      <c r="BW262" s="777"/>
      <c r="BX262" s="777"/>
      <c r="BY262" s="777"/>
      <c r="BZ262" s="777"/>
      <c r="CA262" s="777"/>
      <c r="CB262" s="777"/>
      <c r="CC262" s="777"/>
      <c r="CD262" s="777"/>
      <c r="CE262" s="777"/>
      <c r="CF262" s="777"/>
      <c r="CG262" s="777"/>
      <c r="CH262" s="777"/>
      <c r="CI262" s="777"/>
      <c r="CJ262" s="777"/>
      <c r="CK262" s="777"/>
      <c r="CL262" s="777"/>
      <c r="CM262" s="777"/>
      <c r="CN262" s="777"/>
      <c r="CO262" s="777"/>
      <c r="CP262" s="777"/>
      <c r="CQ262" s="777"/>
      <c r="CR262" s="777"/>
      <c r="CS262" s="777"/>
      <c r="CT262" s="777"/>
      <c r="CU262" s="777"/>
      <c r="CV262" s="777"/>
      <c r="CW262" s="777"/>
      <c r="CX262" s="777"/>
      <c r="CY262" s="777"/>
      <c r="CZ262" s="777"/>
      <c r="DA262" s="777"/>
      <c r="DB262" s="777"/>
      <c r="DC262" s="777"/>
      <c r="DD262" s="777"/>
      <c r="DE262" s="777"/>
      <c r="DF262" s="777"/>
      <c r="DG262" s="777"/>
      <c r="DH262" s="777"/>
      <c r="DI262" s="777"/>
      <c r="DJ262" s="777"/>
      <c r="DK262" s="777"/>
      <c r="DL262" s="777"/>
      <c r="DM262" s="777"/>
      <c r="DN262" s="777"/>
      <c r="DO262" s="777"/>
      <c r="DP262" s="777"/>
      <c r="DQ262" s="777"/>
      <c r="DR262" s="777"/>
      <c r="DS262" s="777"/>
      <c r="DT262" s="777"/>
      <c r="DU262" s="777"/>
      <c r="DV262" s="777"/>
      <c r="DW262" s="777"/>
      <c r="DX262" s="776"/>
    </row>
    <row r="263" spans="2:128" hidden="1" x14ac:dyDescent="0.2">
      <c r="B263" s="779"/>
      <c r="C263" s="776" t="s">
        <v>589</v>
      </c>
      <c r="D263" s="776"/>
      <c r="E263" s="776"/>
      <c r="F263" s="776"/>
      <c r="G263" s="776"/>
      <c r="H263" s="776"/>
      <c r="I263" s="777"/>
      <c r="J263" s="777"/>
      <c r="K263" s="777"/>
      <c r="L263" s="777"/>
      <c r="M263" s="777"/>
      <c r="N263" s="777"/>
      <c r="O263" s="777"/>
      <c r="P263" s="777"/>
      <c r="Q263" s="777"/>
      <c r="R263" s="777"/>
      <c r="S263" s="777"/>
      <c r="T263" s="777"/>
      <c r="U263" s="777"/>
      <c r="V263" s="777"/>
      <c r="W263" s="777"/>
      <c r="X263" s="777"/>
      <c r="Y263" s="777"/>
      <c r="Z263" s="777"/>
      <c r="AA263" s="777"/>
      <c r="AB263" s="777"/>
      <c r="AC263" s="777"/>
      <c r="AD263" s="777"/>
      <c r="AE263" s="777"/>
      <c r="AF263" s="777"/>
      <c r="AG263" s="777"/>
      <c r="AH263" s="777"/>
      <c r="AI263" s="777"/>
      <c r="AJ263" s="777"/>
      <c r="AK263" s="777"/>
      <c r="AL263" s="777"/>
      <c r="AM263" s="777"/>
      <c r="AN263" s="777"/>
      <c r="AO263" s="777"/>
      <c r="AP263" s="777"/>
      <c r="AQ263" s="777"/>
      <c r="AR263" s="777"/>
      <c r="AS263" s="777"/>
      <c r="AT263" s="777"/>
      <c r="AU263" s="777"/>
      <c r="AV263" s="777"/>
      <c r="AW263" s="777"/>
      <c r="AX263" s="777"/>
      <c r="AY263" s="777"/>
      <c r="AZ263" s="777"/>
      <c r="BA263" s="777"/>
      <c r="BB263" s="777"/>
      <c r="BC263" s="777"/>
      <c r="BD263" s="777"/>
      <c r="BE263" s="777"/>
      <c r="BF263" s="777"/>
      <c r="BG263" s="777"/>
      <c r="BH263" s="777"/>
      <c r="BI263" s="777"/>
      <c r="BJ263" s="777"/>
      <c r="BK263" s="777"/>
      <c r="BL263" s="777"/>
      <c r="BM263" s="777"/>
      <c r="BN263" s="777"/>
      <c r="BO263" s="777"/>
      <c r="BP263" s="777"/>
      <c r="BQ263" s="777"/>
      <c r="BR263" s="777"/>
      <c r="BS263" s="777"/>
      <c r="BT263" s="777"/>
      <c r="BU263" s="777"/>
      <c r="BV263" s="777"/>
      <c r="BW263" s="777"/>
      <c r="BX263" s="777"/>
      <c r="BY263" s="777"/>
      <c r="BZ263" s="777"/>
      <c r="CA263" s="777"/>
      <c r="CB263" s="777"/>
      <c r="CC263" s="777"/>
      <c r="CD263" s="777"/>
      <c r="CE263" s="777"/>
      <c r="CF263" s="777"/>
      <c r="CG263" s="777"/>
      <c r="CH263" s="777"/>
      <c r="CI263" s="777"/>
      <c r="CJ263" s="777"/>
      <c r="CK263" s="777"/>
      <c r="CL263" s="777"/>
      <c r="CM263" s="777"/>
      <c r="CN263" s="777"/>
      <c r="CO263" s="777"/>
      <c r="CP263" s="777"/>
      <c r="CQ263" s="777"/>
      <c r="CR263" s="777"/>
      <c r="CS263" s="777"/>
      <c r="CT263" s="777"/>
      <c r="CU263" s="777"/>
      <c r="CV263" s="777"/>
      <c r="CW263" s="777"/>
      <c r="CX263" s="777"/>
      <c r="CY263" s="777"/>
      <c r="CZ263" s="777"/>
      <c r="DA263" s="777"/>
      <c r="DB263" s="777"/>
      <c r="DC263" s="777"/>
      <c r="DD263" s="777"/>
      <c r="DE263" s="777"/>
      <c r="DF263" s="777"/>
      <c r="DG263" s="777"/>
      <c r="DH263" s="777"/>
      <c r="DI263" s="777"/>
      <c r="DJ263" s="777"/>
      <c r="DK263" s="777"/>
      <c r="DL263" s="777"/>
      <c r="DM263" s="777"/>
      <c r="DN263" s="777"/>
      <c r="DO263" s="777"/>
      <c r="DP263" s="777"/>
      <c r="DQ263" s="777"/>
      <c r="DR263" s="777"/>
      <c r="DS263" s="777"/>
      <c r="DT263" s="777"/>
      <c r="DU263" s="777"/>
      <c r="DV263" s="777"/>
      <c r="DW263" s="777"/>
      <c r="DX263" s="776"/>
    </row>
    <row r="264" spans="2:128" hidden="1" x14ac:dyDescent="0.2">
      <c r="B264" s="779"/>
      <c r="C264" s="776" t="s">
        <v>590</v>
      </c>
      <c r="D264" s="776"/>
      <c r="E264" s="776"/>
      <c r="F264" s="776"/>
      <c r="G264" s="776"/>
      <c r="H264" s="776"/>
      <c r="I264" s="777"/>
      <c r="J264" s="777"/>
      <c r="K264" s="777"/>
      <c r="L264" s="777"/>
      <c r="M264" s="777"/>
      <c r="N264" s="777"/>
      <c r="O264" s="777"/>
      <c r="P264" s="777"/>
      <c r="Q264" s="777"/>
      <c r="R264" s="777"/>
      <c r="S264" s="777"/>
      <c r="T264" s="777"/>
      <c r="U264" s="777"/>
      <c r="V264" s="777"/>
      <c r="W264" s="777"/>
      <c r="X264" s="777"/>
      <c r="Y264" s="777"/>
      <c r="Z264" s="777"/>
      <c r="AA264" s="777"/>
      <c r="AB264" s="777"/>
      <c r="AC264" s="777"/>
      <c r="AD264" s="777"/>
      <c r="AE264" s="777"/>
      <c r="AF264" s="777"/>
      <c r="AG264" s="777"/>
      <c r="AH264" s="777"/>
      <c r="AI264" s="777"/>
      <c r="AJ264" s="777"/>
      <c r="AK264" s="777"/>
      <c r="AL264" s="777"/>
      <c r="AM264" s="777"/>
      <c r="AN264" s="777"/>
      <c r="AO264" s="777"/>
      <c r="AP264" s="777"/>
      <c r="AQ264" s="777"/>
      <c r="AR264" s="777"/>
      <c r="AS264" s="777"/>
      <c r="AT264" s="777"/>
      <c r="AU264" s="777"/>
      <c r="AV264" s="777"/>
      <c r="AW264" s="777"/>
      <c r="AX264" s="777"/>
      <c r="AY264" s="777"/>
      <c r="AZ264" s="777"/>
      <c r="BA264" s="777"/>
      <c r="BB264" s="777"/>
      <c r="BC264" s="777"/>
      <c r="BD264" s="777"/>
      <c r="BE264" s="777"/>
      <c r="BF264" s="777"/>
      <c r="BG264" s="777"/>
      <c r="BH264" s="777"/>
      <c r="BI264" s="777"/>
      <c r="BJ264" s="777"/>
      <c r="BK264" s="777"/>
      <c r="BL264" s="777"/>
      <c r="BM264" s="777"/>
      <c r="BN264" s="777"/>
      <c r="BO264" s="777"/>
      <c r="BP264" s="777"/>
      <c r="BQ264" s="777"/>
      <c r="BR264" s="777"/>
      <c r="BS264" s="777"/>
      <c r="BT264" s="777"/>
      <c r="BU264" s="777"/>
      <c r="BV264" s="777"/>
      <c r="BW264" s="777"/>
      <c r="BX264" s="777"/>
      <c r="BY264" s="777"/>
      <c r="BZ264" s="777"/>
      <c r="CA264" s="777"/>
      <c r="CB264" s="777"/>
      <c r="CC264" s="777"/>
      <c r="CD264" s="777"/>
      <c r="CE264" s="777"/>
      <c r="CF264" s="777"/>
      <c r="CG264" s="777"/>
      <c r="CH264" s="777"/>
      <c r="CI264" s="777"/>
      <c r="CJ264" s="777"/>
      <c r="CK264" s="777"/>
      <c r="CL264" s="777"/>
      <c r="CM264" s="777"/>
      <c r="CN264" s="777"/>
      <c r="CO264" s="777"/>
      <c r="CP264" s="777"/>
      <c r="CQ264" s="777"/>
      <c r="CR264" s="777"/>
      <c r="CS264" s="777"/>
      <c r="CT264" s="777"/>
      <c r="CU264" s="777"/>
      <c r="CV264" s="777"/>
      <c r="CW264" s="777"/>
      <c r="CX264" s="777"/>
      <c r="CY264" s="777"/>
      <c r="CZ264" s="777"/>
      <c r="DA264" s="777"/>
      <c r="DB264" s="777"/>
      <c r="DC264" s="777"/>
      <c r="DD264" s="777"/>
      <c r="DE264" s="777"/>
      <c r="DF264" s="777"/>
      <c r="DG264" s="777"/>
      <c r="DH264" s="777"/>
      <c r="DI264" s="777"/>
      <c r="DJ264" s="777"/>
      <c r="DK264" s="777"/>
      <c r="DL264" s="777"/>
      <c r="DM264" s="777"/>
      <c r="DN264" s="777"/>
      <c r="DO264" s="777"/>
      <c r="DP264" s="777"/>
      <c r="DQ264" s="777"/>
      <c r="DR264" s="777"/>
      <c r="DS264" s="777"/>
      <c r="DT264" s="777"/>
      <c r="DU264" s="777"/>
      <c r="DV264" s="777"/>
      <c r="DW264" s="777"/>
      <c r="DX264" s="776"/>
    </row>
    <row r="265" spans="2:128" hidden="1" x14ac:dyDescent="0.2">
      <c r="B265" s="779"/>
      <c r="C265" s="776" t="s">
        <v>591</v>
      </c>
      <c r="D265" s="776"/>
      <c r="E265" s="776"/>
      <c r="F265" s="776"/>
      <c r="G265" s="776"/>
      <c r="H265" s="776"/>
      <c r="I265" s="777"/>
      <c r="J265" s="777"/>
      <c r="K265" s="777"/>
      <c r="L265" s="777"/>
      <c r="M265" s="777"/>
      <c r="N265" s="777"/>
      <c r="O265" s="777"/>
      <c r="P265" s="777"/>
      <c r="Q265" s="777"/>
      <c r="R265" s="777"/>
      <c r="S265" s="777"/>
      <c r="T265" s="777"/>
      <c r="U265" s="777"/>
      <c r="V265" s="777"/>
      <c r="W265" s="777"/>
      <c r="X265" s="777"/>
      <c r="Y265" s="777"/>
      <c r="Z265" s="777"/>
      <c r="AA265" s="777"/>
      <c r="AB265" s="777"/>
      <c r="AC265" s="777"/>
      <c r="AD265" s="777"/>
      <c r="AE265" s="777"/>
      <c r="AF265" s="777"/>
      <c r="AG265" s="777"/>
      <c r="AH265" s="777"/>
      <c r="AI265" s="777"/>
      <c r="AJ265" s="777"/>
      <c r="AK265" s="777"/>
      <c r="AL265" s="777"/>
      <c r="AM265" s="777"/>
      <c r="AN265" s="777"/>
      <c r="AO265" s="777"/>
      <c r="AP265" s="777"/>
      <c r="AQ265" s="777"/>
      <c r="AR265" s="777"/>
      <c r="AS265" s="777"/>
      <c r="AT265" s="777"/>
      <c r="AU265" s="777"/>
      <c r="AV265" s="777"/>
      <c r="AW265" s="777"/>
      <c r="AX265" s="777"/>
      <c r="AY265" s="777"/>
      <c r="AZ265" s="777"/>
      <c r="BA265" s="777"/>
      <c r="BB265" s="777"/>
      <c r="BC265" s="777"/>
      <c r="BD265" s="777"/>
      <c r="BE265" s="777"/>
      <c r="BF265" s="777"/>
      <c r="BG265" s="777"/>
      <c r="BH265" s="777"/>
      <c r="BI265" s="777"/>
      <c r="BJ265" s="777"/>
      <c r="BK265" s="777"/>
      <c r="BL265" s="777"/>
      <c r="BM265" s="777"/>
      <c r="BN265" s="777"/>
      <c r="BO265" s="777"/>
      <c r="BP265" s="777"/>
      <c r="BQ265" s="777"/>
      <c r="BR265" s="777"/>
      <c r="BS265" s="777"/>
      <c r="BT265" s="777"/>
      <c r="BU265" s="777"/>
      <c r="BV265" s="777"/>
      <c r="BW265" s="777"/>
      <c r="BX265" s="777"/>
      <c r="BY265" s="777"/>
      <c r="BZ265" s="777"/>
      <c r="CA265" s="777"/>
      <c r="CB265" s="777"/>
      <c r="CC265" s="777"/>
      <c r="CD265" s="777"/>
      <c r="CE265" s="777"/>
      <c r="CF265" s="777"/>
      <c r="CG265" s="777"/>
      <c r="CH265" s="777"/>
      <c r="CI265" s="777"/>
      <c r="CJ265" s="777"/>
      <c r="CK265" s="777"/>
      <c r="CL265" s="777"/>
      <c r="CM265" s="777"/>
      <c r="CN265" s="777"/>
      <c r="CO265" s="777"/>
      <c r="CP265" s="777"/>
      <c r="CQ265" s="777"/>
      <c r="CR265" s="777"/>
      <c r="CS265" s="777"/>
      <c r="CT265" s="777"/>
      <c r="CU265" s="777"/>
      <c r="CV265" s="777"/>
      <c r="CW265" s="777"/>
      <c r="CX265" s="777"/>
      <c r="CY265" s="777"/>
      <c r="CZ265" s="777"/>
      <c r="DA265" s="777"/>
      <c r="DB265" s="777"/>
      <c r="DC265" s="777"/>
      <c r="DD265" s="777"/>
      <c r="DE265" s="777"/>
      <c r="DF265" s="777"/>
      <c r="DG265" s="777"/>
      <c r="DH265" s="777"/>
      <c r="DI265" s="777"/>
      <c r="DJ265" s="777"/>
      <c r="DK265" s="777"/>
      <c r="DL265" s="777"/>
      <c r="DM265" s="777"/>
      <c r="DN265" s="777"/>
      <c r="DO265" s="777"/>
      <c r="DP265" s="777"/>
      <c r="DQ265" s="777"/>
      <c r="DR265" s="777"/>
      <c r="DS265" s="777"/>
      <c r="DT265" s="777"/>
      <c r="DU265" s="777"/>
      <c r="DV265" s="777"/>
      <c r="DW265" s="777"/>
      <c r="DX265" s="776"/>
    </row>
    <row r="266" spans="2:128" hidden="1" x14ac:dyDescent="0.2">
      <c r="B266" s="779"/>
      <c r="C266" s="776" t="s">
        <v>592</v>
      </c>
      <c r="D266" s="776"/>
      <c r="E266" s="776"/>
      <c r="F266" s="776"/>
      <c r="G266" s="776"/>
      <c r="H266" s="776"/>
      <c r="I266" s="777"/>
      <c r="J266" s="777"/>
      <c r="K266" s="777"/>
      <c r="L266" s="777"/>
      <c r="M266" s="777"/>
      <c r="N266" s="777"/>
      <c r="O266" s="777"/>
      <c r="P266" s="777"/>
      <c r="Q266" s="777"/>
      <c r="R266" s="777"/>
      <c r="S266" s="777"/>
      <c r="T266" s="777"/>
      <c r="U266" s="777"/>
      <c r="V266" s="777"/>
      <c r="W266" s="777"/>
      <c r="X266" s="777"/>
      <c r="Y266" s="777"/>
      <c r="Z266" s="777"/>
      <c r="AA266" s="777"/>
      <c r="AB266" s="777"/>
      <c r="AC266" s="777"/>
      <c r="AD266" s="777"/>
      <c r="AE266" s="777"/>
      <c r="AF266" s="777"/>
      <c r="AG266" s="777"/>
      <c r="AH266" s="777"/>
      <c r="AI266" s="777"/>
      <c r="AJ266" s="777"/>
      <c r="AK266" s="777"/>
      <c r="AL266" s="777"/>
      <c r="AM266" s="777"/>
      <c r="AN266" s="777"/>
      <c r="AO266" s="777"/>
      <c r="AP266" s="777"/>
      <c r="AQ266" s="777"/>
      <c r="AR266" s="777"/>
      <c r="AS266" s="777"/>
      <c r="AT266" s="777"/>
      <c r="AU266" s="777"/>
      <c r="AV266" s="777"/>
      <c r="AW266" s="777"/>
      <c r="AX266" s="777"/>
      <c r="AY266" s="777"/>
      <c r="AZ266" s="777"/>
      <c r="BA266" s="777"/>
      <c r="BB266" s="777"/>
      <c r="BC266" s="777"/>
      <c r="BD266" s="777"/>
      <c r="BE266" s="777"/>
      <c r="BF266" s="777"/>
      <c r="BG266" s="777"/>
      <c r="BH266" s="777"/>
      <c r="BI266" s="777"/>
      <c r="BJ266" s="777"/>
      <c r="BK266" s="777"/>
      <c r="BL266" s="777"/>
      <c r="BM266" s="777"/>
      <c r="BN266" s="777"/>
      <c r="BO266" s="777"/>
      <c r="BP266" s="777"/>
      <c r="BQ266" s="777"/>
      <c r="BR266" s="777"/>
      <c r="BS266" s="777"/>
      <c r="BT266" s="777"/>
      <c r="BU266" s="777"/>
      <c r="BV266" s="777"/>
      <c r="BW266" s="777"/>
      <c r="BX266" s="777"/>
      <c r="BY266" s="777"/>
      <c r="BZ266" s="777"/>
      <c r="CA266" s="777"/>
      <c r="CB266" s="777"/>
      <c r="CC266" s="777"/>
      <c r="CD266" s="777"/>
      <c r="CE266" s="777"/>
      <c r="CF266" s="777"/>
      <c r="CG266" s="777"/>
      <c r="CH266" s="777"/>
      <c r="CI266" s="777"/>
      <c r="CJ266" s="777"/>
      <c r="CK266" s="777"/>
      <c r="CL266" s="777"/>
      <c r="CM266" s="777"/>
      <c r="CN266" s="777"/>
      <c r="CO266" s="777"/>
      <c r="CP266" s="777"/>
      <c r="CQ266" s="777"/>
      <c r="CR266" s="777"/>
      <c r="CS266" s="777"/>
      <c r="CT266" s="777"/>
      <c r="CU266" s="777"/>
      <c r="CV266" s="777"/>
      <c r="CW266" s="777"/>
      <c r="CX266" s="777"/>
      <c r="CY266" s="777"/>
      <c r="CZ266" s="777"/>
      <c r="DA266" s="777"/>
      <c r="DB266" s="777"/>
      <c r="DC266" s="777"/>
      <c r="DD266" s="777"/>
      <c r="DE266" s="777"/>
      <c r="DF266" s="777"/>
      <c r="DG266" s="777"/>
      <c r="DH266" s="777"/>
      <c r="DI266" s="777"/>
      <c r="DJ266" s="777"/>
      <c r="DK266" s="777"/>
      <c r="DL266" s="777"/>
      <c r="DM266" s="777"/>
      <c r="DN266" s="777"/>
      <c r="DO266" s="777"/>
      <c r="DP266" s="777"/>
      <c r="DQ266" s="777"/>
      <c r="DR266" s="777"/>
      <c r="DS266" s="777"/>
      <c r="DT266" s="777"/>
      <c r="DU266" s="777"/>
      <c r="DV266" s="777"/>
      <c r="DW266" s="777"/>
      <c r="DX266" s="776"/>
    </row>
    <row r="267" spans="2:128" hidden="1" x14ac:dyDescent="0.2">
      <c r="B267" s="779"/>
      <c r="C267" s="776" t="s">
        <v>593</v>
      </c>
      <c r="D267" s="776"/>
      <c r="E267" s="776"/>
      <c r="F267" s="776"/>
      <c r="G267" s="776"/>
      <c r="H267" s="776"/>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7"/>
      <c r="AJ267" s="777"/>
      <c r="AK267" s="777"/>
      <c r="AL267" s="777"/>
      <c r="AM267" s="777"/>
      <c r="AN267" s="777"/>
      <c r="AO267" s="777"/>
      <c r="AP267" s="777"/>
      <c r="AQ267" s="777"/>
      <c r="AR267" s="777"/>
      <c r="AS267" s="777"/>
      <c r="AT267" s="777"/>
      <c r="AU267" s="777"/>
      <c r="AV267" s="777"/>
      <c r="AW267" s="777"/>
      <c r="AX267" s="777"/>
      <c r="AY267" s="777"/>
      <c r="AZ267" s="777"/>
      <c r="BA267" s="777"/>
      <c r="BB267" s="777"/>
      <c r="BC267" s="777"/>
      <c r="BD267" s="777"/>
      <c r="BE267" s="777"/>
      <c r="BF267" s="777"/>
      <c r="BG267" s="777"/>
      <c r="BH267" s="777"/>
      <c r="BI267" s="777"/>
      <c r="BJ267" s="777"/>
      <c r="BK267" s="777"/>
      <c r="BL267" s="777"/>
      <c r="BM267" s="777"/>
      <c r="BN267" s="777"/>
      <c r="BO267" s="777"/>
      <c r="BP267" s="777"/>
      <c r="BQ267" s="777"/>
      <c r="BR267" s="777"/>
      <c r="BS267" s="777"/>
      <c r="BT267" s="777"/>
      <c r="BU267" s="777"/>
      <c r="BV267" s="777"/>
      <c r="BW267" s="777"/>
      <c r="BX267" s="777"/>
      <c r="BY267" s="777"/>
      <c r="BZ267" s="777"/>
      <c r="CA267" s="777"/>
      <c r="CB267" s="777"/>
      <c r="CC267" s="777"/>
      <c r="CD267" s="777"/>
      <c r="CE267" s="777"/>
      <c r="CF267" s="777"/>
      <c r="CG267" s="777"/>
      <c r="CH267" s="777"/>
      <c r="CI267" s="777"/>
      <c r="CJ267" s="777"/>
      <c r="CK267" s="777"/>
      <c r="CL267" s="777"/>
      <c r="CM267" s="777"/>
      <c r="CN267" s="777"/>
      <c r="CO267" s="777"/>
      <c r="CP267" s="777"/>
      <c r="CQ267" s="777"/>
      <c r="CR267" s="777"/>
      <c r="CS267" s="777"/>
      <c r="CT267" s="777"/>
      <c r="CU267" s="777"/>
      <c r="CV267" s="777"/>
      <c r="CW267" s="777"/>
      <c r="CX267" s="777"/>
      <c r="CY267" s="777"/>
      <c r="CZ267" s="777"/>
      <c r="DA267" s="777"/>
      <c r="DB267" s="777"/>
      <c r="DC267" s="777"/>
      <c r="DD267" s="777"/>
      <c r="DE267" s="777"/>
      <c r="DF267" s="777"/>
      <c r="DG267" s="777"/>
      <c r="DH267" s="777"/>
      <c r="DI267" s="777"/>
      <c r="DJ267" s="777"/>
      <c r="DK267" s="777"/>
      <c r="DL267" s="777"/>
      <c r="DM267" s="777"/>
      <c r="DN267" s="777"/>
      <c r="DO267" s="777"/>
      <c r="DP267" s="777"/>
      <c r="DQ267" s="777"/>
      <c r="DR267" s="777"/>
      <c r="DS267" s="777"/>
      <c r="DT267" s="777"/>
      <c r="DU267" s="777"/>
      <c r="DV267" s="777"/>
      <c r="DW267" s="777"/>
      <c r="DX267" s="776"/>
    </row>
    <row r="268" spans="2:128" hidden="1" x14ac:dyDescent="0.2">
      <c r="B268" s="779"/>
      <c r="C268" s="776" t="s">
        <v>594</v>
      </c>
      <c r="D268" s="776"/>
      <c r="E268" s="776"/>
      <c r="F268" s="776"/>
      <c r="G268" s="776"/>
      <c r="H268" s="776"/>
      <c r="I268" s="777"/>
      <c r="J268" s="777"/>
      <c r="K268" s="777"/>
      <c r="L268" s="777"/>
      <c r="M268" s="777"/>
      <c r="N268" s="777"/>
      <c r="O268" s="777"/>
      <c r="P268" s="777"/>
      <c r="Q268" s="777"/>
      <c r="R268" s="777"/>
      <c r="S268" s="777"/>
      <c r="T268" s="777"/>
      <c r="U268" s="777"/>
      <c r="V268" s="777"/>
      <c r="W268" s="777"/>
      <c r="X268" s="777"/>
      <c r="Y268" s="777"/>
      <c r="Z268" s="777"/>
      <c r="AA268" s="777"/>
      <c r="AB268" s="777"/>
      <c r="AC268" s="777"/>
      <c r="AD268" s="777"/>
      <c r="AE268" s="777"/>
      <c r="AF268" s="777"/>
      <c r="AG268" s="777"/>
      <c r="AH268" s="777"/>
      <c r="AI268" s="777"/>
      <c r="AJ268" s="777"/>
      <c r="AK268" s="777"/>
      <c r="AL268" s="777"/>
      <c r="AM268" s="777"/>
      <c r="AN268" s="777"/>
      <c r="AO268" s="777"/>
      <c r="AP268" s="777"/>
      <c r="AQ268" s="777"/>
      <c r="AR268" s="777"/>
      <c r="AS268" s="777"/>
      <c r="AT268" s="777"/>
      <c r="AU268" s="777"/>
      <c r="AV268" s="777"/>
      <c r="AW268" s="777"/>
      <c r="AX268" s="777"/>
      <c r="AY268" s="777"/>
      <c r="AZ268" s="777"/>
      <c r="BA268" s="777"/>
      <c r="BB268" s="777"/>
      <c r="BC268" s="777"/>
      <c r="BD268" s="777"/>
      <c r="BE268" s="777"/>
      <c r="BF268" s="777"/>
      <c r="BG268" s="777"/>
      <c r="BH268" s="777"/>
      <c r="BI268" s="777"/>
      <c r="BJ268" s="777"/>
      <c r="BK268" s="777"/>
      <c r="BL268" s="777"/>
      <c r="BM268" s="777"/>
      <c r="BN268" s="777"/>
      <c r="BO268" s="777"/>
      <c r="BP268" s="777"/>
      <c r="BQ268" s="777"/>
      <c r="BR268" s="777"/>
      <c r="BS268" s="777"/>
      <c r="BT268" s="777"/>
      <c r="BU268" s="777"/>
      <c r="BV268" s="777"/>
      <c r="BW268" s="777"/>
      <c r="BX268" s="777"/>
      <c r="BY268" s="777"/>
      <c r="BZ268" s="777"/>
      <c r="CA268" s="777"/>
      <c r="CB268" s="777"/>
      <c r="CC268" s="777"/>
      <c r="CD268" s="777"/>
      <c r="CE268" s="777"/>
      <c r="CF268" s="777"/>
      <c r="CG268" s="777"/>
      <c r="CH268" s="777"/>
      <c r="CI268" s="777"/>
      <c r="CJ268" s="777"/>
      <c r="CK268" s="777"/>
      <c r="CL268" s="777"/>
      <c r="CM268" s="777"/>
      <c r="CN268" s="777"/>
      <c r="CO268" s="777"/>
      <c r="CP268" s="777"/>
      <c r="CQ268" s="777"/>
      <c r="CR268" s="777"/>
      <c r="CS268" s="777"/>
      <c r="CT268" s="777"/>
      <c r="CU268" s="777"/>
      <c r="CV268" s="777"/>
      <c r="CW268" s="777"/>
      <c r="CX268" s="777"/>
      <c r="CY268" s="777"/>
      <c r="CZ268" s="777"/>
      <c r="DA268" s="777"/>
      <c r="DB268" s="777"/>
      <c r="DC268" s="777"/>
      <c r="DD268" s="777"/>
      <c r="DE268" s="777"/>
      <c r="DF268" s="777"/>
      <c r="DG268" s="777"/>
      <c r="DH268" s="777"/>
      <c r="DI268" s="777"/>
      <c r="DJ268" s="777"/>
      <c r="DK268" s="777"/>
      <c r="DL268" s="777"/>
      <c r="DM268" s="777"/>
      <c r="DN268" s="777"/>
      <c r="DO268" s="777"/>
      <c r="DP268" s="777"/>
      <c r="DQ268" s="777"/>
      <c r="DR268" s="777"/>
      <c r="DS268" s="777"/>
      <c r="DT268" s="777"/>
      <c r="DU268" s="777"/>
      <c r="DV268" s="777"/>
      <c r="DW268" s="777"/>
      <c r="DX268" s="776"/>
    </row>
    <row r="269" spans="2:128" hidden="1" x14ac:dyDescent="0.2">
      <c r="B269" s="775"/>
      <c r="C269" s="776" t="s">
        <v>595</v>
      </c>
      <c r="D269" s="776"/>
      <c r="E269" s="776"/>
      <c r="F269" s="776"/>
      <c r="G269" s="776"/>
      <c r="H269" s="776"/>
      <c r="I269" s="777"/>
      <c r="J269" s="777"/>
      <c r="K269" s="777"/>
      <c r="L269" s="777"/>
      <c r="M269" s="777"/>
      <c r="N269" s="777"/>
      <c r="O269" s="777"/>
      <c r="P269" s="777"/>
      <c r="Q269" s="777"/>
      <c r="R269" s="777"/>
      <c r="S269" s="777"/>
      <c r="T269" s="777"/>
      <c r="U269" s="777"/>
      <c r="V269" s="777"/>
      <c r="W269" s="777"/>
      <c r="X269" s="777"/>
      <c r="Y269" s="777"/>
      <c r="Z269" s="777"/>
      <c r="AA269" s="777"/>
      <c r="AB269" s="777"/>
      <c r="AC269" s="777"/>
      <c r="AD269" s="777"/>
      <c r="AE269" s="777"/>
      <c r="AF269" s="777"/>
      <c r="AG269" s="777"/>
      <c r="AH269" s="777"/>
      <c r="AI269" s="777"/>
      <c r="AJ269" s="777"/>
      <c r="AK269" s="777"/>
      <c r="AL269" s="777"/>
      <c r="AM269" s="777"/>
      <c r="AN269" s="777"/>
      <c r="AO269" s="777"/>
      <c r="AP269" s="777"/>
      <c r="AQ269" s="777"/>
      <c r="AR269" s="777"/>
      <c r="AS269" s="777"/>
      <c r="AT269" s="777"/>
      <c r="AU269" s="777"/>
      <c r="AV269" s="777"/>
      <c r="AW269" s="777"/>
      <c r="AX269" s="777"/>
      <c r="AY269" s="777"/>
      <c r="AZ269" s="777"/>
      <c r="BA269" s="777"/>
      <c r="BB269" s="777"/>
      <c r="BC269" s="777"/>
      <c r="BD269" s="777"/>
      <c r="BE269" s="777"/>
      <c r="BF269" s="777"/>
      <c r="BG269" s="777"/>
      <c r="BH269" s="777"/>
      <c r="BI269" s="777"/>
      <c r="BJ269" s="777"/>
      <c r="BK269" s="777"/>
      <c r="BL269" s="777"/>
      <c r="BM269" s="777"/>
      <c r="BN269" s="777"/>
      <c r="BO269" s="777"/>
      <c r="BP269" s="777"/>
      <c r="BQ269" s="777"/>
      <c r="BR269" s="777"/>
      <c r="BS269" s="777"/>
      <c r="BT269" s="777"/>
      <c r="BU269" s="777"/>
      <c r="BV269" s="777"/>
      <c r="BW269" s="777"/>
      <c r="BX269" s="777"/>
      <c r="BY269" s="777"/>
      <c r="BZ269" s="777"/>
      <c r="CA269" s="777"/>
      <c r="CB269" s="777"/>
      <c r="CC269" s="777"/>
      <c r="CD269" s="777"/>
      <c r="CE269" s="777"/>
      <c r="CF269" s="777"/>
      <c r="CG269" s="777"/>
      <c r="CH269" s="777"/>
      <c r="CI269" s="777"/>
      <c r="CJ269" s="777"/>
      <c r="CK269" s="777"/>
      <c r="CL269" s="777"/>
      <c r="CM269" s="777"/>
      <c r="CN269" s="777"/>
      <c r="CO269" s="777"/>
      <c r="CP269" s="777"/>
      <c r="CQ269" s="777"/>
      <c r="CR269" s="777"/>
      <c r="CS269" s="777"/>
      <c r="CT269" s="777"/>
      <c r="CU269" s="777"/>
      <c r="CV269" s="777"/>
      <c r="CW269" s="777"/>
      <c r="CX269" s="777"/>
      <c r="CY269" s="777"/>
      <c r="CZ269" s="777"/>
      <c r="DA269" s="777"/>
      <c r="DB269" s="777"/>
      <c r="DC269" s="777"/>
      <c r="DD269" s="777"/>
      <c r="DE269" s="777"/>
      <c r="DF269" s="777"/>
      <c r="DG269" s="777"/>
      <c r="DH269" s="777"/>
      <c r="DI269" s="777"/>
      <c r="DJ269" s="777"/>
      <c r="DK269" s="777"/>
      <c r="DL269" s="777"/>
      <c r="DM269" s="777"/>
      <c r="DN269" s="777"/>
      <c r="DO269" s="777"/>
      <c r="DP269" s="777"/>
      <c r="DQ269" s="777"/>
      <c r="DR269" s="777"/>
      <c r="DS269" s="777"/>
      <c r="DT269" s="777"/>
      <c r="DU269" s="777"/>
      <c r="DV269" s="777"/>
      <c r="DW269" s="777"/>
      <c r="DX269" s="776"/>
    </row>
    <row r="270" spans="2:128" hidden="1" x14ac:dyDescent="0.2">
      <c r="B270" s="775"/>
      <c r="C270" s="776" t="s">
        <v>596</v>
      </c>
      <c r="D270" s="776"/>
      <c r="E270" s="776"/>
      <c r="F270" s="776"/>
      <c r="G270" s="776"/>
      <c r="H270" s="776"/>
      <c r="I270" s="777"/>
      <c r="J270" s="777"/>
      <c r="K270" s="777"/>
      <c r="L270" s="777"/>
      <c r="M270" s="777"/>
      <c r="N270" s="777"/>
      <c r="O270" s="777"/>
      <c r="P270" s="777"/>
      <c r="Q270" s="777"/>
      <c r="R270" s="777"/>
      <c r="S270" s="777"/>
      <c r="T270" s="777"/>
      <c r="U270" s="777"/>
      <c r="V270" s="777"/>
      <c r="W270" s="777"/>
      <c r="X270" s="777"/>
      <c r="Y270" s="777"/>
      <c r="Z270" s="777"/>
      <c r="AA270" s="777"/>
      <c r="AB270" s="777"/>
      <c r="AC270" s="777"/>
      <c r="AD270" s="777"/>
      <c r="AE270" s="777"/>
      <c r="AF270" s="777"/>
      <c r="AG270" s="777"/>
      <c r="AH270" s="777"/>
      <c r="AI270" s="777"/>
      <c r="AJ270" s="777"/>
      <c r="AK270" s="777"/>
      <c r="AL270" s="777"/>
      <c r="AM270" s="777"/>
      <c r="AN270" s="777"/>
      <c r="AO270" s="777"/>
      <c r="AP270" s="777"/>
      <c r="AQ270" s="777"/>
      <c r="AR270" s="777"/>
      <c r="AS270" s="777"/>
      <c r="AT270" s="777"/>
      <c r="AU270" s="777"/>
      <c r="AV270" s="777"/>
      <c r="AW270" s="777"/>
      <c r="AX270" s="777"/>
      <c r="AY270" s="777"/>
      <c r="AZ270" s="777"/>
      <c r="BA270" s="777"/>
      <c r="BB270" s="777"/>
      <c r="BC270" s="777"/>
      <c r="BD270" s="777"/>
      <c r="BE270" s="777"/>
      <c r="BF270" s="777"/>
      <c r="BG270" s="777"/>
      <c r="BH270" s="777"/>
      <c r="BI270" s="777"/>
      <c r="BJ270" s="777"/>
      <c r="BK270" s="777"/>
      <c r="BL270" s="777"/>
      <c r="BM270" s="777"/>
      <c r="BN270" s="777"/>
      <c r="BO270" s="777"/>
      <c r="BP270" s="777"/>
      <c r="BQ270" s="777"/>
      <c r="BR270" s="777"/>
      <c r="BS270" s="777"/>
      <c r="BT270" s="777"/>
      <c r="BU270" s="777"/>
      <c r="BV270" s="777"/>
      <c r="BW270" s="777"/>
      <c r="BX270" s="777"/>
      <c r="BY270" s="777"/>
      <c r="BZ270" s="777"/>
      <c r="CA270" s="777"/>
      <c r="CB270" s="777"/>
      <c r="CC270" s="777"/>
      <c r="CD270" s="777"/>
      <c r="CE270" s="777"/>
      <c r="CF270" s="777"/>
      <c r="CG270" s="777"/>
      <c r="CH270" s="777"/>
      <c r="CI270" s="777"/>
      <c r="CJ270" s="777"/>
      <c r="CK270" s="777"/>
      <c r="CL270" s="777"/>
      <c r="CM270" s="777"/>
      <c r="CN270" s="777"/>
      <c r="CO270" s="777"/>
      <c r="CP270" s="777"/>
      <c r="CQ270" s="777"/>
      <c r="CR270" s="777"/>
      <c r="CS270" s="777"/>
      <c r="CT270" s="777"/>
      <c r="CU270" s="777"/>
      <c r="CV270" s="777"/>
      <c r="CW270" s="777"/>
      <c r="CX270" s="777"/>
      <c r="CY270" s="777"/>
      <c r="CZ270" s="777"/>
      <c r="DA270" s="777"/>
      <c r="DB270" s="777"/>
      <c r="DC270" s="777"/>
      <c r="DD270" s="777"/>
      <c r="DE270" s="777"/>
      <c r="DF270" s="777"/>
      <c r="DG270" s="777"/>
      <c r="DH270" s="777"/>
      <c r="DI270" s="777"/>
      <c r="DJ270" s="777"/>
      <c r="DK270" s="777"/>
      <c r="DL270" s="777"/>
      <c r="DM270" s="777"/>
      <c r="DN270" s="777"/>
      <c r="DO270" s="777"/>
      <c r="DP270" s="777"/>
      <c r="DQ270" s="777"/>
      <c r="DR270" s="777"/>
      <c r="DS270" s="777"/>
      <c r="DT270" s="777"/>
      <c r="DU270" s="777"/>
      <c r="DV270" s="777"/>
      <c r="DW270" s="777"/>
      <c r="DX270" s="776"/>
    </row>
    <row r="271" spans="2:128" hidden="1" x14ac:dyDescent="0.2">
      <c r="B271" s="775"/>
      <c r="C271" s="776"/>
      <c r="D271" s="776"/>
      <c r="E271" s="776"/>
      <c r="F271" s="776"/>
      <c r="G271" s="776"/>
      <c r="H271" s="776"/>
      <c r="I271" s="777"/>
      <c r="J271" s="777"/>
      <c r="K271" s="777"/>
      <c r="L271" s="777"/>
      <c r="M271" s="777"/>
      <c r="N271" s="777"/>
      <c r="O271" s="777"/>
      <c r="P271" s="777"/>
      <c r="Q271" s="777"/>
      <c r="R271" s="777"/>
      <c r="S271" s="777"/>
      <c r="T271" s="777"/>
      <c r="U271" s="777"/>
      <c r="V271" s="777"/>
      <c r="W271" s="777"/>
      <c r="X271" s="777"/>
      <c r="Y271" s="777"/>
      <c r="Z271" s="777"/>
      <c r="AA271" s="777"/>
      <c r="AB271" s="777"/>
      <c r="AC271" s="777"/>
      <c r="AD271" s="777"/>
      <c r="AE271" s="777"/>
      <c r="AF271" s="777"/>
      <c r="AG271" s="777"/>
      <c r="AH271" s="777"/>
      <c r="AI271" s="777"/>
      <c r="AJ271" s="777"/>
      <c r="AK271" s="777"/>
      <c r="AL271" s="777"/>
      <c r="AM271" s="777"/>
      <c r="AN271" s="777"/>
      <c r="AO271" s="777"/>
      <c r="AP271" s="777"/>
      <c r="AQ271" s="777"/>
      <c r="AR271" s="777"/>
      <c r="AS271" s="777"/>
      <c r="AT271" s="777"/>
      <c r="AU271" s="777"/>
      <c r="AV271" s="777"/>
      <c r="AW271" s="777"/>
      <c r="AX271" s="777"/>
      <c r="AY271" s="777"/>
      <c r="AZ271" s="777"/>
      <c r="BA271" s="777"/>
      <c r="BB271" s="777"/>
      <c r="BC271" s="777"/>
      <c r="BD271" s="777"/>
      <c r="BE271" s="777"/>
      <c r="BF271" s="777"/>
      <c r="BG271" s="777"/>
      <c r="BH271" s="777"/>
      <c r="BI271" s="777"/>
      <c r="BJ271" s="777"/>
      <c r="BK271" s="777"/>
      <c r="BL271" s="777"/>
      <c r="BM271" s="777"/>
      <c r="BN271" s="777"/>
      <c r="BO271" s="777"/>
      <c r="BP271" s="777"/>
      <c r="BQ271" s="777"/>
      <c r="BR271" s="777"/>
      <c r="BS271" s="777"/>
      <c r="BT271" s="777"/>
      <c r="BU271" s="777"/>
      <c r="BV271" s="777"/>
      <c r="BW271" s="777"/>
      <c r="BX271" s="777"/>
      <c r="BY271" s="777"/>
      <c r="BZ271" s="777"/>
      <c r="CA271" s="777"/>
      <c r="CB271" s="777"/>
      <c r="CC271" s="777"/>
      <c r="CD271" s="777"/>
      <c r="CE271" s="777"/>
      <c r="CF271" s="777"/>
      <c r="CG271" s="777"/>
      <c r="CH271" s="777"/>
      <c r="CI271" s="777"/>
      <c r="CJ271" s="777"/>
      <c r="CK271" s="777"/>
      <c r="CL271" s="777"/>
      <c r="CM271" s="777"/>
      <c r="CN271" s="777"/>
      <c r="CO271" s="777"/>
      <c r="CP271" s="777"/>
      <c r="CQ271" s="777"/>
      <c r="CR271" s="777"/>
      <c r="CS271" s="777"/>
      <c r="CT271" s="777"/>
      <c r="CU271" s="777"/>
      <c r="CV271" s="777"/>
      <c r="CW271" s="777"/>
      <c r="CX271" s="777"/>
      <c r="CY271" s="777"/>
      <c r="CZ271" s="777"/>
      <c r="DA271" s="777"/>
      <c r="DB271" s="777"/>
      <c r="DC271" s="777"/>
      <c r="DD271" s="777"/>
      <c r="DE271" s="777"/>
      <c r="DF271" s="777"/>
      <c r="DG271" s="777"/>
      <c r="DH271" s="777"/>
      <c r="DI271" s="777"/>
      <c r="DJ271" s="777"/>
      <c r="DK271" s="777"/>
      <c r="DL271" s="777"/>
      <c r="DM271" s="777"/>
      <c r="DN271" s="777"/>
      <c r="DO271" s="777"/>
      <c r="DP271" s="777"/>
      <c r="DQ271" s="777"/>
      <c r="DR271" s="777"/>
      <c r="DS271" s="777"/>
      <c r="DT271" s="777"/>
      <c r="DU271" s="777"/>
      <c r="DV271" s="777"/>
      <c r="DW271" s="777"/>
      <c r="DX271" s="776"/>
    </row>
    <row r="272" spans="2:128" hidden="1" x14ac:dyDescent="0.2"/>
  </sheetData>
  <sheetProtection algorithmName="SHA-512" hashValue="O8/4zUDqXNKRJfydOJ6Xfkpk/RevtY7GzLYeAE33eEB8kPttlgV9bU+h8n2v57TA3TAVDXYB2pcdGq01YygdQA==" saltValue="oo1lr2cGXAgVLphAlFPz2w==" spinCount="100000" sheet="1" objects="1" scenarios="1"/>
  <mergeCells count="1">
    <mergeCell ref="W2:W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2"/>
  <sheetViews>
    <sheetView zoomScale="80" zoomScaleNormal="80" workbookViewId="0">
      <pane xSplit="6" ySplit="3" topLeftCell="G4" activePane="bottomRight" state="frozen"/>
      <selection pane="topRight" activeCell="G1" sqref="G1"/>
      <selection pane="bottomLeft" activeCell="A4" sqref="A4"/>
      <selection pane="bottomRight" activeCell="D25" sqref="D25"/>
    </sheetView>
  </sheetViews>
  <sheetFormatPr defaultColWidth="8.88671875" defaultRowHeight="15" x14ac:dyDescent="0.2"/>
  <cols>
    <col min="1" max="1" width="1.33203125" style="418" customWidth="1"/>
    <col min="2" max="2" width="8" style="418" customWidth="1"/>
    <col min="3" max="3" width="45.109375" style="418" customWidth="1"/>
    <col min="4" max="4" width="18" style="418" customWidth="1"/>
    <col min="5" max="6" width="10.21875" style="418" customWidth="1"/>
    <col min="7" max="35" width="11.44140625" style="418" customWidth="1"/>
    <col min="36" max="245" width="8.88671875" style="418"/>
    <col min="246" max="246" width="1.33203125" style="418" customWidth="1"/>
    <col min="247" max="247" width="8" style="418" customWidth="1"/>
    <col min="248" max="248" width="45.109375" style="418" customWidth="1"/>
    <col min="249" max="249" width="18" style="418" customWidth="1"/>
    <col min="250" max="251" width="10.21875" style="418" customWidth="1"/>
    <col min="252" max="280" width="11.44140625" style="418" customWidth="1"/>
    <col min="281" max="501" width="8.88671875" style="418"/>
    <col min="502" max="502" width="1.33203125" style="418" customWidth="1"/>
    <col min="503" max="503" width="8" style="418" customWidth="1"/>
    <col min="504" max="504" width="45.109375" style="418" customWidth="1"/>
    <col min="505" max="505" width="18" style="418" customWidth="1"/>
    <col min="506" max="507" width="10.21875" style="418" customWidth="1"/>
    <col min="508" max="536" width="11.44140625" style="418" customWidth="1"/>
    <col min="537" max="757" width="8.88671875" style="418"/>
    <col min="758" max="758" width="1.33203125" style="418" customWidth="1"/>
    <col min="759" max="759" width="8" style="418" customWidth="1"/>
    <col min="760" max="760" width="45.109375" style="418" customWidth="1"/>
    <col min="761" max="761" width="18" style="418" customWidth="1"/>
    <col min="762" max="763" width="10.21875" style="418" customWidth="1"/>
    <col min="764" max="792" width="11.44140625" style="418" customWidth="1"/>
    <col min="793" max="1013" width="8.88671875" style="418"/>
    <col min="1014" max="1014" width="1.33203125" style="418" customWidth="1"/>
    <col min="1015" max="1015" width="8" style="418" customWidth="1"/>
    <col min="1016" max="1016" width="45.109375" style="418" customWidth="1"/>
    <col min="1017" max="1017" width="18" style="418" customWidth="1"/>
    <col min="1018" max="1019" width="10.21875" style="418" customWidth="1"/>
    <col min="1020" max="1048" width="11.44140625" style="418" customWidth="1"/>
    <col min="1049" max="1269" width="8.88671875" style="418"/>
    <col min="1270" max="1270" width="1.33203125" style="418" customWidth="1"/>
    <col min="1271" max="1271" width="8" style="418" customWidth="1"/>
    <col min="1272" max="1272" width="45.109375" style="418" customWidth="1"/>
    <col min="1273" max="1273" width="18" style="418" customWidth="1"/>
    <col min="1274" max="1275" width="10.21875" style="418" customWidth="1"/>
    <col min="1276" max="1304" width="11.44140625" style="418" customWidth="1"/>
    <col min="1305" max="1525" width="8.88671875" style="418"/>
    <col min="1526" max="1526" width="1.33203125" style="418" customWidth="1"/>
    <col min="1527" max="1527" width="8" style="418" customWidth="1"/>
    <col min="1528" max="1528" width="45.109375" style="418" customWidth="1"/>
    <col min="1529" max="1529" width="18" style="418" customWidth="1"/>
    <col min="1530" max="1531" width="10.21875" style="418" customWidth="1"/>
    <col min="1532" max="1560" width="11.44140625" style="418" customWidth="1"/>
    <col min="1561" max="1781" width="8.88671875" style="418"/>
    <col min="1782" max="1782" width="1.33203125" style="418" customWidth="1"/>
    <col min="1783" max="1783" width="8" style="418" customWidth="1"/>
    <col min="1784" max="1784" width="45.109375" style="418" customWidth="1"/>
    <col min="1785" max="1785" width="18" style="418" customWidth="1"/>
    <col min="1786" max="1787" width="10.21875" style="418" customWidth="1"/>
    <col min="1788" max="1816" width="11.44140625" style="418" customWidth="1"/>
    <col min="1817" max="2037" width="8.88671875" style="418"/>
    <col min="2038" max="2038" width="1.33203125" style="418" customWidth="1"/>
    <col min="2039" max="2039" width="8" style="418" customWidth="1"/>
    <col min="2040" max="2040" width="45.109375" style="418" customWidth="1"/>
    <col min="2041" max="2041" width="18" style="418" customWidth="1"/>
    <col min="2042" max="2043" width="10.21875" style="418" customWidth="1"/>
    <col min="2044" max="2072" width="11.44140625" style="418" customWidth="1"/>
    <col min="2073" max="2293" width="8.88671875" style="418"/>
    <col min="2294" max="2294" width="1.33203125" style="418" customWidth="1"/>
    <col min="2295" max="2295" width="8" style="418" customWidth="1"/>
    <col min="2296" max="2296" width="45.109375" style="418" customWidth="1"/>
    <col min="2297" max="2297" width="18" style="418" customWidth="1"/>
    <col min="2298" max="2299" width="10.21875" style="418" customWidth="1"/>
    <col min="2300" max="2328" width="11.44140625" style="418" customWidth="1"/>
    <col min="2329" max="2549" width="8.88671875" style="418"/>
    <col min="2550" max="2550" width="1.33203125" style="418" customWidth="1"/>
    <col min="2551" max="2551" width="8" style="418" customWidth="1"/>
    <col min="2552" max="2552" width="45.109375" style="418" customWidth="1"/>
    <col min="2553" max="2553" width="18" style="418" customWidth="1"/>
    <col min="2554" max="2555" width="10.21875" style="418" customWidth="1"/>
    <col min="2556" max="2584" width="11.44140625" style="418" customWidth="1"/>
    <col min="2585" max="2805" width="8.88671875" style="418"/>
    <col min="2806" max="2806" width="1.33203125" style="418" customWidth="1"/>
    <col min="2807" max="2807" width="8" style="418" customWidth="1"/>
    <col min="2808" max="2808" width="45.109375" style="418" customWidth="1"/>
    <col min="2809" max="2809" width="18" style="418" customWidth="1"/>
    <col min="2810" max="2811" width="10.21875" style="418" customWidth="1"/>
    <col min="2812" max="2840" width="11.44140625" style="418" customWidth="1"/>
    <col min="2841" max="3061" width="8.88671875" style="418"/>
    <col min="3062" max="3062" width="1.33203125" style="418" customWidth="1"/>
    <col min="3063" max="3063" width="8" style="418" customWidth="1"/>
    <col min="3064" max="3064" width="45.109375" style="418" customWidth="1"/>
    <col min="3065" max="3065" width="18" style="418" customWidth="1"/>
    <col min="3066" max="3067" width="10.21875" style="418" customWidth="1"/>
    <col min="3068" max="3096" width="11.44140625" style="418" customWidth="1"/>
    <col min="3097" max="3317" width="8.88671875" style="418"/>
    <col min="3318" max="3318" width="1.33203125" style="418" customWidth="1"/>
    <col min="3319" max="3319" width="8" style="418" customWidth="1"/>
    <col min="3320" max="3320" width="45.109375" style="418" customWidth="1"/>
    <col min="3321" max="3321" width="18" style="418" customWidth="1"/>
    <col min="3322" max="3323" width="10.21875" style="418" customWidth="1"/>
    <col min="3324" max="3352" width="11.44140625" style="418" customWidth="1"/>
    <col min="3353" max="3573" width="8.88671875" style="418"/>
    <col min="3574" max="3574" width="1.33203125" style="418" customWidth="1"/>
    <col min="3575" max="3575" width="8" style="418" customWidth="1"/>
    <col min="3576" max="3576" width="45.109375" style="418" customWidth="1"/>
    <col min="3577" max="3577" width="18" style="418" customWidth="1"/>
    <col min="3578" max="3579" width="10.21875" style="418" customWidth="1"/>
    <col min="3580" max="3608" width="11.44140625" style="418" customWidth="1"/>
    <col min="3609" max="3829" width="8.88671875" style="418"/>
    <col min="3830" max="3830" width="1.33203125" style="418" customWidth="1"/>
    <col min="3831" max="3831" width="8" style="418" customWidth="1"/>
    <col min="3832" max="3832" width="45.109375" style="418" customWidth="1"/>
    <col min="3833" max="3833" width="18" style="418" customWidth="1"/>
    <col min="3834" max="3835" width="10.21875" style="418" customWidth="1"/>
    <col min="3836" max="3864" width="11.44140625" style="418" customWidth="1"/>
    <col min="3865" max="4085" width="8.88671875" style="418"/>
    <col min="4086" max="4086" width="1.33203125" style="418" customWidth="1"/>
    <col min="4087" max="4087" width="8" style="418" customWidth="1"/>
    <col min="4088" max="4088" width="45.109375" style="418" customWidth="1"/>
    <col min="4089" max="4089" width="18" style="418" customWidth="1"/>
    <col min="4090" max="4091" width="10.21875" style="418" customWidth="1"/>
    <col min="4092" max="4120" width="11.44140625" style="418" customWidth="1"/>
    <col min="4121" max="4341" width="8.88671875" style="418"/>
    <col min="4342" max="4342" width="1.33203125" style="418" customWidth="1"/>
    <col min="4343" max="4343" width="8" style="418" customWidth="1"/>
    <col min="4344" max="4344" width="45.109375" style="418" customWidth="1"/>
    <col min="4345" max="4345" width="18" style="418" customWidth="1"/>
    <col min="4346" max="4347" width="10.21875" style="418" customWidth="1"/>
    <col min="4348" max="4376" width="11.44140625" style="418" customWidth="1"/>
    <col min="4377" max="4597" width="8.88671875" style="418"/>
    <col min="4598" max="4598" width="1.33203125" style="418" customWidth="1"/>
    <col min="4599" max="4599" width="8" style="418" customWidth="1"/>
    <col min="4600" max="4600" width="45.109375" style="418" customWidth="1"/>
    <col min="4601" max="4601" width="18" style="418" customWidth="1"/>
    <col min="4602" max="4603" width="10.21875" style="418" customWidth="1"/>
    <col min="4604" max="4632" width="11.44140625" style="418" customWidth="1"/>
    <col min="4633" max="4853" width="8.88671875" style="418"/>
    <col min="4854" max="4854" width="1.33203125" style="418" customWidth="1"/>
    <col min="4855" max="4855" width="8" style="418" customWidth="1"/>
    <col min="4856" max="4856" width="45.109375" style="418" customWidth="1"/>
    <col min="4857" max="4857" width="18" style="418" customWidth="1"/>
    <col min="4858" max="4859" width="10.21875" style="418" customWidth="1"/>
    <col min="4860" max="4888" width="11.44140625" style="418" customWidth="1"/>
    <col min="4889" max="5109" width="8.88671875" style="418"/>
    <col min="5110" max="5110" width="1.33203125" style="418" customWidth="1"/>
    <col min="5111" max="5111" width="8" style="418" customWidth="1"/>
    <col min="5112" max="5112" width="45.109375" style="418" customWidth="1"/>
    <col min="5113" max="5113" width="18" style="418" customWidth="1"/>
    <col min="5114" max="5115" width="10.21875" style="418" customWidth="1"/>
    <col min="5116" max="5144" width="11.44140625" style="418" customWidth="1"/>
    <col min="5145" max="5365" width="8.88671875" style="418"/>
    <col min="5366" max="5366" width="1.33203125" style="418" customWidth="1"/>
    <col min="5367" max="5367" width="8" style="418" customWidth="1"/>
    <col min="5368" max="5368" width="45.109375" style="418" customWidth="1"/>
    <col min="5369" max="5369" width="18" style="418" customWidth="1"/>
    <col min="5370" max="5371" width="10.21875" style="418" customWidth="1"/>
    <col min="5372" max="5400" width="11.44140625" style="418" customWidth="1"/>
    <col min="5401" max="5621" width="8.88671875" style="418"/>
    <col min="5622" max="5622" width="1.33203125" style="418" customWidth="1"/>
    <col min="5623" max="5623" width="8" style="418" customWidth="1"/>
    <col min="5624" max="5624" width="45.109375" style="418" customWidth="1"/>
    <col min="5625" max="5625" width="18" style="418" customWidth="1"/>
    <col min="5626" max="5627" width="10.21875" style="418" customWidth="1"/>
    <col min="5628" max="5656" width="11.44140625" style="418" customWidth="1"/>
    <col min="5657" max="5877" width="8.88671875" style="418"/>
    <col min="5878" max="5878" width="1.33203125" style="418" customWidth="1"/>
    <col min="5879" max="5879" width="8" style="418" customWidth="1"/>
    <col min="5880" max="5880" width="45.109375" style="418" customWidth="1"/>
    <col min="5881" max="5881" width="18" style="418" customWidth="1"/>
    <col min="5882" max="5883" width="10.21875" style="418" customWidth="1"/>
    <col min="5884" max="5912" width="11.44140625" style="418" customWidth="1"/>
    <col min="5913" max="6133" width="8.88671875" style="418"/>
    <col min="6134" max="6134" width="1.33203125" style="418" customWidth="1"/>
    <col min="6135" max="6135" width="8" style="418" customWidth="1"/>
    <col min="6136" max="6136" width="45.109375" style="418" customWidth="1"/>
    <col min="6137" max="6137" width="18" style="418" customWidth="1"/>
    <col min="6138" max="6139" width="10.21875" style="418" customWidth="1"/>
    <col min="6140" max="6168" width="11.44140625" style="418" customWidth="1"/>
    <col min="6169" max="6389" width="8.88671875" style="418"/>
    <col min="6390" max="6390" width="1.33203125" style="418" customWidth="1"/>
    <col min="6391" max="6391" width="8" style="418" customWidth="1"/>
    <col min="6392" max="6392" width="45.109375" style="418" customWidth="1"/>
    <col min="6393" max="6393" width="18" style="418" customWidth="1"/>
    <col min="6394" max="6395" width="10.21875" style="418" customWidth="1"/>
    <col min="6396" max="6424" width="11.44140625" style="418" customWidth="1"/>
    <col min="6425" max="6645" width="8.88671875" style="418"/>
    <col min="6646" max="6646" width="1.33203125" style="418" customWidth="1"/>
    <col min="6647" max="6647" width="8" style="418" customWidth="1"/>
    <col min="6648" max="6648" width="45.109375" style="418" customWidth="1"/>
    <col min="6649" max="6649" width="18" style="418" customWidth="1"/>
    <col min="6650" max="6651" width="10.21875" style="418" customWidth="1"/>
    <col min="6652" max="6680" width="11.44140625" style="418" customWidth="1"/>
    <col min="6681" max="6901" width="8.88671875" style="418"/>
    <col min="6902" max="6902" width="1.33203125" style="418" customWidth="1"/>
    <col min="6903" max="6903" width="8" style="418" customWidth="1"/>
    <col min="6904" max="6904" width="45.109375" style="418" customWidth="1"/>
    <col min="6905" max="6905" width="18" style="418" customWidth="1"/>
    <col min="6906" max="6907" width="10.21875" style="418" customWidth="1"/>
    <col min="6908" max="6936" width="11.44140625" style="418" customWidth="1"/>
    <col min="6937" max="7157" width="8.88671875" style="418"/>
    <col min="7158" max="7158" width="1.33203125" style="418" customWidth="1"/>
    <col min="7159" max="7159" width="8" style="418" customWidth="1"/>
    <col min="7160" max="7160" width="45.109375" style="418" customWidth="1"/>
    <col min="7161" max="7161" width="18" style="418" customWidth="1"/>
    <col min="7162" max="7163" width="10.21875" style="418" customWidth="1"/>
    <col min="7164" max="7192" width="11.44140625" style="418" customWidth="1"/>
    <col min="7193" max="7413" width="8.88671875" style="418"/>
    <col min="7414" max="7414" width="1.33203125" style="418" customWidth="1"/>
    <col min="7415" max="7415" width="8" style="418" customWidth="1"/>
    <col min="7416" max="7416" width="45.109375" style="418" customWidth="1"/>
    <col min="7417" max="7417" width="18" style="418" customWidth="1"/>
    <col min="7418" max="7419" width="10.21875" style="418" customWidth="1"/>
    <col min="7420" max="7448" width="11.44140625" style="418" customWidth="1"/>
    <col min="7449" max="7669" width="8.88671875" style="418"/>
    <col min="7670" max="7670" width="1.33203125" style="418" customWidth="1"/>
    <col min="7671" max="7671" width="8" style="418" customWidth="1"/>
    <col min="7672" max="7672" width="45.109375" style="418" customWidth="1"/>
    <col min="7673" max="7673" width="18" style="418" customWidth="1"/>
    <col min="7674" max="7675" width="10.21875" style="418" customWidth="1"/>
    <col min="7676" max="7704" width="11.44140625" style="418" customWidth="1"/>
    <col min="7705" max="7925" width="8.88671875" style="418"/>
    <col min="7926" max="7926" width="1.33203125" style="418" customWidth="1"/>
    <col min="7927" max="7927" width="8" style="418" customWidth="1"/>
    <col min="7928" max="7928" width="45.109375" style="418" customWidth="1"/>
    <col min="7929" max="7929" width="18" style="418" customWidth="1"/>
    <col min="7930" max="7931" width="10.21875" style="418" customWidth="1"/>
    <col min="7932" max="7960" width="11.44140625" style="418" customWidth="1"/>
    <col min="7961" max="8181" width="8.88671875" style="418"/>
    <col min="8182" max="8182" width="1.33203125" style="418" customWidth="1"/>
    <col min="8183" max="8183" width="8" style="418" customWidth="1"/>
    <col min="8184" max="8184" width="45.109375" style="418" customWidth="1"/>
    <col min="8185" max="8185" width="18" style="418" customWidth="1"/>
    <col min="8186" max="8187" width="10.21875" style="418" customWidth="1"/>
    <col min="8188" max="8216" width="11.44140625" style="418" customWidth="1"/>
    <col min="8217" max="8437" width="8.88671875" style="418"/>
    <col min="8438" max="8438" width="1.33203125" style="418" customWidth="1"/>
    <col min="8439" max="8439" width="8" style="418" customWidth="1"/>
    <col min="8440" max="8440" width="45.109375" style="418" customWidth="1"/>
    <col min="8441" max="8441" width="18" style="418" customWidth="1"/>
    <col min="8442" max="8443" width="10.21875" style="418" customWidth="1"/>
    <col min="8444" max="8472" width="11.44140625" style="418" customWidth="1"/>
    <col min="8473" max="8693" width="8.88671875" style="418"/>
    <col min="8694" max="8694" width="1.33203125" style="418" customWidth="1"/>
    <col min="8695" max="8695" width="8" style="418" customWidth="1"/>
    <col min="8696" max="8696" width="45.109375" style="418" customWidth="1"/>
    <col min="8697" max="8697" width="18" style="418" customWidth="1"/>
    <col min="8698" max="8699" width="10.21875" style="418" customWidth="1"/>
    <col min="8700" max="8728" width="11.44140625" style="418" customWidth="1"/>
    <col min="8729" max="8949" width="8.88671875" style="418"/>
    <col min="8950" max="8950" width="1.33203125" style="418" customWidth="1"/>
    <col min="8951" max="8951" width="8" style="418" customWidth="1"/>
    <col min="8952" max="8952" width="45.109375" style="418" customWidth="1"/>
    <col min="8953" max="8953" width="18" style="418" customWidth="1"/>
    <col min="8954" max="8955" width="10.21875" style="418" customWidth="1"/>
    <col min="8956" max="8984" width="11.44140625" style="418" customWidth="1"/>
    <col min="8985" max="9205" width="8.88671875" style="418"/>
    <col min="9206" max="9206" width="1.33203125" style="418" customWidth="1"/>
    <col min="9207" max="9207" width="8" style="418" customWidth="1"/>
    <col min="9208" max="9208" width="45.109375" style="418" customWidth="1"/>
    <col min="9209" max="9209" width="18" style="418" customWidth="1"/>
    <col min="9210" max="9211" width="10.21875" style="418" customWidth="1"/>
    <col min="9212" max="9240" width="11.44140625" style="418" customWidth="1"/>
    <col min="9241" max="9461" width="8.88671875" style="418"/>
    <col min="9462" max="9462" width="1.33203125" style="418" customWidth="1"/>
    <col min="9463" max="9463" width="8" style="418" customWidth="1"/>
    <col min="9464" max="9464" width="45.109375" style="418" customWidth="1"/>
    <col min="9465" max="9465" width="18" style="418" customWidth="1"/>
    <col min="9466" max="9467" width="10.21875" style="418" customWidth="1"/>
    <col min="9468" max="9496" width="11.44140625" style="418" customWidth="1"/>
    <col min="9497" max="9717" width="8.88671875" style="418"/>
    <col min="9718" max="9718" width="1.33203125" style="418" customWidth="1"/>
    <col min="9719" max="9719" width="8" style="418" customWidth="1"/>
    <col min="9720" max="9720" width="45.109375" style="418" customWidth="1"/>
    <col min="9721" max="9721" width="18" style="418" customWidth="1"/>
    <col min="9722" max="9723" width="10.21875" style="418" customWidth="1"/>
    <col min="9724" max="9752" width="11.44140625" style="418" customWidth="1"/>
    <col min="9753" max="9973" width="8.88671875" style="418"/>
    <col min="9974" max="9974" width="1.33203125" style="418" customWidth="1"/>
    <col min="9975" max="9975" width="8" style="418" customWidth="1"/>
    <col min="9976" max="9976" width="45.109375" style="418" customWidth="1"/>
    <col min="9977" max="9977" width="18" style="418" customWidth="1"/>
    <col min="9978" max="9979" width="10.21875" style="418" customWidth="1"/>
    <col min="9980" max="10008" width="11.44140625" style="418" customWidth="1"/>
    <col min="10009" max="10229" width="8.88671875" style="418"/>
    <col min="10230" max="10230" width="1.33203125" style="418" customWidth="1"/>
    <col min="10231" max="10231" width="8" style="418" customWidth="1"/>
    <col min="10232" max="10232" width="45.109375" style="418" customWidth="1"/>
    <col min="10233" max="10233" width="18" style="418" customWidth="1"/>
    <col min="10234" max="10235" width="10.21875" style="418" customWidth="1"/>
    <col min="10236" max="10264" width="11.44140625" style="418" customWidth="1"/>
    <col min="10265" max="10485" width="8.88671875" style="418"/>
    <col min="10486" max="10486" width="1.33203125" style="418" customWidth="1"/>
    <col min="10487" max="10487" width="8" style="418" customWidth="1"/>
    <col min="10488" max="10488" width="45.109375" style="418" customWidth="1"/>
    <col min="10489" max="10489" width="18" style="418" customWidth="1"/>
    <col min="10490" max="10491" width="10.21875" style="418" customWidth="1"/>
    <col min="10492" max="10520" width="11.44140625" style="418" customWidth="1"/>
    <col min="10521" max="10741" width="8.88671875" style="418"/>
    <col min="10742" max="10742" width="1.33203125" style="418" customWidth="1"/>
    <col min="10743" max="10743" width="8" style="418" customWidth="1"/>
    <col min="10744" max="10744" width="45.109375" style="418" customWidth="1"/>
    <col min="10745" max="10745" width="18" style="418" customWidth="1"/>
    <col min="10746" max="10747" width="10.21875" style="418" customWidth="1"/>
    <col min="10748" max="10776" width="11.44140625" style="418" customWidth="1"/>
    <col min="10777" max="10997" width="8.88671875" style="418"/>
    <col min="10998" max="10998" width="1.33203125" style="418" customWidth="1"/>
    <col min="10999" max="10999" width="8" style="418" customWidth="1"/>
    <col min="11000" max="11000" width="45.109375" style="418" customWidth="1"/>
    <col min="11001" max="11001" width="18" style="418" customWidth="1"/>
    <col min="11002" max="11003" width="10.21875" style="418" customWidth="1"/>
    <col min="11004" max="11032" width="11.44140625" style="418" customWidth="1"/>
    <col min="11033" max="11253" width="8.88671875" style="418"/>
    <col min="11254" max="11254" width="1.33203125" style="418" customWidth="1"/>
    <col min="11255" max="11255" width="8" style="418" customWidth="1"/>
    <col min="11256" max="11256" width="45.109375" style="418" customWidth="1"/>
    <col min="11257" max="11257" width="18" style="418" customWidth="1"/>
    <col min="11258" max="11259" width="10.21875" style="418" customWidth="1"/>
    <col min="11260" max="11288" width="11.44140625" style="418" customWidth="1"/>
    <col min="11289" max="11509" width="8.88671875" style="418"/>
    <col min="11510" max="11510" width="1.33203125" style="418" customWidth="1"/>
    <col min="11511" max="11511" width="8" style="418" customWidth="1"/>
    <col min="11512" max="11512" width="45.109375" style="418" customWidth="1"/>
    <col min="11513" max="11513" width="18" style="418" customWidth="1"/>
    <col min="11514" max="11515" width="10.21875" style="418" customWidth="1"/>
    <col min="11516" max="11544" width="11.44140625" style="418" customWidth="1"/>
    <col min="11545" max="11765" width="8.88671875" style="418"/>
    <col min="11766" max="11766" width="1.33203125" style="418" customWidth="1"/>
    <col min="11767" max="11767" width="8" style="418" customWidth="1"/>
    <col min="11768" max="11768" width="45.109375" style="418" customWidth="1"/>
    <col min="11769" max="11769" width="18" style="418" customWidth="1"/>
    <col min="11770" max="11771" width="10.21875" style="418" customWidth="1"/>
    <col min="11772" max="11800" width="11.44140625" style="418" customWidth="1"/>
    <col min="11801" max="12021" width="8.88671875" style="418"/>
    <col min="12022" max="12022" width="1.33203125" style="418" customWidth="1"/>
    <col min="12023" max="12023" width="8" style="418" customWidth="1"/>
    <col min="12024" max="12024" width="45.109375" style="418" customWidth="1"/>
    <col min="12025" max="12025" width="18" style="418" customWidth="1"/>
    <col min="12026" max="12027" width="10.21875" style="418" customWidth="1"/>
    <col min="12028" max="12056" width="11.44140625" style="418" customWidth="1"/>
    <col min="12057" max="12277" width="8.88671875" style="418"/>
    <col min="12278" max="12278" width="1.33203125" style="418" customWidth="1"/>
    <col min="12279" max="12279" width="8" style="418" customWidth="1"/>
    <col min="12280" max="12280" width="45.109375" style="418" customWidth="1"/>
    <col min="12281" max="12281" width="18" style="418" customWidth="1"/>
    <col min="12282" max="12283" width="10.21875" style="418" customWidth="1"/>
    <col min="12284" max="12312" width="11.44140625" style="418" customWidth="1"/>
    <col min="12313" max="12533" width="8.88671875" style="418"/>
    <col min="12534" max="12534" width="1.33203125" style="418" customWidth="1"/>
    <col min="12535" max="12535" width="8" style="418" customWidth="1"/>
    <col min="12536" max="12536" width="45.109375" style="418" customWidth="1"/>
    <col min="12537" max="12537" width="18" style="418" customWidth="1"/>
    <col min="12538" max="12539" width="10.21875" style="418" customWidth="1"/>
    <col min="12540" max="12568" width="11.44140625" style="418" customWidth="1"/>
    <col min="12569" max="12789" width="8.88671875" style="418"/>
    <col min="12790" max="12790" width="1.33203125" style="418" customWidth="1"/>
    <col min="12791" max="12791" width="8" style="418" customWidth="1"/>
    <col min="12792" max="12792" width="45.109375" style="418" customWidth="1"/>
    <col min="12793" max="12793" width="18" style="418" customWidth="1"/>
    <col min="12794" max="12795" width="10.21875" style="418" customWidth="1"/>
    <col min="12796" max="12824" width="11.44140625" style="418" customWidth="1"/>
    <col min="12825" max="13045" width="8.88671875" style="418"/>
    <col min="13046" max="13046" width="1.33203125" style="418" customWidth="1"/>
    <col min="13047" max="13047" width="8" style="418" customWidth="1"/>
    <col min="13048" max="13048" width="45.109375" style="418" customWidth="1"/>
    <col min="13049" max="13049" width="18" style="418" customWidth="1"/>
    <col min="13050" max="13051" width="10.21875" style="418" customWidth="1"/>
    <col min="13052" max="13080" width="11.44140625" style="418" customWidth="1"/>
    <col min="13081" max="13301" width="8.88671875" style="418"/>
    <col min="13302" max="13302" width="1.33203125" style="418" customWidth="1"/>
    <col min="13303" max="13303" width="8" style="418" customWidth="1"/>
    <col min="13304" max="13304" width="45.109375" style="418" customWidth="1"/>
    <col min="13305" max="13305" width="18" style="418" customWidth="1"/>
    <col min="13306" max="13307" width="10.21875" style="418" customWidth="1"/>
    <col min="13308" max="13336" width="11.44140625" style="418" customWidth="1"/>
    <col min="13337" max="13557" width="8.88671875" style="418"/>
    <col min="13558" max="13558" width="1.33203125" style="418" customWidth="1"/>
    <col min="13559" max="13559" width="8" style="418" customWidth="1"/>
    <col min="13560" max="13560" width="45.109375" style="418" customWidth="1"/>
    <col min="13561" max="13561" width="18" style="418" customWidth="1"/>
    <col min="13562" max="13563" width="10.21875" style="418" customWidth="1"/>
    <col min="13564" max="13592" width="11.44140625" style="418" customWidth="1"/>
    <col min="13593" max="13813" width="8.88671875" style="418"/>
    <col min="13814" max="13814" width="1.33203125" style="418" customWidth="1"/>
    <col min="13815" max="13815" width="8" style="418" customWidth="1"/>
    <col min="13816" max="13816" width="45.109375" style="418" customWidth="1"/>
    <col min="13817" max="13817" width="18" style="418" customWidth="1"/>
    <col min="13818" max="13819" width="10.21875" style="418" customWidth="1"/>
    <col min="13820" max="13848" width="11.44140625" style="418" customWidth="1"/>
    <col min="13849" max="14069" width="8.88671875" style="418"/>
    <col min="14070" max="14070" width="1.33203125" style="418" customWidth="1"/>
    <col min="14071" max="14071" width="8" style="418" customWidth="1"/>
    <col min="14072" max="14072" width="45.109375" style="418" customWidth="1"/>
    <col min="14073" max="14073" width="18" style="418" customWidth="1"/>
    <col min="14074" max="14075" width="10.21875" style="418" customWidth="1"/>
    <col min="14076" max="14104" width="11.44140625" style="418" customWidth="1"/>
    <col min="14105" max="14325" width="8.88671875" style="418"/>
    <col min="14326" max="14326" width="1.33203125" style="418" customWidth="1"/>
    <col min="14327" max="14327" width="8" style="418" customWidth="1"/>
    <col min="14328" max="14328" width="45.109375" style="418" customWidth="1"/>
    <col min="14329" max="14329" width="18" style="418" customWidth="1"/>
    <col min="14330" max="14331" width="10.21875" style="418" customWidth="1"/>
    <col min="14332" max="14360" width="11.44140625" style="418" customWidth="1"/>
    <col min="14361" max="14581" width="8.88671875" style="418"/>
    <col min="14582" max="14582" width="1.33203125" style="418" customWidth="1"/>
    <col min="14583" max="14583" width="8" style="418" customWidth="1"/>
    <col min="14584" max="14584" width="45.109375" style="418" customWidth="1"/>
    <col min="14585" max="14585" width="18" style="418" customWidth="1"/>
    <col min="14586" max="14587" width="10.21875" style="418" customWidth="1"/>
    <col min="14588" max="14616" width="11.44140625" style="418" customWidth="1"/>
    <col min="14617" max="14837" width="8.88671875" style="418"/>
    <col min="14838" max="14838" width="1.33203125" style="418" customWidth="1"/>
    <col min="14839" max="14839" width="8" style="418" customWidth="1"/>
    <col min="14840" max="14840" width="45.109375" style="418" customWidth="1"/>
    <col min="14841" max="14841" width="18" style="418" customWidth="1"/>
    <col min="14842" max="14843" width="10.21875" style="418" customWidth="1"/>
    <col min="14844" max="14872" width="11.44140625" style="418" customWidth="1"/>
    <col min="14873" max="15093" width="8.88671875" style="418"/>
    <col min="15094" max="15094" width="1.33203125" style="418" customWidth="1"/>
    <col min="15095" max="15095" width="8" style="418" customWidth="1"/>
    <col min="15096" max="15096" width="45.109375" style="418" customWidth="1"/>
    <col min="15097" max="15097" width="18" style="418" customWidth="1"/>
    <col min="15098" max="15099" width="10.21875" style="418" customWidth="1"/>
    <col min="15100" max="15128" width="11.44140625" style="418" customWidth="1"/>
    <col min="15129" max="15349" width="8.88671875" style="418"/>
    <col min="15350" max="15350" width="1.33203125" style="418" customWidth="1"/>
    <col min="15351" max="15351" width="8" style="418" customWidth="1"/>
    <col min="15352" max="15352" width="45.109375" style="418" customWidth="1"/>
    <col min="15353" max="15353" width="18" style="418" customWidth="1"/>
    <col min="15354" max="15355" width="10.21875" style="418" customWidth="1"/>
    <col min="15356" max="15384" width="11.44140625" style="418" customWidth="1"/>
    <col min="15385" max="15605" width="8.88671875" style="418"/>
    <col min="15606" max="15606" width="1.33203125" style="418" customWidth="1"/>
    <col min="15607" max="15607" width="8" style="418" customWidth="1"/>
    <col min="15608" max="15608" width="45.109375" style="418" customWidth="1"/>
    <col min="15609" max="15609" width="18" style="418" customWidth="1"/>
    <col min="15610" max="15611" width="10.21875" style="418" customWidth="1"/>
    <col min="15612" max="15640" width="11.44140625" style="418" customWidth="1"/>
    <col min="15641" max="15861" width="8.88671875" style="418"/>
    <col min="15862" max="15862" width="1.33203125" style="418" customWidth="1"/>
    <col min="15863" max="15863" width="8" style="418" customWidth="1"/>
    <col min="15864" max="15864" width="45.109375" style="418" customWidth="1"/>
    <col min="15865" max="15865" width="18" style="418" customWidth="1"/>
    <col min="15866" max="15867" width="10.21875" style="418" customWidth="1"/>
    <col min="15868" max="15896" width="11.44140625" style="418" customWidth="1"/>
    <col min="15897" max="16117" width="8.88671875" style="418"/>
    <col min="16118" max="16118" width="1.33203125" style="418" customWidth="1"/>
    <col min="16119" max="16119" width="8" style="418" customWidth="1"/>
    <col min="16120" max="16120" width="45.109375" style="418" customWidth="1"/>
    <col min="16121" max="16121" width="18" style="418" customWidth="1"/>
    <col min="16122" max="16123" width="10.21875" style="418" customWidth="1"/>
    <col min="16124" max="16152" width="11.44140625" style="418" customWidth="1"/>
    <col min="16153" max="16384" width="8.88671875" style="418"/>
  </cols>
  <sheetData>
    <row r="1" spans="1:35" ht="18" x14ac:dyDescent="0.25">
      <c r="A1" s="197"/>
      <c r="B1" s="198" t="s">
        <v>597</v>
      </c>
      <c r="C1" s="199"/>
      <c r="D1" s="200"/>
      <c r="E1" s="201"/>
      <c r="F1" s="201"/>
      <c r="G1" s="201"/>
      <c r="H1" s="202"/>
      <c r="I1" s="101"/>
      <c r="J1" s="101"/>
      <c r="K1" s="101"/>
      <c r="L1" s="101"/>
      <c r="M1" s="101"/>
      <c r="N1" s="101"/>
      <c r="O1" s="101"/>
      <c r="P1" s="101"/>
      <c r="Q1" s="101"/>
      <c r="R1" s="101"/>
      <c r="S1" s="101"/>
      <c r="T1" s="101"/>
      <c r="U1" s="101"/>
      <c r="V1" s="101"/>
      <c r="W1" s="101"/>
      <c r="X1" s="101"/>
      <c r="Y1" s="101"/>
      <c r="Z1" s="101"/>
      <c r="AA1" s="101"/>
      <c r="AB1" s="101"/>
      <c r="AC1" s="101"/>
      <c r="AD1" s="101"/>
      <c r="AE1" s="101"/>
      <c r="AF1" s="101"/>
      <c r="AG1" s="203"/>
      <c r="AH1" s="203"/>
      <c r="AI1" s="203"/>
    </row>
    <row r="2" spans="1:35" ht="15.75" thickBot="1" x14ac:dyDescent="0.25">
      <c r="A2" s="204"/>
      <c r="B2" s="205"/>
      <c r="C2" s="781"/>
      <c r="D2" s="124"/>
      <c r="E2" s="100"/>
      <c r="F2" s="100"/>
      <c r="G2" s="405" t="s">
        <v>598</v>
      </c>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row>
    <row r="3" spans="1:35" ht="31.5" x14ac:dyDescent="0.2">
      <c r="A3" s="206"/>
      <c r="B3" s="783" t="s">
        <v>599</v>
      </c>
      <c r="C3" s="243" t="s">
        <v>600</v>
      </c>
      <c r="D3" s="244" t="s">
        <v>601</v>
      </c>
      <c r="E3" s="784" t="s">
        <v>144</v>
      </c>
      <c r="F3" s="784" t="s">
        <v>192</v>
      </c>
      <c r="G3" s="245" t="str">
        <f>'TITLE PAGE'!D14</f>
        <v>2016-17</v>
      </c>
      <c r="H3" s="246" t="str">
        <f>'WRZ summary'!E3</f>
        <v>For info 2017-18</v>
      </c>
      <c r="I3" s="246" t="str">
        <f>'WRZ summary'!F3</f>
        <v>For info 2018-19</v>
      </c>
      <c r="J3" s="246" t="str">
        <f>'WRZ summary'!G3</f>
        <v>For info 2019-20</v>
      </c>
      <c r="K3" s="244" t="str">
        <f>'WRZ summary'!H3</f>
        <v>2020-21</v>
      </c>
      <c r="L3" s="244" t="str">
        <f>'WRZ summary'!I3</f>
        <v>2021-22</v>
      </c>
      <c r="M3" s="244" t="str">
        <f>'WRZ summary'!J3</f>
        <v>2022-23</v>
      </c>
      <c r="N3" s="244" t="str">
        <f>'WRZ summary'!K3</f>
        <v>2023-24</v>
      </c>
      <c r="O3" s="244" t="str">
        <f>'WRZ summary'!L3</f>
        <v>2024-25</v>
      </c>
      <c r="P3" s="244" t="str">
        <f>'WRZ summary'!M3</f>
        <v>2025-26</v>
      </c>
      <c r="Q3" s="244" t="str">
        <f>'WRZ summary'!N3</f>
        <v>2026-27</v>
      </c>
      <c r="R3" s="244" t="str">
        <f>'WRZ summary'!O3</f>
        <v>2027-28</v>
      </c>
      <c r="S3" s="244" t="str">
        <f>'WRZ summary'!P3</f>
        <v>2028-29</v>
      </c>
      <c r="T3" s="244" t="str">
        <f>'WRZ summary'!Q3</f>
        <v>2029-2030</v>
      </c>
      <c r="U3" s="244" t="str">
        <f>'WRZ summary'!R3</f>
        <v>2030-2031</v>
      </c>
      <c r="V3" s="244" t="str">
        <f>'WRZ summary'!S3</f>
        <v>2031-2032</v>
      </c>
      <c r="W3" s="244" t="str">
        <f>'WRZ summary'!T3</f>
        <v>2032-33</v>
      </c>
      <c r="X3" s="244" t="str">
        <f>'WRZ summary'!U3</f>
        <v>2033-34</v>
      </c>
      <c r="Y3" s="244" t="str">
        <f>'WRZ summary'!V3</f>
        <v>2034-35</v>
      </c>
      <c r="Z3" s="244" t="str">
        <f>'WRZ summary'!W3</f>
        <v>2035-36</v>
      </c>
      <c r="AA3" s="244" t="str">
        <f>'WRZ summary'!X3</f>
        <v>2036-37</v>
      </c>
      <c r="AB3" s="244" t="str">
        <f>'WRZ summary'!Y3</f>
        <v>2037-38</v>
      </c>
      <c r="AC3" s="244" t="str">
        <f>'WRZ summary'!Z3</f>
        <v>2038-39</v>
      </c>
      <c r="AD3" s="244" t="str">
        <f>'WRZ summary'!AA3</f>
        <v>2039-40</v>
      </c>
      <c r="AE3" s="244" t="str">
        <f>'WRZ summary'!AB3</f>
        <v>2040-41</v>
      </c>
      <c r="AF3" s="244" t="str">
        <f>'WRZ summary'!AC3</f>
        <v>2041-42</v>
      </c>
      <c r="AG3" s="244" t="str">
        <f>'WRZ summary'!AD3</f>
        <v>2042-43</v>
      </c>
      <c r="AH3" s="244" t="str">
        <f>'WRZ summary'!AE3</f>
        <v>2043-44</v>
      </c>
      <c r="AI3" s="247" t="str">
        <f>'WRZ summary'!AF3</f>
        <v>2044-45</v>
      </c>
    </row>
    <row r="4" spans="1:35" x14ac:dyDescent="0.2">
      <c r="A4" s="785"/>
      <c r="B4" s="222">
        <v>58</v>
      </c>
      <c r="C4" s="248" t="s">
        <v>602</v>
      </c>
      <c r="D4" s="786" t="s">
        <v>126</v>
      </c>
      <c r="E4" s="207" t="s">
        <v>78</v>
      </c>
      <c r="F4" s="207">
        <v>2</v>
      </c>
      <c r="G4" s="787">
        <f>SUM(G5+G8+G11+G14+G24+G27)</f>
        <v>0</v>
      </c>
      <c r="H4" s="788">
        <f t="shared" ref="H4:AI4" si="0">SUM(H5,H8,H11,H14,H18,H21,H24,H27)</f>
        <v>0</v>
      </c>
      <c r="I4" s="788">
        <f t="shared" si="0"/>
        <v>0</v>
      </c>
      <c r="J4" s="788">
        <f t="shared" si="0"/>
        <v>0</v>
      </c>
      <c r="K4" s="441">
        <f t="shared" si="0"/>
        <v>0</v>
      </c>
      <c r="L4" s="441">
        <f t="shared" si="0"/>
        <v>0</v>
      </c>
      <c r="M4" s="441">
        <f t="shared" si="0"/>
        <v>0</v>
      </c>
      <c r="N4" s="441">
        <f t="shared" si="0"/>
        <v>0</v>
      </c>
      <c r="O4" s="441">
        <f t="shared" si="0"/>
        <v>0</v>
      </c>
      <c r="P4" s="441">
        <f t="shared" si="0"/>
        <v>0</v>
      </c>
      <c r="Q4" s="441">
        <f t="shared" si="0"/>
        <v>0</v>
      </c>
      <c r="R4" s="441">
        <f t="shared" si="0"/>
        <v>0</v>
      </c>
      <c r="S4" s="441">
        <f t="shared" si="0"/>
        <v>0</v>
      </c>
      <c r="T4" s="441">
        <f t="shared" si="0"/>
        <v>0</v>
      </c>
      <c r="U4" s="441">
        <f t="shared" si="0"/>
        <v>0</v>
      </c>
      <c r="V4" s="441">
        <f t="shared" si="0"/>
        <v>0</v>
      </c>
      <c r="W4" s="441">
        <f t="shared" si="0"/>
        <v>0</v>
      </c>
      <c r="X4" s="441">
        <f t="shared" si="0"/>
        <v>0</v>
      </c>
      <c r="Y4" s="441">
        <f t="shared" si="0"/>
        <v>0</v>
      </c>
      <c r="Z4" s="441">
        <f t="shared" si="0"/>
        <v>0</v>
      </c>
      <c r="AA4" s="441">
        <f t="shared" si="0"/>
        <v>0</v>
      </c>
      <c r="AB4" s="441">
        <f t="shared" si="0"/>
        <v>0</v>
      </c>
      <c r="AC4" s="441">
        <f t="shared" si="0"/>
        <v>0</v>
      </c>
      <c r="AD4" s="441">
        <f t="shared" si="0"/>
        <v>0</v>
      </c>
      <c r="AE4" s="441">
        <f t="shared" si="0"/>
        <v>0</v>
      </c>
      <c r="AF4" s="441">
        <f t="shared" si="0"/>
        <v>0</v>
      </c>
      <c r="AG4" s="441">
        <f t="shared" si="0"/>
        <v>0</v>
      </c>
      <c r="AH4" s="441">
        <f t="shared" si="0"/>
        <v>0</v>
      </c>
      <c r="AI4" s="441">
        <f t="shared" si="0"/>
        <v>0</v>
      </c>
    </row>
    <row r="5" spans="1:35" x14ac:dyDescent="0.2">
      <c r="A5" s="208"/>
      <c r="B5" s="209">
        <f>B4+0.1</f>
        <v>58.1</v>
      </c>
      <c r="C5" s="249" t="s">
        <v>603</v>
      </c>
      <c r="D5" s="210" t="s">
        <v>126</v>
      </c>
      <c r="E5" s="211" t="s">
        <v>78</v>
      </c>
      <c r="F5" s="211">
        <v>2</v>
      </c>
      <c r="G5" s="462">
        <f t="shared" ref="G5:AI5" si="1">SUM(G6:G7)</f>
        <v>0</v>
      </c>
      <c r="H5" s="493">
        <f t="shared" si="1"/>
        <v>0</v>
      </c>
      <c r="I5" s="493">
        <f t="shared" si="1"/>
        <v>0</v>
      </c>
      <c r="J5" s="493">
        <f t="shared" si="1"/>
        <v>0</v>
      </c>
      <c r="K5" s="441">
        <f t="shared" si="1"/>
        <v>0</v>
      </c>
      <c r="L5" s="441">
        <f t="shared" si="1"/>
        <v>0</v>
      </c>
      <c r="M5" s="441">
        <f t="shared" si="1"/>
        <v>0</v>
      </c>
      <c r="N5" s="441">
        <f t="shared" si="1"/>
        <v>0</v>
      </c>
      <c r="O5" s="441">
        <f t="shared" si="1"/>
        <v>0</v>
      </c>
      <c r="P5" s="441">
        <f t="shared" si="1"/>
        <v>0</v>
      </c>
      <c r="Q5" s="441">
        <f t="shared" si="1"/>
        <v>0</v>
      </c>
      <c r="R5" s="441">
        <f t="shared" si="1"/>
        <v>0</v>
      </c>
      <c r="S5" s="441">
        <f t="shared" si="1"/>
        <v>0</v>
      </c>
      <c r="T5" s="441">
        <f t="shared" si="1"/>
        <v>0</v>
      </c>
      <c r="U5" s="441">
        <f t="shared" si="1"/>
        <v>0</v>
      </c>
      <c r="V5" s="441">
        <f t="shared" si="1"/>
        <v>0</v>
      </c>
      <c r="W5" s="441">
        <f t="shared" si="1"/>
        <v>0</v>
      </c>
      <c r="X5" s="441">
        <f t="shared" si="1"/>
        <v>0</v>
      </c>
      <c r="Y5" s="441">
        <f t="shared" si="1"/>
        <v>0</v>
      </c>
      <c r="Z5" s="441">
        <f t="shared" si="1"/>
        <v>0</v>
      </c>
      <c r="AA5" s="441">
        <f t="shared" si="1"/>
        <v>0</v>
      </c>
      <c r="AB5" s="441">
        <f t="shared" si="1"/>
        <v>0</v>
      </c>
      <c r="AC5" s="441">
        <f t="shared" si="1"/>
        <v>0</v>
      </c>
      <c r="AD5" s="441">
        <f t="shared" si="1"/>
        <v>0</v>
      </c>
      <c r="AE5" s="441">
        <f t="shared" si="1"/>
        <v>0</v>
      </c>
      <c r="AF5" s="441">
        <f t="shared" si="1"/>
        <v>0</v>
      </c>
      <c r="AG5" s="441">
        <f t="shared" si="1"/>
        <v>0</v>
      </c>
      <c r="AH5" s="441">
        <f t="shared" si="1"/>
        <v>0</v>
      </c>
      <c r="AI5" s="441">
        <f t="shared" si="1"/>
        <v>0</v>
      </c>
    </row>
    <row r="6" spans="1:35" x14ac:dyDescent="0.2">
      <c r="A6" s="208"/>
      <c r="B6" s="212" t="s">
        <v>126</v>
      </c>
      <c r="C6" s="789"/>
      <c r="D6" s="789"/>
      <c r="E6" s="213" t="s">
        <v>78</v>
      </c>
      <c r="F6" s="213">
        <v>2</v>
      </c>
      <c r="G6" s="462"/>
      <c r="H6" s="493"/>
      <c r="I6" s="493"/>
      <c r="J6" s="493"/>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5"/>
    </row>
    <row r="7" spans="1:35" x14ac:dyDescent="0.2">
      <c r="A7" s="208"/>
      <c r="B7" s="261" t="s">
        <v>126</v>
      </c>
      <c r="C7" s="469" t="s">
        <v>604</v>
      </c>
      <c r="D7" s="790" t="s">
        <v>126</v>
      </c>
      <c r="E7" s="451" t="s">
        <v>126</v>
      </c>
      <c r="F7" s="451"/>
      <c r="G7" s="447" t="s">
        <v>126</v>
      </c>
      <c r="H7" s="481" t="s">
        <v>126</v>
      </c>
      <c r="I7" s="481" t="s">
        <v>126</v>
      </c>
      <c r="J7" s="481" t="s">
        <v>126</v>
      </c>
      <c r="K7" s="455" t="s">
        <v>126</v>
      </c>
      <c r="L7" s="455" t="s">
        <v>126</v>
      </c>
      <c r="M7" s="455" t="s">
        <v>126</v>
      </c>
      <c r="N7" s="455" t="s">
        <v>126</v>
      </c>
      <c r="O7" s="455" t="s">
        <v>126</v>
      </c>
      <c r="P7" s="455" t="s">
        <v>126</v>
      </c>
      <c r="Q7" s="455" t="s">
        <v>126</v>
      </c>
      <c r="R7" s="455" t="s">
        <v>126</v>
      </c>
      <c r="S7" s="455" t="s">
        <v>126</v>
      </c>
      <c r="T7" s="455" t="s">
        <v>126</v>
      </c>
      <c r="U7" s="455" t="s">
        <v>126</v>
      </c>
      <c r="V7" s="455" t="s">
        <v>126</v>
      </c>
      <c r="W7" s="455" t="s">
        <v>126</v>
      </c>
      <c r="X7" s="455" t="s">
        <v>126</v>
      </c>
      <c r="Y7" s="455" t="s">
        <v>126</v>
      </c>
      <c r="Z7" s="455" t="s">
        <v>126</v>
      </c>
      <c r="AA7" s="455" t="s">
        <v>126</v>
      </c>
      <c r="AB7" s="455" t="s">
        <v>126</v>
      </c>
      <c r="AC7" s="455" t="s">
        <v>126</v>
      </c>
      <c r="AD7" s="455" t="s">
        <v>126</v>
      </c>
      <c r="AE7" s="455" t="s">
        <v>126</v>
      </c>
      <c r="AF7" s="455" t="s">
        <v>126</v>
      </c>
      <c r="AG7" s="455" t="s">
        <v>126</v>
      </c>
      <c r="AH7" s="455" t="s">
        <v>126</v>
      </c>
      <c r="AI7" s="456" t="s">
        <v>126</v>
      </c>
    </row>
    <row r="8" spans="1:35" x14ac:dyDescent="0.2">
      <c r="A8" s="208"/>
      <c r="B8" s="209">
        <f>B5+0.1</f>
        <v>58.2</v>
      </c>
      <c r="C8" s="235" t="s">
        <v>605</v>
      </c>
      <c r="D8" s="236" t="s">
        <v>126</v>
      </c>
      <c r="E8" s="211" t="s">
        <v>78</v>
      </c>
      <c r="F8" s="211">
        <v>2</v>
      </c>
      <c r="G8" s="462">
        <f t="shared" ref="G8:AI8" si="2">SUM(G9:G10)</f>
        <v>0</v>
      </c>
      <c r="H8" s="493">
        <f t="shared" si="2"/>
        <v>0</v>
      </c>
      <c r="I8" s="493">
        <f t="shared" si="2"/>
        <v>0</v>
      </c>
      <c r="J8" s="493">
        <f t="shared" si="2"/>
        <v>0</v>
      </c>
      <c r="K8" s="441">
        <f t="shared" si="2"/>
        <v>0</v>
      </c>
      <c r="L8" s="441">
        <f t="shared" si="2"/>
        <v>0</v>
      </c>
      <c r="M8" s="441">
        <f t="shared" si="2"/>
        <v>0</v>
      </c>
      <c r="N8" s="441">
        <f t="shared" si="2"/>
        <v>0</v>
      </c>
      <c r="O8" s="441">
        <f t="shared" si="2"/>
        <v>0</v>
      </c>
      <c r="P8" s="441">
        <f t="shared" si="2"/>
        <v>0</v>
      </c>
      <c r="Q8" s="441">
        <f t="shared" si="2"/>
        <v>0</v>
      </c>
      <c r="R8" s="441">
        <f t="shared" si="2"/>
        <v>0</v>
      </c>
      <c r="S8" s="441">
        <f t="shared" si="2"/>
        <v>0</v>
      </c>
      <c r="T8" s="441">
        <f t="shared" si="2"/>
        <v>0</v>
      </c>
      <c r="U8" s="441">
        <f t="shared" si="2"/>
        <v>0</v>
      </c>
      <c r="V8" s="441">
        <f t="shared" si="2"/>
        <v>0</v>
      </c>
      <c r="W8" s="441">
        <f t="shared" si="2"/>
        <v>0</v>
      </c>
      <c r="X8" s="441">
        <f t="shared" si="2"/>
        <v>0</v>
      </c>
      <c r="Y8" s="441">
        <f t="shared" si="2"/>
        <v>0</v>
      </c>
      <c r="Z8" s="441">
        <f t="shared" si="2"/>
        <v>0</v>
      </c>
      <c r="AA8" s="441">
        <f t="shared" si="2"/>
        <v>0</v>
      </c>
      <c r="AB8" s="441">
        <f t="shared" si="2"/>
        <v>0</v>
      </c>
      <c r="AC8" s="441">
        <f t="shared" si="2"/>
        <v>0</v>
      </c>
      <c r="AD8" s="441">
        <f t="shared" si="2"/>
        <v>0</v>
      </c>
      <c r="AE8" s="441">
        <f t="shared" si="2"/>
        <v>0</v>
      </c>
      <c r="AF8" s="441">
        <f t="shared" si="2"/>
        <v>0</v>
      </c>
      <c r="AG8" s="441">
        <f t="shared" si="2"/>
        <v>0</v>
      </c>
      <c r="AH8" s="441">
        <f t="shared" si="2"/>
        <v>0</v>
      </c>
      <c r="AI8" s="441">
        <f t="shared" si="2"/>
        <v>0</v>
      </c>
    </row>
    <row r="9" spans="1:35" x14ac:dyDescent="0.2">
      <c r="A9" s="208"/>
      <c r="B9" s="212" t="s">
        <v>126</v>
      </c>
      <c r="C9" s="789"/>
      <c r="D9" s="789"/>
      <c r="E9" s="214" t="s">
        <v>78</v>
      </c>
      <c r="F9" s="214">
        <v>2</v>
      </c>
      <c r="G9" s="462"/>
      <c r="H9" s="493"/>
      <c r="I9" s="493"/>
      <c r="J9" s="493"/>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5"/>
    </row>
    <row r="10" spans="1:35" x14ac:dyDescent="0.2">
      <c r="A10" s="215"/>
      <c r="B10" s="261" t="s">
        <v>126</v>
      </c>
      <c r="C10" s="469" t="s">
        <v>604</v>
      </c>
      <c r="D10" s="790" t="s">
        <v>126</v>
      </c>
      <c r="E10" s="492" t="s">
        <v>126</v>
      </c>
      <c r="F10" s="451"/>
      <c r="G10" s="447" t="s">
        <v>126</v>
      </c>
      <c r="H10" s="481" t="s">
        <v>126</v>
      </c>
      <c r="I10" s="481" t="s">
        <v>126</v>
      </c>
      <c r="J10" s="481" t="s">
        <v>126</v>
      </c>
      <c r="K10" s="455" t="s">
        <v>126</v>
      </c>
      <c r="L10" s="455" t="s">
        <v>126</v>
      </c>
      <c r="M10" s="455" t="s">
        <v>126</v>
      </c>
      <c r="N10" s="455" t="s">
        <v>126</v>
      </c>
      <c r="O10" s="455" t="s">
        <v>126</v>
      </c>
      <c r="P10" s="455" t="s">
        <v>126</v>
      </c>
      <c r="Q10" s="455" t="s">
        <v>126</v>
      </c>
      <c r="R10" s="455" t="s">
        <v>126</v>
      </c>
      <c r="S10" s="455" t="s">
        <v>126</v>
      </c>
      <c r="T10" s="455" t="s">
        <v>126</v>
      </c>
      <c r="U10" s="455" t="s">
        <v>126</v>
      </c>
      <c r="V10" s="455" t="s">
        <v>126</v>
      </c>
      <c r="W10" s="455" t="s">
        <v>126</v>
      </c>
      <c r="X10" s="455" t="s">
        <v>126</v>
      </c>
      <c r="Y10" s="455" t="s">
        <v>126</v>
      </c>
      <c r="Z10" s="455" t="s">
        <v>126</v>
      </c>
      <c r="AA10" s="455" t="s">
        <v>126</v>
      </c>
      <c r="AB10" s="455" t="s">
        <v>126</v>
      </c>
      <c r="AC10" s="455" t="s">
        <v>126</v>
      </c>
      <c r="AD10" s="455" t="s">
        <v>126</v>
      </c>
      <c r="AE10" s="455" t="s">
        <v>126</v>
      </c>
      <c r="AF10" s="455" t="s">
        <v>126</v>
      </c>
      <c r="AG10" s="455" t="s">
        <v>126</v>
      </c>
      <c r="AH10" s="455" t="s">
        <v>126</v>
      </c>
      <c r="AI10" s="456" t="s">
        <v>126</v>
      </c>
    </row>
    <row r="11" spans="1:35" x14ac:dyDescent="0.2">
      <c r="A11" s="208"/>
      <c r="B11" s="209">
        <f>B8+0.1</f>
        <v>58.300000000000004</v>
      </c>
      <c r="C11" s="235" t="s">
        <v>606</v>
      </c>
      <c r="D11" s="219" t="s">
        <v>126</v>
      </c>
      <c r="E11" s="216" t="s">
        <v>78</v>
      </c>
      <c r="F11" s="216">
        <v>2</v>
      </c>
      <c r="G11" s="462">
        <f t="shared" ref="G11:AI11" si="3">SUM(G12:G13)</f>
        <v>0</v>
      </c>
      <c r="H11" s="493">
        <f t="shared" si="3"/>
        <v>0</v>
      </c>
      <c r="I11" s="493">
        <f t="shared" si="3"/>
        <v>0</v>
      </c>
      <c r="J11" s="493">
        <f t="shared" si="3"/>
        <v>0</v>
      </c>
      <c r="K11" s="441">
        <f t="shared" si="3"/>
        <v>0</v>
      </c>
      <c r="L11" s="441">
        <f t="shared" si="3"/>
        <v>0</v>
      </c>
      <c r="M11" s="441">
        <f t="shared" si="3"/>
        <v>0</v>
      </c>
      <c r="N11" s="441">
        <f t="shared" si="3"/>
        <v>0</v>
      </c>
      <c r="O11" s="441">
        <f t="shared" si="3"/>
        <v>0</v>
      </c>
      <c r="P11" s="441">
        <f t="shared" si="3"/>
        <v>0</v>
      </c>
      <c r="Q11" s="441">
        <f t="shared" si="3"/>
        <v>0</v>
      </c>
      <c r="R11" s="441">
        <f t="shared" si="3"/>
        <v>0</v>
      </c>
      <c r="S11" s="441">
        <f t="shared" si="3"/>
        <v>0</v>
      </c>
      <c r="T11" s="441">
        <f t="shared" si="3"/>
        <v>0</v>
      </c>
      <c r="U11" s="441">
        <f t="shared" si="3"/>
        <v>0</v>
      </c>
      <c r="V11" s="441">
        <f t="shared" si="3"/>
        <v>0</v>
      </c>
      <c r="W11" s="441">
        <f t="shared" si="3"/>
        <v>0</v>
      </c>
      <c r="X11" s="441">
        <f t="shared" si="3"/>
        <v>0</v>
      </c>
      <c r="Y11" s="441">
        <f t="shared" si="3"/>
        <v>0</v>
      </c>
      <c r="Z11" s="441">
        <f t="shared" si="3"/>
        <v>0</v>
      </c>
      <c r="AA11" s="441">
        <f t="shared" si="3"/>
        <v>0</v>
      </c>
      <c r="AB11" s="441">
        <f t="shared" si="3"/>
        <v>0</v>
      </c>
      <c r="AC11" s="441">
        <f t="shared" si="3"/>
        <v>0</v>
      </c>
      <c r="AD11" s="441">
        <f t="shared" si="3"/>
        <v>0</v>
      </c>
      <c r="AE11" s="441">
        <f t="shared" si="3"/>
        <v>0</v>
      </c>
      <c r="AF11" s="441">
        <f t="shared" si="3"/>
        <v>0</v>
      </c>
      <c r="AG11" s="441">
        <f t="shared" si="3"/>
        <v>0</v>
      </c>
      <c r="AH11" s="441">
        <f t="shared" si="3"/>
        <v>0</v>
      </c>
      <c r="AI11" s="441">
        <f t="shared" si="3"/>
        <v>0</v>
      </c>
    </row>
    <row r="12" spans="1:35" x14ac:dyDescent="0.2">
      <c r="A12" s="208"/>
      <c r="B12" s="212" t="s">
        <v>126</v>
      </c>
      <c r="C12" s="789"/>
      <c r="D12" s="789"/>
      <c r="E12" s="214" t="s">
        <v>78</v>
      </c>
      <c r="F12" s="214">
        <v>2</v>
      </c>
      <c r="G12" s="462"/>
      <c r="H12" s="493"/>
      <c r="I12" s="493"/>
      <c r="J12" s="493"/>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5"/>
    </row>
    <row r="13" spans="1:35" x14ac:dyDescent="0.2">
      <c r="A13" s="208"/>
      <c r="B13" s="261" t="s">
        <v>126</v>
      </c>
      <c r="C13" s="469" t="s">
        <v>604</v>
      </c>
      <c r="D13" s="790" t="s">
        <v>126</v>
      </c>
      <c r="E13" s="492" t="s">
        <v>126</v>
      </c>
      <c r="F13" s="451"/>
      <c r="G13" s="447" t="s">
        <v>126</v>
      </c>
      <c r="H13" s="481" t="s">
        <v>126</v>
      </c>
      <c r="I13" s="481" t="s">
        <v>126</v>
      </c>
      <c r="J13" s="481" t="s">
        <v>126</v>
      </c>
      <c r="K13" s="455" t="s">
        <v>126</v>
      </c>
      <c r="L13" s="455" t="s">
        <v>126</v>
      </c>
      <c r="M13" s="455" t="s">
        <v>126</v>
      </c>
      <c r="N13" s="455" t="s">
        <v>126</v>
      </c>
      <c r="O13" s="455" t="s">
        <v>126</v>
      </c>
      <c r="P13" s="455" t="s">
        <v>126</v>
      </c>
      <c r="Q13" s="455" t="s">
        <v>126</v>
      </c>
      <c r="R13" s="455" t="s">
        <v>126</v>
      </c>
      <c r="S13" s="455" t="s">
        <v>126</v>
      </c>
      <c r="T13" s="455" t="s">
        <v>126</v>
      </c>
      <c r="U13" s="455" t="s">
        <v>126</v>
      </c>
      <c r="V13" s="455" t="s">
        <v>126</v>
      </c>
      <c r="W13" s="455" t="s">
        <v>126</v>
      </c>
      <c r="X13" s="455" t="s">
        <v>126</v>
      </c>
      <c r="Y13" s="455" t="s">
        <v>126</v>
      </c>
      <c r="Z13" s="455" t="s">
        <v>126</v>
      </c>
      <c r="AA13" s="455" t="s">
        <v>126</v>
      </c>
      <c r="AB13" s="455" t="s">
        <v>126</v>
      </c>
      <c r="AC13" s="455" t="s">
        <v>126</v>
      </c>
      <c r="AD13" s="455" t="s">
        <v>126</v>
      </c>
      <c r="AE13" s="455" t="s">
        <v>126</v>
      </c>
      <c r="AF13" s="455" t="s">
        <v>126</v>
      </c>
      <c r="AG13" s="455" t="s">
        <v>126</v>
      </c>
      <c r="AH13" s="455" t="s">
        <v>126</v>
      </c>
      <c r="AI13" s="456" t="s">
        <v>126</v>
      </c>
    </row>
    <row r="14" spans="1:35" ht="25.5" x14ac:dyDescent="0.2">
      <c r="A14" s="208"/>
      <c r="B14" s="209">
        <f>B11+0.1</f>
        <v>58.400000000000006</v>
      </c>
      <c r="C14" s="235" t="s">
        <v>607</v>
      </c>
      <c r="D14" s="219" t="s">
        <v>126</v>
      </c>
      <c r="E14" s="216" t="s">
        <v>78</v>
      </c>
      <c r="F14" s="216">
        <v>2</v>
      </c>
      <c r="G14" s="462">
        <f t="shared" ref="G14:AI14" si="4">SUM(G15:G16)</f>
        <v>0</v>
      </c>
      <c r="H14" s="493">
        <f t="shared" si="4"/>
        <v>0</v>
      </c>
      <c r="I14" s="493">
        <f t="shared" si="4"/>
        <v>0</v>
      </c>
      <c r="J14" s="493">
        <f t="shared" si="4"/>
        <v>0</v>
      </c>
      <c r="K14" s="441">
        <f t="shared" si="4"/>
        <v>0</v>
      </c>
      <c r="L14" s="441">
        <f t="shared" si="4"/>
        <v>0</v>
      </c>
      <c r="M14" s="441">
        <f t="shared" si="4"/>
        <v>0</v>
      </c>
      <c r="N14" s="441">
        <f t="shared" si="4"/>
        <v>0</v>
      </c>
      <c r="O14" s="441">
        <f t="shared" si="4"/>
        <v>0</v>
      </c>
      <c r="P14" s="441">
        <f t="shared" si="4"/>
        <v>0</v>
      </c>
      <c r="Q14" s="441">
        <f t="shared" si="4"/>
        <v>0</v>
      </c>
      <c r="R14" s="441">
        <f t="shared" si="4"/>
        <v>0</v>
      </c>
      <c r="S14" s="441">
        <f t="shared" si="4"/>
        <v>0</v>
      </c>
      <c r="T14" s="441">
        <f t="shared" si="4"/>
        <v>0</v>
      </c>
      <c r="U14" s="441">
        <f t="shared" si="4"/>
        <v>0</v>
      </c>
      <c r="V14" s="441">
        <f t="shared" si="4"/>
        <v>0</v>
      </c>
      <c r="W14" s="441">
        <f t="shared" si="4"/>
        <v>0</v>
      </c>
      <c r="X14" s="441">
        <f t="shared" si="4"/>
        <v>0</v>
      </c>
      <c r="Y14" s="441">
        <f t="shared" si="4"/>
        <v>0</v>
      </c>
      <c r="Z14" s="441">
        <f t="shared" si="4"/>
        <v>0</v>
      </c>
      <c r="AA14" s="441">
        <f t="shared" si="4"/>
        <v>0</v>
      </c>
      <c r="AB14" s="441">
        <f t="shared" si="4"/>
        <v>0</v>
      </c>
      <c r="AC14" s="441">
        <f t="shared" si="4"/>
        <v>0</v>
      </c>
      <c r="AD14" s="441">
        <f t="shared" si="4"/>
        <v>0</v>
      </c>
      <c r="AE14" s="441">
        <f t="shared" si="4"/>
        <v>0</v>
      </c>
      <c r="AF14" s="441">
        <f t="shared" si="4"/>
        <v>0</v>
      </c>
      <c r="AG14" s="441">
        <f t="shared" si="4"/>
        <v>0</v>
      </c>
      <c r="AH14" s="441">
        <f t="shared" si="4"/>
        <v>0</v>
      </c>
      <c r="AI14" s="441">
        <f t="shared" si="4"/>
        <v>0</v>
      </c>
    </row>
    <row r="15" spans="1:35" x14ac:dyDescent="0.2">
      <c r="A15" s="208"/>
      <c r="B15" s="212" t="s">
        <v>126</v>
      </c>
      <c r="C15" s="789"/>
      <c r="D15" s="789"/>
      <c r="E15" s="214" t="s">
        <v>78</v>
      </c>
      <c r="F15" s="214">
        <v>2</v>
      </c>
      <c r="G15" s="462"/>
      <c r="H15" s="493"/>
      <c r="I15" s="493"/>
      <c r="J15" s="493"/>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5"/>
    </row>
    <row r="16" spans="1:35" x14ac:dyDescent="0.2">
      <c r="A16" s="208"/>
      <c r="B16" s="261" t="s">
        <v>126</v>
      </c>
      <c r="C16" s="469" t="s">
        <v>604</v>
      </c>
      <c r="D16" s="790" t="s">
        <v>126</v>
      </c>
      <c r="E16" s="492" t="s">
        <v>126</v>
      </c>
      <c r="F16" s="451"/>
      <c r="G16" s="447" t="s">
        <v>126</v>
      </c>
      <c r="H16" s="493" t="s">
        <v>126</v>
      </c>
      <c r="I16" s="493" t="s">
        <v>126</v>
      </c>
      <c r="J16" s="493" t="s">
        <v>126</v>
      </c>
      <c r="K16" s="455" t="s">
        <v>126</v>
      </c>
      <c r="L16" s="455" t="s">
        <v>126</v>
      </c>
      <c r="M16" s="455" t="s">
        <v>126</v>
      </c>
      <c r="N16" s="455" t="s">
        <v>126</v>
      </c>
      <c r="O16" s="455" t="s">
        <v>126</v>
      </c>
      <c r="P16" s="455" t="s">
        <v>126</v>
      </c>
      <c r="Q16" s="455" t="s">
        <v>126</v>
      </c>
      <c r="R16" s="455" t="s">
        <v>126</v>
      </c>
      <c r="S16" s="455" t="s">
        <v>126</v>
      </c>
      <c r="T16" s="455" t="s">
        <v>126</v>
      </c>
      <c r="U16" s="455" t="s">
        <v>126</v>
      </c>
      <c r="V16" s="455" t="s">
        <v>126</v>
      </c>
      <c r="W16" s="455" t="s">
        <v>126</v>
      </c>
      <c r="X16" s="455" t="s">
        <v>126</v>
      </c>
      <c r="Y16" s="455" t="s">
        <v>126</v>
      </c>
      <c r="Z16" s="455" t="s">
        <v>126</v>
      </c>
      <c r="AA16" s="455" t="s">
        <v>126</v>
      </c>
      <c r="AB16" s="455" t="s">
        <v>126</v>
      </c>
      <c r="AC16" s="455" t="s">
        <v>126</v>
      </c>
      <c r="AD16" s="455" t="s">
        <v>126</v>
      </c>
      <c r="AE16" s="455" t="s">
        <v>126</v>
      </c>
      <c r="AF16" s="455" t="s">
        <v>126</v>
      </c>
      <c r="AG16" s="455" t="s">
        <v>126</v>
      </c>
      <c r="AH16" s="455" t="s">
        <v>126</v>
      </c>
      <c r="AI16" s="456" t="s">
        <v>126</v>
      </c>
    </row>
    <row r="17" spans="1:35" x14ac:dyDescent="0.2">
      <c r="A17" s="208"/>
      <c r="B17" s="209">
        <f>B14+0.1</f>
        <v>58.500000000000007</v>
      </c>
      <c r="C17" s="249" t="s">
        <v>608</v>
      </c>
      <c r="D17" s="217"/>
      <c r="E17" s="216" t="s">
        <v>78</v>
      </c>
      <c r="F17" s="218">
        <v>2</v>
      </c>
      <c r="G17" s="447">
        <f t="shared" ref="G17:AI17" si="5">SUM(G18+G21)</f>
        <v>0</v>
      </c>
      <c r="H17" s="493">
        <f t="shared" si="5"/>
        <v>0</v>
      </c>
      <c r="I17" s="493">
        <f t="shared" si="5"/>
        <v>0</v>
      </c>
      <c r="J17" s="493">
        <f t="shared" si="5"/>
        <v>0</v>
      </c>
      <c r="K17" s="441">
        <f t="shared" si="5"/>
        <v>0</v>
      </c>
      <c r="L17" s="441">
        <f t="shared" si="5"/>
        <v>0</v>
      </c>
      <c r="M17" s="441">
        <f t="shared" si="5"/>
        <v>0</v>
      </c>
      <c r="N17" s="441">
        <f t="shared" si="5"/>
        <v>0</v>
      </c>
      <c r="O17" s="441">
        <f t="shared" si="5"/>
        <v>0</v>
      </c>
      <c r="P17" s="441">
        <f t="shared" si="5"/>
        <v>0</v>
      </c>
      <c r="Q17" s="441">
        <f t="shared" si="5"/>
        <v>0</v>
      </c>
      <c r="R17" s="441">
        <f t="shared" si="5"/>
        <v>0</v>
      </c>
      <c r="S17" s="441">
        <f t="shared" si="5"/>
        <v>0</v>
      </c>
      <c r="T17" s="441">
        <f t="shared" si="5"/>
        <v>0</v>
      </c>
      <c r="U17" s="441">
        <f t="shared" si="5"/>
        <v>0</v>
      </c>
      <c r="V17" s="441">
        <f t="shared" si="5"/>
        <v>0</v>
      </c>
      <c r="W17" s="441">
        <f t="shared" si="5"/>
        <v>0</v>
      </c>
      <c r="X17" s="441">
        <f t="shared" si="5"/>
        <v>0</v>
      </c>
      <c r="Y17" s="441">
        <f t="shared" si="5"/>
        <v>0</v>
      </c>
      <c r="Z17" s="441">
        <f t="shared" si="5"/>
        <v>0</v>
      </c>
      <c r="AA17" s="441">
        <f t="shared" si="5"/>
        <v>0</v>
      </c>
      <c r="AB17" s="441">
        <f t="shared" si="5"/>
        <v>0</v>
      </c>
      <c r="AC17" s="441">
        <f t="shared" si="5"/>
        <v>0</v>
      </c>
      <c r="AD17" s="441">
        <f t="shared" si="5"/>
        <v>0</v>
      </c>
      <c r="AE17" s="441">
        <f t="shared" si="5"/>
        <v>0</v>
      </c>
      <c r="AF17" s="441">
        <f t="shared" si="5"/>
        <v>0</v>
      </c>
      <c r="AG17" s="441">
        <f t="shared" si="5"/>
        <v>0</v>
      </c>
      <c r="AH17" s="441">
        <f t="shared" si="5"/>
        <v>0</v>
      </c>
      <c r="AI17" s="441">
        <f t="shared" si="5"/>
        <v>0</v>
      </c>
    </row>
    <row r="18" spans="1:35" x14ac:dyDescent="0.2">
      <c r="A18" s="208"/>
      <c r="B18" s="209">
        <f>B17+0.01</f>
        <v>58.510000000000005</v>
      </c>
      <c r="C18" s="235" t="s">
        <v>609</v>
      </c>
      <c r="D18" s="219" t="s">
        <v>126</v>
      </c>
      <c r="E18" s="216" t="s">
        <v>78</v>
      </c>
      <c r="F18" s="216">
        <v>2</v>
      </c>
      <c r="G18" s="462">
        <f t="shared" ref="G18:AI18" si="6">SUM(G19:G20)</f>
        <v>0</v>
      </c>
      <c r="H18" s="493">
        <f t="shared" si="6"/>
        <v>0</v>
      </c>
      <c r="I18" s="493">
        <f t="shared" si="6"/>
        <v>0</v>
      </c>
      <c r="J18" s="493">
        <f t="shared" si="6"/>
        <v>0</v>
      </c>
      <c r="K18" s="441">
        <f t="shared" si="6"/>
        <v>0</v>
      </c>
      <c r="L18" s="441">
        <f t="shared" si="6"/>
        <v>0</v>
      </c>
      <c r="M18" s="441">
        <f t="shared" si="6"/>
        <v>0</v>
      </c>
      <c r="N18" s="441">
        <f t="shared" si="6"/>
        <v>0</v>
      </c>
      <c r="O18" s="441">
        <f t="shared" si="6"/>
        <v>0</v>
      </c>
      <c r="P18" s="441">
        <f t="shared" si="6"/>
        <v>0</v>
      </c>
      <c r="Q18" s="441">
        <f t="shared" si="6"/>
        <v>0</v>
      </c>
      <c r="R18" s="441">
        <f t="shared" si="6"/>
        <v>0</v>
      </c>
      <c r="S18" s="441">
        <f t="shared" si="6"/>
        <v>0</v>
      </c>
      <c r="T18" s="441">
        <f t="shared" si="6"/>
        <v>0</v>
      </c>
      <c r="U18" s="441">
        <f t="shared" si="6"/>
        <v>0</v>
      </c>
      <c r="V18" s="441">
        <f t="shared" si="6"/>
        <v>0</v>
      </c>
      <c r="W18" s="441">
        <f t="shared" si="6"/>
        <v>0</v>
      </c>
      <c r="X18" s="441">
        <f t="shared" si="6"/>
        <v>0</v>
      </c>
      <c r="Y18" s="441">
        <f t="shared" si="6"/>
        <v>0</v>
      </c>
      <c r="Z18" s="441">
        <f t="shared" si="6"/>
        <v>0</v>
      </c>
      <c r="AA18" s="441">
        <f t="shared" si="6"/>
        <v>0</v>
      </c>
      <c r="AB18" s="441">
        <f t="shared" si="6"/>
        <v>0</v>
      </c>
      <c r="AC18" s="441">
        <f t="shared" si="6"/>
        <v>0</v>
      </c>
      <c r="AD18" s="441">
        <f t="shared" si="6"/>
        <v>0</v>
      </c>
      <c r="AE18" s="441">
        <f t="shared" si="6"/>
        <v>0</v>
      </c>
      <c r="AF18" s="441">
        <f t="shared" si="6"/>
        <v>0</v>
      </c>
      <c r="AG18" s="441">
        <f t="shared" si="6"/>
        <v>0</v>
      </c>
      <c r="AH18" s="441">
        <f t="shared" si="6"/>
        <v>0</v>
      </c>
      <c r="AI18" s="441">
        <f t="shared" si="6"/>
        <v>0</v>
      </c>
    </row>
    <row r="19" spans="1:35" x14ac:dyDescent="0.2">
      <c r="A19" s="208"/>
      <c r="B19" s="212" t="s">
        <v>126</v>
      </c>
      <c r="C19" s="789"/>
      <c r="D19" s="789"/>
      <c r="E19" s="214" t="s">
        <v>78</v>
      </c>
      <c r="F19" s="214">
        <v>2</v>
      </c>
      <c r="G19" s="462"/>
      <c r="H19" s="493"/>
      <c r="I19" s="493"/>
      <c r="J19" s="493"/>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5"/>
    </row>
    <row r="20" spans="1:35" x14ac:dyDescent="0.2">
      <c r="A20" s="208"/>
      <c r="B20" s="261" t="s">
        <v>126</v>
      </c>
      <c r="C20" s="469" t="s">
        <v>604</v>
      </c>
      <c r="D20" s="790" t="s">
        <v>126</v>
      </c>
      <c r="E20" s="492" t="s">
        <v>126</v>
      </c>
      <c r="F20" s="451"/>
      <c r="G20" s="447" t="s">
        <v>126</v>
      </c>
      <c r="H20" s="481" t="s">
        <v>126</v>
      </c>
      <c r="I20" s="481" t="s">
        <v>126</v>
      </c>
      <c r="J20" s="481" t="s">
        <v>126</v>
      </c>
      <c r="K20" s="455" t="s">
        <v>126</v>
      </c>
      <c r="L20" s="455" t="s">
        <v>126</v>
      </c>
      <c r="M20" s="455" t="s">
        <v>126</v>
      </c>
      <c r="N20" s="455" t="s">
        <v>126</v>
      </c>
      <c r="O20" s="455" t="s">
        <v>126</v>
      </c>
      <c r="P20" s="455" t="s">
        <v>126</v>
      </c>
      <c r="Q20" s="455" t="s">
        <v>126</v>
      </c>
      <c r="R20" s="455" t="s">
        <v>126</v>
      </c>
      <c r="S20" s="455" t="s">
        <v>126</v>
      </c>
      <c r="T20" s="455" t="s">
        <v>126</v>
      </c>
      <c r="U20" s="455" t="s">
        <v>126</v>
      </c>
      <c r="V20" s="455" t="s">
        <v>126</v>
      </c>
      <c r="W20" s="455" t="s">
        <v>126</v>
      </c>
      <c r="X20" s="455" t="s">
        <v>126</v>
      </c>
      <c r="Y20" s="455" t="s">
        <v>126</v>
      </c>
      <c r="Z20" s="455" t="s">
        <v>126</v>
      </c>
      <c r="AA20" s="455" t="s">
        <v>126</v>
      </c>
      <c r="AB20" s="455" t="s">
        <v>126</v>
      </c>
      <c r="AC20" s="455" t="s">
        <v>126</v>
      </c>
      <c r="AD20" s="455" t="s">
        <v>126</v>
      </c>
      <c r="AE20" s="455" t="s">
        <v>126</v>
      </c>
      <c r="AF20" s="455" t="s">
        <v>126</v>
      </c>
      <c r="AG20" s="455" t="s">
        <v>126</v>
      </c>
      <c r="AH20" s="455" t="s">
        <v>126</v>
      </c>
      <c r="AI20" s="456" t="s">
        <v>126</v>
      </c>
    </row>
    <row r="21" spans="1:35" x14ac:dyDescent="0.2">
      <c r="A21" s="208"/>
      <c r="B21" s="209">
        <f>B18+0.01</f>
        <v>58.52</v>
      </c>
      <c r="C21" s="235" t="s">
        <v>610</v>
      </c>
      <c r="D21" s="219" t="s">
        <v>126</v>
      </c>
      <c r="E21" s="216" t="s">
        <v>78</v>
      </c>
      <c r="F21" s="216">
        <v>2</v>
      </c>
      <c r="G21" s="462">
        <f t="shared" ref="G21:AI21" si="7">SUM(G22:G23)</f>
        <v>0</v>
      </c>
      <c r="H21" s="493">
        <f t="shared" si="7"/>
        <v>0</v>
      </c>
      <c r="I21" s="493">
        <f t="shared" si="7"/>
        <v>0</v>
      </c>
      <c r="J21" s="493">
        <f t="shared" si="7"/>
        <v>0</v>
      </c>
      <c r="K21" s="441">
        <f t="shared" si="7"/>
        <v>0</v>
      </c>
      <c r="L21" s="441">
        <f t="shared" si="7"/>
        <v>0</v>
      </c>
      <c r="M21" s="441">
        <f t="shared" si="7"/>
        <v>0</v>
      </c>
      <c r="N21" s="441">
        <f t="shared" si="7"/>
        <v>0</v>
      </c>
      <c r="O21" s="441">
        <f t="shared" si="7"/>
        <v>0</v>
      </c>
      <c r="P21" s="441">
        <f t="shared" si="7"/>
        <v>0</v>
      </c>
      <c r="Q21" s="441">
        <f t="shared" si="7"/>
        <v>0</v>
      </c>
      <c r="R21" s="441">
        <f t="shared" si="7"/>
        <v>0</v>
      </c>
      <c r="S21" s="441">
        <f t="shared" si="7"/>
        <v>0</v>
      </c>
      <c r="T21" s="441">
        <f t="shared" si="7"/>
        <v>0</v>
      </c>
      <c r="U21" s="441">
        <f t="shared" si="7"/>
        <v>0</v>
      </c>
      <c r="V21" s="441">
        <f t="shared" si="7"/>
        <v>0</v>
      </c>
      <c r="W21" s="441">
        <f t="shared" si="7"/>
        <v>0</v>
      </c>
      <c r="X21" s="441">
        <f t="shared" si="7"/>
        <v>0</v>
      </c>
      <c r="Y21" s="441">
        <f t="shared" si="7"/>
        <v>0</v>
      </c>
      <c r="Z21" s="441">
        <f t="shared" si="7"/>
        <v>0</v>
      </c>
      <c r="AA21" s="441">
        <f t="shared" si="7"/>
        <v>0</v>
      </c>
      <c r="AB21" s="441">
        <f t="shared" si="7"/>
        <v>0</v>
      </c>
      <c r="AC21" s="441">
        <f t="shared" si="7"/>
        <v>0</v>
      </c>
      <c r="AD21" s="441">
        <f t="shared" si="7"/>
        <v>0</v>
      </c>
      <c r="AE21" s="441">
        <f t="shared" si="7"/>
        <v>0</v>
      </c>
      <c r="AF21" s="441">
        <f t="shared" si="7"/>
        <v>0</v>
      </c>
      <c r="AG21" s="441">
        <f t="shared" si="7"/>
        <v>0</v>
      </c>
      <c r="AH21" s="441">
        <f t="shared" si="7"/>
        <v>0</v>
      </c>
      <c r="AI21" s="441">
        <f t="shared" si="7"/>
        <v>0</v>
      </c>
    </row>
    <row r="22" spans="1:35" x14ac:dyDescent="0.2">
      <c r="A22" s="208"/>
      <c r="B22" s="212" t="s">
        <v>126</v>
      </c>
      <c r="C22" s="789"/>
      <c r="D22" s="789"/>
      <c r="E22" s="214" t="s">
        <v>78</v>
      </c>
      <c r="F22" s="214">
        <v>2</v>
      </c>
      <c r="G22" s="462"/>
      <c r="H22" s="493"/>
      <c r="I22" s="493"/>
      <c r="J22" s="493"/>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5"/>
    </row>
    <row r="23" spans="1:35" x14ac:dyDescent="0.2">
      <c r="A23" s="208"/>
      <c r="B23" s="261" t="s">
        <v>126</v>
      </c>
      <c r="C23" s="469" t="s">
        <v>604</v>
      </c>
      <c r="D23" s="790" t="s">
        <v>126</v>
      </c>
      <c r="E23" s="492" t="s">
        <v>126</v>
      </c>
      <c r="F23" s="451"/>
      <c r="G23" s="447" t="s">
        <v>126</v>
      </c>
      <c r="H23" s="481" t="s">
        <v>126</v>
      </c>
      <c r="I23" s="481" t="s">
        <v>126</v>
      </c>
      <c r="J23" s="481" t="s">
        <v>126</v>
      </c>
      <c r="K23" s="455" t="s">
        <v>126</v>
      </c>
      <c r="L23" s="455" t="s">
        <v>126</v>
      </c>
      <c r="M23" s="455" t="s">
        <v>126</v>
      </c>
      <c r="N23" s="455" t="s">
        <v>126</v>
      </c>
      <c r="O23" s="455" t="s">
        <v>126</v>
      </c>
      <c r="P23" s="455" t="s">
        <v>126</v>
      </c>
      <c r="Q23" s="455" t="s">
        <v>126</v>
      </c>
      <c r="R23" s="455" t="s">
        <v>126</v>
      </c>
      <c r="S23" s="455" t="s">
        <v>126</v>
      </c>
      <c r="T23" s="455" t="s">
        <v>126</v>
      </c>
      <c r="U23" s="455" t="s">
        <v>126</v>
      </c>
      <c r="V23" s="455" t="s">
        <v>126</v>
      </c>
      <c r="W23" s="455" t="s">
        <v>126</v>
      </c>
      <c r="X23" s="455" t="s">
        <v>126</v>
      </c>
      <c r="Y23" s="455" t="s">
        <v>126</v>
      </c>
      <c r="Z23" s="455" t="s">
        <v>126</v>
      </c>
      <c r="AA23" s="455" t="s">
        <v>126</v>
      </c>
      <c r="AB23" s="455" t="s">
        <v>126</v>
      </c>
      <c r="AC23" s="455" t="s">
        <v>126</v>
      </c>
      <c r="AD23" s="455" t="s">
        <v>126</v>
      </c>
      <c r="AE23" s="455" t="s">
        <v>126</v>
      </c>
      <c r="AF23" s="455" t="s">
        <v>126</v>
      </c>
      <c r="AG23" s="455" t="s">
        <v>126</v>
      </c>
      <c r="AH23" s="455" t="s">
        <v>126</v>
      </c>
      <c r="AI23" s="456" t="s">
        <v>126</v>
      </c>
    </row>
    <row r="24" spans="1:35" x14ac:dyDescent="0.2">
      <c r="A24" s="208"/>
      <c r="B24" s="209">
        <f>B17+0.1</f>
        <v>58.600000000000009</v>
      </c>
      <c r="C24" s="235" t="s">
        <v>611</v>
      </c>
      <c r="D24" s="219" t="s">
        <v>126</v>
      </c>
      <c r="E24" s="216" t="s">
        <v>78</v>
      </c>
      <c r="F24" s="216"/>
      <c r="G24" s="462">
        <f t="shared" ref="G24:AI24" si="8">SUM(G25:G26)</f>
        <v>0</v>
      </c>
      <c r="H24" s="493">
        <f t="shared" si="8"/>
        <v>0</v>
      </c>
      <c r="I24" s="493">
        <f t="shared" si="8"/>
        <v>0</v>
      </c>
      <c r="J24" s="493">
        <f t="shared" si="8"/>
        <v>0</v>
      </c>
      <c r="K24" s="441">
        <f t="shared" si="8"/>
        <v>0</v>
      </c>
      <c r="L24" s="441">
        <f t="shared" si="8"/>
        <v>0</v>
      </c>
      <c r="M24" s="441">
        <f t="shared" si="8"/>
        <v>0</v>
      </c>
      <c r="N24" s="441">
        <f t="shared" si="8"/>
        <v>0</v>
      </c>
      <c r="O24" s="441">
        <f t="shared" si="8"/>
        <v>0</v>
      </c>
      <c r="P24" s="441">
        <f t="shared" si="8"/>
        <v>0</v>
      </c>
      <c r="Q24" s="441">
        <f t="shared" si="8"/>
        <v>0</v>
      </c>
      <c r="R24" s="441">
        <f t="shared" si="8"/>
        <v>0</v>
      </c>
      <c r="S24" s="441">
        <f t="shared" si="8"/>
        <v>0</v>
      </c>
      <c r="T24" s="441">
        <f t="shared" si="8"/>
        <v>0</v>
      </c>
      <c r="U24" s="441">
        <f t="shared" si="8"/>
        <v>0</v>
      </c>
      <c r="V24" s="441">
        <f t="shared" si="8"/>
        <v>0</v>
      </c>
      <c r="W24" s="441">
        <f t="shared" si="8"/>
        <v>0</v>
      </c>
      <c r="X24" s="441">
        <f t="shared" si="8"/>
        <v>0</v>
      </c>
      <c r="Y24" s="441">
        <f t="shared" si="8"/>
        <v>0</v>
      </c>
      <c r="Z24" s="441">
        <f t="shared" si="8"/>
        <v>0</v>
      </c>
      <c r="AA24" s="441">
        <f t="shared" si="8"/>
        <v>0</v>
      </c>
      <c r="AB24" s="441">
        <f t="shared" si="8"/>
        <v>0</v>
      </c>
      <c r="AC24" s="441">
        <f t="shared" si="8"/>
        <v>0</v>
      </c>
      <c r="AD24" s="441">
        <f t="shared" si="8"/>
        <v>0</v>
      </c>
      <c r="AE24" s="441">
        <f t="shared" si="8"/>
        <v>0</v>
      </c>
      <c r="AF24" s="441">
        <f t="shared" si="8"/>
        <v>0</v>
      </c>
      <c r="AG24" s="441">
        <f t="shared" si="8"/>
        <v>0</v>
      </c>
      <c r="AH24" s="441">
        <f t="shared" si="8"/>
        <v>0</v>
      </c>
      <c r="AI24" s="441">
        <f t="shared" si="8"/>
        <v>0</v>
      </c>
    </row>
    <row r="25" spans="1:35" x14ac:dyDescent="0.2">
      <c r="A25" s="208"/>
      <c r="B25" s="212" t="s">
        <v>126</v>
      </c>
      <c r="C25" s="789"/>
      <c r="D25" s="789"/>
      <c r="E25" s="214" t="s">
        <v>78</v>
      </c>
      <c r="F25" s="214">
        <v>2</v>
      </c>
      <c r="G25" s="462"/>
      <c r="H25" s="493"/>
      <c r="I25" s="493"/>
      <c r="J25" s="493"/>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5"/>
    </row>
    <row r="26" spans="1:35" x14ac:dyDescent="0.2">
      <c r="A26" s="208"/>
      <c r="B26" s="261" t="s">
        <v>126</v>
      </c>
      <c r="C26" s="469" t="s">
        <v>604</v>
      </c>
      <c r="D26" s="790" t="s">
        <v>126</v>
      </c>
      <c r="E26" s="492" t="s">
        <v>126</v>
      </c>
      <c r="F26" s="451"/>
      <c r="G26" s="447" t="s">
        <v>126</v>
      </c>
      <c r="H26" s="481" t="s">
        <v>126</v>
      </c>
      <c r="I26" s="481" t="s">
        <v>126</v>
      </c>
      <c r="J26" s="481" t="s">
        <v>126</v>
      </c>
      <c r="K26" s="455" t="s">
        <v>126</v>
      </c>
      <c r="L26" s="455" t="s">
        <v>126</v>
      </c>
      <c r="M26" s="455" t="s">
        <v>126</v>
      </c>
      <c r="N26" s="455" t="s">
        <v>126</v>
      </c>
      <c r="O26" s="455" t="s">
        <v>126</v>
      </c>
      <c r="P26" s="455" t="s">
        <v>126</v>
      </c>
      <c r="Q26" s="455" t="s">
        <v>126</v>
      </c>
      <c r="R26" s="455" t="s">
        <v>126</v>
      </c>
      <c r="S26" s="455" t="s">
        <v>126</v>
      </c>
      <c r="T26" s="455" t="s">
        <v>126</v>
      </c>
      <c r="U26" s="455" t="s">
        <v>126</v>
      </c>
      <c r="V26" s="455" t="s">
        <v>126</v>
      </c>
      <c r="W26" s="455" t="s">
        <v>126</v>
      </c>
      <c r="X26" s="455" t="s">
        <v>126</v>
      </c>
      <c r="Y26" s="455" t="s">
        <v>126</v>
      </c>
      <c r="Z26" s="455" t="s">
        <v>126</v>
      </c>
      <c r="AA26" s="455" t="s">
        <v>126</v>
      </c>
      <c r="AB26" s="455" t="s">
        <v>126</v>
      </c>
      <c r="AC26" s="455" t="s">
        <v>126</v>
      </c>
      <c r="AD26" s="455" t="s">
        <v>126</v>
      </c>
      <c r="AE26" s="455" t="s">
        <v>126</v>
      </c>
      <c r="AF26" s="455" t="s">
        <v>126</v>
      </c>
      <c r="AG26" s="455" t="s">
        <v>126</v>
      </c>
      <c r="AH26" s="455" t="s">
        <v>126</v>
      </c>
      <c r="AI26" s="456" t="s">
        <v>126</v>
      </c>
    </row>
    <row r="27" spans="1:35" x14ac:dyDescent="0.2">
      <c r="A27" s="208"/>
      <c r="B27" s="209">
        <f>B24+0.1</f>
        <v>58.70000000000001</v>
      </c>
      <c r="C27" s="249" t="s">
        <v>612</v>
      </c>
      <c r="D27" s="220" t="s">
        <v>126</v>
      </c>
      <c r="E27" s="216" t="s">
        <v>78</v>
      </c>
      <c r="F27" s="216"/>
      <c r="G27" s="462">
        <f t="shared" ref="G27:AI27" si="9">SUM(G28:G29)</f>
        <v>0</v>
      </c>
      <c r="H27" s="493">
        <f t="shared" si="9"/>
        <v>0</v>
      </c>
      <c r="I27" s="493">
        <f t="shared" si="9"/>
        <v>0</v>
      </c>
      <c r="J27" s="493">
        <f t="shared" si="9"/>
        <v>0</v>
      </c>
      <c r="K27" s="441">
        <f t="shared" si="9"/>
        <v>0</v>
      </c>
      <c r="L27" s="441">
        <f t="shared" si="9"/>
        <v>0</v>
      </c>
      <c r="M27" s="441">
        <f t="shared" si="9"/>
        <v>0</v>
      </c>
      <c r="N27" s="441">
        <f t="shared" si="9"/>
        <v>0</v>
      </c>
      <c r="O27" s="441">
        <f t="shared" si="9"/>
        <v>0</v>
      </c>
      <c r="P27" s="441">
        <f t="shared" si="9"/>
        <v>0</v>
      </c>
      <c r="Q27" s="441">
        <f t="shared" si="9"/>
        <v>0</v>
      </c>
      <c r="R27" s="441">
        <f t="shared" si="9"/>
        <v>0</v>
      </c>
      <c r="S27" s="441">
        <f t="shared" si="9"/>
        <v>0</v>
      </c>
      <c r="T27" s="441">
        <f t="shared" si="9"/>
        <v>0</v>
      </c>
      <c r="U27" s="441">
        <f t="shared" si="9"/>
        <v>0</v>
      </c>
      <c r="V27" s="441">
        <f t="shared" si="9"/>
        <v>0</v>
      </c>
      <c r="W27" s="441">
        <f t="shared" si="9"/>
        <v>0</v>
      </c>
      <c r="X27" s="441">
        <f t="shared" si="9"/>
        <v>0</v>
      </c>
      <c r="Y27" s="441">
        <f t="shared" si="9"/>
        <v>0</v>
      </c>
      <c r="Z27" s="441">
        <f t="shared" si="9"/>
        <v>0</v>
      </c>
      <c r="AA27" s="441">
        <f t="shared" si="9"/>
        <v>0</v>
      </c>
      <c r="AB27" s="441">
        <f t="shared" si="9"/>
        <v>0</v>
      </c>
      <c r="AC27" s="441">
        <f t="shared" si="9"/>
        <v>0</v>
      </c>
      <c r="AD27" s="441">
        <f t="shared" si="9"/>
        <v>0</v>
      </c>
      <c r="AE27" s="441">
        <f t="shared" si="9"/>
        <v>0</v>
      </c>
      <c r="AF27" s="441">
        <f t="shared" si="9"/>
        <v>0</v>
      </c>
      <c r="AG27" s="441">
        <f t="shared" si="9"/>
        <v>0</v>
      </c>
      <c r="AH27" s="441">
        <f t="shared" si="9"/>
        <v>0</v>
      </c>
      <c r="AI27" s="441">
        <f t="shared" si="9"/>
        <v>0</v>
      </c>
    </row>
    <row r="28" spans="1:35" x14ac:dyDescent="0.2">
      <c r="A28" s="208"/>
      <c r="B28" s="212" t="s">
        <v>126</v>
      </c>
      <c r="C28" s="789"/>
      <c r="D28" s="789"/>
      <c r="E28" s="214" t="s">
        <v>78</v>
      </c>
      <c r="F28" s="221">
        <v>2</v>
      </c>
      <c r="G28" s="447"/>
      <c r="H28" s="481"/>
      <c r="I28" s="481"/>
      <c r="J28" s="481"/>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6"/>
    </row>
    <row r="29" spans="1:35" x14ac:dyDescent="0.2">
      <c r="A29" s="208"/>
      <c r="B29" s="261" t="s">
        <v>126</v>
      </c>
      <c r="C29" s="469" t="s">
        <v>604</v>
      </c>
      <c r="D29" s="790" t="s">
        <v>126</v>
      </c>
      <c r="E29" s="492" t="s">
        <v>126</v>
      </c>
      <c r="F29" s="451"/>
      <c r="G29" s="447" t="s">
        <v>126</v>
      </c>
      <c r="H29" s="481" t="s">
        <v>126</v>
      </c>
      <c r="I29" s="481" t="s">
        <v>126</v>
      </c>
      <c r="J29" s="481" t="s">
        <v>126</v>
      </c>
      <c r="K29" s="455" t="s">
        <v>126</v>
      </c>
      <c r="L29" s="455" t="s">
        <v>126</v>
      </c>
      <c r="M29" s="455" t="s">
        <v>126</v>
      </c>
      <c r="N29" s="455" t="s">
        <v>126</v>
      </c>
      <c r="O29" s="455" t="s">
        <v>126</v>
      </c>
      <c r="P29" s="455" t="s">
        <v>126</v>
      </c>
      <c r="Q29" s="455" t="s">
        <v>126</v>
      </c>
      <c r="R29" s="455" t="s">
        <v>126</v>
      </c>
      <c r="S29" s="455" t="s">
        <v>126</v>
      </c>
      <c r="T29" s="455" t="s">
        <v>126</v>
      </c>
      <c r="U29" s="455" t="s">
        <v>126</v>
      </c>
      <c r="V29" s="455" t="s">
        <v>126</v>
      </c>
      <c r="W29" s="455" t="s">
        <v>126</v>
      </c>
      <c r="X29" s="455" t="s">
        <v>126</v>
      </c>
      <c r="Y29" s="455" t="s">
        <v>126</v>
      </c>
      <c r="Z29" s="455" t="s">
        <v>126</v>
      </c>
      <c r="AA29" s="455" t="s">
        <v>126</v>
      </c>
      <c r="AB29" s="455" t="s">
        <v>126</v>
      </c>
      <c r="AC29" s="455" t="s">
        <v>126</v>
      </c>
      <c r="AD29" s="455" t="s">
        <v>126</v>
      </c>
      <c r="AE29" s="455" t="s">
        <v>126</v>
      </c>
      <c r="AF29" s="455" t="s">
        <v>126</v>
      </c>
      <c r="AG29" s="455" t="s">
        <v>126</v>
      </c>
      <c r="AH29" s="455" t="s">
        <v>126</v>
      </c>
      <c r="AI29" s="456" t="s">
        <v>126</v>
      </c>
    </row>
    <row r="30" spans="1:35" x14ac:dyDescent="0.2">
      <c r="A30" s="785"/>
      <c r="B30" s="222">
        <f>B4+1</f>
        <v>59</v>
      </c>
      <c r="C30" s="248" t="s">
        <v>613</v>
      </c>
      <c r="D30" s="791" t="s">
        <v>126</v>
      </c>
      <c r="E30" s="792"/>
      <c r="F30" s="792"/>
      <c r="G30" s="447">
        <f t="shared" ref="G30:AI30" si="10">SUM(G31,G34)</f>
        <v>0</v>
      </c>
      <c r="H30" s="481">
        <f t="shared" si="10"/>
        <v>0</v>
      </c>
      <c r="I30" s="481">
        <f t="shared" si="10"/>
        <v>0</v>
      </c>
      <c r="J30" s="481">
        <f t="shared" si="10"/>
        <v>0</v>
      </c>
      <c r="K30" s="441">
        <f t="shared" si="10"/>
        <v>0</v>
      </c>
      <c r="L30" s="441">
        <f t="shared" si="10"/>
        <v>0</v>
      </c>
      <c r="M30" s="441">
        <f t="shared" si="10"/>
        <v>0</v>
      </c>
      <c r="N30" s="441">
        <f t="shared" si="10"/>
        <v>0</v>
      </c>
      <c r="O30" s="441">
        <f t="shared" si="10"/>
        <v>0</v>
      </c>
      <c r="P30" s="441">
        <f t="shared" si="10"/>
        <v>0</v>
      </c>
      <c r="Q30" s="441">
        <f t="shared" si="10"/>
        <v>0</v>
      </c>
      <c r="R30" s="441">
        <f t="shared" si="10"/>
        <v>0</v>
      </c>
      <c r="S30" s="441">
        <f t="shared" si="10"/>
        <v>0</v>
      </c>
      <c r="T30" s="441">
        <f t="shared" si="10"/>
        <v>0</v>
      </c>
      <c r="U30" s="441">
        <f t="shared" si="10"/>
        <v>0</v>
      </c>
      <c r="V30" s="441">
        <f t="shared" si="10"/>
        <v>0</v>
      </c>
      <c r="W30" s="441">
        <f t="shared" si="10"/>
        <v>0</v>
      </c>
      <c r="X30" s="441">
        <f t="shared" si="10"/>
        <v>0</v>
      </c>
      <c r="Y30" s="441">
        <f t="shared" si="10"/>
        <v>0</v>
      </c>
      <c r="Z30" s="441">
        <f t="shared" si="10"/>
        <v>0</v>
      </c>
      <c r="AA30" s="441">
        <f t="shared" si="10"/>
        <v>0</v>
      </c>
      <c r="AB30" s="441">
        <f t="shared" si="10"/>
        <v>0</v>
      </c>
      <c r="AC30" s="441">
        <f t="shared" si="10"/>
        <v>0</v>
      </c>
      <c r="AD30" s="441">
        <f t="shared" si="10"/>
        <v>0</v>
      </c>
      <c r="AE30" s="441">
        <f t="shared" si="10"/>
        <v>0</v>
      </c>
      <c r="AF30" s="441">
        <f t="shared" si="10"/>
        <v>0</v>
      </c>
      <c r="AG30" s="441">
        <f t="shared" si="10"/>
        <v>0</v>
      </c>
      <c r="AH30" s="441">
        <f t="shared" si="10"/>
        <v>0</v>
      </c>
      <c r="AI30" s="441">
        <f t="shared" si="10"/>
        <v>0</v>
      </c>
    </row>
    <row r="31" spans="1:35" x14ac:dyDescent="0.2">
      <c r="A31" s="208"/>
      <c r="B31" s="793">
        <f>B30+0.1</f>
        <v>59.1</v>
      </c>
      <c r="C31" s="235" t="s">
        <v>614</v>
      </c>
      <c r="D31" s="794" t="s">
        <v>126</v>
      </c>
      <c r="E31" s="216" t="s">
        <v>78</v>
      </c>
      <c r="F31" s="216">
        <v>2</v>
      </c>
      <c r="G31" s="462">
        <f t="shared" ref="G31:AI31" si="11">SUM(G32:G33)</f>
        <v>0</v>
      </c>
      <c r="H31" s="481">
        <f t="shared" si="11"/>
        <v>0</v>
      </c>
      <c r="I31" s="481">
        <f t="shared" si="11"/>
        <v>0</v>
      </c>
      <c r="J31" s="481">
        <f t="shared" si="11"/>
        <v>0</v>
      </c>
      <c r="K31" s="441">
        <f t="shared" si="11"/>
        <v>0</v>
      </c>
      <c r="L31" s="441">
        <f t="shared" si="11"/>
        <v>0</v>
      </c>
      <c r="M31" s="441">
        <f t="shared" si="11"/>
        <v>0</v>
      </c>
      <c r="N31" s="441">
        <f t="shared" si="11"/>
        <v>0</v>
      </c>
      <c r="O31" s="441">
        <f t="shared" si="11"/>
        <v>0</v>
      </c>
      <c r="P31" s="441">
        <f t="shared" si="11"/>
        <v>0</v>
      </c>
      <c r="Q31" s="441">
        <f t="shared" si="11"/>
        <v>0</v>
      </c>
      <c r="R31" s="441">
        <f t="shared" si="11"/>
        <v>0</v>
      </c>
      <c r="S31" s="441">
        <f t="shared" si="11"/>
        <v>0</v>
      </c>
      <c r="T31" s="441">
        <f t="shared" si="11"/>
        <v>0</v>
      </c>
      <c r="U31" s="441">
        <f t="shared" si="11"/>
        <v>0</v>
      </c>
      <c r="V31" s="441">
        <f t="shared" si="11"/>
        <v>0</v>
      </c>
      <c r="W31" s="441">
        <f t="shared" si="11"/>
        <v>0</v>
      </c>
      <c r="X31" s="441">
        <f t="shared" si="11"/>
        <v>0</v>
      </c>
      <c r="Y31" s="441">
        <f t="shared" si="11"/>
        <v>0</v>
      </c>
      <c r="Z31" s="441">
        <f t="shared" si="11"/>
        <v>0</v>
      </c>
      <c r="AA31" s="441">
        <f t="shared" si="11"/>
        <v>0</v>
      </c>
      <c r="AB31" s="441">
        <f t="shared" si="11"/>
        <v>0</v>
      </c>
      <c r="AC31" s="441">
        <f t="shared" si="11"/>
        <v>0</v>
      </c>
      <c r="AD31" s="441">
        <f t="shared" si="11"/>
        <v>0</v>
      </c>
      <c r="AE31" s="441">
        <f t="shared" si="11"/>
        <v>0</v>
      </c>
      <c r="AF31" s="441">
        <f t="shared" si="11"/>
        <v>0</v>
      </c>
      <c r="AG31" s="441">
        <f t="shared" si="11"/>
        <v>0</v>
      </c>
      <c r="AH31" s="441">
        <f t="shared" si="11"/>
        <v>0</v>
      </c>
      <c r="AI31" s="441">
        <f t="shared" si="11"/>
        <v>0</v>
      </c>
    </row>
    <row r="32" spans="1:35" x14ac:dyDescent="0.2">
      <c r="A32" s="208"/>
      <c r="B32" s="482"/>
      <c r="C32" s="795" t="s">
        <v>902</v>
      </c>
      <c r="D32" s="789"/>
      <c r="E32" s="214" t="s">
        <v>78</v>
      </c>
      <c r="F32" s="214">
        <v>2</v>
      </c>
      <c r="G32" s="462"/>
      <c r="H32" s="493"/>
      <c r="I32" s="493"/>
      <c r="J32" s="493"/>
      <c r="K32" s="464">
        <v>0</v>
      </c>
      <c r="L32" s="464">
        <v>0</v>
      </c>
      <c r="M32" s="464">
        <v>0</v>
      </c>
      <c r="N32" s="464">
        <v>0</v>
      </c>
      <c r="O32" s="464">
        <v>0</v>
      </c>
      <c r="P32" s="464">
        <v>0</v>
      </c>
      <c r="Q32" s="464">
        <v>0</v>
      </c>
      <c r="R32" s="464">
        <v>0</v>
      </c>
      <c r="S32" s="464">
        <v>0</v>
      </c>
      <c r="T32" s="464">
        <v>0</v>
      </c>
      <c r="U32" s="464">
        <v>0</v>
      </c>
      <c r="V32" s="464">
        <v>0</v>
      </c>
      <c r="W32" s="464">
        <v>0</v>
      </c>
      <c r="X32" s="464">
        <v>0</v>
      </c>
      <c r="Y32" s="464">
        <v>0</v>
      </c>
      <c r="Z32" s="464">
        <v>0</v>
      </c>
      <c r="AA32" s="464">
        <v>0</v>
      </c>
      <c r="AB32" s="464">
        <v>0</v>
      </c>
      <c r="AC32" s="464">
        <v>0</v>
      </c>
      <c r="AD32" s="464">
        <v>0</v>
      </c>
      <c r="AE32" s="464">
        <v>0</v>
      </c>
      <c r="AF32" s="464">
        <v>0</v>
      </c>
      <c r="AG32" s="464">
        <v>0</v>
      </c>
      <c r="AH32" s="464">
        <v>0</v>
      </c>
      <c r="AI32" s="465">
        <v>0</v>
      </c>
    </row>
    <row r="33" spans="1:35" x14ac:dyDescent="0.2">
      <c r="A33" s="208"/>
      <c r="B33" s="261" t="s">
        <v>126</v>
      </c>
      <c r="C33" s="469" t="s">
        <v>604</v>
      </c>
      <c r="D33" s="790" t="s">
        <v>126</v>
      </c>
      <c r="E33" s="492" t="s">
        <v>126</v>
      </c>
      <c r="F33" s="451"/>
      <c r="G33" s="447" t="s">
        <v>126</v>
      </c>
      <c r="H33" s="481" t="s">
        <v>126</v>
      </c>
      <c r="I33" s="481" t="s">
        <v>126</v>
      </c>
      <c r="J33" s="481" t="s">
        <v>126</v>
      </c>
      <c r="K33" s="455" t="s">
        <v>126</v>
      </c>
      <c r="L33" s="455" t="s">
        <v>126</v>
      </c>
      <c r="M33" s="455" t="s">
        <v>126</v>
      </c>
      <c r="N33" s="455" t="s">
        <v>126</v>
      </c>
      <c r="O33" s="455" t="s">
        <v>126</v>
      </c>
      <c r="P33" s="455" t="s">
        <v>126</v>
      </c>
      <c r="Q33" s="455" t="s">
        <v>126</v>
      </c>
      <c r="R33" s="455" t="s">
        <v>126</v>
      </c>
      <c r="S33" s="455" t="s">
        <v>126</v>
      </c>
      <c r="T33" s="455" t="s">
        <v>126</v>
      </c>
      <c r="U33" s="455" t="s">
        <v>126</v>
      </c>
      <c r="V33" s="455" t="s">
        <v>126</v>
      </c>
      <c r="W33" s="455" t="s">
        <v>126</v>
      </c>
      <c r="X33" s="455" t="s">
        <v>126</v>
      </c>
      <c r="Y33" s="455" t="s">
        <v>126</v>
      </c>
      <c r="Z33" s="455" t="s">
        <v>126</v>
      </c>
      <c r="AA33" s="455" t="s">
        <v>126</v>
      </c>
      <c r="AB33" s="455" t="s">
        <v>126</v>
      </c>
      <c r="AC33" s="455" t="s">
        <v>126</v>
      </c>
      <c r="AD33" s="455" t="s">
        <v>126</v>
      </c>
      <c r="AE33" s="455" t="s">
        <v>126</v>
      </c>
      <c r="AF33" s="455" t="s">
        <v>126</v>
      </c>
      <c r="AG33" s="455" t="s">
        <v>126</v>
      </c>
      <c r="AH33" s="455" t="s">
        <v>126</v>
      </c>
      <c r="AI33" s="456" t="s">
        <v>126</v>
      </c>
    </row>
    <row r="34" spans="1:35" x14ac:dyDescent="0.2">
      <c r="A34" s="208"/>
      <c r="B34" s="793">
        <f>B31+0.1</f>
        <v>59.2</v>
      </c>
      <c r="C34" s="235" t="s">
        <v>615</v>
      </c>
      <c r="D34" s="796" t="s">
        <v>126</v>
      </c>
      <c r="E34" s="211" t="s">
        <v>78</v>
      </c>
      <c r="F34" s="211">
        <v>2</v>
      </c>
      <c r="G34" s="462">
        <f t="shared" ref="G34:AI34" si="12">SUM(G35:G36)</f>
        <v>0</v>
      </c>
      <c r="H34" s="493">
        <f t="shared" si="12"/>
        <v>0</v>
      </c>
      <c r="I34" s="493">
        <f t="shared" si="12"/>
        <v>0</v>
      </c>
      <c r="J34" s="493">
        <f t="shared" si="12"/>
        <v>0</v>
      </c>
      <c r="K34" s="441">
        <f t="shared" si="12"/>
        <v>0</v>
      </c>
      <c r="L34" s="441">
        <f t="shared" si="12"/>
        <v>0</v>
      </c>
      <c r="M34" s="441">
        <f t="shared" si="12"/>
        <v>0</v>
      </c>
      <c r="N34" s="441">
        <f t="shared" si="12"/>
        <v>0</v>
      </c>
      <c r="O34" s="441">
        <f t="shared" si="12"/>
        <v>0</v>
      </c>
      <c r="P34" s="441">
        <f t="shared" si="12"/>
        <v>0</v>
      </c>
      <c r="Q34" s="441">
        <f t="shared" si="12"/>
        <v>0</v>
      </c>
      <c r="R34" s="441">
        <f t="shared" si="12"/>
        <v>0</v>
      </c>
      <c r="S34" s="441">
        <f t="shared" si="12"/>
        <v>0</v>
      </c>
      <c r="T34" s="441">
        <f t="shared" si="12"/>
        <v>0</v>
      </c>
      <c r="U34" s="441">
        <f t="shared" si="12"/>
        <v>0</v>
      </c>
      <c r="V34" s="441">
        <f t="shared" si="12"/>
        <v>0</v>
      </c>
      <c r="W34" s="441">
        <f t="shared" si="12"/>
        <v>0</v>
      </c>
      <c r="X34" s="441">
        <f t="shared" si="12"/>
        <v>0</v>
      </c>
      <c r="Y34" s="441">
        <f t="shared" si="12"/>
        <v>0</v>
      </c>
      <c r="Z34" s="441">
        <f t="shared" si="12"/>
        <v>0</v>
      </c>
      <c r="AA34" s="441">
        <f t="shared" si="12"/>
        <v>0</v>
      </c>
      <c r="AB34" s="441">
        <f t="shared" si="12"/>
        <v>0</v>
      </c>
      <c r="AC34" s="441">
        <f t="shared" si="12"/>
        <v>0</v>
      </c>
      <c r="AD34" s="441">
        <f t="shared" si="12"/>
        <v>0</v>
      </c>
      <c r="AE34" s="441">
        <f t="shared" si="12"/>
        <v>0</v>
      </c>
      <c r="AF34" s="441">
        <f t="shared" si="12"/>
        <v>0</v>
      </c>
      <c r="AG34" s="441">
        <f t="shared" si="12"/>
        <v>0</v>
      </c>
      <c r="AH34" s="441">
        <f t="shared" si="12"/>
        <v>0</v>
      </c>
      <c r="AI34" s="441">
        <f t="shared" si="12"/>
        <v>0</v>
      </c>
    </row>
    <row r="35" spans="1:35" x14ac:dyDescent="0.2">
      <c r="A35" s="208"/>
      <c r="B35" s="212" t="s">
        <v>126</v>
      </c>
      <c r="C35" s="789"/>
      <c r="D35" s="789"/>
      <c r="E35" s="213" t="s">
        <v>78</v>
      </c>
      <c r="F35" s="213">
        <v>2</v>
      </c>
      <c r="G35" s="447"/>
      <c r="H35" s="481"/>
      <c r="I35" s="481"/>
      <c r="J35" s="481"/>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6"/>
    </row>
    <row r="36" spans="1:35" x14ac:dyDescent="0.2">
      <c r="A36" s="208"/>
      <c r="B36" s="261" t="s">
        <v>126</v>
      </c>
      <c r="C36" s="469" t="s">
        <v>604</v>
      </c>
      <c r="D36" s="790" t="s">
        <v>126</v>
      </c>
      <c r="E36" s="451" t="s">
        <v>126</v>
      </c>
      <c r="F36" s="451"/>
      <c r="G36" s="447" t="s">
        <v>126</v>
      </c>
      <c r="H36" s="481" t="s">
        <v>126</v>
      </c>
      <c r="I36" s="481" t="s">
        <v>126</v>
      </c>
      <c r="J36" s="481" t="s">
        <v>126</v>
      </c>
      <c r="K36" s="455" t="s">
        <v>126</v>
      </c>
      <c r="L36" s="455" t="s">
        <v>126</v>
      </c>
      <c r="M36" s="455" t="s">
        <v>126</v>
      </c>
      <c r="N36" s="455" t="s">
        <v>126</v>
      </c>
      <c r="O36" s="455" t="s">
        <v>126</v>
      </c>
      <c r="P36" s="455" t="s">
        <v>126</v>
      </c>
      <c r="Q36" s="455" t="s">
        <v>126</v>
      </c>
      <c r="R36" s="455" t="s">
        <v>126</v>
      </c>
      <c r="S36" s="455" t="s">
        <v>126</v>
      </c>
      <c r="T36" s="455" t="s">
        <v>126</v>
      </c>
      <c r="U36" s="455" t="s">
        <v>126</v>
      </c>
      <c r="V36" s="455" t="s">
        <v>126</v>
      </c>
      <c r="W36" s="455" t="s">
        <v>126</v>
      </c>
      <c r="X36" s="455" t="s">
        <v>126</v>
      </c>
      <c r="Y36" s="455" t="s">
        <v>126</v>
      </c>
      <c r="Z36" s="455" t="s">
        <v>126</v>
      </c>
      <c r="AA36" s="455" t="s">
        <v>126</v>
      </c>
      <c r="AB36" s="455" t="s">
        <v>126</v>
      </c>
      <c r="AC36" s="455" t="s">
        <v>126</v>
      </c>
      <c r="AD36" s="455" t="s">
        <v>126</v>
      </c>
      <c r="AE36" s="455" t="s">
        <v>126</v>
      </c>
      <c r="AF36" s="455" t="s">
        <v>126</v>
      </c>
      <c r="AG36" s="455" t="s">
        <v>126</v>
      </c>
      <c r="AH36" s="455" t="s">
        <v>126</v>
      </c>
      <c r="AI36" s="456" t="s">
        <v>126</v>
      </c>
    </row>
    <row r="37" spans="1:35" x14ac:dyDescent="0.2">
      <c r="A37" s="785"/>
      <c r="B37" s="222">
        <f>B30+1</f>
        <v>60</v>
      </c>
      <c r="C37" s="248" t="s">
        <v>616</v>
      </c>
      <c r="D37" s="786" t="s">
        <v>126</v>
      </c>
      <c r="E37" s="797"/>
      <c r="F37" s="797">
        <v>2</v>
      </c>
      <c r="G37" s="447">
        <f t="shared" ref="G37:AI37" si="13">SUM(G38,G41)</f>
        <v>0</v>
      </c>
      <c r="H37" s="481">
        <f t="shared" si="13"/>
        <v>0</v>
      </c>
      <c r="I37" s="481">
        <f t="shared" si="13"/>
        <v>0</v>
      </c>
      <c r="J37" s="481">
        <f t="shared" si="13"/>
        <v>0</v>
      </c>
      <c r="K37" s="441">
        <f t="shared" si="13"/>
        <v>0</v>
      </c>
      <c r="L37" s="441">
        <f t="shared" si="13"/>
        <v>0</v>
      </c>
      <c r="M37" s="441">
        <f t="shared" si="13"/>
        <v>0</v>
      </c>
      <c r="N37" s="441">
        <f t="shared" si="13"/>
        <v>0</v>
      </c>
      <c r="O37" s="441">
        <f t="shared" si="13"/>
        <v>0</v>
      </c>
      <c r="P37" s="441">
        <f t="shared" si="13"/>
        <v>0</v>
      </c>
      <c r="Q37" s="441">
        <f t="shared" si="13"/>
        <v>0</v>
      </c>
      <c r="R37" s="441">
        <f t="shared" si="13"/>
        <v>0</v>
      </c>
      <c r="S37" s="441">
        <f t="shared" si="13"/>
        <v>0</v>
      </c>
      <c r="T37" s="441">
        <f t="shared" si="13"/>
        <v>0</v>
      </c>
      <c r="U37" s="441">
        <f t="shared" si="13"/>
        <v>0</v>
      </c>
      <c r="V37" s="441">
        <f t="shared" si="13"/>
        <v>0</v>
      </c>
      <c r="W37" s="441">
        <f t="shared" si="13"/>
        <v>0</v>
      </c>
      <c r="X37" s="441">
        <f t="shared" si="13"/>
        <v>0</v>
      </c>
      <c r="Y37" s="441">
        <f t="shared" si="13"/>
        <v>0</v>
      </c>
      <c r="Z37" s="441">
        <f t="shared" si="13"/>
        <v>0</v>
      </c>
      <c r="AA37" s="441">
        <f t="shared" si="13"/>
        <v>0</v>
      </c>
      <c r="AB37" s="441">
        <f t="shared" si="13"/>
        <v>0</v>
      </c>
      <c r="AC37" s="441">
        <f t="shared" si="13"/>
        <v>0</v>
      </c>
      <c r="AD37" s="441">
        <f t="shared" si="13"/>
        <v>0</v>
      </c>
      <c r="AE37" s="441">
        <f t="shared" si="13"/>
        <v>0</v>
      </c>
      <c r="AF37" s="441">
        <f t="shared" si="13"/>
        <v>0</v>
      </c>
      <c r="AG37" s="441">
        <f t="shared" si="13"/>
        <v>0</v>
      </c>
      <c r="AH37" s="441">
        <f t="shared" si="13"/>
        <v>0</v>
      </c>
      <c r="AI37" s="441">
        <f t="shared" si="13"/>
        <v>0</v>
      </c>
    </row>
    <row r="38" spans="1:35" x14ac:dyDescent="0.2">
      <c r="A38" s="208"/>
      <c r="B38" s="793">
        <f>B37+0.1</f>
        <v>60.1</v>
      </c>
      <c r="C38" s="235" t="s">
        <v>617</v>
      </c>
      <c r="D38" s="796" t="s">
        <v>126</v>
      </c>
      <c r="E38" s="211" t="s">
        <v>78</v>
      </c>
      <c r="F38" s="211">
        <v>2</v>
      </c>
      <c r="G38" s="462">
        <f>SUM(G39:G40)</f>
        <v>0</v>
      </c>
      <c r="H38" s="481">
        <f>SUM(H39:H40)</f>
        <v>0</v>
      </c>
      <c r="I38" s="481">
        <f>SUM(I39:I40)</f>
        <v>0</v>
      </c>
      <c r="J38" s="481">
        <f>SUM(J39:J40)</f>
        <v>0</v>
      </c>
      <c r="K38" s="441">
        <f>SUM(K39:K40)</f>
        <v>0</v>
      </c>
      <c r="L38" s="441">
        <f t="shared" ref="L38:AI38" si="14">SUM(L39:L40)</f>
        <v>0</v>
      </c>
      <c r="M38" s="441">
        <f t="shared" si="14"/>
        <v>0</v>
      </c>
      <c r="N38" s="441">
        <f t="shared" si="14"/>
        <v>0</v>
      </c>
      <c r="O38" s="441">
        <f t="shared" si="14"/>
        <v>0</v>
      </c>
      <c r="P38" s="441">
        <f t="shared" si="14"/>
        <v>0</v>
      </c>
      <c r="Q38" s="441">
        <f t="shared" si="14"/>
        <v>0</v>
      </c>
      <c r="R38" s="441">
        <f t="shared" si="14"/>
        <v>0</v>
      </c>
      <c r="S38" s="441">
        <f t="shared" si="14"/>
        <v>0</v>
      </c>
      <c r="T38" s="441">
        <f t="shared" si="14"/>
        <v>0</v>
      </c>
      <c r="U38" s="441">
        <f t="shared" si="14"/>
        <v>0</v>
      </c>
      <c r="V38" s="441">
        <f t="shared" si="14"/>
        <v>0</v>
      </c>
      <c r="W38" s="441">
        <f t="shared" si="14"/>
        <v>0</v>
      </c>
      <c r="X38" s="441">
        <f t="shared" si="14"/>
        <v>0</v>
      </c>
      <c r="Y38" s="441">
        <f t="shared" si="14"/>
        <v>0</v>
      </c>
      <c r="Z38" s="441">
        <f t="shared" si="14"/>
        <v>0</v>
      </c>
      <c r="AA38" s="441">
        <f t="shared" si="14"/>
        <v>0</v>
      </c>
      <c r="AB38" s="441">
        <f t="shared" si="14"/>
        <v>0</v>
      </c>
      <c r="AC38" s="441">
        <f t="shared" si="14"/>
        <v>0</v>
      </c>
      <c r="AD38" s="441">
        <f t="shared" si="14"/>
        <v>0</v>
      </c>
      <c r="AE38" s="441">
        <f t="shared" si="14"/>
        <v>0</v>
      </c>
      <c r="AF38" s="441">
        <f t="shared" si="14"/>
        <v>0</v>
      </c>
      <c r="AG38" s="441">
        <f t="shared" si="14"/>
        <v>0</v>
      </c>
      <c r="AH38" s="441">
        <f t="shared" si="14"/>
        <v>0</v>
      </c>
      <c r="AI38" s="441">
        <f t="shared" si="14"/>
        <v>0</v>
      </c>
    </row>
    <row r="39" spans="1:35" x14ac:dyDescent="0.2">
      <c r="A39" s="208"/>
      <c r="B39" s="212" t="s">
        <v>126</v>
      </c>
      <c r="C39" s="789"/>
      <c r="D39" s="789"/>
      <c r="E39" s="213" t="s">
        <v>78</v>
      </c>
      <c r="F39" s="213">
        <v>2</v>
      </c>
      <c r="G39" s="462"/>
      <c r="H39" s="493"/>
      <c r="I39" s="493"/>
      <c r="J39" s="493"/>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5"/>
    </row>
    <row r="40" spans="1:35" x14ac:dyDescent="0.2">
      <c r="A40" s="208"/>
      <c r="B40" s="261" t="s">
        <v>126</v>
      </c>
      <c r="C40" s="469" t="s">
        <v>604</v>
      </c>
      <c r="D40" s="790" t="s">
        <v>126</v>
      </c>
      <c r="E40" s="451" t="s">
        <v>126</v>
      </c>
      <c r="F40" s="451"/>
      <c r="G40" s="447" t="s">
        <v>126</v>
      </c>
      <c r="H40" s="481" t="s">
        <v>126</v>
      </c>
      <c r="I40" s="481" t="s">
        <v>126</v>
      </c>
      <c r="J40" s="481" t="s">
        <v>126</v>
      </c>
      <c r="K40" s="455" t="s">
        <v>126</v>
      </c>
      <c r="L40" s="455" t="s">
        <v>126</v>
      </c>
      <c r="M40" s="455" t="s">
        <v>126</v>
      </c>
      <c r="N40" s="455" t="s">
        <v>126</v>
      </c>
      <c r="O40" s="455" t="s">
        <v>126</v>
      </c>
      <c r="P40" s="455" t="s">
        <v>126</v>
      </c>
      <c r="Q40" s="455" t="s">
        <v>126</v>
      </c>
      <c r="R40" s="455" t="s">
        <v>126</v>
      </c>
      <c r="S40" s="455" t="s">
        <v>126</v>
      </c>
      <c r="T40" s="455" t="s">
        <v>126</v>
      </c>
      <c r="U40" s="455" t="s">
        <v>126</v>
      </c>
      <c r="V40" s="455" t="s">
        <v>126</v>
      </c>
      <c r="W40" s="455" t="s">
        <v>126</v>
      </c>
      <c r="X40" s="455" t="s">
        <v>126</v>
      </c>
      <c r="Y40" s="455" t="s">
        <v>126</v>
      </c>
      <c r="Z40" s="455" t="s">
        <v>126</v>
      </c>
      <c r="AA40" s="455" t="s">
        <v>126</v>
      </c>
      <c r="AB40" s="455" t="s">
        <v>126</v>
      </c>
      <c r="AC40" s="455" t="s">
        <v>126</v>
      </c>
      <c r="AD40" s="455" t="s">
        <v>126</v>
      </c>
      <c r="AE40" s="455" t="s">
        <v>126</v>
      </c>
      <c r="AF40" s="455" t="s">
        <v>126</v>
      </c>
      <c r="AG40" s="455" t="s">
        <v>126</v>
      </c>
      <c r="AH40" s="455" t="s">
        <v>126</v>
      </c>
      <c r="AI40" s="456" t="s">
        <v>126</v>
      </c>
    </row>
    <row r="41" spans="1:35" x14ac:dyDescent="0.2">
      <c r="A41" s="208"/>
      <c r="B41" s="793">
        <f>B38+0.1</f>
        <v>60.2</v>
      </c>
      <c r="C41" s="235" t="s">
        <v>618</v>
      </c>
      <c r="D41" s="796" t="s">
        <v>126</v>
      </c>
      <c r="E41" s="211" t="s">
        <v>78</v>
      </c>
      <c r="F41" s="211">
        <v>2</v>
      </c>
      <c r="G41" s="462">
        <f t="shared" ref="G41:AI41" si="15">SUM(G42:G43)</f>
        <v>0</v>
      </c>
      <c r="H41" s="493">
        <f t="shared" si="15"/>
        <v>0</v>
      </c>
      <c r="I41" s="493">
        <f t="shared" si="15"/>
        <v>0</v>
      </c>
      <c r="J41" s="493">
        <f t="shared" si="15"/>
        <v>0</v>
      </c>
      <c r="K41" s="441">
        <f t="shared" si="15"/>
        <v>0</v>
      </c>
      <c r="L41" s="441">
        <f t="shared" si="15"/>
        <v>0</v>
      </c>
      <c r="M41" s="441">
        <f t="shared" si="15"/>
        <v>0</v>
      </c>
      <c r="N41" s="441">
        <f t="shared" si="15"/>
        <v>0</v>
      </c>
      <c r="O41" s="441">
        <f t="shared" si="15"/>
        <v>0</v>
      </c>
      <c r="P41" s="441">
        <f t="shared" si="15"/>
        <v>0</v>
      </c>
      <c r="Q41" s="441">
        <f t="shared" si="15"/>
        <v>0</v>
      </c>
      <c r="R41" s="441">
        <f t="shared" si="15"/>
        <v>0</v>
      </c>
      <c r="S41" s="441">
        <f t="shared" si="15"/>
        <v>0</v>
      </c>
      <c r="T41" s="441">
        <f t="shared" si="15"/>
        <v>0</v>
      </c>
      <c r="U41" s="441">
        <f t="shared" si="15"/>
        <v>0</v>
      </c>
      <c r="V41" s="441">
        <f t="shared" si="15"/>
        <v>0</v>
      </c>
      <c r="W41" s="441">
        <f t="shared" si="15"/>
        <v>0</v>
      </c>
      <c r="X41" s="441">
        <f t="shared" si="15"/>
        <v>0</v>
      </c>
      <c r="Y41" s="441">
        <f t="shared" si="15"/>
        <v>0</v>
      </c>
      <c r="Z41" s="441">
        <f t="shared" si="15"/>
        <v>0</v>
      </c>
      <c r="AA41" s="441">
        <f t="shared" si="15"/>
        <v>0</v>
      </c>
      <c r="AB41" s="441">
        <f t="shared" si="15"/>
        <v>0</v>
      </c>
      <c r="AC41" s="441">
        <f t="shared" si="15"/>
        <v>0</v>
      </c>
      <c r="AD41" s="441">
        <f t="shared" si="15"/>
        <v>0</v>
      </c>
      <c r="AE41" s="441">
        <f t="shared" si="15"/>
        <v>0</v>
      </c>
      <c r="AF41" s="441">
        <f t="shared" si="15"/>
        <v>0</v>
      </c>
      <c r="AG41" s="441">
        <f t="shared" si="15"/>
        <v>0</v>
      </c>
      <c r="AH41" s="441">
        <f t="shared" si="15"/>
        <v>0</v>
      </c>
      <c r="AI41" s="441">
        <f t="shared" si="15"/>
        <v>0</v>
      </c>
    </row>
    <row r="42" spans="1:35" x14ac:dyDescent="0.2">
      <c r="A42" s="204"/>
      <c r="B42" s="212" t="s">
        <v>126</v>
      </c>
      <c r="C42" s="789"/>
      <c r="D42" s="789"/>
      <c r="E42" s="213" t="s">
        <v>78</v>
      </c>
      <c r="F42" s="213">
        <v>2</v>
      </c>
      <c r="G42" s="462"/>
      <c r="H42" s="493"/>
      <c r="I42" s="493"/>
      <c r="J42" s="493"/>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5"/>
    </row>
    <row r="43" spans="1:35" x14ac:dyDescent="0.2">
      <c r="A43" s="208"/>
      <c r="B43" s="261" t="s">
        <v>126</v>
      </c>
      <c r="C43" s="469" t="s">
        <v>604</v>
      </c>
      <c r="D43" s="790" t="s">
        <v>126</v>
      </c>
      <c r="E43" s="492" t="s">
        <v>126</v>
      </c>
      <c r="F43" s="451"/>
      <c r="G43" s="447" t="s">
        <v>126</v>
      </c>
      <c r="H43" s="493" t="s">
        <v>126</v>
      </c>
      <c r="I43" s="493" t="s">
        <v>126</v>
      </c>
      <c r="J43" s="481" t="s">
        <v>126</v>
      </c>
      <c r="K43" s="455" t="s">
        <v>126</v>
      </c>
      <c r="L43" s="455" t="s">
        <v>126</v>
      </c>
      <c r="M43" s="455" t="s">
        <v>126</v>
      </c>
      <c r="N43" s="455" t="s">
        <v>126</v>
      </c>
      <c r="O43" s="455" t="s">
        <v>126</v>
      </c>
      <c r="P43" s="455" t="s">
        <v>126</v>
      </c>
      <c r="Q43" s="455" t="s">
        <v>126</v>
      </c>
      <c r="R43" s="455" t="s">
        <v>126</v>
      </c>
      <c r="S43" s="455" t="s">
        <v>126</v>
      </c>
      <c r="T43" s="455" t="s">
        <v>126</v>
      </c>
      <c r="U43" s="455" t="s">
        <v>126</v>
      </c>
      <c r="V43" s="455" t="s">
        <v>126</v>
      </c>
      <c r="W43" s="455" t="s">
        <v>126</v>
      </c>
      <c r="X43" s="455" t="s">
        <v>126</v>
      </c>
      <c r="Y43" s="455" t="s">
        <v>126</v>
      </c>
      <c r="Z43" s="455" t="s">
        <v>126</v>
      </c>
      <c r="AA43" s="455" t="s">
        <v>126</v>
      </c>
      <c r="AB43" s="455" t="s">
        <v>126</v>
      </c>
      <c r="AC43" s="455" t="s">
        <v>126</v>
      </c>
      <c r="AD43" s="455" t="s">
        <v>126</v>
      </c>
      <c r="AE43" s="455" t="s">
        <v>126</v>
      </c>
      <c r="AF43" s="455" t="s">
        <v>126</v>
      </c>
      <c r="AG43" s="455" t="s">
        <v>126</v>
      </c>
      <c r="AH43" s="455" t="s">
        <v>126</v>
      </c>
      <c r="AI43" s="456" t="s">
        <v>126</v>
      </c>
    </row>
    <row r="44" spans="1:35" x14ac:dyDescent="0.2">
      <c r="A44" s="204"/>
      <c r="B44" s="222">
        <f>B37+1</f>
        <v>61</v>
      </c>
      <c r="C44" s="298" t="s">
        <v>619</v>
      </c>
      <c r="D44" s="791" t="s">
        <v>126</v>
      </c>
      <c r="E44" s="792"/>
      <c r="F44" s="792">
        <v>2</v>
      </c>
      <c r="G44" s="462">
        <f t="shared" ref="G44:AI44" si="16">SUM(G45+G48+G51+G55+G58+G61+G64+G67+G70+G73)</f>
        <v>0</v>
      </c>
      <c r="H44" s="493">
        <f t="shared" si="16"/>
        <v>0</v>
      </c>
      <c r="I44" s="493">
        <f t="shared" si="16"/>
        <v>0</v>
      </c>
      <c r="J44" s="493">
        <f t="shared" si="16"/>
        <v>0</v>
      </c>
      <c r="K44" s="441">
        <f t="shared" si="16"/>
        <v>-3.1116598428453934E-2</v>
      </c>
      <c r="L44" s="441">
        <f t="shared" si="16"/>
        <v>-6.0521783943342899E-2</v>
      </c>
      <c r="M44" s="441">
        <f t="shared" si="16"/>
        <v>-8.8309684254912979E-2</v>
      </c>
      <c r="N44" s="441">
        <f t="shared" si="16"/>
        <v>-0.11456925004934668</v>
      </c>
      <c r="O44" s="441">
        <f t="shared" si="16"/>
        <v>-0.13938453972508658</v>
      </c>
      <c r="P44" s="441">
        <f t="shared" si="16"/>
        <v>-0.43958595260142008</v>
      </c>
      <c r="Q44" s="441">
        <f t="shared" si="16"/>
        <v>-0.98738529906163564</v>
      </c>
      <c r="R44" s="441">
        <f t="shared" si="16"/>
        <v>-1.5336449937615342</v>
      </c>
      <c r="S44" s="441">
        <f t="shared" si="16"/>
        <v>-2.0801275114243083</v>
      </c>
      <c r="T44" s="441">
        <f t="shared" si="16"/>
        <v>-2.6276452034150743</v>
      </c>
      <c r="U44" s="441">
        <f t="shared" si="16"/>
        <v>-2.5266929408476102</v>
      </c>
      <c r="V44" s="441">
        <f t="shared" si="16"/>
        <v>-2.3904332182871251</v>
      </c>
      <c r="W44" s="441">
        <f t="shared" si="16"/>
        <v>-2.2601618598725892</v>
      </c>
      <c r="X44" s="441">
        <f t="shared" si="16"/>
        <v>-2.144296078751001</v>
      </c>
      <c r="Y44" s="441">
        <f t="shared" si="16"/>
        <v>-2.0319839344634332</v>
      </c>
      <c r="Z44" s="441">
        <f t="shared" si="16"/>
        <v>-1.8989460829887328</v>
      </c>
      <c r="AA44" s="441">
        <f t="shared" si="16"/>
        <v>-1.7721730457400753</v>
      </c>
      <c r="AB44" s="441">
        <f t="shared" si="16"/>
        <v>-1.6584069657848701</v>
      </c>
      <c r="AC44" s="441">
        <f t="shared" si="16"/>
        <v>-1.5496127144093279</v>
      </c>
      <c r="AD44" s="441">
        <f t="shared" si="16"/>
        <v>-1.4543577861438699</v>
      </c>
      <c r="AE44" s="441">
        <f t="shared" si="16"/>
        <v>-1.3583142907827934</v>
      </c>
      <c r="AF44" s="441">
        <f t="shared" si="16"/>
        <v>-1.2719387078346891</v>
      </c>
      <c r="AG44" s="441">
        <f t="shared" si="16"/>
        <v>-1.1951000233707241</v>
      </c>
      <c r="AH44" s="441">
        <f t="shared" si="16"/>
        <v>-1.1273107508134217</v>
      </c>
      <c r="AI44" s="441">
        <f t="shared" si="16"/>
        <v>-1.0688567898703347</v>
      </c>
    </row>
    <row r="45" spans="1:35" ht="25.5" x14ac:dyDescent="0.2">
      <c r="A45" s="204"/>
      <c r="B45" s="798">
        <f>B44+0.1</f>
        <v>61.1</v>
      </c>
      <c r="C45" s="799" t="s">
        <v>620</v>
      </c>
      <c r="D45" s="794" t="s">
        <v>126</v>
      </c>
      <c r="E45" s="216" t="s">
        <v>78</v>
      </c>
      <c r="F45" s="216">
        <v>2</v>
      </c>
      <c r="G45" s="462">
        <f t="shared" ref="G45:AI45" si="17">SUM(G46:G47)</f>
        <v>0</v>
      </c>
      <c r="H45" s="493">
        <f t="shared" si="17"/>
        <v>0</v>
      </c>
      <c r="I45" s="493">
        <f t="shared" si="17"/>
        <v>0</v>
      </c>
      <c r="J45" s="493">
        <f t="shared" si="17"/>
        <v>0</v>
      </c>
      <c r="K45" s="441">
        <f t="shared" si="17"/>
        <v>0</v>
      </c>
      <c r="L45" s="441">
        <f t="shared" si="17"/>
        <v>0</v>
      </c>
      <c r="M45" s="441">
        <f t="shared" si="17"/>
        <v>0</v>
      </c>
      <c r="N45" s="441">
        <f t="shared" si="17"/>
        <v>0</v>
      </c>
      <c r="O45" s="441">
        <f t="shared" si="17"/>
        <v>0</v>
      </c>
      <c r="P45" s="441">
        <f t="shared" si="17"/>
        <v>0</v>
      </c>
      <c r="Q45" s="441">
        <f t="shared" si="17"/>
        <v>0</v>
      </c>
      <c r="R45" s="441">
        <f t="shared" si="17"/>
        <v>0</v>
      </c>
      <c r="S45" s="441">
        <f t="shared" si="17"/>
        <v>0</v>
      </c>
      <c r="T45" s="441">
        <f t="shared" si="17"/>
        <v>0</v>
      </c>
      <c r="U45" s="441">
        <f t="shared" si="17"/>
        <v>0</v>
      </c>
      <c r="V45" s="441">
        <f t="shared" si="17"/>
        <v>0</v>
      </c>
      <c r="W45" s="441">
        <f t="shared" si="17"/>
        <v>0</v>
      </c>
      <c r="X45" s="441">
        <f t="shared" si="17"/>
        <v>0</v>
      </c>
      <c r="Y45" s="441">
        <f t="shared" si="17"/>
        <v>0</v>
      </c>
      <c r="Z45" s="441">
        <f t="shared" si="17"/>
        <v>0</v>
      </c>
      <c r="AA45" s="441">
        <f t="shared" si="17"/>
        <v>0</v>
      </c>
      <c r="AB45" s="441">
        <f t="shared" si="17"/>
        <v>0</v>
      </c>
      <c r="AC45" s="441">
        <f t="shared" si="17"/>
        <v>0</v>
      </c>
      <c r="AD45" s="441">
        <f t="shared" si="17"/>
        <v>0</v>
      </c>
      <c r="AE45" s="441">
        <f t="shared" si="17"/>
        <v>0</v>
      </c>
      <c r="AF45" s="441">
        <f t="shared" si="17"/>
        <v>0</v>
      </c>
      <c r="AG45" s="441">
        <f t="shared" si="17"/>
        <v>0</v>
      </c>
      <c r="AH45" s="441">
        <f t="shared" si="17"/>
        <v>0</v>
      </c>
      <c r="AI45" s="441">
        <f t="shared" si="17"/>
        <v>0</v>
      </c>
    </row>
    <row r="46" spans="1:35" x14ac:dyDescent="0.2">
      <c r="A46" s="204"/>
      <c r="B46" s="223" t="s">
        <v>126</v>
      </c>
      <c r="C46" s="789"/>
      <c r="D46" s="789"/>
      <c r="E46" s="214" t="s">
        <v>78</v>
      </c>
      <c r="F46" s="214">
        <v>2</v>
      </c>
      <c r="G46" s="462"/>
      <c r="H46" s="493"/>
      <c r="I46" s="493"/>
      <c r="J46" s="493"/>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5"/>
    </row>
    <row r="47" spans="1:35" x14ac:dyDescent="0.2">
      <c r="A47" s="204"/>
      <c r="B47" s="261" t="s">
        <v>126</v>
      </c>
      <c r="C47" s="469" t="s">
        <v>604</v>
      </c>
      <c r="D47" s="790" t="s">
        <v>126</v>
      </c>
      <c r="E47" s="492" t="s">
        <v>126</v>
      </c>
      <c r="F47" s="451"/>
      <c r="G47" s="447" t="s">
        <v>126</v>
      </c>
      <c r="H47" s="493" t="s">
        <v>126</v>
      </c>
      <c r="I47" s="493" t="s">
        <v>126</v>
      </c>
      <c r="J47" s="481" t="s">
        <v>126</v>
      </c>
      <c r="K47" s="455" t="s">
        <v>126</v>
      </c>
      <c r="L47" s="455" t="s">
        <v>126</v>
      </c>
      <c r="M47" s="455" t="s">
        <v>126</v>
      </c>
      <c r="N47" s="455" t="s">
        <v>126</v>
      </c>
      <c r="O47" s="455" t="s">
        <v>126</v>
      </c>
      <c r="P47" s="455" t="s">
        <v>126</v>
      </c>
      <c r="Q47" s="455" t="s">
        <v>126</v>
      </c>
      <c r="R47" s="455" t="s">
        <v>126</v>
      </c>
      <c r="S47" s="455" t="s">
        <v>126</v>
      </c>
      <c r="T47" s="455" t="s">
        <v>126</v>
      </c>
      <c r="U47" s="455" t="s">
        <v>126</v>
      </c>
      <c r="V47" s="455" t="s">
        <v>126</v>
      </c>
      <c r="W47" s="455" t="s">
        <v>126</v>
      </c>
      <c r="X47" s="455" t="s">
        <v>126</v>
      </c>
      <c r="Y47" s="455" t="s">
        <v>126</v>
      </c>
      <c r="Z47" s="455" t="s">
        <v>126</v>
      </c>
      <c r="AA47" s="455" t="s">
        <v>126</v>
      </c>
      <c r="AB47" s="455" t="s">
        <v>126</v>
      </c>
      <c r="AC47" s="455" t="s">
        <v>126</v>
      </c>
      <c r="AD47" s="455" t="s">
        <v>126</v>
      </c>
      <c r="AE47" s="455" t="s">
        <v>126</v>
      </c>
      <c r="AF47" s="455" t="s">
        <v>126</v>
      </c>
      <c r="AG47" s="455" t="s">
        <v>126</v>
      </c>
      <c r="AH47" s="455" t="s">
        <v>126</v>
      </c>
      <c r="AI47" s="456" t="s">
        <v>126</v>
      </c>
    </row>
    <row r="48" spans="1:35" ht="25.5" x14ac:dyDescent="0.2">
      <c r="A48" s="204"/>
      <c r="B48" s="798">
        <f>B45+0.1</f>
        <v>61.2</v>
      </c>
      <c r="C48" s="799" t="s">
        <v>621</v>
      </c>
      <c r="D48" s="794" t="s">
        <v>126</v>
      </c>
      <c r="E48" s="216" t="s">
        <v>78</v>
      </c>
      <c r="F48" s="216">
        <v>2</v>
      </c>
      <c r="G48" s="462">
        <f>SUM(G49:G50)</f>
        <v>0</v>
      </c>
      <c r="H48" s="493">
        <f>SUM(H49:H50)</f>
        <v>0</v>
      </c>
      <c r="I48" s="493">
        <f>SUM(I49:I50)</f>
        <v>0</v>
      </c>
      <c r="J48" s="493">
        <f>SUM(J49:J50)</f>
        <v>0</v>
      </c>
      <c r="K48" s="441">
        <f>SUM(K49:K50)</f>
        <v>0</v>
      </c>
      <c r="L48" s="441">
        <f t="shared" ref="L48:AI48" si="18">SUM(L49:L50)</f>
        <v>0</v>
      </c>
      <c r="M48" s="441">
        <f t="shared" si="18"/>
        <v>0</v>
      </c>
      <c r="N48" s="441">
        <f t="shared" si="18"/>
        <v>0</v>
      </c>
      <c r="O48" s="441">
        <f t="shared" si="18"/>
        <v>0</v>
      </c>
      <c r="P48" s="441">
        <f t="shared" si="18"/>
        <v>0</v>
      </c>
      <c r="Q48" s="441">
        <f t="shared" si="18"/>
        <v>0</v>
      </c>
      <c r="R48" s="441">
        <f t="shared" si="18"/>
        <v>0</v>
      </c>
      <c r="S48" s="441">
        <f t="shared" si="18"/>
        <v>0</v>
      </c>
      <c r="T48" s="441">
        <f t="shared" si="18"/>
        <v>0</v>
      </c>
      <c r="U48" s="441">
        <f t="shared" si="18"/>
        <v>0</v>
      </c>
      <c r="V48" s="441">
        <f t="shared" si="18"/>
        <v>0</v>
      </c>
      <c r="W48" s="441">
        <f t="shared" si="18"/>
        <v>0</v>
      </c>
      <c r="X48" s="441">
        <f t="shared" si="18"/>
        <v>0</v>
      </c>
      <c r="Y48" s="441">
        <f t="shared" si="18"/>
        <v>0</v>
      </c>
      <c r="Z48" s="441">
        <f t="shared" si="18"/>
        <v>0</v>
      </c>
      <c r="AA48" s="441">
        <f t="shared" si="18"/>
        <v>0</v>
      </c>
      <c r="AB48" s="441">
        <f t="shared" si="18"/>
        <v>0</v>
      </c>
      <c r="AC48" s="441">
        <f t="shared" si="18"/>
        <v>0</v>
      </c>
      <c r="AD48" s="441">
        <f t="shared" si="18"/>
        <v>0</v>
      </c>
      <c r="AE48" s="441">
        <f t="shared" si="18"/>
        <v>0</v>
      </c>
      <c r="AF48" s="441">
        <f t="shared" si="18"/>
        <v>0</v>
      </c>
      <c r="AG48" s="441">
        <f t="shared" si="18"/>
        <v>0</v>
      </c>
      <c r="AH48" s="441">
        <f t="shared" si="18"/>
        <v>0</v>
      </c>
      <c r="AI48" s="441">
        <f t="shared" si="18"/>
        <v>0</v>
      </c>
    </row>
    <row r="49" spans="1:35" x14ac:dyDescent="0.2">
      <c r="A49" s="204"/>
      <c r="B49" s="223" t="s">
        <v>126</v>
      </c>
      <c r="C49" s="789"/>
      <c r="D49" s="789"/>
      <c r="E49" s="214" t="s">
        <v>78</v>
      </c>
      <c r="F49" s="214">
        <v>2</v>
      </c>
      <c r="G49" s="462"/>
      <c r="H49" s="493"/>
      <c r="I49" s="493"/>
      <c r="J49" s="493"/>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5"/>
    </row>
    <row r="50" spans="1:35" x14ac:dyDescent="0.2">
      <c r="A50" s="204"/>
      <c r="B50" s="261" t="s">
        <v>126</v>
      </c>
      <c r="C50" s="469" t="s">
        <v>604</v>
      </c>
      <c r="D50" s="790" t="s">
        <v>126</v>
      </c>
      <c r="E50" s="492" t="s">
        <v>126</v>
      </c>
      <c r="F50" s="451"/>
      <c r="G50" s="447" t="s">
        <v>126</v>
      </c>
      <c r="H50" s="493" t="s">
        <v>126</v>
      </c>
      <c r="I50" s="493" t="s">
        <v>126</v>
      </c>
      <c r="J50" s="481" t="s">
        <v>126</v>
      </c>
      <c r="K50" s="455" t="s">
        <v>126</v>
      </c>
      <c r="L50" s="455" t="s">
        <v>126</v>
      </c>
      <c r="M50" s="455" t="s">
        <v>126</v>
      </c>
      <c r="N50" s="455" t="s">
        <v>126</v>
      </c>
      <c r="O50" s="455" t="s">
        <v>126</v>
      </c>
      <c r="P50" s="455" t="s">
        <v>126</v>
      </c>
      <c r="Q50" s="455" t="s">
        <v>126</v>
      </c>
      <c r="R50" s="455" t="s">
        <v>126</v>
      </c>
      <c r="S50" s="455" t="s">
        <v>126</v>
      </c>
      <c r="T50" s="455" t="s">
        <v>126</v>
      </c>
      <c r="U50" s="455" t="s">
        <v>126</v>
      </c>
      <c r="V50" s="455" t="s">
        <v>126</v>
      </c>
      <c r="W50" s="455" t="s">
        <v>126</v>
      </c>
      <c r="X50" s="455" t="s">
        <v>126</v>
      </c>
      <c r="Y50" s="455" t="s">
        <v>126</v>
      </c>
      <c r="Z50" s="455" t="s">
        <v>126</v>
      </c>
      <c r="AA50" s="455" t="s">
        <v>126</v>
      </c>
      <c r="AB50" s="455" t="s">
        <v>126</v>
      </c>
      <c r="AC50" s="455" t="s">
        <v>126</v>
      </c>
      <c r="AD50" s="455" t="s">
        <v>126</v>
      </c>
      <c r="AE50" s="455" t="s">
        <v>126</v>
      </c>
      <c r="AF50" s="455" t="s">
        <v>126</v>
      </c>
      <c r="AG50" s="455" t="s">
        <v>126</v>
      </c>
      <c r="AH50" s="455" t="s">
        <v>126</v>
      </c>
      <c r="AI50" s="456" t="s">
        <v>126</v>
      </c>
    </row>
    <row r="51" spans="1:35" ht="25.5" x14ac:dyDescent="0.2">
      <c r="A51" s="204"/>
      <c r="B51" s="798">
        <f>B48+0.1</f>
        <v>61.300000000000004</v>
      </c>
      <c r="C51" s="799" t="s">
        <v>622</v>
      </c>
      <c r="D51" s="794" t="s">
        <v>126</v>
      </c>
      <c r="E51" s="216" t="s">
        <v>78</v>
      </c>
      <c r="F51" s="216">
        <v>2</v>
      </c>
      <c r="G51" s="462">
        <f>SUM(G52:G54)</f>
        <v>0</v>
      </c>
      <c r="H51" s="493">
        <f>SUM(H52:H54)</f>
        <v>0</v>
      </c>
      <c r="I51" s="493">
        <f>SUM(I52:I54)</f>
        <v>0</v>
      </c>
      <c r="J51" s="493">
        <f>SUM(J52:J54)</f>
        <v>0</v>
      </c>
      <c r="K51" s="441">
        <f>SUM(K52:K54)</f>
        <v>-3.1116598428453934E-2</v>
      </c>
      <c r="L51" s="441">
        <f t="shared" ref="L51:AI51" si="19">SUM(L52:L54)</f>
        <v>-6.0521783943342899E-2</v>
      </c>
      <c r="M51" s="441">
        <f t="shared" si="19"/>
        <v>-8.8309684254912979E-2</v>
      </c>
      <c r="N51" s="441">
        <f t="shared" si="19"/>
        <v>-0.11456925004934668</v>
      </c>
      <c r="O51" s="441">
        <f t="shared" si="19"/>
        <v>-0.13938453972508658</v>
      </c>
      <c r="P51" s="441">
        <f t="shared" si="19"/>
        <v>6.8337908816143385</v>
      </c>
      <c r="Q51" s="441">
        <f t="shared" si="19"/>
        <v>12.508299508729504</v>
      </c>
      <c r="R51" s="441">
        <f t="shared" si="19"/>
        <v>18.133696933802444</v>
      </c>
      <c r="S51" s="441">
        <f t="shared" si="19"/>
        <v>23.71497039053375</v>
      </c>
      <c r="T51" s="441">
        <f t="shared" si="19"/>
        <v>29.251333726086791</v>
      </c>
      <c r="U51" s="441">
        <f t="shared" si="19"/>
        <v>28.788242821915237</v>
      </c>
      <c r="V51" s="441">
        <f t="shared" si="19"/>
        <v>28.331468183458721</v>
      </c>
      <c r="W51" s="441">
        <f t="shared" si="19"/>
        <v>27.878863085522795</v>
      </c>
      <c r="X51" s="441">
        <f t="shared" si="19"/>
        <v>27.430172288327903</v>
      </c>
      <c r="Y51" s="441">
        <f t="shared" si="19"/>
        <v>26.985158507698564</v>
      </c>
      <c r="Z51" s="441">
        <f t="shared" si="19"/>
        <v>26.592690753604078</v>
      </c>
      <c r="AA51" s="441">
        <f t="shared" si="19"/>
        <v>26.203065665767951</v>
      </c>
      <c r="AB51" s="441">
        <f t="shared" si="19"/>
        <v>25.813144583030493</v>
      </c>
      <c r="AC51" s="441">
        <f t="shared" si="19"/>
        <v>25.422763674539226</v>
      </c>
      <c r="AD51" s="441">
        <f t="shared" si="19"/>
        <v>25.032303262903099</v>
      </c>
      <c r="AE51" s="441">
        <f t="shared" si="19"/>
        <v>24.651876828003324</v>
      </c>
      <c r="AF51" s="441">
        <f t="shared" si="19"/>
        <v>24.271031065252139</v>
      </c>
      <c r="AG51" s="441">
        <f t="shared" si="19"/>
        <v>23.891405168383681</v>
      </c>
      <c r="AH51" s="441">
        <f t="shared" si="19"/>
        <v>23.511292934525962</v>
      </c>
      <c r="AI51" s="441">
        <f t="shared" si="19"/>
        <v>23.131087918755515</v>
      </c>
    </row>
    <row r="52" spans="1:35" x14ac:dyDescent="0.2">
      <c r="A52" s="204"/>
      <c r="B52" s="800"/>
      <c r="C52" s="789" t="s">
        <v>895</v>
      </c>
      <c r="D52" s="789"/>
      <c r="E52" s="214" t="s">
        <v>78</v>
      </c>
      <c r="F52" s="214">
        <v>2</v>
      </c>
      <c r="G52" s="462"/>
      <c r="H52" s="493"/>
      <c r="I52" s="493"/>
      <c r="J52" s="493"/>
      <c r="K52" s="464">
        <v>-3.1116598428453934E-2</v>
      </c>
      <c r="L52" s="464">
        <v>-6.0521783943342899E-2</v>
      </c>
      <c r="M52" s="464">
        <v>-8.8309684254912979E-2</v>
      </c>
      <c r="N52" s="464">
        <v>-0.11456925004934668</v>
      </c>
      <c r="O52" s="464">
        <v>-0.13938453972508658</v>
      </c>
      <c r="P52" s="464">
        <v>-0.16283498846866074</v>
      </c>
      <c r="Q52" s="464">
        <v>-0.18499566253133834</v>
      </c>
      <c r="R52" s="464">
        <v>-0.20593749952056867</v>
      </c>
      <c r="S52" s="464">
        <v>-0.22572753547539132</v>
      </c>
      <c r="T52" s="464">
        <v>-0.24442911945269871</v>
      </c>
      <c r="U52" s="464">
        <v>-0.26210211631125424</v>
      </c>
      <c r="V52" s="464">
        <v>-0.27880309834258921</v>
      </c>
      <c r="W52" s="464">
        <v>-0.2945855263622007</v>
      </c>
      <c r="X52" s="464">
        <v>-0.30949992084073363</v>
      </c>
      <c r="Y52" s="464">
        <v>-0.3235940236229472</v>
      </c>
      <c r="Z52" s="464">
        <v>-0.30579635232368507</v>
      </c>
      <c r="AA52" s="464">
        <v>-0.28897755294588245</v>
      </c>
      <c r="AB52" s="464">
        <v>-0.27308378753385887</v>
      </c>
      <c r="AC52" s="464">
        <v>-0.25806417921949665</v>
      </c>
      <c r="AD52" s="464">
        <v>-0.24387064936242436</v>
      </c>
      <c r="AE52" s="464">
        <v>-0.22042020061885015</v>
      </c>
      <c r="AF52" s="464">
        <v>-0.19825952655617257</v>
      </c>
      <c r="AG52" s="464">
        <v>-0.17731768956694227</v>
      </c>
      <c r="AH52" s="464">
        <v>-0.15752765361211959</v>
      </c>
      <c r="AI52" s="464">
        <v>-0.13882606963481217</v>
      </c>
    </row>
    <row r="53" spans="1:35" x14ac:dyDescent="0.2">
      <c r="A53" s="204"/>
      <c r="B53" s="800"/>
      <c r="C53" s="795" t="s">
        <v>903</v>
      </c>
      <c r="D53" s="789"/>
      <c r="E53" s="331" t="s">
        <v>78</v>
      </c>
      <c r="F53" s="221">
        <v>2</v>
      </c>
      <c r="G53" s="447"/>
      <c r="H53" s="493"/>
      <c r="I53" s="493"/>
      <c r="J53" s="481"/>
      <c r="K53" s="455">
        <v>0</v>
      </c>
      <c r="L53" s="455">
        <v>0</v>
      </c>
      <c r="M53" s="455">
        <v>0</v>
      </c>
      <c r="N53" s="455">
        <v>0</v>
      </c>
      <c r="O53" s="455">
        <v>0</v>
      </c>
      <c r="P53" s="455">
        <v>6.9966258700829993</v>
      </c>
      <c r="Q53" s="455">
        <v>12.693295171260843</v>
      </c>
      <c r="R53" s="455">
        <v>18.339634433323013</v>
      </c>
      <c r="S53" s="455">
        <v>23.940697926009143</v>
      </c>
      <c r="T53" s="455">
        <v>29.495762845539492</v>
      </c>
      <c r="U53" s="455">
        <v>29.050344938226491</v>
      </c>
      <c r="V53" s="455">
        <v>28.61027128180131</v>
      </c>
      <c r="W53" s="455">
        <v>28.173448611884996</v>
      </c>
      <c r="X53" s="455">
        <v>27.739672209168635</v>
      </c>
      <c r="Y53" s="455">
        <v>27.308752531321513</v>
      </c>
      <c r="Z53" s="455">
        <v>26.898487105927764</v>
      </c>
      <c r="AA53" s="455">
        <v>26.492043218713835</v>
      </c>
      <c r="AB53" s="455">
        <v>26.086228370564353</v>
      </c>
      <c r="AC53" s="455">
        <v>25.680827853758721</v>
      </c>
      <c r="AD53" s="455">
        <v>25.276173912265524</v>
      </c>
      <c r="AE53" s="455">
        <v>24.872297028622175</v>
      </c>
      <c r="AF53" s="455">
        <v>24.46929059180831</v>
      </c>
      <c r="AG53" s="455">
        <v>24.068722857950622</v>
      </c>
      <c r="AH53" s="455">
        <v>23.668820588138082</v>
      </c>
      <c r="AI53" s="801">
        <v>23.269913988390329</v>
      </c>
    </row>
    <row r="54" spans="1:35" x14ac:dyDescent="0.2">
      <c r="A54" s="204"/>
      <c r="B54" s="261" t="s">
        <v>126</v>
      </c>
      <c r="C54" s="469" t="s">
        <v>604</v>
      </c>
      <c r="D54" s="790" t="s">
        <v>126</v>
      </c>
      <c r="E54" s="492" t="s">
        <v>126</v>
      </c>
      <c r="F54" s="451"/>
      <c r="G54" s="447" t="s">
        <v>126</v>
      </c>
      <c r="H54" s="493" t="s">
        <v>126</v>
      </c>
      <c r="I54" s="493" t="s">
        <v>126</v>
      </c>
      <c r="J54" s="481" t="s">
        <v>126</v>
      </c>
      <c r="K54" s="455" t="s">
        <v>126</v>
      </c>
      <c r="L54" s="455" t="s">
        <v>126</v>
      </c>
      <c r="M54" s="455" t="s">
        <v>126</v>
      </c>
      <c r="N54" s="455" t="s">
        <v>126</v>
      </c>
      <c r="O54" s="455" t="s">
        <v>126</v>
      </c>
      <c r="P54" s="455" t="s">
        <v>126</v>
      </c>
      <c r="Q54" s="455" t="s">
        <v>126</v>
      </c>
      <c r="R54" s="455" t="s">
        <v>126</v>
      </c>
      <c r="S54" s="455" t="s">
        <v>126</v>
      </c>
      <c r="T54" s="455" t="s">
        <v>126</v>
      </c>
      <c r="U54" s="455" t="s">
        <v>126</v>
      </c>
      <c r="V54" s="455" t="s">
        <v>126</v>
      </c>
      <c r="W54" s="455" t="s">
        <v>126</v>
      </c>
      <c r="X54" s="455" t="s">
        <v>126</v>
      </c>
      <c r="Y54" s="455" t="s">
        <v>126</v>
      </c>
      <c r="Z54" s="455" t="s">
        <v>126</v>
      </c>
      <c r="AA54" s="455" t="s">
        <v>126</v>
      </c>
      <c r="AB54" s="455" t="s">
        <v>126</v>
      </c>
      <c r="AC54" s="455" t="s">
        <v>126</v>
      </c>
      <c r="AD54" s="455" t="s">
        <v>126</v>
      </c>
      <c r="AE54" s="455" t="s">
        <v>126</v>
      </c>
      <c r="AF54" s="455" t="s">
        <v>126</v>
      </c>
      <c r="AG54" s="455" t="s">
        <v>126</v>
      </c>
      <c r="AH54" s="455" t="s">
        <v>126</v>
      </c>
      <c r="AI54" s="456" t="s">
        <v>126</v>
      </c>
    </row>
    <row r="55" spans="1:35" ht="25.5" x14ac:dyDescent="0.2">
      <c r="A55" s="204"/>
      <c r="B55" s="798">
        <f>B51+0.1</f>
        <v>61.400000000000006</v>
      </c>
      <c r="C55" s="799" t="s">
        <v>623</v>
      </c>
      <c r="D55" s="794" t="s">
        <v>126</v>
      </c>
      <c r="E55" s="216" t="s">
        <v>78</v>
      </c>
      <c r="F55" s="216">
        <v>2</v>
      </c>
      <c r="G55" s="462">
        <f t="shared" ref="G55:AI55" si="20">SUM(G56:G57)</f>
        <v>0</v>
      </c>
      <c r="H55" s="493">
        <f t="shared" si="20"/>
        <v>0</v>
      </c>
      <c r="I55" s="493">
        <f t="shared" si="20"/>
        <v>0</v>
      </c>
      <c r="J55" s="493">
        <f t="shared" si="20"/>
        <v>0</v>
      </c>
      <c r="K55" s="441">
        <f t="shared" si="20"/>
        <v>0</v>
      </c>
      <c r="L55" s="441">
        <f t="shared" si="20"/>
        <v>0</v>
      </c>
      <c r="M55" s="441">
        <f t="shared" si="20"/>
        <v>0</v>
      </c>
      <c r="N55" s="441">
        <f t="shared" si="20"/>
        <v>0</v>
      </c>
      <c r="O55" s="441">
        <f t="shared" si="20"/>
        <v>0</v>
      </c>
      <c r="P55" s="441">
        <f t="shared" si="20"/>
        <v>-7.2733768342157585</v>
      </c>
      <c r="Q55" s="441">
        <f t="shared" si="20"/>
        <v>-13.49568480779114</v>
      </c>
      <c r="R55" s="441">
        <f t="shared" si="20"/>
        <v>-19.667341927563978</v>
      </c>
      <c r="S55" s="441">
        <f t="shared" si="20"/>
        <v>-25.795097901958059</v>
      </c>
      <c r="T55" s="441">
        <f t="shared" si="20"/>
        <v>-31.878978929501866</v>
      </c>
      <c r="U55" s="441">
        <f t="shared" si="20"/>
        <v>-31.314935762762847</v>
      </c>
      <c r="V55" s="441">
        <f t="shared" si="20"/>
        <v>-30.721901401745846</v>
      </c>
      <c r="W55" s="441">
        <f t="shared" si="20"/>
        <v>-30.139024945395384</v>
      </c>
      <c r="X55" s="441">
        <f t="shared" si="20"/>
        <v>-29.574468367078904</v>
      </c>
      <c r="Y55" s="441">
        <f t="shared" si="20"/>
        <v>-29.017142442161997</v>
      </c>
      <c r="Z55" s="441">
        <f t="shared" si="20"/>
        <v>-28.491636836592811</v>
      </c>
      <c r="AA55" s="441">
        <f t="shared" si="20"/>
        <v>-27.975238711508027</v>
      </c>
      <c r="AB55" s="441">
        <f t="shared" si="20"/>
        <v>-27.471551548815363</v>
      </c>
      <c r="AC55" s="441">
        <f t="shared" si="20"/>
        <v>-26.972376388948554</v>
      </c>
      <c r="AD55" s="441">
        <f t="shared" si="20"/>
        <v>-26.486661049046969</v>
      </c>
      <c r="AE55" s="441">
        <f t="shared" si="20"/>
        <v>-26.010191118786118</v>
      </c>
      <c r="AF55" s="441">
        <f t="shared" si="20"/>
        <v>-25.542969773086828</v>
      </c>
      <c r="AG55" s="441">
        <f t="shared" si="20"/>
        <v>-25.086505191754405</v>
      </c>
      <c r="AH55" s="441">
        <f t="shared" si="20"/>
        <v>-24.638603685339383</v>
      </c>
      <c r="AI55" s="441">
        <f t="shared" si="20"/>
        <v>-24.19994470862585</v>
      </c>
    </row>
    <row r="56" spans="1:35" x14ac:dyDescent="0.2">
      <c r="A56" s="204"/>
      <c r="B56" s="223"/>
      <c r="C56" s="795" t="s">
        <v>903</v>
      </c>
      <c r="D56" s="789"/>
      <c r="E56" s="331" t="s">
        <v>78</v>
      </c>
      <c r="F56" s="221">
        <v>2</v>
      </c>
      <c r="G56" s="447"/>
      <c r="H56" s="493"/>
      <c r="I56" s="493"/>
      <c r="J56" s="481"/>
      <c r="K56" s="455">
        <v>0</v>
      </c>
      <c r="L56" s="455">
        <v>0</v>
      </c>
      <c r="M56" s="455">
        <v>0</v>
      </c>
      <c r="N56" s="455">
        <v>0</v>
      </c>
      <c r="O56" s="455">
        <v>0</v>
      </c>
      <c r="P56" s="455">
        <v>-7.2733768342157585</v>
      </c>
      <c r="Q56" s="455">
        <v>-13.49568480779114</v>
      </c>
      <c r="R56" s="455">
        <v>-19.667341927563978</v>
      </c>
      <c r="S56" s="455">
        <v>-25.795097901958059</v>
      </c>
      <c r="T56" s="455">
        <v>-31.878978929501866</v>
      </c>
      <c r="U56" s="455">
        <v>-31.314935762762847</v>
      </c>
      <c r="V56" s="455">
        <v>-30.721901401745846</v>
      </c>
      <c r="W56" s="455">
        <v>-30.139024945395384</v>
      </c>
      <c r="X56" s="455">
        <v>-29.574468367078904</v>
      </c>
      <c r="Y56" s="455">
        <v>-29.017142442161997</v>
      </c>
      <c r="Z56" s="455">
        <v>-28.491636836592811</v>
      </c>
      <c r="AA56" s="455">
        <v>-27.975238711508027</v>
      </c>
      <c r="AB56" s="455">
        <v>-27.471551548815363</v>
      </c>
      <c r="AC56" s="455">
        <v>-26.972376388948554</v>
      </c>
      <c r="AD56" s="455">
        <v>-26.486661049046969</v>
      </c>
      <c r="AE56" s="455">
        <v>-26.010191118786118</v>
      </c>
      <c r="AF56" s="455">
        <v>-25.542969773086828</v>
      </c>
      <c r="AG56" s="455">
        <v>-25.086505191754405</v>
      </c>
      <c r="AH56" s="455">
        <v>-24.638603685339383</v>
      </c>
      <c r="AI56" s="456">
        <v>-24.19994470862585</v>
      </c>
    </row>
    <row r="57" spans="1:35" x14ac:dyDescent="0.2">
      <c r="A57" s="204"/>
      <c r="B57" s="261" t="s">
        <v>126</v>
      </c>
      <c r="C57" s="469" t="s">
        <v>604</v>
      </c>
      <c r="D57" s="790" t="s">
        <v>126</v>
      </c>
      <c r="E57" s="492" t="s">
        <v>126</v>
      </c>
      <c r="F57" s="451"/>
      <c r="G57" s="447" t="s">
        <v>126</v>
      </c>
      <c r="H57" s="493" t="s">
        <v>126</v>
      </c>
      <c r="I57" s="493" t="s">
        <v>126</v>
      </c>
      <c r="J57" s="481" t="s">
        <v>126</v>
      </c>
      <c r="K57" s="455" t="s">
        <v>126</v>
      </c>
      <c r="L57" s="455" t="s">
        <v>126</v>
      </c>
      <c r="M57" s="455" t="s">
        <v>126</v>
      </c>
      <c r="N57" s="455" t="s">
        <v>126</v>
      </c>
      <c r="O57" s="455" t="s">
        <v>126</v>
      </c>
      <c r="P57" s="455" t="s">
        <v>126</v>
      </c>
      <c r="Q57" s="455" t="s">
        <v>126</v>
      </c>
      <c r="R57" s="455" t="s">
        <v>126</v>
      </c>
      <c r="S57" s="455" t="s">
        <v>126</v>
      </c>
      <c r="T57" s="455" t="s">
        <v>126</v>
      </c>
      <c r="U57" s="455" t="s">
        <v>126</v>
      </c>
      <c r="V57" s="455" t="s">
        <v>126</v>
      </c>
      <c r="W57" s="455" t="s">
        <v>126</v>
      </c>
      <c r="X57" s="455" t="s">
        <v>126</v>
      </c>
      <c r="Y57" s="455" t="s">
        <v>126</v>
      </c>
      <c r="Z57" s="455" t="s">
        <v>126</v>
      </c>
      <c r="AA57" s="455" t="s">
        <v>126</v>
      </c>
      <c r="AB57" s="455" t="s">
        <v>126</v>
      </c>
      <c r="AC57" s="455" t="s">
        <v>126</v>
      </c>
      <c r="AD57" s="455" t="s">
        <v>126</v>
      </c>
      <c r="AE57" s="455" t="s">
        <v>126</v>
      </c>
      <c r="AF57" s="455" t="s">
        <v>126</v>
      </c>
      <c r="AG57" s="455" t="s">
        <v>126</v>
      </c>
      <c r="AH57" s="455" t="s">
        <v>126</v>
      </c>
      <c r="AI57" s="456" t="s">
        <v>126</v>
      </c>
    </row>
    <row r="58" spans="1:35" x14ac:dyDescent="0.2">
      <c r="A58" s="204"/>
      <c r="B58" s="798">
        <f>B55+0.1</f>
        <v>61.500000000000007</v>
      </c>
      <c r="C58" s="799" t="s">
        <v>624</v>
      </c>
      <c r="D58" s="794" t="s">
        <v>126</v>
      </c>
      <c r="E58" s="216" t="s">
        <v>78</v>
      </c>
      <c r="F58" s="216">
        <v>2</v>
      </c>
      <c r="G58" s="462">
        <f t="shared" ref="G58:AI58" si="21">SUM(G59:G60)</f>
        <v>0</v>
      </c>
      <c r="H58" s="493">
        <f t="shared" si="21"/>
        <v>0</v>
      </c>
      <c r="I58" s="493">
        <f t="shared" si="21"/>
        <v>0</v>
      </c>
      <c r="J58" s="493">
        <f t="shared" si="21"/>
        <v>0</v>
      </c>
      <c r="K58" s="441">
        <f t="shared" si="21"/>
        <v>0</v>
      </c>
      <c r="L58" s="441">
        <f t="shared" si="21"/>
        <v>0</v>
      </c>
      <c r="M58" s="441">
        <f t="shared" si="21"/>
        <v>0</v>
      </c>
      <c r="N58" s="441">
        <f t="shared" si="21"/>
        <v>0</v>
      </c>
      <c r="O58" s="441">
        <f t="shared" si="21"/>
        <v>0</v>
      </c>
      <c r="P58" s="441">
        <f t="shared" si="21"/>
        <v>0</v>
      </c>
      <c r="Q58" s="441">
        <f t="shared" si="21"/>
        <v>0</v>
      </c>
      <c r="R58" s="441">
        <f t="shared" si="21"/>
        <v>0</v>
      </c>
      <c r="S58" s="441">
        <f t="shared" si="21"/>
        <v>0</v>
      </c>
      <c r="T58" s="441">
        <f t="shared" si="21"/>
        <v>0</v>
      </c>
      <c r="U58" s="441">
        <f t="shared" si="21"/>
        <v>0</v>
      </c>
      <c r="V58" s="441">
        <f t="shared" si="21"/>
        <v>0</v>
      </c>
      <c r="W58" s="441">
        <f t="shared" si="21"/>
        <v>0</v>
      </c>
      <c r="X58" s="441">
        <f t="shared" si="21"/>
        <v>0</v>
      </c>
      <c r="Y58" s="441">
        <f t="shared" si="21"/>
        <v>0</v>
      </c>
      <c r="Z58" s="441">
        <f t="shared" si="21"/>
        <v>0</v>
      </c>
      <c r="AA58" s="441">
        <f t="shared" si="21"/>
        <v>0</v>
      </c>
      <c r="AB58" s="441">
        <f t="shared" si="21"/>
        <v>0</v>
      </c>
      <c r="AC58" s="441">
        <f t="shared" si="21"/>
        <v>0</v>
      </c>
      <c r="AD58" s="441">
        <f t="shared" si="21"/>
        <v>0</v>
      </c>
      <c r="AE58" s="441">
        <f t="shared" si="21"/>
        <v>0</v>
      </c>
      <c r="AF58" s="441">
        <f t="shared" si="21"/>
        <v>0</v>
      </c>
      <c r="AG58" s="441">
        <f t="shared" si="21"/>
        <v>0</v>
      </c>
      <c r="AH58" s="441">
        <f t="shared" si="21"/>
        <v>0</v>
      </c>
      <c r="AI58" s="441">
        <f t="shared" si="21"/>
        <v>0</v>
      </c>
    </row>
    <row r="59" spans="1:35" x14ac:dyDescent="0.2">
      <c r="A59" s="204"/>
      <c r="B59" s="223" t="s">
        <v>126</v>
      </c>
      <c r="C59" s="789"/>
      <c r="D59" s="789"/>
      <c r="E59" s="213" t="s">
        <v>78</v>
      </c>
      <c r="F59" s="213">
        <v>2</v>
      </c>
      <c r="G59" s="462"/>
      <c r="H59" s="493"/>
      <c r="I59" s="493"/>
      <c r="J59" s="493"/>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5"/>
    </row>
    <row r="60" spans="1:35" x14ac:dyDescent="0.2">
      <c r="A60" s="204"/>
      <c r="B60" s="261" t="s">
        <v>126</v>
      </c>
      <c r="C60" s="469" t="s">
        <v>604</v>
      </c>
      <c r="D60" s="790" t="s">
        <v>126</v>
      </c>
      <c r="E60" s="451" t="s">
        <v>126</v>
      </c>
      <c r="F60" s="451"/>
      <c r="G60" s="447" t="s">
        <v>126</v>
      </c>
      <c r="H60" s="481" t="s">
        <v>126</v>
      </c>
      <c r="I60" s="481" t="s">
        <v>126</v>
      </c>
      <c r="J60" s="481" t="s">
        <v>126</v>
      </c>
      <c r="K60" s="455" t="s">
        <v>126</v>
      </c>
      <c r="L60" s="455" t="s">
        <v>126</v>
      </c>
      <c r="M60" s="455" t="s">
        <v>126</v>
      </c>
      <c r="N60" s="455" t="s">
        <v>126</v>
      </c>
      <c r="O60" s="455" t="s">
        <v>126</v>
      </c>
      <c r="P60" s="455" t="s">
        <v>126</v>
      </c>
      <c r="Q60" s="455" t="s">
        <v>126</v>
      </c>
      <c r="R60" s="455" t="s">
        <v>126</v>
      </c>
      <c r="S60" s="455" t="s">
        <v>126</v>
      </c>
      <c r="T60" s="455" t="s">
        <v>126</v>
      </c>
      <c r="U60" s="455" t="s">
        <v>126</v>
      </c>
      <c r="V60" s="455" t="s">
        <v>126</v>
      </c>
      <c r="W60" s="455" t="s">
        <v>126</v>
      </c>
      <c r="X60" s="455" t="s">
        <v>126</v>
      </c>
      <c r="Y60" s="455" t="s">
        <v>126</v>
      </c>
      <c r="Z60" s="455" t="s">
        <v>126</v>
      </c>
      <c r="AA60" s="455" t="s">
        <v>126</v>
      </c>
      <c r="AB60" s="455" t="s">
        <v>126</v>
      </c>
      <c r="AC60" s="455" t="s">
        <v>126</v>
      </c>
      <c r="AD60" s="455" t="s">
        <v>126</v>
      </c>
      <c r="AE60" s="455" t="s">
        <v>126</v>
      </c>
      <c r="AF60" s="455" t="s">
        <v>126</v>
      </c>
      <c r="AG60" s="455" t="s">
        <v>126</v>
      </c>
      <c r="AH60" s="455" t="s">
        <v>126</v>
      </c>
      <c r="AI60" s="456" t="s">
        <v>126</v>
      </c>
    </row>
    <row r="61" spans="1:35" ht="25.5" x14ac:dyDescent="0.2">
      <c r="A61" s="215"/>
      <c r="B61" s="798">
        <f>B58+0.1</f>
        <v>61.600000000000009</v>
      </c>
      <c r="C61" s="299" t="s">
        <v>625</v>
      </c>
      <c r="D61" s="300"/>
      <c r="E61" s="301" t="s">
        <v>626</v>
      </c>
      <c r="F61" s="301">
        <v>2</v>
      </c>
      <c r="G61" s="462">
        <f t="shared" ref="G61:AI61" si="22">SUM(G62:G63)</f>
        <v>0</v>
      </c>
      <c r="H61" s="493">
        <f t="shared" si="22"/>
        <v>0</v>
      </c>
      <c r="I61" s="493">
        <f t="shared" si="22"/>
        <v>0</v>
      </c>
      <c r="J61" s="493">
        <f t="shared" si="22"/>
        <v>0</v>
      </c>
      <c r="K61" s="441">
        <f t="shared" si="22"/>
        <v>0</v>
      </c>
      <c r="L61" s="441">
        <f t="shared" si="22"/>
        <v>0</v>
      </c>
      <c r="M61" s="441">
        <f t="shared" si="22"/>
        <v>0</v>
      </c>
      <c r="N61" s="441">
        <f t="shared" si="22"/>
        <v>0</v>
      </c>
      <c r="O61" s="441">
        <f t="shared" si="22"/>
        <v>0</v>
      </c>
      <c r="P61" s="441">
        <f t="shared" si="22"/>
        <v>0</v>
      </c>
      <c r="Q61" s="441">
        <f t="shared" si="22"/>
        <v>0</v>
      </c>
      <c r="R61" s="441">
        <f t="shared" si="22"/>
        <v>0</v>
      </c>
      <c r="S61" s="441">
        <f t="shared" si="22"/>
        <v>0</v>
      </c>
      <c r="T61" s="441">
        <f t="shared" si="22"/>
        <v>0</v>
      </c>
      <c r="U61" s="441">
        <f t="shared" si="22"/>
        <v>0</v>
      </c>
      <c r="V61" s="441">
        <f t="shared" si="22"/>
        <v>0</v>
      </c>
      <c r="W61" s="441">
        <f t="shared" si="22"/>
        <v>0</v>
      </c>
      <c r="X61" s="441">
        <f t="shared" si="22"/>
        <v>0</v>
      </c>
      <c r="Y61" s="441">
        <f t="shared" si="22"/>
        <v>0</v>
      </c>
      <c r="Z61" s="441">
        <f t="shared" si="22"/>
        <v>0</v>
      </c>
      <c r="AA61" s="441">
        <f t="shared" si="22"/>
        <v>0</v>
      </c>
      <c r="AB61" s="441">
        <f t="shared" si="22"/>
        <v>0</v>
      </c>
      <c r="AC61" s="441">
        <f t="shared" si="22"/>
        <v>0</v>
      </c>
      <c r="AD61" s="441">
        <f t="shared" si="22"/>
        <v>0</v>
      </c>
      <c r="AE61" s="441">
        <f t="shared" si="22"/>
        <v>0</v>
      </c>
      <c r="AF61" s="441">
        <f t="shared" si="22"/>
        <v>0</v>
      </c>
      <c r="AG61" s="441">
        <f t="shared" si="22"/>
        <v>0</v>
      </c>
      <c r="AH61" s="441">
        <f t="shared" si="22"/>
        <v>0</v>
      </c>
      <c r="AI61" s="441">
        <f t="shared" si="22"/>
        <v>0</v>
      </c>
    </row>
    <row r="62" spans="1:35" x14ac:dyDescent="0.2">
      <c r="A62" s="215"/>
      <c r="B62" s="223" t="s">
        <v>126</v>
      </c>
      <c r="C62" s="789"/>
      <c r="D62" s="789"/>
      <c r="E62" s="213" t="s">
        <v>78</v>
      </c>
      <c r="F62" s="213">
        <v>2</v>
      </c>
      <c r="G62" s="462"/>
      <c r="H62" s="493"/>
      <c r="I62" s="493"/>
      <c r="J62" s="493"/>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5"/>
    </row>
    <row r="63" spans="1:35" x14ac:dyDescent="0.2">
      <c r="A63" s="215"/>
      <c r="B63" s="261" t="s">
        <v>126</v>
      </c>
      <c r="C63" s="469" t="s">
        <v>604</v>
      </c>
      <c r="D63" s="790" t="s">
        <v>126</v>
      </c>
      <c r="E63" s="451" t="s">
        <v>126</v>
      </c>
      <c r="F63" s="451"/>
      <c r="G63" s="447" t="s">
        <v>126</v>
      </c>
      <c r="H63" s="481" t="s">
        <v>126</v>
      </c>
      <c r="I63" s="481" t="s">
        <v>126</v>
      </c>
      <c r="J63" s="481" t="s">
        <v>126</v>
      </c>
      <c r="K63" s="455" t="s">
        <v>126</v>
      </c>
      <c r="L63" s="455" t="s">
        <v>126</v>
      </c>
      <c r="M63" s="455" t="s">
        <v>126</v>
      </c>
      <c r="N63" s="455" t="s">
        <v>126</v>
      </c>
      <c r="O63" s="455" t="s">
        <v>126</v>
      </c>
      <c r="P63" s="455" t="s">
        <v>126</v>
      </c>
      <c r="Q63" s="455" t="s">
        <v>126</v>
      </c>
      <c r="R63" s="455" t="s">
        <v>126</v>
      </c>
      <c r="S63" s="455" t="s">
        <v>126</v>
      </c>
      <c r="T63" s="455" t="s">
        <v>126</v>
      </c>
      <c r="U63" s="455" t="s">
        <v>126</v>
      </c>
      <c r="V63" s="455" t="s">
        <v>126</v>
      </c>
      <c r="W63" s="455" t="s">
        <v>126</v>
      </c>
      <c r="X63" s="455" t="s">
        <v>126</v>
      </c>
      <c r="Y63" s="455" t="s">
        <v>126</v>
      </c>
      <c r="Z63" s="455" t="s">
        <v>126</v>
      </c>
      <c r="AA63" s="455" t="s">
        <v>126</v>
      </c>
      <c r="AB63" s="455" t="s">
        <v>126</v>
      </c>
      <c r="AC63" s="455" t="s">
        <v>126</v>
      </c>
      <c r="AD63" s="455" t="s">
        <v>126</v>
      </c>
      <c r="AE63" s="455" t="s">
        <v>126</v>
      </c>
      <c r="AF63" s="455" t="s">
        <v>126</v>
      </c>
      <c r="AG63" s="455" t="s">
        <v>126</v>
      </c>
      <c r="AH63" s="455" t="s">
        <v>126</v>
      </c>
      <c r="AI63" s="456" t="s">
        <v>126</v>
      </c>
    </row>
    <row r="64" spans="1:35" ht="25.5" x14ac:dyDescent="0.2">
      <c r="A64" s="215"/>
      <c r="B64" s="798">
        <f>B61+0.1</f>
        <v>61.70000000000001</v>
      </c>
      <c r="C64" s="299" t="s">
        <v>627</v>
      </c>
      <c r="D64" s="300"/>
      <c r="E64" s="301" t="s">
        <v>626</v>
      </c>
      <c r="F64" s="301">
        <v>2</v>
      </c>
      <c r="G64" s="462">
        <f t="shared" ref="G64:AI64" si="23">SUM(G65:G66)</f>
        <v>0</v>
      </c>
      <c r="H64" s="493">
        <f t="shared" si="23"/>
        <v>0</v>
      </c>
      <c r="I64" s="493">
        <f t="shared" si="23"/>
        <v>0</v>
      </c>
      <c r="J64" s="493">
        <f t="shared" si="23"/>
        <v>0</v>
      </c>
      <c r="K64" s="441">
        <f t="shared" si="23"/>
        <v>0</v>
      </c>
      <c r="L64" s="441">
        <f t="shared" si="23"/>
        <v>0</v>
      </c>
      <c r="M64" s="441">
        <f t="shared" si="23"/>
        <v>0</v>
      </c>
      <c r="N64" s="441">
        <f t="shared" si="23"/>
        <v>0</v>
      </c>
      <c r="O64" s="441">
        <f t="shared" si="23"/>
        <v>0</v>
      </c>
      <c r="P64" s="441">
        <f t="shared" si="23"/>
        <v>0</v>
      </c>
      <c r="Q64" s="441">
        <f t="shared" si="23"/>
        <v>0</v>
      </c>
      <c r="R64" s="441">
        <f t="shared" si="23"/>
        <v>0</v>
      </c>
      <c r="S64" s="441">
        <f t="shared" si="23"/>
        <v>0</v>
      </c>
      <c r="T64" s="441">
        <f t="shared" si="23"/>
        <v>0</v>
      </c>
      <c r="U64" s="441">
        <f t="shared" si="23"/>
        <v>0</v>
      </c>
      <c r="V64" s="441">
        <f t="shared" si="23"/>
        <v>0</v>
      </c>
      <c r="W64" s="441">
        <f t="shared" si="23"/>
        <v>0</v>
      </c>
      <c r="X64" s="441">
        <f t="shared" si="23"/>
        <v>0</v>
      </c>
      <c r="Y64" s="441">
        <f t="shared" si="23"/>
        <v>0</v>
      </c>
      <c r="Z64" s="441">
        <f t="shared" si="23"/>
        <v>0</v>
      </c>
      <c r="AA64" s="441">
        <f t="shared" si="23"/>
        <v>0</v>
      </c>
      <c r="AB64" s="441">
        <f t="shared" si="23"/>
        <v>0</v>
      </c>
      <c r="AC64" s="441">
        <f t="shared" si="23"/>
        <v>0</v>
      </c>
      <c r="AD64" s="441">
        <f t="shared" si="23"/>
        <v>0</v>
      </c>
      <c r="AE64" s="441">
        <f t="shared" si="23"/>
        <v>0</v>
      </c>
      <c r="AF64" s="441">
        <f t="shared" si="23"/>
        <v>0</v>
      </c>
      <c r="AG64" s="441">
        <f t="shared" si="23"/>
        <v>0</v>
      </c>
      <c r="AH64" s="441">
        <f t="shared" si="23"/>
        <v>0</v>
      </c>
      <c r="AI64" s="441">
        <f t="shared" si="23"/>
        <v>0</v>
      </c>
    </row>
    <row r="65" spans="1:35" x14ac:dyDescent="0.2">
      <c r="A65" s="215"/>
      <c r="B65" s="223" t="s">
        <v>126</v>
      </c>
      <c r="C65" s="789"/>
      <c r="D65" s="789"/>
      <c r="E65" s="213" t="s">
        <v>78</v>
      </c>
      <c r="F65" s="213">
        <v>2</v>
      </c>
      <c r="G65" s="462"/>
      <c r="H65" s="493"/>
      <c r="I65" s="493"/>
      <c r="J65" s="493"/>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5"/>
    </row>
    <row r="66" spans="1:35" x14ac:dyDescent="0.2">
      <c r="A66" s="215"/>
      <c r="B66" s="261" t="s">
        <v>126</v>
      </c>
      <c r="C66" s="469" t="s">
        <v>604</v>
      </c>
      <c r="D66" s="790" t="s">
        <v>126</v>
      </c>
      <c r="E66" s="451" t="s">
        <v>126</v>
      </c>
      <c r="F66" s="451"/>
      <c r="G66" s="447" t="s">
        <v>126</v>
      </c>
      <c r="H66" s="481" t="s">
        <v>126</v>
      </c>
      <c r="I66" s="481" t="s">
        <v>126</v>
      </c>
      <c r="J66" s="481" t="s">
        <v>126</v>
      </c>
      <c r="K66" s="455" t="s">
        <v>126</v>
      </c>
      <c r="L66" s="455" t="s">
        <v>126</v>
      </c>
      <c r="M66" s="455" t="s">
        <v>126</v>
      </c>
      <c r="N66" s="455" t="s">
        <v>126</v>
      </c>
      <c r="O66" s="455" t="s">
        <v>126</v>
      </c>
      <c r="P66" s="455" t="s">
        <v>126</v>
      </c>
      <c r="Q66" s="455" t="s">
        <v>126</v>
      </c>
      <c r="R66" s="455" t="s">
        <v>126</v>
      </c>
      <c r="S66" s="455" t="s">
        <v>126</v>
      </c>
      <c r="T66" s="455" t="s">
        <v>126</v>
      </c>
      <c r="U66" s="455" t="s">
        <v>126</v>
      </c>
      <c r="V66" s="455" t="s">
        <v>126</v>
      </c>
      <c r="W66" s="455" t="s">
        <v>126</v>
      </c>
      <c r="X66" s="455" t="s">
        <v>126</v>
      </c>
      <c r="Y66" s="455" t="s">
        <v>126</v>
      </c>
      <c r="Z66" s="455" t="s">
        <v>126</v>
      </c>
      <c r="AA66" s="455" t="s">
        <v>126</v>
      </c>
      <c r="AB66" s="455" t="s">
        <v>126</v>
      </c>
      <c r="AC66" s="455" t="s">
        <v>126</v>
      </c>
      <c r="AD66" s="455" t="s">
        <v>126</v>
      </c>
      <c r="AE66" s="455" t="s">
        <v>126</v>
      </c>
      <c r="AF66" s="455" t="s">
        <v>126</v>
      </c>
      <c r="AG66" s="455" t="s">
        <v>126</v>
      </c>
      <c r="AH66" s="455" t="s">
        <v>126</v>
      </c>
      <c r="AI66" s="456" t="s">
        <v>126</v>
      </c>
    </row>
    <row r="67" spans="1:35" ht="25.5" x14ac:dyDescent="0.2">
      <c r="A67" s="215"/>
      <c r="B67" s="798">
        <f>B64+0.1</f>
        <v>61.800000000000011</v>
      </c>
      <c r="C67" s="299" t="s">
        <v>628</v>
      </c>
      <c r="D67" s="300"/>
      <c r="E67" s="301" t="s">
        <v>626</v>
      </c>
      <c r="F67" s="301">
        <v>2</v>
      </c>
      <c r="G67" s="462">
        <f t="shared" ref="G67:AI67" si="24">SUM(G68:G69)</f>
        <v>0</v>
      </c>
      <c r="H67" s="493">
        <f t="shared" si="24"/>
        <v>0</v>
      </c>
      <c r="I67" s="493">
        <f t="shared" si="24"/>
        <v>0</v>
      </c>
      <c r="J67" s="493">
        <f t="shared" si="24"/>
        <v>0</v>
      </c>
      <c r="K67" s="441">
        <f t="shared" si="24"/>
        <v>0</v>
      </c>
      <c r="L67" s="441">
        <f t="shared" si="24"/>
        <v>0</v>
      </c>
      <c r="M67" s="441">
        <f t="shared" si="24"/>
        <v>0</v>
      </c>
      <c r="N67" s="441">
        <f t="shared" si="24"/>
        <v>0</v>
      </c>
      <c r="O67" s="441">
        <f t="shared" si="24"/>
        <v>0</v>
      </c>
      <c r="P67" s="441">
        <f t="shared" si="24"/>
        <v>0</v>
      </c>
      <c r="Q67" s="441">
        <f t="shared" si="24"/>
        <v>0</v>
      </c>
      <c r="R67" s="441">
        <f t="shared" si="24"/>
        <v>0</v>
      </c>
      <c r="S67" s="441">
        <f t="shared" si="24"/>
        <v>0</v>
      </c>
      <c r="T67" s="441">
        <f t="shared" si="24"/>
        <v>0</v>
      </c>
      <c r="U67" s="441">
        <f t="shared" si="24"/>
        <v>0</v>
      </c>
      <c r="V67" s="441">
        <f t="shared" si="24"/>
        <v>0</v>
      </c>
      <c r="W67" s="441">
        <f t="shared" si="24"/>
        <v>0</v>
      </c>
      <c r="X67" s="441">
        <f t="shared" si="24"/>
        <v>0</v>
      </c>
      <c r="Y67" s="441">
        <f t="shared" si="24"/>
        <v>0</v>
      </c>
      <c r="Z67" s="441">
        <f t="shared" si="24"/>
        <v>0</v>
      </c>
      <c r="AA67" s="441">
        <f t="shared" si="24"/>
        <v>0</v>
      </c>
      <c r="AB67" s="441">
        <f t="shared" si="24"/>
        <v>0</v>
      </c>
      <c r="AC67" s="441">
        <f t="shared" si="24"/>
        <v>0</v>
      </c>
      <c r="AD67" s="441">
        <f t="shared" si="24"/>
        <v>0</v>
      </c>
      <c r="AE67" s="441">
        <f t="shared" si="24"/>
        <v>0</v>
      </c>
      <c r="AF67" s="441">
        <f t="shared" si="24"/>
        <v>0</v>
      </c>
      <c r="AG67" s="441">
        <f t="shared" si="24"/>
        <v>0</v>
      </c>
      <c r="AH67" s="441">
        <f t="shared" si="24"/>
        <v>0</v>
      </c>
      <c r="AI67" s="441">
        <f t="shared" si="24"/>
        <v>0</v>
      </c>
    </row>
    <row r="68" spans="1:35" x14ac:dyDescent="0.2">
      <c r="A68" s="215"/>
      <c r="B68" s="223" t="s">
        <v>126</v>
      </c>
      <c r="C68" s="789"/>
      <c r="D68" s="789"/>
      <c r="E68" s="213" t="s">
        <v>78</v>
      </c>
      <c r="F68" s="213">
        <v>2</v>
      </c>
      <c r="G68" s="462"/>
      <c r="H68" s="493"/>
      <c r="I68" s="493"/>
      <c r="J68" s="493"/>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5"/>
    </row>
    <row r="69" spans="1:35" x14ac:dyDescent="0.2">
      <c r="A69" s="215"/>
      <c r="B69" s="261" t="s">
        <v>126</v>
      </c>
      <c r="C69" s="469" t="s">
        <v>604</v>
      </c>
      <c r="D69" s="790" t="s">
        <v>126</v>
      </c>
      <c r="E69" s="451" t="s">
        <v>126</v>
      </c>
      <c r="F69" s="451"/>
      <c r="G69" s="447" t="s">
        <v>126</v>
      </c>
      <c r="H69" s="481" t="s">
        <v>126</v>
      </c>
      <c r="I69" s="481" t="s">
        <v>126</v>
      </c>
      <c r="J69" s="481" t="s">
        <v>126</v>
      </c>
      <c r="K69" s="455" t="s">
        <v>126</v>
      </c>
      <c r="L69" s="455" t="s">
        <v>126</v>
      </c>
      <c r="M69" s="455" t="s">
        <v>126</v>
      </c>
      <c r="N69" s="455" t="s">
        <v>126</v>
      </c>
      <c r="O69" s="455" t="s">
        <v>126</v>
      </c>
      <c r="P69" s="455" t="s">
        <v>126</v>
      </c>
      <c r="Q69" s="455" t="s">
        <v>126</v>
      </c>
      <c r="R69" s="455" t="s">
        <v>126</v>
      </c>
      <c r="S69" s="455" t="s">
        <v>126</v>
      </c>
      <c r="T69" s="455" t="s">
        <v>126</v>
      </c>
      <c r="U69" s="455" t="s">
        <v>126</v>
      </c>
      <c r="V69" s="455" t="s">
        <v>126</v>
      </c>
      <c r="W69" s="455" t="s">
        <v>126</v>
      </c>
      <c r="X69" s="455" t="s">
        <v>126</v>
      </c>
      <c r="Y69" s="455" t="s">
        <v>126</v>
      </c>
      <c r="Z69" s="455" t="s">
        <v>126</v>
      </c>
      <c r="AA69" s="455" t="s">
        <v>126</v>
      </c>
      <c r="AB69" s="455" t="s">
        <v>126</v>
      </c>
      <c r="AC69" s="455" t="s">
        <v>126</v>
      </c>
      <c r="AD69" s="455" t="s">
        <v>126</v>
      </c>
      <c r="AE69" s="455" t="s">
        <v>126</v>
      </c>
      <c r="AF69" s="455" t="s">
        <v>126</v>
      </c>
      <c r="AG69" s="455" t="s">
        <v>126</v>
      </c>
      <c r="AH69" s="455" t="s">
        <v>126</v>
      </c>
      <c r="AI69" s="456" t="s">
        <v>126</v>
      </c>
    </row>
    <row r="70" spans="1:35" ht="25.5" x14ac:dyDescent="0.2">
      <c r="A70" s="215"/>
      <c r="B70" s="798">
        <f>B67+0.1</f>
        <v>61.900000000000013</v>
      </c>
      <c r="C70" s="299" t="s">
        <v>629</v>
      </c>
      <c r="D70" s="224"/>
      <c r="E70" s="301" t="s">
        <v>626</v>
      </c>
      <c r="F70" s="301">
        <v>2</v>
      </c>
      <c r="G70" s="462">
        <f t="shared" ref="G70:AI70" si="25">SUM(G71:G72)</f>
        <v>0</v>
      </c>
      <c r="H70" s="493">
        <f t="shared" si="25"/>
        <v>0</v>
      </c>
      <c r="I70" s="493">
        <f t="shared" si="25"/>
        <v>0</v>
      </c>
      <c r="J70" s="493">
        <f t="shared" si="25"/>
        <v>0</v>
      </c>
      <c r="K70" s="441">
        <f t="shared" si="25"/>
        <v>0</v>
      </c>
      <c r="L70" s="441">
        <f t="shared" si="25"/>
        <v>0</v>
      </c>
      <c r="M70" s="441">
        <f t="shared" si="25"/>
        <v>0</v>
      </c>
      <c r="N70" s="441">
        <f t="shared" si="25"/>
        <v>0</v>
      </c>
      <c r="O70" s="441">
        <f t="shared" si="25"/>
        <v>0</v>
      </c>
      <c r="P70" s="441">
        <f t="shared" si="25"/>
        <v>0</v>
      </c>
      <c r="Q70" s="441">
        <f t="shared" si="25"/>
        <v>0</v>
      </c>
      <c r="R70" s="441">
        <f t="shared" si="25"/>
        <v>0</v>
      </c>
      <c r="S70" s="441">
        <f t="shared" si="25"/>
        <v>0</v>
      </c>
      <c r="T70" s="441">
        <f t="shared" si="25"/>
        <v>0</v>
      </c>
      <c r="U70" s="441">
        <f t="shared" si="25"/>
        <v>0</v>
      </c>
      <c r="V70" s="441">
        <f t="shared" si="25"/>
        <v>0</v>
      </c>
      <c r="W70" s="441">
        <f t="shared" si="25"/>
        <v>0</v>
      </c>
      <c r="X70" s="441">
        <f t="shared" si="25"/>
        <v>0</v>
      </c>
      <c r="Y70" s="441">
        <f t="shared" si="25"/>
        <v>0</v>
      </c>
      <c r="Z70" s="441">
        <f t="shared" si="25"/>
        <v>0</v>
      </c>
      <c r="AA70" s="441">
        <f t="shared" si="25"/>
        <v>0</v>
      </c>
      <c r="AB70" s="441">
        <f t="shared" si="25"/>
        <v>0</v>
      </c>
      <c r="AC70" s="441">
        <f t="shared" si="25"/>
        <v>0</v>
      </c>
      <c r="AD70" s="441">
        <f t="shared" si="25"/>
        <v>0</v>
      </c>
      <c r="AE70" s="441">
        <f t="shared" si="25"/>
        <v>0</v>
      </c>
      <c r="AF70" s="441">
        <f t="shared" si="25"/>
        <v>0</v>
      </c>
      <c r="AG70" s="441">
        <f t="shared" si="25"/>
        <v>0</v>
      </c>
      <c r="AH70" s="441">
        <f t="shared" si="25"/>
        <v>0</v>
      </c>
      <c r="AI70" s="441">
        <f t="shared" si="25"/>
        <v>0</v>
      </c>
    </row>
    <row r="71" spans="1:35" x14ac:dyDescent="0.2">
      <c r="A71" s="215"/>
      <c r="B71" s="223" t="s">
        <v>126</v>
      </c>
      <c r="C71" s="789"/>
      <c r="D71" s="789"/>
      <c r="E71" s="213" t="s">
        <v>78</v>
      </c>
      <c r="F71" s="213">
        <v>2</v>
      </c>
      <c r="G71" s="462"/>
      <c r="H71" s="493"/>
      <c r="I71" s="493"/>
      <c r="J71" s="493"/>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5"/>
    </row>
    <row r="72" spans="1:35" x14ac:dyDescent="0.2">
      <c r="A72" s="215"/>
      <c r="B72" s="261" t="s">
        <v>126</v>
      </c>
      <c r="C72" s="469" t="s">
        <v>604</v>
      </c>
      <c r="D72" s="790" t="s">
        <v>126</v>
      </c>
      <c r="E72" s="451" t="s">
        <v>126</v>
      </c>
      <c r="F72" s="451"/>
      <c r="G72" s="447" t="s">
        <v>126</v>
      </c>
      <c r="H72" s="481" t="s">
        <v>126</v>
      </c>
      <c r="I72" s="481" t="s">
        <v>126</v>
      </c>
      <c r="J72" s="481" t="s">
        <v>126</v>
      </c>
      <c r="K72" s="455" t="s">
        <v>126</v>
      </c>
      <c r="L72" s="455" t="s">
        <v>126</v>
      </c>
      <c r="M72" s="455" t="s">
        <v>126</v>
      </c>
      <c r="N72" s="455" t="s">
        <v>126</v>
      </c>
      <c r="O72" s="455" t="s">
        <v>126</v>
      </c>
      <c r="P72" s="455" t="s">
        <v>126</v>
      </c>
      <c r="Q72" s="455" t="s">
        <v>126</v>
      </c>
      <c r="R72" s="455" t="s">
        <v>126</v>
      </c>
      <c r="S72" s="455" t="s">
        <v>126</v>
      </c>
      <c r="T72" s="455" t="s">
        <v>126</v>
      </c>
      <c r="U72" s="455" t="s">
        <v>126</v>
      </c>
      <c r="V72" s="455" t="s">
        <v>126</v>
      </c>
      <c r="W72" s="455" t="s">
        <v>126</v>
      </c>
      <c r="X72" s="455" t="s">
        <v>126</v>
      </c>
      <c r="Y72" s="455" t="s">
        <v>126</v>
      </c>
      <c r="Z72" s="455" t="s">
        <v>126</v>
      </c>
      <c r="AA72" s="455" t="s">
        <v>126</v>
      </c>
      <c r="AB72" s="455" t="s">
        <v>126</v>
      </c>
      <c r="AC72" s="455" t="s">
        <v>126</v>
      </c>
      <c r="AD72" s="455" t="s">
        <v>126</v>
      </c>
      <c r="AE72" s="455" t="s">
        <v>126</v>
      </c>
      <c r="AF72" s="455" t="s">
        <v>126</v>
      </c>
      <c r="AG72" s="455" t="s">
        <v>126</v>
      </c>
      <c r="AH72" s="455" t="s">
        <v>126</v>
      </c>
      <c r="AI72" s="456" t="s">
        <v>126</v>
      </c>
    </row>
    <row r="73" spans="1:35" ht="25.5" x14ac:dyDescent="0.2">
      <c r="A73" s="215"/>
      <c r="B73" s="802">
        <f>B45</f>
        <v>61.1</v>
      </c>
      <c r="C73" s="299" t="s">
        <v>630</v>
      </c>
      <c r="D73" s="300"/>
      <c r="E73" s="301" t="s">
        <v>626</v>
      </c>
      <c r="F73" s="301">
        <v>2</v>
      </c>
      <c r="G73" s="462">
        <f t="shared" ref="G73:AI73" si="26">SUM(G74:G75)</f>
        <v>0</v>
      </c>
      <c r="H73" s="493">
        <f t="shared" si="26"/>
        <v>0</v>
      </c>
      <c r="I73" s="493">
        <f t="shared" si="26"/>
        <v>0</v>
      </c>
      <c r="J73" s="493">
        <f t="shared" si="26"/>
        <v>0</v>
      </c>
      <c r="K73" s="441">
        <f t="shared" si="26"/>
        <v>0</v>
      </c>
      <c r="L73" s="441">
        <f t="shared" si="26"/>
        <v>0</v>
      </c>
      <c r="M73" s="441">
        <f t="shared" si="26"/>
        <v>0</v>
      </c>
      <c r="N73" s="441">
        <f t="shared" si="26"/>
        <v>0</v>
      </c>
      <c r="O73" s="441">
        <f t="shared" si="26"/>
        <v>0</v>
      </c>
      <c r="P73" s="441">
        <f t="shared" si="26"/>
        <v>0</v>
      </c>
      <c r="Q73" s="441">
        <f t="shared" si="26"/>
        <v>0</v>
      </c>
      <c r="R73" s="441">
        <f t="shared" si="26"/>
        <v>0</v>
      </c>
      <c r="S73" s="441">
        <f t="shared" si="26"/>
        <v>0</v>
      </c>
      <c r="T73" s="441">
        <f t="shared" si="26"/>
        <v>0</v>
      </c>
      <c r="U73" s="441">
        <f t="shared" si="26"/>
        <v>0</v>
      </c>
      <c r="V73" s="441">
        <f t="shared" si="26"/>
        <v>0</v>
      </c>
      <c r="W73" s="441">
        <f t="shared" si="26"/>
        <v>0</v>
      </c>
      <c r="X73" s="441">
        <f t="shared" si="26"/>
        <v>0</v>
      </c>
      <c r="Y73" s="441">
        <f t="shared" si="26"/>
        <v>0</v>
      </c>
      <c r="Z73" s="441">
        <f t="shared" si="26"/>
        <v>0</v>
      </c>
      <c r="AA73" s="441">
        <f t="shared" si="26"/>
        <v>0</v>
      </c>
      <c r="AB73" s="441">
        <f t="shared" si="26"/>
        <v>0</v>
      </c>
      <c r="AC73" s="441">
        <f t="shared" si="26"/>
        <v>0</v>
      </c>
      <c r="AD73" s="441">
        <f t="shared" si="26"/>
        <v>0</v>
      </c>
      <c r="AE73" s="441">
        <f t="shared" si="26"/>
        <v>0</v>
      </c>
      <c r="AF73" s="441">
        <f t="shared" si="26"/>
        <v>0</v>
      </c>
      <c r="AG73" s="441">
        <f t="shared" si="26"/>
        <v>0</v>
      </c>
      <c r="AH73" s="441">
        <f t="shared" si="26"/>
        <v>0</v>
      </c>
      <c r="AI73" s="441">
        <f t="shared" si="26"/>
        <v>0</v>
      </c>
    </row>
    <row r="74" spans="1:35" x14ac:dyDescent="0.2">
      <c r="A74" s="215"/>
      <c r="B74" s="223" t="s">
        <v>126</v>
      </c>
      <c r="C74" s="789"/>
      <c r="D74" s="789"/>
      <c r="E74" s="213" t="s">
        <v>78</v>
      </c>
      <c r="F74" s="213">
        <v>2</v>
      </c>
      <c r="G74" s="462"/>
      <c r="H74" s="493"/>
      <c r="I74" s="493"/>
      <c r="J74" s="493"/>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5"/>
    </row>
    <row r="75" spans="1:35" ht="15.75" thickBot="1" x14ac:dyDescent="0.25">
      <c r="A75" s="215"/>
      <c r="B75" s="302" t="s">
        <v>126</v>
      </c>
      <c r="C75" s="469" t="s">
        <v>604</v>
      </c>
      <c r="D75" s="790" t="s">
        <v>126</v>
      </c>
      <c r="E75" s="803" t="s">
        <v>126</v>
      </c>
      <c r="F75" s="803"/>
      <c r="G75" s="499" t="s">
        <v>126</v>
      </c>
      <c r="H75" s="804" t="s">
        <v>126</v>
      </c>
      <c r="I75" s="804" t="s">
        <v>126</v>
      </c>
      <c r="J75" s="804" t="s">
        <v>126</v>
      </c>
      <c r="K75" s="501" t="s">
        <v>126</v>
      </c>
      <c r="L75" s="501" t="s">
        <v>126</v>
      </c>
      <c r="M75" s="501" t="s">
        <v>126</v>
      </c>
      <c r="N75" s="501" t="s">
        <v>126</v>
      </c>
      <c r="O75" s="501" t="s">
        <v>126</v>
      </c>
      <c r="P75" s="501" t="s">
        <v>126</v>
      </c>
      <c r="Q75" s="501" t="s">
        <v>126</v>
      </c>
      <c r="R75" s="501" t="s">
        <v>126</v>
      </c>
      <c r="S75" s="501" t="s">
        <v>126</v>
      </c>
      <c r="T75" s="501" t="s">
        <v>126</v>
      </c>
      <c r="U75" s="501" t="s">
        <v>126</v>
      </c>
      <c r="V75" s="501" t="s">
        <v>126</v>
      </c>
      <c r="W75" s="501" t="s">
        <v>126</v>
      </c>
      <c r="X75" s="501" t="s">
        <v>126</v>
      </c>
      <c r="Y75" s="501" t="s">
        <v>126</v>
      </c>
      <c r="Z75" s="501" t="s">
        <v>126</v>
      </c>
      <c r="AA75" s="501" t="s">
        <v>126</v>
      </c>
      <c r="AB75" s="501" t="s">
        <v>126</v>
      </c>
      <c r="AC75" s="501" t="s">
        <v>126</v>
      </c>
      <c r="AD75" s="501" t="s">
        <v>126</v>
      </c>
      <c r="AE75" s="501" t="s">
        <v>126</v>
      </c>
      <c r="AF75" s="501" t="s">
        <v>126</v>
      </c>
      <c r="AG75" s="501" t="s">
        <v>126</v>
      </c>
      <c r="AH75" s="501" t="s">
        <v>126</v>
      </c>
      <c r="AI75" s="805" t="s">
        <v>126</v>
      </c>
    </row>
    <row r="76" spans="1:35" x14ac:dyDescent="0.2">
      <c r="A76" s="215"/>
      <c r="B76" s="208"/>
      <c r="C76" s="215"/>
      <c r="D76" s="225"/>
      <c r="E76" s="201"/>
      <c r="F76" s="201"/>
      <c r="G76" s="201"/>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row>
    <row r="77" spans="1:35" x14ac:dyDescent="0.2">
      <c r="A77" s="215"/>
      <c r="B77" s="208"/>
      <c r="C77" s="511" t="str">
        <f>'TITLE PAGE'!B9</f>
        <v>Company:</v>
      </c>
      <c r="D77" s="806" t="str">
        <f>'TITLE PAGE'!D9</f>
        <v>Severn Trent Water</v>
      </c>
      <c r="E77" s="201"/>
      <c r="F77" s="201"/>
      <c r="G77" s="201"/>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row>
    <row r="78" spans="1:35" x14ac:dyDescent="0.2">
      <c r="A78" s="215"/>
      <c r="B78" s="208"/>
      <c r="C78" s="513" t="str">
        <f>'TITLE PAGE'!B10</f>
        <v>Resource Zone Name:</v>
      </c>
      <c r="D78" s="620" t="str">
        <f>'TITLE PAGE'!D10</f>
        <v>Shelton</v>
      </c>
      <c r="E78" s="201"/>
      <c r="F78" s="201"/>
      <c r="G78" s="201"/>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row>
    <row r="79" spans="1:35" x14ac:dyDescent="0.2">
      <c r="A79" s="215"/>
      <c r="B79" s="208"/>
      <c r="C79" s="513" t="str">
        <f>'TITLE PAGE'!B11</f>
        <v>Resource Zone Number:</v>
      </c>
      <c r="D79" s="620">
        <f>'TITLE PAGE'!D11</f>
        <v>11</v>
      </c>
      <c r="E79" s="201"/>
      <c r="F79" s="201"/>
      <c r="G79" s="201"/>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row>
    <row r="80" spans="1:35" x14ac:dyDescent="0.2">
      <c r="A80" s="215"/>
      <c r="B80" s="208"/>
      <c r="C80" s="513" t="str">
        <f>'TITLE PAGE'!B12</f>
        <v xml:space="preserve">Planning Scenario Name:                                                                     </v>
      </c>
      <c r="D80" s="620" t="str">
        <f>'TITLE PAGE'!D12</f>
        <v>Dry Year Annual Average</v>
      </c>
      <c r="E80" s="201"/>
      <c r="F80" s="201"/>
      <c r="G80" s="201"/>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row>
    <row r="81" spans="1:35" x14ac:dyDescent="0.2">
      <c r="A81" s="215"/>
      <c r="B81" s="215"/>
      <c r="C81" s="517" t="str">
        <f>'TITLE PAGE'!B13</f>
        <v xml:space="preserve">Chosen Level of Service:  </v>
      </c>
      <c r="D81" s="807" t="str">
        <f>'TITLE PAGE'!D13</f>
        <v>No more than 3 in 100 Temporary Use Bans</v>
      </c>
      <c r="E81" s="201"/>
      <c r="F81" s="201"/>
      <c r="G81" s="201"/>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row>
    <row r="82" spans="1:35" x14ac:dyDescent="0.2">
      <c r="A82" s="215"/>
      <c r="B82" s="215"/>
      <c r="C82" s="215"/>
      <c r="D82" s="215"/>
      <c r="E82" s="201"/>
      <c r="F82" s="201"/>
      <c r="G82" s="201"/>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row>
  </sheetData>
  <sheetProtection algorithmName="SHA-512" hashValue="04m5/4XVE8YgkQGRjdFsXCN2A83q6vwDtoMUYhKAmwrUFlnycST5lzuTl1NMcZxEcqvBRhhlSvTf09SmEjNriA==" saltValue="8NzRA87dO54t1dyjvsrY6Q==" spinCount="100000" sheet="1" objects="1" scenarios="1"/>
  <mergeCells count="1">
    <mergeCell ref="G2:AI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80" zoomScaleNormal="80" workbookViewId="0">
      <pane xSplit="7" ySplit="2" topLeftCell="H3" activePane="bottomRight" state="frozen"/>
      <selection pane="topRight" activeCell="H1" sqref="H1"/>
      <selection pane="bottomLeft" activeCell="A3" sqref="A3"/>
      <selection pane="bottomRight" activeCell="D8" sqref="D8"/>
    </sheetView>
  </sheetViews>
  <sheetFormatPr defaultColWidth="8.88671875" defaultRowHeight="15" x14ac:dyDescent="0.2"/>
  <cols>
    <col min="1" max="1" width="2.109375" style="418" customWidth="1"/>
    <col min="2" max="2" width="7.88671875" style="418" customWidth="1"/>
    <col min="3" max="3" width="5.6640625" style="418" customWidth="1"/>
    <col min="4" max="4" width="39.77734375" style="418" customWidth="1"/>
    <col min="5" max="5" width="34.21875" style="418" customWidth="1"/>
    <col min="6" max="6" width="6.109375" style="418" customWidth="1"/>
    <col min="7" max="7" width="8.44140625" style="418" customWidth="1"/>
    <col min="8" max="8" width="15.44140625" style="418" customWidth="1"/>
    <col min="9" max="9" width="12.21875" style="418" customWidth="1"/>
    <col min="10" max="10" width="12.6640625" style="418" customWidth="1"/>
    <col min="11" max="11" width="12" style="418" customWidth="1"/>
    <col min="12" max="36" width="11.44140625" style="418" customWidth="1"/>
    <col min="37" max="233" width="8.88671875" style="418"/>
    <col min="234" max="234" width="2.109375" style="418" customWidth="1"/>
    <col min="235" max="235" width="7.88671875" style="418" customWidth="1"/>
    <col min="236" max="236" width="5.6640625" style="418" customWidth="1"/>
    <col min="237" max="237" width="39.77734375" style="418" customWidth="1"/>
    <col min="238" max="238" width="34.21875" style="418" customWidth="1"/>
    <col min="239" max="239" width="6.109375" style="418" customWidth="1"/>
    <col min="240" max="240" width="8.44140625" style="418" customWidth="1"/>
    <col min="241" max="241" width="15.44140625" style="418" customWidth="1"/>
    <col min="242" max="242" width="12.21875" style="418" customWidth="1"/>
    <col min="243" max="243" width="12.6640625" style="418" customWidth="1"/>
    <col min="244" max="244" width="12" style="418" customWidth="1"/>
    <col min="245" max="269" width="11.44140625" style="418" customWidth="1"/>
    <col min="270" max="489" width="8.88671875" style="418"/>
    <col min="490" max="490" width="2.109375" style="418" customWidth="1"/>
    <col min="491" max="491" width="7.88671875" style="418" customWidth="1"/>
    <col min="492" max="492" width="5.6640625" style="418" customWidth="1"/>
    <col min="493" max="493" width="39.77734375" style="418" customWidth="1"/>
    <col min="494" max="494" width="34.21875" style="418" customWidth="1"/>
    <col min="495" max="495" width="6.109375" style="418" customWidth="1"/>
    <col min="496" max="496" width="8.44140625" style="418" customWidth="1"/>
    <col min="497" max="497" width="15.44140625" style="418" customWidth="1"/>
    <col min="498" max="498" width="12.21875" style="418" customWidth="1"/>
    <col min="499" max="499" width="12.6640625" style="418" customWidth="1"/>
    <col min="500" max="500" width="12" style="418" customWidth="1"/>
    <col min="501" max="525" width="11.44140625" style="418" customWidth="1"/>
    <col min="526" max="745" width="8.88671875" style="418"/>
    <col min="746" max="746" width="2.109375" style="418" customWidth="1"/>
    <col min="747" max="747" width="7.88671875" style="418" customWidth="1"/>
    <col min="748" max="748" width="5.6640625" style="418" customWidth="1"/>
    <col min="749" max="749" width="39.77734375" style="418" customWidth="1"/>
    <col min="750" max="750" width="34.21875" style="418" customWidth="1"/>
    <col min="751" max="751" width="6.109375" style="418" customWidth="1"/>
    <col min="752" max="752" width="8.44140625" style="418" customWidth="1"/>
    <col min="753" max="753" width="15.44140625" style="418" customWidth="1"/>
    <col min="754" max="754" width="12.21875" style="418" customWidth="1"/>
    <col min="755" max="755" width="12.6640625" style="418" customWidth="1"/>
    <col min="756" max="756" width="12" style="418" customWidth="1"/>
    <col min="757" max="781" width="11.44140625" style="418" customWidth="1"/>
    <col min="782" max="1001" width="8.88671875" style="418"/>
    <col min="1002" max="1002" width="2.109375" style="418" customWidth="1"/>
    <col min="1003" max="1003" width="7.88671875" style="418" customWidth="1"/>
    <col min="1004" max="1004" width="5.6640625" style="418" customWidth="1"/>
    <col min="1005" max="1005" width="39.77734375" style="418" customWidth="1"/>
    <col min="1006" max="1006" width="34.21875" style="418" customWidth="1"/>
    <col min="1007" max="1007" width="6.109375" style="418" customWidth="1"/>
    <col min="1008" max="1008" width="8.44140625" style="418" customWidth="1"/>
    <col min="1009" max="1009" width="15.44140625" style="418" customWidth="1"/>
    <col min="1010" max="1010" width="12.21875" style="418" customWidth="1"/>
    <col min="1011" max="1011" width="12.6640625" style="418" customWidth="1"/>
    <col min="1012" max="1012" width="12" style="418" customWidth="1"/>
    <col min="1013" max="1037" width="11.44140625" style="418" customWidth="1"/>
    <col min="1038" max="1257" width="8.88671875" style="418"/>
    <col min="1258" max="1258" width="2.109375" style="418" customWidth="1"/>
    <col min="1259" max="1259" width="7.88671875" style="418" customWidth="1"/>
    <col min="1260" max="1260" width="5.6640625" style="418" customWidth="1"/>
    <col min="1261" max="1261" width="39.77734375" style="418" customWidth="1"/>
    <col min="1262" max="1262" width="34.21875" style="418" customWidth="1"/>
    <col min="1263" max="1263" width="6.109375" style="418" customWidth="1"/>
    <col min="1264" max="1264" width="8.44140625" style="418" customWidth="1"/>
    <col min="1265" max="1265" width="15.44140625" style="418" customWidth="1"/>
    <col min="1266" max="1266" width="12.21875" style="418" customWidth="1"/>
    <col min="1267" max="1267" width="12.6640625" style="418" customWidth="1"/>
    <col min="1268" max="1268" width="12" style="418" customWidth="1"/>
    <col min="1269" max="1293" width="11.44140625" style="418" customWidth="1"/>
    <col min="1294" max="1513" width="8.88671875" style="418"/>
    <col min="1514" max="1514" width="2.109375" style="418" customWidth="1"/>
    <col min="1515" max="1515" width="7.88671875" style="418" customWidth="1"/>
    <col min="1516" max="1516" width="5.6640625" style="418" customWidth="1"/>
    <col min="1517" max="1517" width="39.77734375" style="418" customWidth="1"/>
    <col min="1518" max="1518" width="34.21875" style="418" customWidth="1"/>
    <col min="1519" max="1519" width="6.109375" style="418" customWidth="1"/>
    <col min="1520" max="1520" width="8.44140625" style="418" customWidth="1"/>
    <col min="1521" max="1521" width="15.44140625" style="418" customWidth="1"/>
    <col min="1522" max="1522" width="12.21875" style="418" customWidth="1"/>
    <col min="1523" max="1523" width="12.6640625" style="418" customWidth="1"/>
    <col min="1524" max="1524" width="12" style="418" customWidth="1"/>
    <col min="1525" max="1549" width="11.44140625" style="418" customWidth="1"/>
    <col min="1550" max="1769" width="8.88671875" style="418"/>
    <col min="1770" max="1770" width="2.109375" style="418" customWidth="1"/>
    <col min="1771" max="1771" width="7.88671875" style="418" customWidth="1"/>
    <col min="1772" max="1772" width="5.6640625" style="418" customWidth="1"/>
    <col min="1773" max="1773" width="39.77734375" style="418" customWidth="1"/>
    <col min="1774" max="1774" width="34.21875" style="418" customWidth="1"/>
    <col min="1775" max="1775" width="6.109375" style="418" customWidth="1"/>
    <col min="1776" max="1776" width="8.44140625" style="418" customWidth="1"/>
    <col min="1777" max="1777" width="15.44140625" style="418" customWidth="1"/>
    <col min="1778" max="1778" width="12.21875" style="418" customWidth="1"/>
    <col min="1779" max="1779" width="12.6640625" style="418" customWidth="1"/>
    <col min="1780" max="1780" width="12" style="418" customWidth="1"/>
    <col min="1781" max="1805" width="11.44140625" style="418" customWidth="1"/>
    <col min="1806" max="2025" width="8.88671875" style="418"/>
    <col min="2026" max="2026" width="2.109375" style="418" customWidth="1"/>
    <col min="2027" max="2027" width="7.88671875" style="418" customWidth="1"/>
    <col min="2028" max="2028" width="5.6640625" style="418" customWidth="1"/>
    <col min="2029" max="2029" width="39.77734375" style="418" customWidth="1"/>
    <col min="2030" max="2030" width="34.21875" style="418" customWidth="1"/>
    <col min="2031" max="2031" width="6.109375" style="418" customWidth="1"/>
    <col min="2032" max="2032" width="8.44140625" style="418" customWidth="1"/>
    <col min="2033" max="2033" width="15.44140625" style="418" customWidth="1"/>
    <col min="2034" max="2034" width="12.21875" style="418" customWidth="1"/>
    <col min="2035" max="2035" width="12.6640625" style="418" customWidth="1"/>
    <col min="2036" max="2036" width="12" style="418" customWidth="1"/>
    <col min="2037" max="2061" width="11.44140625" style="418" customWidth="1"/>
    <col min="2062" max="2281" width="8.88671875" style="418"/>
    <col min="2282" max="2282" width="2.109375" style="418" customWidth="1"/>
    <col min="2283" max="2283" width="7.88671875" style="418" customWidth="1"/>
    <col min="2284" max="2284" width="5.6640625" style="418" customWidth="1"/>
    <col min="2285" max="2285" width="39.77734375" style="418" customWidth="1"/>
    <col min="2286" max="2286" width="34.21875" style="418" customWidth="1"/>
    <col min="2287" max="2287" width="6.109375" style="418" customWidth="1"/>
    <col min="2288" max="2288" width="8.44140625" style="418" customWidth="1"/>
    <col min="2289" max="2289" width="15.44140625" style="418" customWidth="1"/>
    <col min="2290" max="2290" width="12.21875" style="418" customWidth="1"/>
    <col min="2291" max="2291" width="12.6640625" style="418" customWidth="1"/>
    <col min="2292" max="2292" width="12" style="418" customWidth="1"/>
    <col min="2293" max="2317" width="11.44140625" style="418" customWidth="1"/>
    <col min="2318" max="2537" width="8.88671875" style="418"/>
    <col min="2538" max="2538" width="2.109375" style="418" customWidth="1"/>
    <col min="2539" max="2539" width="7.88671875" style="418" customWidth="1"/>
    <col min="2540" max="2540" width="5.6640625" style="418" customWidth="1"/>
    <col min="2541" max="2541" width="39.77734375" style="418" customWidth="1"/>
    <col min="2542" max="2542" width="34.21875" style="418" customWidth="1"/>
    <col min="2543" max="2543" width="6.109375" style="418" customWidth="1"/>
    <col min="2544" max="2544" width="8.44140625" style="418" customWidth="1"/>
    <col min="2545" max="2545" width="15.44140625" style="418" customWidth="1"/>
    <col min="2546" max="2546" width="12.21875" style="418" customWidth="1"/>
    <col min="2547" max="2547" width="12.6640625" style="418" customWidth="1"/>
    <col min="2548" max="2548" width="12" style="418" customWidth="1"/>
    <col min="2549" max="2573" width="11.44140625" style="418" customWidth="1"/>
    <col min="2574" max="2793" width="8.88671875" style="418"/>
    <col min="2794" max="2794" width="2.109375" style="418" customWidth="1"/>
    <col min="2795" max="2795" width="7.88671875" style="418" customWidth="1"/>
    <col min="2796" max="2796" width="5.6640625" style="418" customWidth="1"/>
    <col min="2797" max="2797" width="39.77734375" style="418" customWidth="1"/>
    <col min="2798" max="2798" width="34.21875" style="418" customWidth="1"/>
    <col min="2799" max="2799" width="6.109375" style="418" customWidth="1"/>
    <col min="2800" max="2800" width="8.44140625" style="418" customWidth="1"/>
    <col min="2801" max="2801" width="15.44140625" style="418" customWidth="1"/>
    <col min="2802" max="2802" width="12.21875" style="418" customWidth="1"/>
    <col min="2803" max="2803" width="12.6640625" style="418" customWidth="1"/>
    <col min="2804" max="2804" width="12" style="418" customWidth="1"/>
    <col min="2805" max="2829" width="11.44140625" style="418" customWidth="1"/>
    <col min="2830" max="3049" width="8.88671875" style="418"/>
    <col min="3050" max="3050" width="2.109375" style="418" customWidth="1"/>
    <col min="3051" max="3051" width="7.88671875" style="418" customWidth="1"/>
    <col min="3052" max="3052" width="5.6640625" style="418" customWidth="1"/>
    <col min="3053" max="3053" width="39.77734375" style="418" customWidth="1"/>
    <col min="3054" max="3054" width="34.21875" style="418" customWidth="1"/>
    <col min="3055" max="3055" width="6.109375" style="418" customWidth="1"/>
    <col min="3056" max="3056" width="8.44140625" style="418" customWidth="1"/>
    <col min="3057" max="3057" width="15.44140625" style="418" customWidth="1"/>
    <col min="3058" max="3058" width="12.21875" style="418" customWidth="1"/>
    <col min="3059" max="3059" width="12.6640625" style="418" customWidth="1"/>
    <col min="3060" max="3060" width="12" style="418" customWidth="1"/>
    <col min="3061" max="3085" width="11.44140625" style="418" customWidth="1"/>
    <col min="3086" max="3305" width="8.88671875" style="418"/>
    <col min="3306" max="3306" width="2.109375" style="418" customWidth="1"/>
    <col min="3307" max="3307" width="7.88671875" style="418" customWidth="1"/>
    <col min="3308" max="3308" width="5.6640625" style="418" customWidth="1"/>
    <col min="3309" max="3309" width="39.77734375" style="418" customWidth="1"/>
    <col min="3310" max="3310" width="34.21875" style="418" customWidth="1"/>
    <col min="3311" max="3311" width="6.109375" style="418" customWidth="1"/>
    <col min="3312" max="3312" width="8.44140625" style="418" customWidth="1"/>
    <col min="3313" max="3313" width="15.44140625" style="418" customWidth="1"/>
    <col min="3314" max="3314" width="12.21875" style="418" customWidth="1"/>
    <col min="3315" max="3315" width="12.6640625" style="418" customWidth="1"/>
    <col min="3316" max="3316" width="12" style="418" customWidth="1"/>
    <col min="3317" max="3341" width="11.44140625" style="418" customWidth="1"/>
    <col min="3342" max="3561" width="8.88671875" style="418"/>
    <col min="3562" max="3562" width="2.109375" style="418" customWidth="1"/>
    <col min="3563" max="3563" width="7.88671875" style="418" customWidth="1"/>
    <col min="3564" max="3564" width="5.6640625" style="418" customWidth="1"/>
    <col min="3565" max="3565" width="39.77734375" style="418" customWidth="1"/>
    <col min="3566" max="3566" width="34.21875" style="418" customWidth="1"/>
    <col min="3567" max="3567" width="6.109375" style="418" customWidth="1"/>
    <col min="3568" max="3568" width="8.44140625" style="418" customWidth="1"/>
    <col min="3569" max="3569" width="15.44140625" style="418" customWidth="1"/>
    <col min="3570" max="3570" width="12.21875" style="418" customWidth="1"/>
    <col min="3571" max="3571" width="12.6640625" style="418" customWidth="1"/>
    <col min="3572" max="3572" width="12" style="418" customWidth="1"/>
    <col min="3573" max="3597" width="11.44140625" style="418" customWidth="1"/>
    <col min="3598" max="3817" width="8.88671875" style="418"/>
    <col min="3818" max="3818" width="2.109375" style="418" customWidth="1"/>
    <col min="3819" max="3819" width="7.88671875" style="418" customWidth="1"/>
    <col min="3820" max="3820" width="5.6640625" style="418" customWidth="1"/>
    <col min="3821" max="3821" width="39.77734375" style="418" customWidth="1"/>
    <col min="3822" max="3822" width="34.21875" style="418" customWidth="1"/>
    <col min="3823" max="3823" width="6.109375" style="418" customWidth="1"/>
    <col min="3824" max="3824" width="8.44140625" style="418" customWidth="1"/>
    <col min="3825" max="3825" width="15.44140625" style="418" customWidth="1"/>
    <col min="3826" max="3826" width="12.21875" style="418" customWidth="1"/>
    <col min="3827" max="3827" width="12.6640625" style="418" customWidth="1"/>
    <col min="3828" max="3828" width="12" style="418" customWidth="1"/>
    <col min="3829" max="3853" width="11.44140625" style="418" customWidth="1"/>
    <col min="3854" max="4073" width="8.88671875" style="418"/>
    <col min="4074" max="4074" width="2.109375" style="418" customWidth="1"/>
    <col min="4075" max="4075" width="7.88671875" style="418" customWidth="1"/>
    <col min="4076" max="4076" width="5.6640625" style="418" customWidth="1"/>
    <col min="4077" max="4077" width="39.77734375" style="418" customWidth="1"/>
    <col min="4078" max="4078" width="34.21875" style="418" customWidth="1"/>
    <col min="4079" max="4079" width="6.109375" style="418" customWidth="1"/>
    <col min="4080" max="4080" width="8.44140625" style="418" customWidth="1"/>
    <col min="4081" max="4081" width="15.44140625" style="418" customWidth="1"/>
    <col min="4082" max="4082" width="12.21875" style="418" customWidth="1"/>
    <col min="4083" max="4083" width="12.6640625" style="418" customWidth="1"/>
    <col min="4084" max="4084" width="12" style="418" customWidth="1"/>
    <col min="4085" max="4109" width="11.44140625" style="418" customWidth="1"/>
    <col min="4110" max="4329" width="8.88671875" style="418"/>
    <col min="4330" max="4330" width="2.109375" style="418" customWidth="1"/>
    <col min="4331" max="4331" width="7.88671875" style="418" customWidth="1"/>
    <col min="4332" max="4332" width="5.6640625" style="418" customWidth="1"/>
    <col min="4333" max="4333" width="39.77734375" style="418" customWidth="1"/>
    <col min="4334" max="4334" width="34.21875" style="418" customWidth="1"/>
    <col min="4335" max="4335" width="6.109375" style="418" customWidth="1"/>
    <col min="4336" max="4336" width="8.44140625" style="418" customWidth="1"/>
    <col min="4337" max="4337" width="15.44140625" style="418" customWidth="1"/>
    <col min="4338" max="4338" width="12.21875" style="418" customWidth="1"/>
    <col min="4339" max="4339" width="12.6640625" style="418" customWidth="1"/>
    <col min="4340" max="4340" width="12" style="418" customWidth="1"/>
    <col min="4341" max="4365" width="11.44140625" style="418" customWidth="1"/>
    <col min="4366" max="4585" width="8.88671875" style="418"/>
    <col min="4586" max="4586" width="2.109375" style="418" customWidth="1"/>
    <col min="4587" max="4587" width="7.88671875" style="418" customWidth="1"/>
    <col min="4588" max="4588" width="5.6640625" style="418" customWidth="1"/>
    <col min="4589" max="4589" width="39.77734375" style="418" customWidth="1"/>
    <col min="4590" max="4590" width="34.21875" style="418" customWidth="1"/>
    <col min="4591" max="4591" width="6.109375" style="418" customWidth="1"/>
    <col min="4592" max="4592" width="8.44140625" style="418" customWidth="1"/>
    <col min="4593" max="4593" width="15.44140625" style="418" customWidth="1"/>
    <col min="4594" max="4594" width="12.21875" style="418" customWidth="1"/>
    <col min="4595" max="4595" width="12.6640625" style="418" customWidth="1"/>
    <col min="4596" max="4596" width="12" style="418" customWidth="1"/>
    <col min="4597" max="4621" width="11.44140625" style="418" customWidth="1"/>
    <col min="4622" max="4841" width="8.88671875" style="418"/>
    <col min="4842" max="4842" width="2.109375" style="418" customWidth="1"/>
    <col min="4843" max="4843" width="7.88671875" style="418" customWidth="1"/>
    <col min="4844" max="4844" width="5.6640625" style="418" customWidth="1"/>
    <col min="4845" max="4845" width="39.77734375" style="418" customWidth="1"/>
    <col min="4846" max="4846" width="34.21875" style="418" customWidth="1"/>
    <col min="4847" max="4847" width="6.109375" style="418" customWidth="1"/>
    <col min="4848" max="4848" width="8.44140625" style="418" customWidth="1"/>
    <col min="4849" max="4849" width="15.44140625" style="418" customWidth="1"/>
    <col min="4850" max="4850" width="12.21875" style="418" customWidth="1"/>
    <col min="4851" max="4851" width="12.6640625" style="418" customWidth="1"/>
    <col min="4852" max="4852" width="12" style="418" customWidth="1"/>
    <col min="4853" max="4877" width="11.44140625" style="418" customWidth="1"/>
    <col min="4878" max="5097" width="8.88671875" style="418"/>
    <col min="5098" max="5098" width="2.109375" style="418" customWidth="1"/>
    <col min="5099" max="5099" width="7.88671875" style="418" customWidth="1"/>
    <col min="5100" max="5100" width="5.6640625" style="418" customWidth="1"/>
    <col min="5101" max="5101" width="39.77734375" style="418" customWidth="1"/>
    <col min="5102" max="5102" width="34.21875" style="418" customWidth="1"/>
    <col min="5103" max="5103" width="6.109375" style="418" customWidth="1"/>
    <col min="5104" max="5104" width="8.44140625" style="418" customWidth="1"/>
    <col min="5105" max="5105" width="15.44140625" style="418" customWidth="1"/>
    <col min="5106" max="5106" width="12.21875" style="418" customWidth="1"/>
    <col min="5107" max="5107" width="12.6640625" style="418" customWidth="1"/>
    <col min="5108" max="5108" width="12" style="418" customWidth="1"/>
    <col min="5109" max="5133" width="11.44140625" style="418" customWidth="1"/>
    <col min="5134" max="5353" width="8.88671875" style="418"/>
    <col min="5354" max="5354" width="2.109375" style="418" customWidth="1"/>
    <col min="5355" max="5355" width="7.88671875" style="418" customWidth="1"/>
    <col min="5356" max="5356" width="5.6640625" style="418" customWidth="1"/>
    <col min="5357" max="5357" width="39.77734375" style="418" customWidth="1"/>
    <col min="5358" max="5358" width="34.21875" style="418" customWidth="1"/>
    <col min="5359" max="5359" width="6.109375" style="418" customWidth="1"/>
    <col min="5360" max="5360" width="8.44140625" style="418" customWidth="1"/>
    <col min="5361" max="5361" width="15.44140625" style="418" customWidth="1"/>
    <col min="5362" max="5362" width="12.21875" style="418" customWidth="1"/>
    <col min="5363" max="5363" width="12.6640625" style="418" customWidth="1"/>
    <col min="5364" max="5364" width="12" style="418" customWidth="1"/>
    <col min="5365" max="5389" width="11.44140625" style="418" customWidth="1"/>
    <col min="5390" max="5609" width="8.88671875" style="418"/>
    <col min="5610" max="5610" width="2.109375" style="418" customWidth="1"/>
    <col min="5611" max="5611" width="7.88671875" style="418" customWidth="1"/>
    <col min="5612" max="5612" width="5.6640625" style="418" customWidth="1"/>
    <col min="5613" max="5613" width="39.77734375" style="418" customWidth="1"/>
    <col min="5614" max="5614" width="34.21875" style="418" customWidth="1"/>
    <col min="5615" max="5615" width="6.109375" style="418" customWidth="1"/>
    <col min="5616" max="5616" width="8.44140625" style="418" customWidth="1"/>
    <col min="5617" max="5617" width="15.44140625" style="418" customWidth="1"/>
    <col min="5618" max="5618" width="12.21875" style="418" customWidth="1"/>
    <col min="5619" max="5619" width="12.6640625" style="418" customWidth="1"/>
    <col min="5620" max="5620" width="12" style="418" customWidth="1"/>
    <col min="5621" max="5645" width="11.44140625" style="418" customWidth="1"/>
    <col min="5646" max="5865" width="8.88671875" style="418"/>
    <col min="5866" max="5866" width="2.109375" style="418" customWidth="1"/>
    <col min="5867" max="5867" width="7.88671875" style="418" customWidth="1"/>
    <col min="5868" max="5868" width="5.6640625" style="418" customWidth="1"/>
    <col min="5869" max="5869" width="39.77734375" style="418" customWidth="1"/>
    <col min="5870" max="5870" width="34.21875" style="418" customWidth="1"/>
    <col min="5871" max="5871" width="6.109375" style="418" customWidth="1"/>
    <col min="5872" max="5872" width="8.44140625" style="418" customWidth="1"/>
    <col min="5873" max="5873" width="15.44140625" style="418" customWidth="1"/>
    <col min="5874" max="5874" width="12.21875" style="418" customWidth="1"/>
    <col min="5875" max="5875" width="12.6640625" style="418" customWidth="1"/>
    <col min="5876" max="5876" width="12" style="418" customWidth="1"/>
    <col min="5877" max="5901" width="11.44140625" style="418" customWidth="1"/>
    <col min="5902" max="6121" width="8.88671875" style="418"/>
    <col min="6122" max="6122" width="2.109375" style="418" customWidth="1"/>
    <col min="6123" max="6123" width="7.88671875" style="418" customWidth="1"/>
    <col min="6124" max="6124" width="5.6640625" style="418" customWidth="1"/>
    <col min="6125" max="6125" width="39.77734375" style="418" customWidth="1"/>
    <col min="6126" max="6126" width="34.21875" style="418" customWidth="1"/>
    <col min="6127" max="6127" width="6.109375" style="418" customWidth="1"/>
    <col min="6128" max="6128" width="8.44140625" style="418" customWidth="1"/>
    <col min="6129" max="6129" width="15.44140625" style="418" customWidth="1"/>
    <col min="6130" max="6130" width="12.21875" style="418" customWidth="1"/>
    <col min="6131" max="6131" width="12.6640625" style="418" customWidth="1"/>
    <col min="6132" max="6132" width="12" style="418" customWidth="1"/>
    <col min="6133" max="6157" width="11.44140625" style="418" customWidth="1"/>
    <col min="6158" max="6377" width="8.88671875" style="418"/>
    <col min="6378" max="6378" width="2.109375" style="418" customWidth="1"/>
    <col min="6379" max="6379" width="7.88671875" style="418" customWidth="1"/>
    <col min="6380" max="6380" width="5.6640625" style="418" customWidth="1"/>
    <col min="6381" max="6381" width="39.77734375" style="418" customWidth="1"/>
    <col min="6382" max="6382" width="34.21875" style="418" customWidth="1"/>
    <col min="6383" max="6383" width="6.109375" style="418" customWidth="1"/>
    <col min="6384" max="6384" width="8.44140625" style="418" customWidth="1"/>
    <col min="6385" max="6385" width="15.44140625" style="418" customWidth="1"/>
    <col min="6386" max="6386" width="12.21875" style="418" customWidth="1"/>
    <col min="6387" max="6387" width="12.6640625" style="418" customWidth="1"/>
    <col min="6388" max="6388" width="12" style="418" customWidth="1"/>
    <col min="6389" max="6413" width="11.44140625" style="418" customWidth="1"/>
    <col min="6414" max="6633" width="8.88671875" style="418"/>
    <col min="6634" max="6634" width="2.109375" style="418" customWidth="1"/>
    <col min="6635" max="6635" width="7.88671875" style="418" customWidth="1"/>
    <col min="6636" max="6636" width="5.6640625" style="418" customWidth="1"/>
    <col min="6637" max="6637" width="39.77734375" style="418" customWidth="1"/>
    <col min="6638" max="6638" width="34.21875" style="418" customWidth="1"/>
    <col min="6639" max="6639" width="6.109375" style="418" customWidth="1"/>
    <col min="6640" max="6640" width="8.44140625" style="418" customWidth="1"/>
    <col min="6641" max="6641" width="15.44140625" style="418" customWidth="1"/>
    <col min="6642" max="6642" width="12.21875" style="418" customWidth="1"/>
    <col min="6643" max="6643" width="12.6640625" style="418" customWidth="1"/>
    <col min="6644" max="6644" width="12" style="418" customWidth="1"/>
    <col min="6645" max="6669" width="11.44140625" style="418" customWidth="1"/>
    <col min="6670" max="6889" width="8.88671875" style="418"/>
    <col min="6890" max="6890" width="2.109375" style="418" customWidth="1"/>
    <col min="6891" max="6891" width="7.88671875" style="418" customWidth="1"/>
    <col min="6892" max="6892" width="5.6640625" style="418" customWidth="1"/>
    <col min="6893" max="6893" width="39.77734375" style="418" customWidth="1"/>
    <col min="6894" max="6894" width="34.21875" style="418" customWidth="1"/>
    <col min="6895" max="6895" width="6.109375" style="418" customWidth="1"/>
    <col min="6896" max="6896" width="8.44140625" style="418" customWidth="1"/>
    <col min="6897" max="6897" width="15.44140625" style="418" customWidth="1"/>
    <col min="6898" max="6898" width="12.21875" style="418" customWidth="1"/>
    <col min="6899" max="6899" width="12.6640625" style="418" customWidth="1"/>
    <col min="6900" max="6900" width="12" style="418" customWidth="1"/>
    <col min="6901" max="6925" width="11.44140625" style="418" customWidth="1"/>
    <col min="6926" max="7145" width="8.88671875" style="418"/>
    <col min="7146" max="7146" width="2.109375" style="418" customWidth="1"/>
    <col min="7147" max="7147" width="7.88671875" style="418" customWidth="1"/>
    <col min="7148" max="7148" width="5.6640625" style="418" customWidth="1"/>
    <col min="7149" max="7149" width="39.77734375" style="418" customWidth="1"/>
    <col min="7150" max="7150" width="34.21875" style="418" customWidth="1"/>
    <col min="7151" max="7151" width="6.109375" style="418" customWidth="1"/>
    <col min="7152" max="7152" width="8.44140625" style="418" customWidth="1"/>
    <col min="7153" max="7153" width="15.44140625" style="418" customWidth="1"/>
    <col min="7154" max="7154" width="12.21875" style="418" customWidth="1"/>
    <col min="7155" max="7155" width="12.6640625" style="418" customWidth="1"/>
    <col min="7156" max="7156" width="12" style="418" customWidth="1"/>
    <col min="7157" max="7181" width="11.44140625" style="418" customWidth="1"/>
    <col min="7182" max="7401" width="8.88671875" style="418"/>
    <col min="7402" max="7402" width="2.109375" style="418" customWidth="1"/>
    <col min="7403" max="7403" width="7.88671875" style="418" customWidth="1"/>
    <col min="7404" max="7404" width="5.6640625" style="418" customWidth="1"/>
    <col min="7405" max="7405" width="39.77734375" style="418" customWidth="1"/>
    <col min="7406" max="7406" width="34.21875" style="418" customWidth="1"/>
    <col min="7407" max="7407" width="6.109375" style="418" customWidth="1"/>
    <col min="7408" max="7408" width="8.44140625" style="418" customWidth="1"/>
    <col min="7409" max="7409" width="15.44140625" style="418" customWidth="1"/>
    <col min="7410" max="7410" width="12.21875" style="418" customWidth="1"/>
    <col min="7411" max="7411" width="12.6640625" style="418" customWidth="1"/>
    <col min="7412" max="7412" width="12" style="418" customWidth="1"/>
    <col min="7413" max="7437" width="11.44140625" style="418" customWidth="1"/>
    <col min="7438" max="7657" width="8.88671875" style="418"/>
    <col min="7658" max="7658" width="2.109375" style="418" customWidth="1"/>
    <col min="7659" max="7659" width="7.88671875" style="418" customWidth="1"/>
    <col min="7660" max="7660" width="5.6640625" style="418" customWidth="1"/>
    <col min="7661" max="7661" width="39.77734375" style="418" customWidth="1"/>
    <col min="7662" max="7662" width="34.21875" style="418" customWidth="1"/>
    <col min="7663" max="7663" width="6.109375" style="418" customWidth="1"/>
    <col min="7664" max="7664" width="8.44140625" style="418" customWidth="1"/>
    <col min="7665" max="7665" width="15.44140625" style="418" customWidth="1"/>
    <col min="7666" max="7666" width="12.21875" style="418" customWidth="1"/>
    <col min="7667" max="7667" width="12.6640625" style="418" customWidth="1"/>
    <col min="7668" max="7668" width="12" style="418" customWidth="1"/>
    <col min="7669" max="7693" width="11.44140625" style="418" customWidth="1"/>
    <col min="7694" max="7913" width="8.88671875" style="418"/>
    <col min="7914" max="7914" width="2.109375" style="418" customWidth="1"/>
    <col min="7915" max="7915" width="7.88671875" style="418" customWidth="1"/>
    <col min="7916" max="7916" width="5.6640625" style="418" customWidth="1"/>
    <col min="7917" max="7917" width="39.77734375" style="418" customWidth="1"/>
    <col min="7918" max="7918" width="34.21875" style="418" customWidth="1"/>
    <col min="7919" max="7919" width="6.109375" style="418" customWidth="1"/>
    <col min="7920" max="7920" width="8.44140625" style="418" customWidth="1"/>
    <col min="7921" max="7921" width="15.44140625" style="418" customWidth="1"/>
    <col min="7922" max="7922" width="12.21875" style="418" customWidth="1"/>
    <col min="7923" max="7923" width="12.6640625" style="418" customWidth="1"/>
    <col min="7924" max="7924" width="12" style="418" customWidth="1"/>
    <col min="7925" max="7949" width="11.44140625" style="418" customWidth="1"/>
    <col min="7950" max="8169" width="8.88671875" style="418"/>
    <col min="8170" max="8170" width="2.109375" style="418" customWidth="1"/>
    <col min="8171" max="8171" width="7.88671875" style="418" customWidth="1"/>
    <col min="8172" max="8172" width="5.6640625" style="418" customWidth="1"/>
    <col min="8173" max="8173" width="39.77734375" style="418" customWidth="1"/>
    <col min="8174" max="8174" width="34.21875" style="418" customWidth="1"/>
    <col min="8175" max="8175" width="6.109375" style="418" customWidth="1"/>
    <col min="8176" max="8176" width="8.44140625" style="418" customWidth="1"/>
    <col min="8177" max="8177" width="15.44140625" style="418" customWidth="1"/>
    <col min="8178" max="8178" width="12.21875" style="418" customWidth="1"/>
    <col min="8179" max="8179" width="12.6640625" style="418" customWidth="1"/>
    <col min="8180" max="8180" width="12" style="418" customWidth="1"/>
    <col min="8181" max="8205" width="11.44140625" style="418" customWidth="1"/>
    <col min="8206" max="8425" width="8.88671875" style="418"/>
    <col min="8426" max="8426" width="2.109375" style="418" customWidth="1"/>
    <col min="8427" max="8427" width="7.88671875" style="418" customWidth="1"/>
    <col min="8428" max="8428" width="5.6640625" style="418" customWidth="1"/>
    <col min="8429" max="8429" width="39.77734375" style="418" customWidth="1"/>
    <col min="8430" max="8430" width="34.21875" style="418" customWidth="1"/>
    <col min="8431" max="8431" width="6.109375" style="418" customWidth="1"/>
    <col min="8432" max="8432" width="8.44140625" style="418" customWidth="1"/>
    <col min="8433" max="8433" width="15.44140625" style="418" customWidth="1"/>
    <col min="8434" max="8434" width="12.21875" style="418" customWidth="1"/>
    <col min="8435" max="8435" width="12.6640625" style="418" customWidth="1"/>
    <col min="8436" max="8436" width="12" style="418" customWidth="1"/>
    <col min="8437" max="8461" width="11.44140625" style="418" customWidth="1"/>
    <col min="8462" max="8681" width="8.88671875" style="418"/>
    <col min="8682" max="8682" width="2.109375" style="418" customWidth="1"/>
    <col min="8683" max="8683" width="7.88671875" style="418" customWidth="1"/>
    <col min="8684" max="8684" width="5.6640625" style="418" customWidth="1"/>
    <col min="8685" max="8685" width="39.77734375" style="418" customWidth="1"/>
    <col min="8686" max="8686" width="34.21875" style="418" customWidth="1"/>
    <col min="8687" max="8687" width="6.109375" style="418" customWidth="1"/>
    <col min="8688" max="8688" width="8.44140625" style="418" customWidth="1"/>
    <col min="8689" max="8689" width="15.44140625" style="418" customWidth="1"/>
    <col min="8690" max="8690" width="12.21875" style="418" customWidth="1"/>
    <col min="8691" max="8691" width="12.6640625" style="418" customWidth="1"/>
    <col min="8692" max="8692" width="12" style="418" customWidth="1"/>
    <col min="8693" max="8717" width="11.44140625" style="418" customWidth="1"/>
    <col min="8718" max="8937" width="8.88671875" style="418"/>
    <col min="8938" max="8938" width="2.109375" style="418" customWidth="1"/>
    <col min="8939" max="8939" width="7.88671875" style="418" customWidth="1"/>
    <col min="8940" max="8940" width="5.6640625" style="418" customWidth="1"/>
    <col min="8941" max="8941" width="39.77734375" style="418" customWidth="1"/>
    <col min="8942" max="8942" width="34.21875" style="418" customWidth="1"/>
    <col min="8943" max="8943" width="6.109375" style="418" customWidth="1"/>
    <col min="8944" max="8944" width="8.44140625" style="418" customWidth="1"/>
    <col min="8945" max="8945" width="15.44140625" style="418" customWidth="1"/>
    <col min="8946" max="8946" width="12.21875" style="418" customWidth="1"/>
    <col min="8947" max="8947" width="12.6640625" style="418" customWidth="1"/>
    <col min="8948" max="8948" width="12" style="418" customWidth="1"/>
    <col min="8949" max="8973" width="11.44140625" style="418" customWidth="1"/>
    <col min="8974" max="9193" width="8.88671875" style="418"/>
    <col min="9194" max="9194" width="2.109375" style="418" customWidth="1"/>
    <col min="9195" max="9195" width="7.88671875" style="418" customWidth="1"/>
    <col min="9196" max="9196" width="5.6640625" style="418" customWidth="1"/>
    <col min="9197" max="9197" width="39.77734375" style="418" customWidth="1"/>
    <col min="9198" max="9198" width="34.21875" style="418" customWidth="1"/>
    <col min="9199" max="9199" width="6.109375" style="418" customWidth="1"/>
    <col min="9200" max="9200" width="8.44140625" style="418" customWidth="1"/>
    <col min="9201" max="9201" width="15.44140625" style="418" customWidth="1"/>
    <col min="9202" max="9202" width="12.21875" style="418" customWidth="1"/>
    <col min="9203" max="9203" width="12.6640625" style="418" customWidth="1"/>
    <col min="9204" max="9204" width="12" style="418" customWidth="1"/>
    <col min="9205" max="9229" width="11.44140625" style="418" customWidth="1"/>
    <col min="9230" max="9449" width="8.88671875" style="418"/>
    <col min="9450" max="9450" width="2.109375" style="418" customWidth="1"/>
    <col min="9451" max="9451" width="7.88671875" style="418" customWidth="1"/>
    <col min="9452" max="9452" width="5.6640625" style="418" customWidth="1"/>
    <col min="9453" max="9453" width="39.77734375" style="418" customWidth="1"/>
    <col min="9454" max="9454" width="34.21875" style="418" customWidth="1"/>
    <col min="9455" max="9455" width="6.109375" style="418" customWidth="1"/>
    <col min="9456" max="9456" width="8.44140625" style="418" customWidth="1"/>
    <col min="9457" max="9457" width="15.44140625" style="418" customWidth="1"/>
    <col min="9458" max="9458" width="12.21875" style="418" customWidth="1"/>
    <col min="9459" max="9459" width="12.6640625" style="418" customWidth="1"/>
    <col min="9460" max="9460" width="12" style="418" customWidth="1"/>
    <col min="9461" max="9485" width="11.44140625" style="418" customWidth="1"/>
    <col min="9486" max="9705" width="8.88671875" style="418"/>
    <col min="9706" max="9706" width="2.109375" style="418" customWidth="1"/>
    <col min="9707" max="9707" width="7.88671875" style="418" customWidth="1"/>
    <col min="9708" max="9708" width="5.6640625" style="418" customWidth="1"/>
    <col min="9709" max="9709" width="39.77734375" style="418" customWidth="1"/>
    <col min="9710" max="9710" width="34.21875" style="418" customWidth="1"/>
    <col min="9711" max="9711" width="6.109375" style="418" customWidth="1"/>
    <col min="9712" max="9712" width="8.44140625" style="418" customWidth="1"/>
    <col min="9713" max="9713" width="15.44140625" style="418" customWidth="1"/>
    <col min="9714" max="9714" width="12.21875" style="418" customWidth="1"/>
    <col min="9715" max="9715" width="12.6640625" style="418" customWidth="1"/>
    <col min="9716" max="9716" width="12" style="418" customWidth="1"/>
    <col min="9717" max="9741" width="11.44140625" style="418" customWidth="1"/>
    <col min="9742" max="9961" width="8.88671875" style="418"/>
    <col min="9962" max="9962" width="2.109375" style="418" customWidth="1"/>
    <col min="9963" max="9963" width="7.88671875" style="418" customWidth="1"/>
    <col min="9964" max="9964" width="5.6640625" style="418" customWidth="1"/>
    <col min="9965" max="9965" width="39.77734375" style="418" customWidth="1"/>
    <col min="9966" max="9966" width="34.21875" style="418" customWidth="1"/>
    <col min="9967" max="9967" width="6.109375" style="418" customWidth="1"/>
    <col min="9968" max="9968" width="8.44140625" style="418" customWidth="1"/>
    <col min="9969" max="9969" width="15.44140625" style="418" customWidth="1"/>
    <col min="9970" max="9970" width="12.21875" style="418" customWidth="1"/>
    <col min="9971" max="9971" width="12.6640625" style="418" customWidth="1"/>
    <col min="9972" max="9972" width="12" style="418" customWidth="1"/>
    <col min="9973" max="9997" width="11.44140625" style="418" customWidth="1"/>
    <col min="9998" max="10217" width="8.88671875" style="418"/>
    <col min="10218" max="10218" width="2.109375" style="418" customWidth="1"/>
    <col min="10219" max="10219" width="7.88671875" style="418" customWidth="1"/>
    <col min="10220" max="10220" width="5.6640625" style="418" customWidth="1"/>
    <col min="10221" max="10221" width="39.77734375" style="418" customWidth="1"/>
    <col min="10222" max="10222" width="34.21875" style="418" customWidth="1"/>
    <col min="10223" max="10223" width="6.109375" style="418" customWidth="1"/>
    <col min="10224" max="10224" width="8.44140625" style="418" customWidth="1"/>
    <col min="10225" max="10225" width="15.44140625" style="418" customWidth="1"/>
    <col min="10226" max="10226" width="12.21875" style="418" customWidth="1"/>
    <col min="10227" max="10227" width="12.6640625" style="418" customWidth="1"/>
    <col min="10228" max="10228" width="12" style="418" customWidth="1"/>
    <col min="10229" max="10253" width="11.44140625" style="418" customWidth="1"/>
    <col min="10254" max="10473" width="8.88671875" style="418"/>
    <col min="10474" max="10474" width="2.109375" style="418" customWidth="1"/>
    <col min="10475" max="10475" width="7.88671875" style="418" customWidth="1"/>
    <col min="10476" max="10476" width="5.6640625" style="418" customWidth="1"/>
    <col min="10477" max="10477" width="39.77734375" style="418" customWidth="1"/>
    <col min="10478" max="10478" width="34.21875" style="418" customWidth="1"/>
    <col min="10479" max="10479" width="6.109375" style="418" customWidth="1"/>
    <col min="10480" max="10480" width="8.44140625" style="418" customWidth="1"/>
    <col min="10481" max="10481" width="15.44140625" style="418" customWidth="1"/>
    <col min="10482" max="10482" width="12.21875" style="418" customWidth="1"/>
    <col min="10483" max="10483" width="12.6640625" style="418" customWidth="1"/>
    <col min="10484" max="10484" width="12" style="418" customWidth="1"/>
    <col min="10485" max="10509" width="11.44140625" style="418" customWidth="1"/>
    <col min="10510" max="10729" width="8.88671875" style="418"/>
    <col min="10730" max="10730" width="2.109375" style="418" customWidth="1"/>
    <col min="10731" max="10731" width="7.88671875" style="418" customWidth="1"/>
    <col min="10732" max="10732" width="5.6640625" style="418" customWidth="1"/>
    <col min="10733" max="10733" width="39.77734375" style="418" customWidth="1"/>
    <col min="10734" max="10734" width="34.21875" style="418" customWidth="1"/>
    <col min="10735" max="10735" width="6.109375" style="418" customWidth="1"/>
    <col min="10736" max="10736" width="8.44140625" style="418" customWidth="1"/>
    <col min="10737" max="10737" width="15.44140625" style="418" customWidth="1"/>
    <col min="10738" max="10738" width="12.21875" style="418" customWidth="1"/>
    <col min="10739" max="10739" width="12.6640625" style="418" customWidth="1"/>
    <col min="10740" max="10740" width="12" style="418" customWidth="1"/>
    <col min="10741" max="10765" width="11.44140625" style="418" customWidth="1"/>
    <col min="10766" max="10985" width="8.88671875" style="418"/>
    <col min="10986" max="10986" width="2.109375" style="418" customWidth="1"/>
    <col min="10987" max="10987" width="7.88671875" style="418" customWidth="1"/>
    <col min="10988" max="10988" width="5.6640625" style="418" customWidth="1"/>
    <col min="10989" max="10989" width="39.77734375" style="418" customWidth="1"/>
    <col min="10990" max="10990" width="34.21875" style="418" customWidth="1"/>
    <col min="10991" max="10991" width="6.109375" style="418" customWidth="1"/>
    <col min="10992" max="10992" width="8.44140625" style="418" customWidth="1"/>
    <col min="10993" max="10993" width="15.44140625" style="418" customWidth="1"/>
    <col min="10994" max="10994" width="12.21875" style="418" customWidth="1"/>
    <col min="10995" max="10995" width="12.6640625" style="418" customWidth="1"/>
    <col min="10996" max="10996" width="12" style="418" customWidth="1"/>
    <col min="10997" max="11021" width="11.44140625" style="418" customWidth="1"/>
    <col min="11022" max="11241" width="8.88671875" style="418"/>
    <col min="11242" max="11242" width="2.109375" style="418" customWidth="1"/>
    <col min="11243" max="11243" width="7.88671875" style="418" customWidth="1"/>
    <col min="11244" max="11244" width="5.6640625" style="418" customWidth="1"/>
    <col min="11245" max="11245" width="39.77734375" style="418" customWidth="1"/>
    <col min="11246" max="11246" width="34.21875" style="418" customWidth="1"/>
    <col min="11247" max="11247" width="6.109375" style="418" customWidth="1"/>
    <col min="11248" max="11248" width="8.44140625" style="418" customWidth="1"/>
    <col min="11249" max="11249" width="15.44140625" style="418" customWidth="1"/>
    <col min="11250" max="11250" width="12.21875" style="418" customWidth="1"/>
    <col min="11251" max="11251" width="12.6640625" style="418" customWidth="1"/>
    <col min="11252" max="11252" width="12" style="418" customWidth="1"/>
    <col min="11253" max="11277" width="11.44140625" style="418" customWidth="1"/>
    <col min="11278" max="11497" width="8.88671875" style="418"/>
    <col min="11498" max="11498" width="2.109375" style="418" customWidth="1"/>
    <col min="11499" max="11499" width="7.88671875" style="418" customWidth="1"/>
    <col min="11500" max="11500" width="5.6640625" style="418" customWidth="1"/>
    <col min="11501" max="11501" width="39.77734375" style="418" customWidth="1"/>
    <col min="11502" max="11502" width="34.21875" style="418" customWidth="1"/>
    <col min="11503" max="11503" width="6.109375" style="418" customWidth="1"/>
    <col min="11504" max="11504" width="8.44140625" style="418" customWidth="1"/>
    <col min="11505" max="11505" width="15.44140625" style="418" customWidth="1"/>
    <col min="11506" max="11506" width="12.21875" style="418" customWidth="1"/>
    <col min="11507" max="11507" width="12.6640625" style="418" customWidth="1"/>
    <col min="11508" max="11508" width="12" style="418" customWidth="1"/>
    <col min="11509" max="11533" width="11.44140625" style="418" customWidth="1"/>
    <col min="11534" max="11753" width="8.88671875" style="418"/>
    <col min="11754" max="11754" width="2.109375" style="418" customWidth="1"/>
    <col min="11755" max="11755" width="7.88671875" style="418" customWidth="1"/>
    <col min="11756" max="11756" width="5.6640625" style="418" customWidth="1"/>
    <col min="11757" max="11757" width="39.77734375" style="418" customWidth="1"/>
    <col min="11758" max="11758" width="34.21875" style="418" customWidth="1"/>
    <col min="11759" max="11759" width="6.109375" style="418" customWidth="1"/>
    <col min="11760" max="11760" width="8.44140625" style="418" customWidth="1"/>
    <col min="11761" max="11761" width="15.44140625" style="418" customWidth="1"/>
    <col min="11762" max="11762" width="12.21875" style="418" customWidth="1"/>
    <col min="11763" max="11763" width="12.6640625" style="418" customWidth="1"/>
    <col min="11764" max="11764" width="12" style="418" customWidth="1"/>
    <col min="11765" max="11789" width="11.44140625" style="418" customWidth="1"/>
    <col min="11790" max="12009" width="8.88671875" style="418"/>
    <col min="12010" max="12010" width="2.109375" style="418" customWidth="1"/>
    <col min="12011" max="12011" width="7.88671875" style="418" customWidth="1"/>
    <col min="12012" max="12012" width="5.6640625" style="418" customWidth="1"/>
    <col min="12013" max="12013" width="39.77734375" style="418" customWidth="1"/>
    <col min="12014" max="12014" width="34.21875" style="418" customWidth="1"/>
    <col min="12015" max="12015" width="6.109375" style="418" customWidth="1"/>
    <col min="12016" max="12016" width="8.44140625" style="418" customWidth="1"/>
    <col min="12017" max="12017" width="15.44140625" style="418" customWidth="1"/>
    <col min="12018" max="12018" width="12.21875" style="418" customWidth="1"/>
    <col min="12019" max="12019" width="12.6640625" style="418" customWidth="1"/>
    <col min="12020" max="12020" width="12" style="418" customWidth="1"/>
    <col min="12021" max="12045" width="11.44140625" style="418" customWidth="1"/>
    <col min="12046" max="12265" width="8.88671875" style="418"/>
    <col min="12266" max="12266" width="2.109375" style="418" customWidth="1"/>
    <col min="12267" max="12267" width="7.88671875" style="418" customWidth="1"/>
    <col min="12268" max="12268" width="5.6640625" style="418" customWidth="1"/>
    <col min="12269" max="12269" width="39.77734375" style="418" customWidth="1"/>
    <col min="12270" max="12270" width="34.21875" style="418" customWidth="1"/>
    <col min="12271" max="12271" width="6.109375" style="418" customWidth="1"/>
    <col min="12272" max="12272" width="8.44140625" style="418" customWidth="1"/>
    <col min="12273" max="12273" width="15.44140625" style="418" customWidth="1"/>
    <col min="12274" max="12274" width="12.21875" style="418" customWidth="1"/>
    <col min="12275" max="12275" width="12.6640625" style="418" customWidth="1"/>
    <col min="12276" max="12276" width="12" style="418" customWidth="1"/>
    <col min="12277" max="12301" width="11.44140625" style="418" customWidth="1"/>
    <col min="12302" max="12521" width="8.88671875" style="418"/>
    <col min="12522" max="12522" width="2.109375" style="418" customWidth="1"/>
    <col min="12523" max="12523" width="7.88671875" style="418" customWidth="1"/>
    <col min="12524" max="12524" width="5.6640625" style="418" customWidth="1"/>
    <col min="12525" max="12525" width="39.77734375" style="418" customWidth="1"/>
    <col min="12526" max="12526" width="34.21875" style="418" customWidth="1"/>
    <col min="12527" max="12527" width="6.109375" style="418" customWidth="1"/>
    <col min="12528" max="12528" width="8.44140625" style="418" customWidth="1"/>
    <col min="12529" max="12529" width="15.44140625" style="418" customWidth="1"/>
    <col min="12530" max="12530" width="12.21875" style="418" customWidth="1"/>
    <col min="12531" max="12531" width="12.6640625" style="418" customWidth="1"/>
    <col min="12532" max="12532" width="12" style="418" customWidth="1"/>
    <col min="12533" max="12557" width="11.44140625" style="418" customWidth="1"/>
    <col min="12558" max="12777" width="8.88671875" style="418"/>
    <col min="12778" max="12778" width="2.109375" style="418" customWidth="1"/>
    <col min="12779" max="12779" width="7.88671875" style="418" customWidth="1"/>
    <col min="12780" max="12780" width="5.6640625" style="418" customWidth="1"/>
    <col min="12781" max="12781" width="39.77734375" style="418" customWidth="1"/>
    <col min="12782" max="12782" width="34.21875" style="418" customWidth="1"/>
    <col min="12783" max="12783" width="6.109375" style="418" customWidth="1"/>
    <col min="12784" max="12784" width="8.44140625" style="418" customWidth="1"/>
    <col min="12785" max="12785" width="15.44140625" style="418" customWidth="1"/>
    <col min="12786" max="12786" width="12.21875" style="418" customWidth="1"/>
    <col min="12787" max="12787" width="12.6640625" style="418" customWidth="1"/>
    <col min="12788" max="12788" width="12" style="418" customWidth="1"/>
    <col min="12789" max="12813" width="11.44140625" style="418" customWidth="1"/>
    <col min="12814" max="13033" width="8.88671875" style="418"/>
    <col min="13034" max="13034" width="2.109375" style="418" customWidth="1"/>
    <col min="13035" max="13035" width="7.88671875" style="418" customWidth="1"/>
    <col min="13036" max="13036" width="5.6640625" style="418" customWidth="1"/>
    <col min="13037" max="13037" width="39.77734375" style="418" customWidth="1"/>
    <col min="13038" max="13038" width="34.21875" style="418" customWidth="1"/>
    <col min="13039" max="13039" width="6.109375" style="418" customWidth="1"/>
    <col min="13040" max="13040" width="8.44140625" style="418" customWidth="1"/>
    <col min="13041" max="13041" width="15.44140625" style="418" customWidth="1"/>
    <col min="13042" max="13042" width="12.21875" style="418" customWidth="1"/>
    <col min="13043" max="13043" width="12.6640625" style="418" customWidth="1"/>
    <col min="13044" max="13044" width="12" style="418" customWidth="1"/>
    <col min="13045" max="13069" width="11.44140625" style="418" customWidth="1"/>
    <col min="13070" max="13289" width="8.88671875" style="418"/>
    <col min="13290" max="13290" width="2.109375" style="418" customWidth="1"/>
    <col min="13291" max="13291" width="7.88671875" style="418" customWidth="1"/>
    <col min="13292" max="13292" width="5.6640625" style="418" customWidth="1"/>
    <col min="13293" max="13293" width="39.77734375" style="418" customWidth="1"/>
    <col min="13294" max="13294" width="34.21875" style="418" customWidth="1"/>
    <col min="13295" max="13295" width="6.109375" style="418" customWidth="1"/>
    <col min="13296" max="13296" width="8.44140625" style="418" customWidth="1"/>
    <col min="13297" max="13297" width="15.44140625" style="418" customWidth="1"/>
    <col min="13298" max="13298" width="12.21875" style="418" customWidth="1"/>
    <col min="13299" max="13299" width="12.6640625" style="418" customWidth="1"/>
    <col min="13300" max="13300" width="12" style="418" customWidth="1"/>
    <col min="13301" max="13325" width="11.44140625" style="418" customWidth="1"/>
    <col min="13326" max="13545" width="8.88671875" style="418"/>
    <col min="13546" max="13546" width="2.109375" style="418" customWidth="1"/>
    <col min="13547" max="13547" width="7.88671875" style="418" customWidth="1"/>
    <col min="13548" max="13548" width="5.6640625" style="418" customWidth="1"/>
    <col min="13549" max="13549" width="39.77734375" style="418" customWidth="1"/>
    <col min="13550" max="13550" width="34.21875" style="418" customWidth="1"/>
    <col min="13551" max="13551" width="6.109375" style="418" customWidth="1"/>
    <col min="13552" max="13552" width="8.44140625" style="418" customWidth="1"/>
    <col min="13553" max="13553" width="15.44140625" style="418" customWidth="1"/>
    <col min="13554" max="13554" width="12.21875" style="418" customWidth="1"/>
    <col min="13555" max="13555" width="12.6640625" style="418" customWidth="1"/>
    <col min="13556" max="13556" width="12" style="418" customWidth="1"/>
    <col min="13557" max="13581" width="11.44140625" style="418" customWidth="1"/>
    <col min="13582" max="13801" width="8.88671875" style="418"/>
    <col min="13802" max="13802" width="2.109375" style="418" customWidth="1"/>
    <col min="13803" max="13803" width="7.88671875" style="418" customWidth="1"/>
    <col min="13804" max="13804" width="5.6640625" style="418" customWidth="1"/>
    <col min="13805" max="13805" width="39.77734375" style="418" customWidth="1"/>
    <col min="13806" max="13806" width="34.21875" style="418" customWidth="1"/>
    <col min="13807" max="13807" width="6.109375" style="418" customWidth="1"/>
    <col min="13808" max="13808" width="8.44140625" style="418" customWidth="1"/>
    <col min="13809" max="13809" width="15.44140625" style="418" customWidth="1"/>
    <col min="13810" max="13810" width="12.21875" style="418" customWidth="1"/>
    <col min="13811" max="13811" width="12.6640625" style="418" customWidth="1"/>
    <col min="13812" max="13812" width="12" style="418" customWidth="1"/>
    <col min="13813" max="13837" width="11.44140625" style="418" customWidth="1"/>
    <col min="13838" max="14057" width="8.88671875" style="418"/>
    <col min="14058" max="14058" width="2.109375" style="418" customWidth="1"/>
    <col min="14059" max="14059" width="7.88671875" style="418" customWidth="1"/>
    <col min="14060" max="14060" width="5.6640625" style="418" customWidth="1"/>
    <col min="14061" max="14061" width="39.77734375" style="418" customWidth="1"/>
    <col min="14062" max="14062" width="34.21875" style="418" customWidth="1"/>
    <col min="14063" max="14063" width="6.109375" style="418" customWidth="1"/>
    <col min="14064" max="14064" width="8.44140625" style="418" customWidth="1"/>
    <col min="14065" max="14065" width="15.44140625" style="418" customWidth="1"/>
    <col min="14066" max="14066" width="12.21875" style="418" customWidth="1"/>
    <col min="14067" max="14067" width="12.6640625" style="418" customWidth="1"/>
    <col min="14068" max="14068" width="12" style="418" customWidth="1"/>
    <col min="14069" max="14093" width="11.44140625" style="418" customWidth="1"/>
    <col min="14094" max="14313" width="8.88671875" style="418"/>
    <col min="14314" max="14314" width="2.109375" style="418" customWidth="1"/>
    <col min="14315" max="14315" width="7.88671875" style="418" customWidth="1"/>
    <col min="14316" max="14316" width="5.6640625" style="418" customWidth="1"/>
    <col min="14317" max="14317" width="39.77734375" style="418" customWidth="1"/>
    <col min="14318" max="14318" width="34.21875" style="418" customWidth="1"/>
    <col min="14319" max="14319" width="6.109375" style="418" customWidth="1"/>
    <col min="14320" max="14320" width="8.44140625" style="418" customWidth="1"/>
    <col min="14321" max="14321" width="15.44140625" style="418" customWidth="1"/>
    <col min="14322" max="14322" width="12.21875" style="418" customWidth="1"/>
    <col min="14323" max="14323" width="12.6640625" style="418" customWidth="1"/>
    <col min="14324" max="14324" width="12" style="418" customWidth="1"/>
    <col min="14325" max="14349" width="11.44140625" style="418" customWidth="1"/>
    <col min="14350" max="14569" width="8.88671875" style="418"/>
    <col min="14570" max="14570" width="2.109375" style="418" customWidth="1"/>
    <col min="14571" max="14571" width="7.88671875" style="418" customWidth="1"/>
    <col min="14572" max="14572" width="5.6640625" style="418" customWidth="1"/>
    <col min="14573" max="14573" width="39.77734375" style="418" customWidth="1"/>
    <col min="14574" max="14574" width="34.21875" style="418" customWidth="1"/>
    <col min="14575" max="14575" width="6.109375" style="418" customWidth="1"/>
    <col min="14576" max="14576" width="8.44140625" style="418" customWidth="1"/>
    <col min="14577" max="14577" width="15.44140625" style="418" customWidth="1"/>
    <col min="14578" max="14578" width="12.21875" style="418" customWidth="1"/>
    <col min="14579" max="14579" width="12.6640625" style="418" customWidth="1"/>
    <col min="14580" max="14580" width="12" style="418" customWidth="1"/>
    <col min="14581" max="14605" width="11.44140625" style="418" customWidth="1"/>
    <col min="14606" max="14825" width="8.88671875" style="418"/>
    <col min="14826" max="14826" width="2.109375" style="418" customWidth="1"/>
    <col min="14827" max="14827" width="7.88671875" style="418" customWidth="1"/>
    <col min="14828" max="14828" width="5.6640625" style="418" customWidth="1"/>
    <col min="14829" max="14829" width="39.77734375" style="418" customWidth="1"/>
    <col min="14830" max="14830" width="34.21875" style="418" customWidth="1"/>
    <col min="14831" max="14831" width="6.109375" style="418" customWidth="1"/>
    <col min="14832" max="14832" width="8.44140625" style="418" customWidth="1"/>
    <col min="14833" max="14833" width="15.44140625" style="418" customWidth="1"/>
    <col min="14834" max="14834" width="12.21875" style="418" customWidth="1"/>
    <col min="14835" max="14835" width="12.6640625" style="418" customWidth="1"/>
    <col min="14836" max="14836" width="12" style="418" customWidth="1"/>
    <col min="14837" max="14861" width="11.44140625" style="418" customWidth="1"/>
    <col min="14862" max="15081" width="8.88671875" style="418"/>
    <col min="15082" max="15082" width="2.109375" style="418" customWidth="1"/>
    <col min="15083" max="15083" width="7.88671875" style="418" customWidth="1"/>
    <col min="15084" max="15084" width="5.6640625" style="418" customWidth="1"/>
    <col min="15085" max="15085" width="39.77734375" style="418" customWidth="1"/>
    <col min="15086" max="15086" width="34.21875" style="418" customWidth="1"/>
    <col min="15087" max="15087" width="6.109375" style="418" customWidth="1"/>
    <col min="15088" max="15088" width="8.44140625" style="418" customWidth="1"/>
    <col min="15089" max="15089" width="15.44140625" style="418" customWidth="1"/>
    <col min="15090" max="15090" width="12.21875" style="418" customWidth="1"/>
    <col min="15091" max="15091" width="12.6640625" style="418" customWidth="1"/>
    <col min="15092" max="15092" width="12" style="418" customWidth="1"/>
    <col min="15093" max="15117" width="11.44140625" style="418" customWidth="1"/>
    <col min="15118" max="15337" width="8.88671875" style="418"/>
    <col min="15338" max="15338" width="2.109375" style="418" customWidth="1"/>
    <col min="15339" max="15339" width="7.88671875" style="418" customWidth="1"/>
    <col min="15340" max="15340" width="5.6640625" style="418" customWidth="1"/>
    <col min="15341" max="15341" width="39.77734375" style="418" customWidth="1"/>
    <col min="15342" max="15342" width="34.21875" style="418" customWidth="1"/>
    <col min="15343" max="15343" width="6.109375" style="418" customWidth="1"/>
    <col min="15344" max="15344" width="8.44140625" style="418" customWidth="1"/>
    <col min="15345" max="15345" width="15.44140625" style="418" customWidth="1"/>
    <col min="15346" max="15346" width="12.21875" style="418" customWidth="1"/>
    <col min="15347" max="15347" width="12.6640625" style="418" customWidth="1"/>
    <col min="15348" max="15348" width="12" style="418" customWidth="1"/>
    <col min="15349" max="15373" width="11.44140625" style="418" customWidth="1"/>
    <col min="15374" max="15593" width="8.88671875" style="418"/>
    <col min="15594" max="15594" width="2.109375" style="418" customWidth="1"/>
    <col min="15595" max="15595" width="7.88671875" style="418" customWidth="1"/>
    <col min="15596" max="15596" width="5.6640625" style="418" customWidth="1"/>
    <col min="15597" max="15597" width="39.77734375" style="418" customWidth="1"/>
    <col min="15598" max="15598" width="34.21875" style="418" customWidth="1"/>
    <col min="15599" max="15599" width="6.109375" style="418" customWidth="1"/>
    <col min="15600" max="15600" width="8.44140625" style="418" customWidth="1"/>
    <col min="15601" max="15601" width="15.44140625" style="418" customWidth="1"/>
    <col min="15602" max="15602" width="12.21875" style="418" customWidth="1"/>
    <col min="15603" max="15603" width="12.6640625" style="418" customWidth="1"/>
    <col min="15604" max="15604" width="12" style="418" customWidth="1"/>
    <col min="15605" max="15629" width="11.44140625" style="418" customWidth="1"/>
    <col min="15630" max="15849" width="8.88671875" style="418"/>
    <col min="15850" max="15850" width="2.109375" style="418" customWidth="1"/>
    <col min="15851" max="15851" width="7.88671875" style="418" customWidth="1"/>
    <col min="15852" max="15852" width="5.6640625" style="418" customWidth="1"/>
    <col min="15853" max="15853" width="39.77734375" style="418" customWidth="1"/>
    <col min="15854" max="15854" width="34.21875" style="418" customWidth="1"/>
    <col min="15855" max="15855" width="6.109375" style="418" customWidth="1"/>
    <col min="15856" max="15856" width="8.44140625" style="418" customWidth="1"/>
    <col min="15857" max="15857" width="15.44140625" style="418" customWidth="1"/>
    <col min="15858" max="15858" width="12.21875" style="418" customWidth="1"/>
    <col min="15859" max="15859" width="12.6640625" style="418" customWidth="1"/>
    <col min="15860" max="15860" width="12" style="418" customWidth="1"/>
    <col min="15861" max="15885" width="11.44140625" style="418" customWidth="1"/>
    <col min="15886" max="16105" width="8.88671875" style="418"/>
    <col min="16106" max="16106" width="2.109375" style="418" customWidth="1"/>
    <col min="16107" max="16107" width="7.88671875" style="418" customWidth="1"/>
    <col min="16108" max="16108" width="5.6640625" style="418" customWidth="1"/>
    <col min="16109" max="16109" width="39.77734375" style="418" customWidth="1"/>
    <col min="16110" max="16110" width="34.21875" style="418" customWidth="1"/>
    <col min="16111" max="16111" width="6.109375" style="418" customWidth="1"/>
    <col min="16112" max="16112" width="8.44140625" style="418" customWidth="1"/>
    <col min="16113" max="16113" width="15.44140625" style="418" customWidth="1"/>
    <col min="16114" max="16114" width="12.21875" style="418" customWidth="1"/>
    <col min="16115" max="16115" width="12.6640625" style="418" customWidth="1"/>
    <col min="16116" max="16116" width="12" style="418" customWidth="1"/>
    <col min="16117" max="16141" width="11.44140625" style="418" customWidth="1"/>
    <col min="16142" max="16384" width="8.88671875" style="418"/>
  </cols>
  <sheetData>
    <row r="1" spans="1:36" ht="18.75" customHeight="1" thickBot="1" x14ac:dyDescent="0.25">
      <c r="A1" s="417"/>
      <c r="B1" s="407"/>
      <c r="C1" s="408" t="s">
        <v>631</v>
      </c>
      <c r="D1" s="520"/>
      <c r="E1" s="808"/>
      <c r="F1" s="411"/>
      <c r="G1" s="411"/>
      <c r="H1" s="411"/>
      <c r="I1" s="411"/>
      <c r="J1" s="412"/>
      <c r="K1" s="412"/>
      <c r="L1" s="809"/>
      <c r="M1" s="412"/>
      <c r="N1" s="412"/>
      <c r="O1" s="412"/>
      <c r="P1" s="415"/>
      <c r="Q1" s="415"/>
      <c r="R1" s="415"/>
      <c r="S1" s="415"/>
      <c r="T1" s="415"/>
      <c r="U1" s="415"/>
      <c r="V1" s="415"/>
      <c r="W1" s="415"/>
      <c r="X1" s="415"/>
      <c r="Y1" s="415"/>
      <c r="Z1" s="415"/>
      <c r="AA1" s="415"/>
      <c r="AB1" s="415"/>
      <c r="AC1" s="415"/>
      <c r="AD1" s="415"/>
      <c r="AE1" s="415"/>
      <c r="AF1" s="415"/>
      <c r="AG1" s="415"/>
      <c r="AH1" s="417"/>
      <c r="AI1" s="415"/>
      <c r="AJ1" s="415"/>
    </row>
    <row r="2" spans="1:36" ht="32.25" thickBot="1" x14ac:dyDescent="0.25">
      <c r="A2" s="420"/>
      <c r="B2" s="420"/>
      <c r="C2" s="810" t="s">
        <v>599</v>
      </c>
      <c r="D2" s="424" t="s">
        <v>143</v>
      </c>
      <c r="E2" s="811" t="s">
        <v>116</v>
      </c>
      <c r="F2" s="424" t="s">
        <v>144</v>
      </c>
      <c r="G2" s="424" t="s">
        <v>192</v>
      </c>
      <c r="H2" s="526" t="str">
        <f>'TITLE PAGE'!D14</f>
        <v>2016-17</v>
      </c>
      <c r="I2" s="812" t="str">
        <f>'WRZ summary'!E3</f>
        <v>For info 2017-18</v>
      </c>
      <c r="J2" s="812" t="str">
        <f>'WRZ summary'!F3</f>
        <v>For info 2018-19</v>
      </c>
      <c r="K2" s="812" t="str">
        <f>'WRZ summary'!G3</f>
        <v>For info 2019-20</v>
      </c>
      <c r="L2" s="527" t="str">
        <f>'WRZ summary'!H3</f>
        <v>2020-21</v>
      </c>
      <c r="M2" s="527" t="str">
        <f>'WRZ summary'!I3</f>
        <v>2021-22</v>
      </c>
      <c r="N2" s="527" t="str">
        <f>'WRZ summary'!J3</f>
        <v>2022-23</v>
      </c>
      <c r="O2" s="527" t="str">
        <f>'WRZ summary'!K3</f>
        <v>2023-24</v>
      </c>
      <c r="P2" s="527" t="str">
        <f>'WRZ summary'!L3</f>
        <v>2024-25</v>
      </c>
      <c r="Q2" s="527" t="str">
        <f>'WRZ summary'!M3</f>
        <v>2025-26</v>
      </c>
      <c r="R2" s="527" t="str">
        <f>'WRZ summary'!N3</f>
        <v>2026-27</v>
      </c>
      <c r="S2" s="527" t="str">
        <f>'WRZ summary'!O3</f>
        <v>2027-28</v>
      </c>
      <c r="T2" s="527" t="str">
        <f>'WRZ summary'!P3</f>
        <v>2028-29</v>
      </c>
      <c r="U2" s="527" t="str">
        <f>'WRZ summary'!Q3</f>
        <v>2029-2030</v>
      </c>
      <c r="V2" s="527" t="str">
        <f>'WRZ summary'!R3</f>
        <v>2030-2031</v>
      </c>
      <c r="W2" s="527" t="str">
        <f>'WRZ summary'!S3</f>
        <v>2031-2032</v>
      </c>
      <c r="X2" s="527" t="str">
        <f>'WRZ summary'!T3</f>
        <v>2032-33</v>
      </c>
      <c r="Y2" s="527" t="str">
        <f>'WRZ summary'!U3</f>
        <v>2033-34</v>
      </c>
      <c r="Z2" s="527" t="str">
        <f>'WRZ summary'!V3</f>
        <v>2034-35</v>
      </c>
      <c r="AA2" s="527" t="str">
        <f>'WRZ summary'!W3</f>
        <v>2035-36</v>
      </c>
      <c r="AB2" s="527" t="str">
        <f>'WRZ summary'!X3</f>
        <v>2036-37</v>
      </c>
      <c r="AC2" s="527" t="str">
        <f>'WRZ summary'!Y3</f>
        <v>2037-38</v>
      </c>
      <c r="AD2" s="527" t="str">
        <f>'WRZ summary'!Z3</f>
        <v>2038-39</v>
      </c>
      <c r="AE2" s="527" t="str">
        <f>'WRZ summary'!AA3</f>
        <v>2039-40</v>
      </c>
      <c r="AF2" s="527" t="str">
        <f>'WRZ summary'!AB3</f>
        <v>2040-41</v>
      </c>
      <c r="AG2" s="527" t="str">
        <f>'WRZ summary'!AC3</f>
        <v>2041-42</v>
      </c>
      <c r="AH2" s="527" t="str">
        <f>'WRZ summary'!AD3</f>
        <v>2042-43</v>
      </c>
      <c r="AI2" s="527" t="str">
        <f>'WRZ summary'!AE3</f>
        <v>2043-44</v>
      </c>
      <c r="AJ2" s="429" t="str">
        <f>'WRZ summary'!AF3</f>
        <v>2044-45</v>
      </c>
    </row>
    <row r="3" spans="1:36" ht="15.75" thickBot="1" x14ac:dyDescent="0.25">
      <c r="A3" s="510"/>
      <c r="B3" s="402" t="s">
        <v>148</v>
      </c>
      <c r="C3" s="316" t="s">
        <v>632</v>
      </c>
      <c r="D3" s="242" t="s">
        <v>633</v>
      </c>
      <c r="E3" s="234" t="s">
        <v>146</v>
      </c>
      <c r="F3" s="813" t="s">
        <v>78</v>
      </c>
      <c r="G3" s="813">
        <v>2</v>
      </c>
      <c r="H3" s="583">
        <f>'2. BL Supply'!H3</f>
        <v>142.23589091259143</v>
      </c>
      <c r="I3" s="434">
        <f>'2. BL Supply'!I3</f>
        <v>142.23589091259143</v>
      </c>
      <c r="J3" s="434">
        <f>'2. BL Supply'!J3</f>
        <v>142.23589091259143</v>
      </c>
      <c r="K3" s="434">
        <f>'2. BL Supply'!K3</f>
        <v>142.23589091259143</v>
      </c>
      <c r="L3" s="441">
        <f>'2. BL Supply'!L3</f>
        <v>142.23589091259143</v>
      </c>
      <c r="M3" s="441">
        <f>'2. BL Supply'!M3</f>
        <v>142.23589091259143</v>
      </c>
      <c r="N3" s="441">
        <f>'2. BL Supply'!N3</f>
        <v>142.23589091259143</v>
      </c>
      <c r="O3" s="441">
        <f>'2. BL Supply'!O3</f>
        <v>142.23589091259143</v>
      </c>
      <c r="P3" s="441">
        <f>'2. BL Supply'!P3</f>
        <v>142.23589091259143</v>
      </c>
      <c r="Q3" s="441">
        <f>'2. BL Supply'!Q3</f>
        <v>142.23589091259143</v>
      </c>
      <c r="R3" s="441">
        <f>'2. BL Supply'!R3</f>
        <v>142.23589091259143</v>
      </c>
      <c r="S3" s="441">
        <f>'2. BL Supply'!S3</f>
        <v>142.23589091259143</v>
      </c>
      <c r="T3" s="441">
        <f>'2. BL Supply'!T3</f>
        <v>142.23589091259143</v>
      </c>
      <c r="U3" s="441">
        <f>'2. BL Supply'!U3</f>
        <v>142.23589091259143</v>
      </c>
      <c r="V3" s="441">
        <f>'2. BL Supply'!V3</f>
        <v>142.23589091259143</v>
      </c>
      <c r="W3" s="441">
        <f>'2. BL Supply'!W3</f>
        <v>142.23589091259143</v>
      </c>
      <c r="X3" s="441">
        <f>'2. BL Supply'!X3</f>
        <v>142.23589091259143</v>
      </c>
      <c r="Y3" s="441">
        <f>'2. BL Supply'!Y3</f>
        <v>142.23589091259143</v>
      </c>
      <c r="Z3" s="441">
        <f>'2. BL Supply'!Z3</f>
        <v>142.23589091259143</v>
      </c>
      <c r="AA3" s="441">
        <f>'2. BL Supply'!AA3</f>
        <v>142.23589091259143</v>
      </c>
      <c r="AB3" s="441">
        <f>'2. BL Supply'!AB3</f>
        <v>142.23589091259143</v>
      </c>
      <c r="AC3" s="441">
        <f>'2. BL Supply'!AC3</f>
        <v>142.23589091259143</v>
      </c>
      <c r="AD3" s="441">
        <f>'2. BL Supply'!AD3</f>
        <v>142.23589091259143</v>
      </c>
      <c r="AE3" s="441">
        <f>'2. BL Supply'!AE3</f>
        <v>142.23589091259143</v>
      </c>
      <c r="AF3" s="441">
        <f>'2. BL Supply'!AF3</f>
        <v>142.23589091259143</v>
      </c>
      <c r="AG3" s="441">
        <f>'2. BL Supply'!AG3</f>
        <v>142.23589091259143</v>
      </c>
      <c r="AH3" s="441">
        <f>'2. BL Supply'!AH3</f>
        <v>142.23589091259143</v>
      </c>
      <c r="AI3" s="441">
        <f>'2. BL Supply'!AI3</f>
        <v>142.23589091259143</v>
      </c>
      <c r="AJ3" s="441">
        <f>'2. BL Supply'!AJ3</f>
        <v>142.23589091259143</v>
      </c>
    </row>
    <row r="4" spans="1:36" x14ac:dyDescent="0.2">
      <c r="A4" s="510"/>
      <c r="B4" s="403"/>
      <c r="C4" s="239" t="s">
        <v>634</v>
      </c>
      <c r="D4" s="814" t="s">
        <v>635</v>
      </c>
      <c r="E4" s="234" t="s">
        <v>636</v>
      </c>
      <c r="F4" s="264" t="s">
        <v>78</v>
      </c>
      <c r="G4" s="264">
        <v>2</v>
      </c>
      <c r="H4" s="462">
        <f>'2. BL Supply'!H4+'6. Preferred (Scenario Yr)'!G8</f>
        <v>0</v>
      </c>
      <c r="I4" s="434">
        <f>'2. BL Supply'!I4+'6. Preferred (Scenario Yr)'!H8</f>
        <v>0</v>
      </c>
      <c r="J4" s="434">
        <f>'2. BL Supply'!J4+'6. Preferred (Scenario Yr)'!I8</f>
        <v>0</v>
      </c>
      <c r="K4" s="434">
        <f>'2. BL Supply'!K4+'6. Preferred (Scenario Yr)'!J8</f>
        <v>0</v>
      </c>
      <c r="L4" s="441">
        <f>'2. BL Supply'!L4+'6. Preferred (Scenario Yr)'!K8</f>
        <v>0</v>
      </c>
      <c r="M4" s="441">
        <f>'2. BL Supply'!M4+'6. Preferred (Scenario Yr)'!L8</f>
        <v>0</v>
      </c>
      <c r="N4" s="441">
        <f>'2. BL Supply'!N4+'6. Preferred (Scenario Yr)'!M8</f>
        <v>0</v>
      </c>
      <c r="O4" s="441">
        <f>'2. BL Supply'!O4+'6. Preferred (Scenario Yr)'!N8</f>
        <v>0</v>
      </c>
      <c r="P4" s="441">
        <f>'2. BL Supply'!P4+'6. Preferred (Scenario Yr)'!O8</f>
        <v>0</v>
      </c>
      <c r="Q4" s="441">
        <f>'2. BL Supply'!Q4+'6. Preferred (Scenario Yr)'!P8</f>
        <v>0</v>
      </c>
      <c r="R4" s="441">
        <f>'2. BL Supply'!R4+'6. Preferred (Scenario Yr)'!Q8</f>
        <v>0</v>
      </c>
      <c r="S4" s="441">
        <f>'2. BL Supply'!S4+'6. Preferred (Scenario Yr)'!R8</f>
        <v>0</v>
      </c>
      <c r="T4" s="441">
        <f>'2. BL Supply'!T4+'6. Preferred (Scenario Yr)'!S8</f>
        <v>0</v>
      </c>
      <c r="U4" s="441">
        <f>'2. BL Supply'!U4+'6. Preferred (Scenario Yr)'!T8</f>
        <v>0</v>
      </c>
      <c r="V4" s="441">
        <f>'2. BL Supply'!V4+'6. Preferred (Scenario Yr)'!U8</f>
        <v>0</v>
      </c>
      <c r="W4" s="441">
        <f>'2. BL Supply'!W4+'6. Preferred (Scenario Yr)'!V8</f>
        <v>0</v>
      </c>
      <c r="X4" s="441">
        <f>'2. BL Supply'!X4+'6. Preferred (Scenario Yr)'!W8</f>
        <v>0</v>
      </c>
      <c r="Y4" s="441">
        <f>'2. BL Supply'!Y4+'6. Preferred (Scenario Yr)'!X8</f>
        <v>0</v>
      </c>
      <c r="Z4" s="441">
        <f>'2. BL Supply'!Z4+'6. Preferred (Scenario Yr)'!Y8</f>
        <v>0</v>
      </c>
      <c r="AA4" s="441">
        <f>'2. BL Supply'!AA4+'6. Preferred (Scenario Yr)'!Z8</f>
        <v>0</v>
      </c>
      <c r="AB4" s="441">
        <f>'2. BL Supply'!AB4+'6. Preferred (Scenario Yr)'!AA8</f>
        <v>0</v>
      </c>
      <c r="AC4" s="441">
        <f>'2. BL Supply'!AC4+'6. Preferred (Scenario Yr)'!AB8</f>
        <v>0</v>
      </c>
      <c r="AD4" s="441">
        <f>'2. BL Supply'!AD4+'6. Preferred (Scenario Yr)'!AC8</f>
        <v>0</v>
      </c>
      <c r="AE4" s="441">
        <f>'2. BL Supply'!AE4+'6. Preferred (Scenario Yr)'!AD8</f>
        <v>0</v>
      </c>
      <c r="AF4" s="441">
        <f>'2. BL Supply'!AF4+'6. Preferred (Scenario Yr)'!AE8</f>
        <v>0</v>
      </c>
      <c r="AG4" s="441">
        <f>'2. BL Supply'!AG4+'6. Preferred (Scenario Yr)'!AF8</f>
        <v>0</v>
      </c>
      <c r="AH4" s="441">
        <f>'2. BL Supply'!AH4+'6. Preferred (Scenario Yr)'!AG8</f>
        <v>0</v>
      </c>
      <c r="AI4" s="441">
        <f>'2. BL Supply'!AI4+'6. Preferred (Scenario Yr)'!AH8</f>
        <v>0</v>
      </c>
      <c r="AJ4" s="441">
        <f>'2. BL Supply'!AJ4+'6. Preferred (Scenario Yr)'!AI8</f>
        <v>0</v>
      </c>
    </row>
    <row r="5" spans="1:36" x14ac:dyDescent="0.2">
      <c r="A5" s="815"/>
      <c r="B5" s="403"/>
      <c r="C5" s="261" t="s">
        <v>126</v>
      </c>
      <c r="D5" s="816" t="s">
        <v>126</v>
      </c>
      <c r="E5" s="227" t="s">
        <v>126</v>
      </c>
      <c r="F5" s="817" t="s">
        <v>126</v>
      </c>
      <c r="G5" s="817">
        <v>2</v>
      </c>
      <c r="H5" s="818" t="s">
        <v>126</v>
      </c>
      <c r="I5" s="448" t="s">
        <v>126</v>
      </c>
      <c r="J5" s="448" t="s">
        <v>126</v>
      </c>
      <c r="K5" s="448" t="s">
        <v>126</v>
      </c>
      <c r="L5" s="449" t="s">
        <v>126</v>
      </c>
      <c r="M5" s="449" t="s">
        <v>126</v>
      </c>
      <c r="N5" s="449" t="s">
        <v>126</v>
      </c>
      <c r="O5" s="449" t="s">
        <v>126</v>
      </c>
      <c r="P5" s="449" t="s">
        <v>126</v>
      </c>
      <c r="Q5" s="449" t="s">
        <v>126</v>
      </c>
      <c r="R5" s="449" t="s">
        <v>126</v>
      </c>
      <c r="S5" s="449" t="s">
        <v>126</v>
      </c>
      <c r="T5" s="449" t="s">
        <v>126</v>
      </c>
      <c r="U5" s="449" t="s">
        <v>126</v>
      </c>
      <c r="V5" s="449" t="s">
        <v>126</v>
      </c>
      <c r="W5" s="449" t="s">
        <v>126</v>
      </c>
      <c r="X5" s="449" t="s">
        <v>126</v>
      </c>
      <c r="Y5" s="449" t="s">
        <v>126</v>
      </c>
      <c r="Z5" s="449" t="s">
        <v>126</v>
      </c>
      <c r="AA5" s="449" t="s">
        <v>126</v>
      </c>
      <c r="AB5" s="449" t="s">
        <v>126</v>
      </c>
      <c r="AC5" s="449" t="s">
        <v>126</v>
      </c>
      <c r="AD5" s="449" t="s">
        <v>126</v>
      </c>
      <c r="AE5" s="449" t="s">
        <v>126</v>
      </c>
      <c r="AF5" s="449" t="s">
        <v>126</v>
      </c>
      <c r="AG5" s="449" t="s">
        <v>126</v>
      </c>
      <c r="AH5" s="449" t="s">
        <v>126</v>
      </c>
      <c r="AI5" s="449" t="s">
        <v>126</v>
      </c>
      <c r="AJ5" s="449" t="s">
        <v>126</v>
      </c>
    </row>
    <row r="6" spans="1:36" x14ac:dyDescent="0.2">
      <c r="A6" s="815"/>
      <c r="B6" s="403"/>
      <c r="C6" s="261" t="s">
        <v>126</v>
      </c>
      <c r="D6" s="816" t="s">
        <v>126</v>
      </c>
      <c r="E6" s="227" t="s">
        <v>126</v>
      </c>
      <c r="F6" s="817" t="s">
        <v>126</v>
      </c>
      <c r="G6" s="817">
        <v>2</v>
      </c>
      <c r="H6" s="818" t="s">
        <v>126</v>
      </c>
      <c r="I6" s="448" t="s">
        <v>126</v>
      </c>
      <c r="J6" s="448" t="s">
        <v>126</v>
      </c>
      <c r="K6" s="448" t="s">
        <v>126</v>
      </c>
      <c r="L6" s="449" t="s">
        <v>126</v>
      </c>
      <c r="M6" s="449" t="s">
        <v>126</v>
      </c>
      <c r="N6" s="449" t="s">
        <v>126</v>
      </c>
      <c r="O6" s="449" t="s">
        <v>126</v>
      </c>
      <c r="P6" s="449" t="s">
        <v>126</v>
      </c>
      <c r="Q6" s="449" t="s">
        <v>126</v>
      </c>
      <c r="R6" s="449" t="s">
        <v>126</v>
      </c>
      <c r="S6" s="449" t="s">
        <v>126</v>
      </c>
      <c r="T6" s="449" t="s">
        <v>126</v>
      </c>
      <c r="U6" s="449" t="s">
        <v>126</v>
      </c>
      <c r="V6" s="449" t="s">
        <v>126</v>
      </c>
      <c r="W6" s="449" t="s">
        <v>126</v>
      </c>
      <c r="X6" s="449" t="s">
        <v>126</v>
      </c>
      <c r="Y6" s="449" t="s">
        <v>126</v>
      </c>
      <c r="Z6" s="449" t="s">
        <v>126</v>
      </c>
      <c r="AA6" s="449" t="s">
        <v>126</v>
      </c>
      <c r="AB6" s="449" t="s">
        <v>126</v>
      </c>
      <c r="AC6" s="449" t="s">
        <v>126</v>
      </c>
      <c r="AD6" s="449" t="s">
        <v>126</v>
      </c>
      <c r="AE6" s="449" t="s">
        <v>126</v>
      </c>
      <c r="AF6" s="449" t="s">
        <v>126</v>
      </c>
      <c r="AG6" s="449" t="s">
        <v>126</v>
      </c>
      <c r="AH6" s="449" t="s">
        <v>126</v>
      </c>
      <c r="AI6" s="449" t="s">
        <v>126</v>
      </c>
      <c r="AJ6" s="449" t="s">
        <v>126</v>
      </c>
    </row>
    <row r="7" spans="1:36" ht="15.75" thickBot="1" x14ac:dyDescent="0.25">
      <c r="A7" s="815"/>
      <c r="B7" s="403"/>
      <c r="C7" s="261" t="s">
        <v>126</v>
      </c>
      <c r="D7" s="819" t="s">
        <v>126</v>
      </c>
      <c r="E7" s="227" t="s">
        <v>126</v>
      </c>
      <c r="F7" s="817" t="s">
        <v>126</v>
      </c>
      <c r="G7" s="817">
        <v>2</v>
      </c>
      <c r="H7" s="818" t="s">
        <v>126</v>
      </c>
      <c r="I7" s="448" t="s">
        <v>126</v>
      </c>
      <c r="J7" s="448" t="s">
        <v>126</v>
      </c>
      <c r="K7" s="448" t="s">
        <v>126</v>
      </c>
      <c r="L7" s="449" t="s">
        <v>126</v>
      </c>
      <c r="M7" s="449" t="s">
        <v>126</v>
      </c>
      <c r="N7" s="449" t="s">
        <v>126</v>
      </c>
      <c r="O7" s="449" t="s">
        <v>126</v>
      </c>
      <c r="P7" s="449" t="s">
        <v>126</v>
      </c>
      <c r="Q7" s="449" t="s">
        <v>126</v>
      </c>
      <c r="R7" s="449" t="s">
        <v>126</v>
      </c>
      <c r="S7" s="449" t="s">
        <v>126</v>
      </c>
      <c r="T7" s="449" t="s">
        <v>126</v>
      </c>
      <c r="U7" s="449" t="s">
        <v>126</v>
      </c>
      <c r="V7" s="449" t="s">
        <v>126</v>
      </c>
      <c r="W7" s="449" t="s">
        <v>126</v>
      </c>
      <c r="X7" s="449" t="s">
        <v>126</v>
      </c>
      <c r="Y7" s="449" t="s">
        <v>126</v>
      </c>
      <c r="Z7" s="449" t="s">
        <v>126</v>
      </c>
      <c r="AA7" s="449" t="s">
        <v>126</v>
      </c>
      <c r="AB7" s="449" t="s">
        <v>126</v>
      </c>
      <c r="AC7" s="449" t="s">
        <v>126</v>
      </c>
      <c r="AD7" s="449" t="s">
        <v>126</v>
      </c>
      <c r="AE7" s="449" t="s">
        <v>126</v>
      </c>
      <c r="AF7" s="449" t="s">
        <v>126</v>
      </c>
      <c r="AG7" s="449" t="s">
        <v>126</v>
      </c>
      <c r="AH7" s="449" t="s">
        <v>126</v>
      </c>
      <c r="AI7" s="449" t="s">
        <v>126</v>
      </c>
      <c r="AJ7" s="449" t="s">
        <v>126</v>
      </c>
    </row>
    <row r="8" spans="1:36" x14ac:dyDescent="0.2">
      <c r="A8" s="510"/>
      <c r="B8" s="403"/>
      <c r="C8" s="239" t="s">
        <v>637</v>
      </c>
      <c r="D8" s="814" t="s">
        <v>638</v>
      </c>
      <c r="E8" s="234" t="s">
        <v>639</v>
      </c>
      <c r="F8" s="264" t="s">
        <v>78</v>
      </c>
      <c r="G8" s="264">
        <v>2</v>
      </c>
      <c r="H8" s="462">
        <f>'2. BL Supply'!H7+'6. Preferred (Scenario Yr)'!G11</f>
        <v>0</v>
      </c>
      <c r="I8" s="434">
        <f>'2. BL Supply'!I7+'6. Preferred (Scenario Yr)'!H11</f>
        <v>0</v>
      </c>
      <c r="J8" s="434">
        <f>'2. BL Supply'!J7+'6. Preferred (Scenario Yr)'!I11</f>
        <v>0</v>
      </c>
      <c r="K8" s="434">
        <f>'2. BL Supply'!K7+'6. Preferred (Scenario Yr)'!J11</f>
        <v>0</v>
      </c>
      <c r="L8" s="441">
        <f>'2. BL Supply'!L7+'6. Preferred (Scenario Yr)'!K11</f>
        <v>0</v>
      </c>
      <c r="M8" s="441">
        <f>'2. BL Supply'!M7+'6. Preferred (Scenario Yr)'!L11</f>
        <v>0</v>
      </c>
      <c r="N8" s="441">
        <f>'2. BL Supply'!N7+'6. Preferred (Scenario Yr)'!M11</f>
        <v>0</v>
      </c>
      <c r="O8" s="441">
        <f>'2. BL Supply'!O7+'6. Preferred (Scenario Yr)'!N11</f>
        <v>0</v>
      </c>
      <c r="P8" s="441">
        <f>'2. BL Supply'!P7+'6. Preferred (Scenario Yr)'!O11</f>
        <v>0</v>
      </c>
      <c r="Q8" s="441">
        <f>'2. BL Supply'!Q7+'6. Preferred (Scenario Yr)'!P11</f>
        <v>0</v>
      </c>
      <c r="R8" s="441">
        <f>'2. BL Supply'!R7+'6. Preferred (Scenario Yr)'!Q11</f>
        <v>0</v>
      </c>
      <c r="S8" s="441">
        <f>'2. BL Supply'!S7+'6. Preferred (Scenario Yr)'!R11</f>
        <v>0</v>
      </c>
      <c r="T8" s="441">
        <f>'2. BL Supply'!T7+'6. Preferred (Scenario Yr)'!S11</f>
        <v>0</v>
      </c>
      <c r="U8" s="441">
        <f>'2. BL Supply'!U7+'6. Preferred (Scenario Yr)'!T11</f>
        <v>0</v>
      </c>
      <c r="V8" s="441">
        <f>'2. BL Supply'!V7+'6. Preferred (Scenario Yr)'!U11</f>
        <v>0</v>
      </c>
      <c r="W8" s="441">
        <f>'2. BL Supply'!W7+'6. Preferred (Scenario Yr)'!V11</f>
        <v>0</v>
      </c>
      <c r="X8" s="441">
        <f>'2. BL Supply'!X7+'6. Preferred (Scenario Yr)'!W11</f>
        <v>0</v>
      </c>
      <c r="Y8" s="441">
        <f>'2. BL Supply'!Y7+'6. Preferred (Scenario Yr)'!X11</f>
        <v>0</v>
      </c>
      <c r="Z8" s="441">
        <f>'2. BL Supply'!Z7+'6. Preferred (Scenario Yr)'!Y11</f>
        <v>0</v>
      </c>
      <c r="AA8" s="441">
        <f>'2. BL Supply'!AA7+'6. Preferred (Scenario Yr)'!Z11</f>
        <v>0</v>
      </c>
      <c r="AB8" s="441">
        <f>'2. BL Supply'!AB7+'6. Preferred (Scenario Yr)'!AA11</f>
        <v>0</v>
      </c>
      <c r="AC8" s="441">
        <f>'2. BL Supply'!AC7+'6. Preferred (Scenario Yr)'!AB11</f>
        <v>0</v>
      </c>
      <c r="AD8" s="441">
        <f>'2. BL Supply'!AD7+'6. Preferred (Scenario Yr)'!AC11</f>
        <v>0</v>
      </c>
      <c r="AE8" s="441">
        <f>'2. BL Supply'!AE7+'6. Preferred (Scenario Yr)'!AD11</f>
        <v>0</v>
      </c>
      <c r="AF8" s="441">
        <f>'2. BL Supply'!AF7+'6. Preferred (Scenario Yr)'!AE11</f>
        <v>0</v>
      </c>
      <c r="AG8" s="441">
        <f>'2. BL Supply'!AG7+'6. Preferred (Scenario Yr)'!AF11</f>
        <v>0</v>
      </c>
      <c r="AH8" s="441">
        <f>'2. BL Supply'!AH7+'6. Preferred (Scenario Yr)'!AG11</f>
        <v>0</v>
      </c>
      <c r="AI8" s="441">
        <f>'2. BL Supply'!AI7+'6. Preferred (Scenario Yr)'!AH11</f>
        <v>0</v>
      </c>
      <c r="AJ8" s="441">
        <f>'2. BL Supply'!AJ7+'6. Preferred (Scenario Yr)'!AI11</f>
        <v>0</v>
      </c>
    </row>
    <row r="9" spans="1:36" x14ac:dyDescent="0.2">
      <c r="A9" s="815"/>
      <c r="B9" s="403"/>
      <c r="C9" s="261" t="s">
        <v>126</v>
      </c>
      <c r="D9" s="816" t="s">
        <v>126</v>
      </c>
      <c r="E9" s="820" t="s">
        <v>126</v>
      </c>
      <c r="F9" s="821" t="s">
        <v>126</v>
      </c>
      <c r="G9" s="821">
        <v>2</v>
      </c>
      <c r="H9" s="818" t="s">
        <v>126</v>
      </c>
      <c r="I9" s="448" t="s">
        <v>126</v>
      </c>
      <c r="J9" s="448" t="s">
        <v>126</v>
      </c>
      <c r="K9" s="448" t="s">
        <v>126</v>
      </c>
      <c r="L9" s="449" t="s">
        <v>126</v>
      </c>
      <c r="M9" s="449" t="s">
        <v>126</v>
      </c>
      <c r="N9" s="449" t="s">
        <v>126</v>
      </c>
      <c r="O9" s="449" t="s">
        <v>126</v>
      </c>
      <c r="P9" s="449" t="s">
        <v>126</v>
      </c>
      <c r="Q9" s="449" t="s">
        <v>126</v>
      </c>
      <c r="R9" s="449" t="s">
        <v>126</v>
      </c>
      <c r="S9" s="449" t="s">
        <v>126</v>
      </c>
      <c r="T9" s="449" t="s">
        <v>126</v>
      </c>
      <c r="U9" s="449" t="s">
        <v>126</v>
      </c>
      <c r="V9" s="449" t="s">
        <v>126</v>
      </c>
      <c r="W9" s="449" t="s">
        <v>126</v>
      </c>
      <c r="X9" s="449" t="s">
        <v>126</v>
      </c>
      <c r="Y9" s="449" t="s">
        <v>126</v>
      </c>
      <c r="Z9" s="449" t="s">
        <v>126</v>
      </c>
      <c r="AA9" s="449" t="s">
        <v>126</v>
      </c>
      <c r="AB9" s="449" t="s">
        <v>126</v>
      </c>
      <c r="AC9" s="449" t="s">
        <v>126</v>
      </c>
      <c r="AD9" s="449" t="s">
        <v>126</v>
      </c>
      <c r="AE9" s="449" t="s">
        <v>126</v>
      </c>
      <c r="AF9" s="449" t="s">
        <v>126</v>
      </c>
      <c r="AG9" s="449" t="s">
        <v>126</v>
      </c>
      <c r="AH9" s="449" t="s">
        <v>126</v>
      </c>
      <c r="AI9" s="449" t="s">
        <v>126</v>
      </c>
      <c r="AJ9" s="449" t="s">
        <v>126</v>
      </c>
    </row>
    <row r="10" spans="1:36" x14ac:dyDescent="0.2">
      <c r="A10" s="815"/>
      <c r="B10" s="403"/>
      <c r="C10" s="261" t="s">
        <v>126</v>
      </c>
      <c r="D10" s="819" t="s">
        <v>126</v>
      </c>
      <c r="E10" s="822" t="s">
        <v>126</v>
      </c>
      <c r="F10" s="823" t="s">
        <v>126</v>
      </c>
      <c r="G10" s="821">
        <v>2</v>
      </c>
      <c r="H10" s="818" t="s">
        <v>126</v>
      </c>
      <c r="I10" s="448" t="s">
        <v>126</v>
      </c>
      <c r="J10" s="448" t="s">
        <v>126</v>
      </c>
      <c r="K10" s="448" t="s">
        <v>126</v>
      </c>
      <c r="L10" s="449" t="s">
        <v>126</v>
      </c>
      <c r="M10" s="449" t="s">
        <v>126</v>
      </c>
      <c r="N10" s="449" t="s">
        <v>126</v>
      </c>
      <c r="O10" s="449" t="s">
        <v>126</v>
      </c>
      <c r="P10" s="449" t="s">
        <v>126</v>
      </c>
      <c r="Q10" s="449" t="s">
        <v>126</v>
      </c>
      <c r="R10" s="449" t="s">
        <v>126</v>
      </c>
      <c r="S10" s="449" t="s">
        <v>126</v>
      </c>
      <c r="T10" s="449" t="s">
        <v>126</v>
      </c>
      <c r="U10" s="449" t="s">
        <v>126</v>
      </c>
      <c r="V10" s="449" t="s">
        <v>126</v>
      </c>
      <c r="W10" s="449" t="s">
        <v>126</v>
      </c>
      <c r="X10" s="449" t="s">
        <v>126</v>
      </c>
      <c r="Y10" s="449" t="s">
        <v>126</v>
      </c>
      <c r="Z10" s="449" t="s">
        <v>126</v>
      </c>
      <c r="AA10" s="449" t="s">
        <v>126</v>
      </c>
      <c r="AB10" s="449" t="s">
        <v>126</v>
      </c>
      <c r="AC10" s="449" t="s">
        <v>126</v>
      </c>
      <c r="AD10" s="449" t="s">
        <v>126</v>
      </c>
      <c r="AE10" s="449" t="s">
        <v>126</v>
      </c>
      <c r="AF10" s="449" t="s">
        <v>126</v>
      </c>
      <c r="AG10" s="449" t="s">
        <v>126</v>
      </c>
      <c r="AH10" s="449" t="s">
        <v>126</v>
      </c>
      <c r="AI10" s="449" t="s">
        <v>126</v>
      </c>
      <c r="AJ10" s="449" t="s">
        <v>126</v>
      </c>
    </row>
    <row r="11" spans="1:36" x14ac:dyDescent="0.2">
      <c r="A11" s="815"/>
      <c r="B11" s="403"/>
      <c r="C11" s="261" t="s">
        <v>126</v>
      </c>
      <c r="D11" s="819" t="s">
        <v>126</v>
      </c>
      <c r="E11" s="822" t="s">
        <v>126</v>
      </c>
      <c r="F11" s="823" t="s">
        <v>126</v>
      </c>
      <c r="G11" s="821">
        <v>2</v>
      </c>
      <c r="H11" s="818" t="s">
        <v>126</v>
      </c>
      <c r="I11" s="448" t="s">
        <v>126</v>
      </c>
      <c r="J11" s="448" t="s">
        <v>126</v>
      </c>
      <c r="K11" s="448" t="s">
        <v>126</v>
      </c>
      <c r="L11" s="449" t="s">
        <v>126</v>
      </c>
      <c r="M11" s="449" t="s">
        <v>126</v>
      </c>
      <c r="N11" s="449" t="s">
        <v>126</v>
      </c>
      <c r="O11" s="449" t="s">
        <v>126</v>
      </c>
      <c r="P11" s="449" t="s">
        <v>126</v>
      </c>
      <c r="Q11" s="449" t="s">
        <v>126</v>
      </c>
      <c r="R11" s="449" t="s">
        <v>126</v>
      </c>
      <c r="S11" s="449" t="s">
        <v>126</v>
      </c>
      <c r="T11" s="449" t="s">
        <v>126</v>
      </c>
      <c r="U11" s="449" t="s">
        <v>126</v>
      </c>
      <c r="V11" s="449" t="s">
        <v>126</v>
      </c>
      <c r="W11" s="449" t="s">
        <v>126</v>
      </c>
      <c r="X11" s="449" t="s">
        <v>126</v>
      </c>
      <c r="Y11" s="449" t="s">
        <v>126</v>
      </c>
      <c r="Z11" s="449" t="s">
        <v>126</v>
      </c>
      <c r="AA11" s="449" t="s">
        <v>126</v>
      </c>
      <c r="AB11" s="449" t="s">
        <v>126</v>
      </c>
      <c r="AC11" s="449" t="s">
        <v>126</v>
      </c>
      <c r="AD11" s="449" t="s">
        <v>126</v>
      </c>
      <c r="AE11" s="449" t="s">
        <v>126</v>
      </c>
      <c r="AF11" s="449" t="s">
        <v>126</v>
      </c>
      <c r="AG11" s="449" t="s">
        <v>126</v>
      </c>
      <c r="AH11" s="449" t="s">
        <v>126</v>
      </c>
      <c r="AI11" s="449" t="s">
        <v>126</v>
      </c>
      <c r="AJ11" s="449" t="s">
        <v>126</v>
      </c>
    </row>
    <row r="12" spans="1:36" ht="15.75" thickBot="1" x14ac:dyDescent="0.25">
      <c r="A12" s="815"/>
      <c r="B12" s="404"/>
      <c r="C12" s="302" t="s">
        <v>126</v>
      </c>
      <c r="D12" s="824" t="s">
        <v>126</v>
      </c>
      <c r="E12" s="825" t="s">
        <v>126</v>
      </c>
      <c r="F12" s="826" t="s">
        <v>126</v>
      </c>
      <c r="G12" s="826">
        <v>2</v>
      </c>
      <c r="H12" s="564" t="s">
        <v>126</v>
      </c>
      <c r="I12" s="565" t="s">
        <v>126</v>
      </c>
      <c r="J12" s="565" t="s">
        <v>126</v>
      </c>
      <c r="K12" s="565" t="s">
        <v>126</v>
      </c>
      <c r="L12" s="566" t="s">
        <v>126</v>
      </c>
      <c r="M12" s="566" t="s">
        <v>126</v>
      </c>
      <c r="N12" s="566" t="s">
        <v>126</v>
      </c>
      <c r="O12" s="566" t="s">
        <v>126</v>
      </c>
      <c r="P12" s="566" t="s">
        <v>126</v>
      </c>
      <c r="Q12" s="566" t="s">
        <v>126</v>
      </c>
      <c r="R12" s="566" t="s">
        <v>126</v>
      </c>
      <c r="S12" s="566" t="s">
        <v>126</v>
      </c>
      <c r="T12" s="566" t="s">
        <v>126</v>
      </c>
      <c r="U12" s="566" t="s">
        <v>126</v>
      </c>
      <c r="V12" s="566" t="s">
        <v>126</v>
      </c>
      <c r="W12" s="566" t="s">
        <v>126</v>
      </c>
      <c r="X12" s="566" t="s">
        <v>126</v>
      </c>
      <c r="Y12" s="566" t="s">
        <v>126</v>
      </c>
      <c r="Z12" s="566" t="s">
        <v>126</v>
      </c>
      <c r="AA12" s="566" t="s">
        <v>126</v>
      </c>
      <c r="AB12" s="566" t="s">
        <v>126</v>
      </c>
      <c r="AC12" s="566" t="s">
        <v>126</v>
      </c>
      <c r="AD12" s="566" t="s">
        <v>126</v>
      </c>
      <c r="AE12" s="566" t="s">
        <v>126</v>
      </c>
      <c r="AF12" s="566" t="s">
        <v>126</v>
      </c>
      <c r="AG12" s="566" t="s">
        <v>126</v>
      </c>
      <c r="AH12" s="566" t="s">
        <v>126</v>
      </c>
      <c r="AI12" s="566" t="s">
        <v>126</v>
      </c>
      <c r="AJ12" s="566" t="s">
        <v>126</v>
      </c>
    </row>
    <row r="13" spans="1:36" x14ac:dyDescent="0.2">
      <c r="A13" s="510"/>
      <c r="B13" s="827" t="s">
        <v>640</v>
      </c>
      <c r="C13" s="239" t="s">
        <v>641</v>
      </c>
      <c r="D13" s="814" t="s">
        <v>642</v>
      </c>
      <c r="E13" s="234" t="s">
        <v>643</v>
      </c>
      <c r="F13" s="264" t="s">
        <v>78</v>
      </c>
      <c r="G13" s="264">
        <v>2</v>
      </c>
      <c r="H13" s="462">
        <f>'2. BL Supply'!H10+'6. Preferred (Scenario Yr)'!G17</f>
        <v>0</v>
      </c>
      <c r="I13" s="434">
        <f>'2. BL Supply'!I10+'6. Preferred (Scenario Yr)'!H17</f>
        <v>0</v>
      </c>
      <c r="J13" s="434">
        <f>'2. BL Supply'!J10+'6. Preferred (Scenario Yr)'!I17</f>
        <v>0</v>
      </c>
      <c r="K13" s="434">
        <f>'2. BL Supply'!K10+'6. Preferred (Scenario Yr)'!J17</f>
        <v>0</v>
      </c>
      <c r="L13" s="441">
        <f>'2. BL Supply'!L10+'6. Preferred (Scenario Yr)'!K17</f>
        <v>0</v>
      </c>
      <c r="M13" s="441">
        <f>'2. BL Supply'!M10+'6. Preferred (Scenario Yr)'!L17</f>
        <v>0</v>
      </c>
      <c r="N13" s="441">
        <f>'2. BL Supply'!N10+'6. Preferred (Scenario Yr)'!M17</f>
        <v>0</v>
      </c>
      <c r="O13" s="441">
        <f>'2. BL Supply'!O10+'6. Preferred (Scenario Yr)'!N17</f>
        <v>0</v>
      </c>
      <c r="P13" s="441">
        <f>'2. BL Supply'!P10+'6. Preferred (Scenario Yr)'!O17</f>
        <v>0</v>
      </c>
      <c r="Q13" s="441">
        <f>'2. BL Supply'!Q10+'6. Preferred (Scenario Yr)'!P17</f>
        <v>0</v>
      </c>
      <c r="R13" s="441">
        <f>'2. BL Supply'!R10+'6. Preferred (Scenario Yr)'!Q17</f>
        <v>0</v>
      </c>
      <c r="S13" s="441">
        <f>'2. BL Supply'!S10+'6. Preferred (Scenario Yr)'!R17</f>
        <v>0</v>
      </c>
      <c r="T13" s="441">
        <f>'2. BL Supply'!T10+'6. Preferred (Scenario Yr)'!S17</f>
        <v>0</v>
      </c>
      <c r="U13" s="441">
        <f>'2. BL Supply'!U10+'6. Preferred (Scenario Yr)'!T17</f>
        <v>0</v>
      </c>
      <c r="V13" s="441">
        <f>'2. BL Supply'!V10+'6. Preferred (Scenario Yr)'!U17</f>
        <v>0</v>
      </c>
      <c r="W13" s="441">
        <f>'2. BL Supply'!W10+'6. Preferred (Scenario Yr)'!V17</f>
        <v>0</v>
      </c>
      <c r="X13" s="441">
        <f>'2. BL Supply'!X10+'6. Preferred (Scenario Yr)'!W17</f>
        <v>0</v>
      </c>
      <c r="Y13" s="441">
        <f>'2. BL Supply'!Y10+'6. Preferred (Scenario Yr)'!X17</f>
        <v>0</v>
      </c>
      <c r="Z13" s="441">
        <f>'2. BL Supply'!Z10+'6. Preferred (Scenario Yr)'!Y17</f>
        <v>0</v>
      </c>
      <c r="AA13" s="441">
        <f>'2. BL Supply'!AA10+'6. Preferred (Scenario Yr)'!Z17</f>
        <v>0</v>
      </c>
      <c r="AB13" s="441">
        <f>'2. BL Supply'!AB10+'6. Preferred (Scenario Yr)'!AA17</f>
        <v>0</v>
      </c>
      <c r="AC13" s="441">
        <f>'2. BL Supply'!AC10+'6. Preferred (Scenario Yr)'!AB17</f>
        <v>0</v>
      </c>
      <c r="AD13" s="441">
        <f>'2. BL Supply'!AD10+'6. Preferred (Scenario Yr)'!AC17</f>
        <v>0</v>
      </c>
      <c r="AE13" s="441">
        <f>'2. BL Supply'!AE10+'6. Preferred (Scenario Yr)'!AD17</f>
        <v>0</v>
      </c>
      <c r="AF13" s="441">
        <f>'2. BL Supply'!AF10+'6. Preferred (Scenario Yr)'!AE17</f>
        <v>0</v>
      </c>
      <c r="AG13" s="441">
        <f>'2. BL Supply'!AG10+'6. Preferred (Scenario Yr)'!AF17</f>
        <v>0</v>
      </c>
      <c r="AH13" s="441">
        <f>'2. BL Supply'!AH10+'6. Preferred (Scenario Yr)'!AG17</f>
        <v>0</v>
      </c>
      <c r="AI13" s="441">
        <f>'2. BL Supply'!AI10+'6. Preferred (Scenario Yr)'!AH17</f>
        <v>0</v>
      </c>
      <c r="AJ13" s="441">
        <f>'2. BL Supply'!AJ10+'6. Preferred (Scenario Yr)'!AI17</f>
        <v>0</v>
      </c>
    </row>
    <row r="14" spans="1:36" x14ac:dyDescent="0.2">
      <c r="A14" s="815"/>
      <c r="B14" s="828"/>
      <c r="C14" s="261" t="s">
        <v>126</v>
      </c>
      <c r="D14" s="819" t="s">
        <v>126</v>
      </c>
      <c r="E14" s="227" t="s">
        <v>126</v>
      </c>
      <c r="F14" s="817" t="s">
        <v>126</v>
      </c>
      <c r="G14" s="817">
        <v>2</v>
      </c>
      <c r="H14" s="818" t="s">
        <v>126</v>
      </c>
      <c r="I14" s="448" t="s">
        <v>126</v>
      </c>
      <c r="J14" s="448" t="s">
        <v>126</v>
      </c>
      <c r="K14" s="448" t="s">
        <v>126</v>
      </c>
      <c r="L14" s="449" t="s">
        <v>126</v>
      </c>
      <c r="M14" s="449" t="s">
        <v>126</v>
      </c>
      <c r="N14" s="449" t="s">
        <v>126</v>
      </c>
      <c r="O14" s="449" t="s">
        <v>126</v>
      </c>
      <c r="P14" s="449" t="s">
        <v>126</v>
      </c>
      <c r="Q14" s="449" t="s">
        <v>126</v>
      </c>
      <c r="R14" s="449" t="s">
        <v>126</v>
      </c>
      <c r="S14" s="449" t="s">
        <v>126</v>
      </c>
      <c r="T14" s="449" t="s">
        <v>126</v>
      </c>
      <c r="U14" s="449" t="s">
        <v>126</v>
      </c>
      <c r="V14" s="449" t="s">
        <v>126</v>
      </c>
      <c r="W14" s="449" t="s">
        <v>126</v>
      </c>
      <c r="X14" s="449" t="s">
        <v>126</v>
      </c>
      <c r="Y14" s="449" t="s">
        <v>126</v>
      </c>
      <c r="Z14" s="449" t="s">
        <v>126</v>
      </c>
      <c r="AA14" s="449" t="s">
        <v>126</v>
      </c>
      <c r="AB14" s="449" t="s">
        <v>126</v>
      </c>
      <c r="AC14" s="449" t="s">
        <v>126</v>
      </c>
      <c r="AD14" s="449" t="s">
        <v>126</v>
      </c>
      <c r="AE14" s="449" t="s">
        <v>126</v>
      </c>
      <c r="AF14" s="449" t="s">
        <v>126</v>
      </c>
      <c r="AG14" s="449" t="s">
        <v>126</v>
      </c>
      <c r="AH14" s="449" t="s">
        <v>126</v>
      </c>
      <c r="AI14" s="449" t="s">
        <v>126</v>
      </c>
      <c r="AJ14" s="449" t="s">
        <v>126</v>
      </c>
    </row>
    <row r="15" spans="1:36" x14ac:dyDescent="0.2">
      <c r="A15" s="815"/>
      <c r="B15" s="828"/>
      <c r="C15" s="261" t="s">
        <v>126</v>
      </c>
      <c r="D15" s="819" t="s">
        <v>126</v>
      </c>
      <c r="E15" s="227" t="s">
        <v>126</v>
      </c>
      <c r="F15" s="817" t="s">
        <v>126</v>
      </c>
      <c r="G15" s="817">
        <v>2</v>
      </c>
      <c r="H15" s="818" t="s">
        <v>126</v>
      </c>
      <c r="I15" s="448" t="s">
        <v>126</v>
      </c>
      <c r="J15" s="448" t="s">
        <v>126</v>
      </c>
      <c r="K15" s="448" t="s">
        <v>126</v>
      </c>
      <c r="L15" s="449" t="s">
        <v>126</v>
      </c>
      <c r="M15" s="449" t="s">
        <v>126</v>
      </c>
      <c r="N15" s="449" t="s">
        <v>126</v>
      </c>
      <c r="O15" s="449" t="s">
        <v>126</v>
      </c>
      <c r="P15" s="449" t="s">
        <v>126</v>
      </c>
      <c r="Q15" s="449" t="s">
        <v>126</v>
      </c>
      <c r="R15" s="449" t="s">
        <v>126</v>
      </c>
      <c r="S15" s="449" t="s">
        <v>126</v>
      </c>
      <c r="T15" s="449" t="s">
        <v>126</v>
      </c>
      <c r="U15" s="449" t="s">
        <v>126</v>
      </c>
      <c r="V15" s="449" t="s">
        <v>126</v>
      </c>
      <c r="W15" s="449" t="s">
        <v>126</v>
      </c>
      <c r="X15" s="449" t="s">
        <v>126</v>
      </c>
      <c r="Y15" s="449" t="s">
        <v>126</v>
      </c>
      <c r="Z15" s="449" t="s">
        <v>126</v>
      </c>
      <c r="AA15" s="449" t="s">
        <v>126</v>
      </c>
      <c r="AB15" s="449" t="s">
        <v>126</v>
      </c>
      <c r="AC15" s="449" t="s">
        <v>126</v>
      </c>
      <c r="AD15" s="449" t="s">
        <v>126</v>
      </c>
      <c r="AE15" s="449" t="s">
        <v>126</v>
      </c>
      <c r="AF15" s="449" t="s">
        <v>126</v>
      </c>
      <c r="AG15" s="449" t="s">
        <v>126</v>
      </c>
      <c r="AH15" s="449" t="s">
        <v>126</v>
      </c>
      <c r="AI15" s="449" t="s">
        <v>126</v>
      </c>
      <c r="AJ15" s="449" t="s">
        <v>126</v>
      </c>
    </row>
    <row r="16" spans="1:36" ht="15.75" thickBot="1" x14ac:dyDescent="0.25">
      <c r="A16" s="815"/>
      <c r="B16" s="828"/>
      <c r="C16" s="261" t="s">
        <v>126</v>
      </c>
      <c r="D16" s="819" t="s">
        <v>126</v>
      </c>
      <c r="E16" s="227" t="s">
        <v>126</v>
      </c>
      <c r="F16" s="817" t="s">
        <v>126</v>
      </c>
      <c r="G16" s="817">
        <v>2</v>
      </c>
      <c r="H16" s="818" t="s">
        <v>126</v>
      </c>
      <c r="I16" s="448" t="s">
        <v>126</v>
      </c>
      <c r="J16" s="448" t="s">
        <v>126</v>
      </c>
      <c r="K16" s="448" t="s">
        <v>126</v>
      </c>
      <c r="L16" s="449" t="s">
        <v>126</v>
      </c>
      <c r="M16" s="449" t="s">
        <v>126</v>
      </c>
      <c r="N16" s="449" t="s">
        <v>126</v>
      </c>
      <c r="O16" s="449" t="s">
        <v>126</v>
      </c>
      <c r="P16" s="449" t="s">
        <v>126</v>
      </c>
      <c r="Q16" s="449" t="s">
        <v>126</v>
      </c>
      <c r="R16" s="449" t="s">
        <v>126</v>
      </c>
      <c r="S16" s="449" t="s">
        <v>126</v>
      </c>
      <c r="T16" s="449" t="s">
        <v>126</v>
      </c>
      <c r="U16" s="449" t="s">
        <v>126</v>
      </c>
      <c r="V16" s="449" t="s">
        <v>126</v>
      </c>
      <c r="W16" s="449" t="s">
        <v>126</v>
      </c>
      <c r="X16" s="449" t="s">
        <v>126</v>
      </c>
      <c r="Y16" s="449" t="s">
        <v>126</v>
      </c>
      <c r="Z16" s="449" t="s">
        <v>126</v>
      </c>
      <c r="AA16" s="449" t="s">
        <v>126</v>
      </c>
      <c r="AB16" s="449" t="s">
        <v>126</v>
      </c>
      <c r="AC16" s="449" t="s">
        <v>126</v>
      </c>
      <c r="AD16" s="449" t="s">
        <v>126</v>
      </c>
      <c r="AE16" s="449" t="s">
        <v>126</v>
      </c>
      <c r="AF16" s="449" t="s">
        <v>126</v>
      </c>
      <c r="AG16" s="449" t="s">
        <v>126</v>
      </c>
      <c r="AH16" s="449" t="s">
        <v>126</v>
      </c>
      <c r="AI16" s="449" t="s">
        <v>126</v>
      </c>
      <c r="AJ16" s="449" t="s">
        <v>126</v>
      </c>
    </row>
    <row r="17" spans="1:36" x14ac:dyDescent="0.2">
      <c r="A17" s="510"/>
      <c r="B17" s="828"/>
      <c r="C17" s="239" t="s">
        <v>644</v>
      </c>
      <c r="D17" s="540" t="s">
        <v>645</v>
      </c>
      <c r="E17" s="234" t="s">
        <v>646</v>
      </c>
      <c r="F17" s="264" t="s">
        <v>78</v>
      </c>
      <c r="G17" s="264">
        <v>2</v>
      </c>
      <c r="H17" s="462">
        <f>'2. BL Supply'!H14+'6. Preferred (Scenario Yr)'!G24</f>
        <v>0</v>
      </c>
      <c r="I17" s="434">
        <f>'2. BL Supply'!I14+'6. Preferred (Scenario Yr)'!H24</f>
        <v>0</v>
      </c>
      <c r="J17" s="434">
        <f>'2. BL Supply'!J14+'6. Preferred (Scenario Yr)'!I24</f>
        <v>0</v>
      </c>
      <c r="K17" s="434">
        <f>'2. BL Supply'!K14+'6. Preferred (Scenario Yr)'!J24</f>
        <v>0</v>
      </c>
      <c r="L17" s="441">
        <f>'2. BL Supply'!L14+'6. Preferred (Scenario Yr)'!K24</f>
        <v>0</v>
      </c>
      <c r="M17" s="441">
        <f>'2. BL Supply'!M14+'6. Preferred (Scenario Yr)'!L24</f>
        <v>0</v>
      </c>
      <c r="N17" s="441">
        <f>'2. BL Supply'!N14+'6. Preferred (Scenario Yr)'!M24</f>
        <v>0</v>
      </c>
      <c r="O17" s="441">
        <f>'2. BL Supply'!O14+'6. Preferred (Scenario Yr)'!N24</f>
        <v>0</v>
      </c>
      <c r="P17" s="441">
        <f>'2. BL Supply'!P14+'6. Preferred (Scenario Yr)'!O24</f>
        <v>0</v>
      </c>
      <c r="Q17" s="441">
        <f>'2. BL Supply'!Q14+'6. Preferred (Scenario Yr)'!P24</f>
        <v>0</v>
      </c>
      <c r="R17" s="441">
        <f>'2. BL Supply'!R14+'6. Preferred (Scenario Yr)'!Q24</f>
        <v>0</v>
      </c>
      <c r="S17" s="441">
        <f>'2. BL Supply'!S14+'6. Preferred (Scenario Yr)'!R24</f>
        <v>0</v>
      </c>
      <c r="T17" s="441">
        <f>'2. BL Supply'!T14+'6. Preferred (Scenario Yr)'!S24</f>
        <v>0</v>
      </c>
      <c r="U17" s="441">
        <f>'2. BL Supply'!U14+'6. Preferred (Scenario Yr)'!T24</f>
        <v>0</v>
      </c>
      <c r="V17" s="441">
        <f>'2. BL Supply'!V14+'6. Preferred (Scenario Yr)'!U24</f>
        <v>0</v>
      </c>
      <c r="W17" s="441">
        <f>'2. BL Supply'!W14+'6. Preferred (Scenario Yr)'!V24</f>
        <v>0</v>
      </c>
      <c r="X17" s="441">
        <f>'2. BL Supply'!X14+'6. Preferred (Scenario Yr)'!W24</f>
        <v>0</v>
      </c>
      <c r="Y17" s="441">
        <f>'2. BL Supply'!Y14+'6. Preferred (Scenario Yr)'!X24</f>
        <v>0</v>
      </c>
      <c r="Z17" s="441">
        <f>'2. BL Supply'!Z14+'6. Preferred (Scenario Yr)'!Y24</f>
        <v>0</v>
      </c>
      <c r="AA17" s="441">
        <f>'2. BL Supply'!AA14+'6. Preferred (Scenario Yr)'!Z24</f>
        <v>0</v>
      </c>
      <c r="AB17" s="441">
        <f>'2. BL Supply'!AB14+'6. Preferred (Scenario Yr)'!AA24</f>
        <v>0</v>
      </c>
      <c r="AC17" s="441">
        <f>'2. BL Supply'!AC14+'6. Preferred (Scenario Yr)'!AB24</f>
        <v>0</v>
      </c>
      <c r="AD17" s="441">
        <f>'2. BL Supply'!AD14+'6. Preferred (Scenario Yr)'!AC24</f>
        <v>0</v>
      </c>
      <c r="AE17" s="441">
        <f>'2. BL Supply'!AE14+'6. Preferred (Scenario Yr)'!AD24</f>
        <v>0</v>
      </c>
      <c r="AF17" s="441">
        <f>'2. BL Supply'!AF14+'6. Preferred (Scenario Yr)'!AE24</f>
        <v>0</v>
      </c>
      <c r="AG17" s="441">
        <f>'2. BL Supply'!AG14+'6. Preferred (Scenario Yr)'!AF24</f>
        <v>0</v>
      </c>
      <c r="AH17" s="441">
        <f>'2. BL Supply'!AH14+'6. Preferred (Scenario Yr)'!AG24</f>
        <v>0</v>
      </c>
      <c r="AI17" s="441">
        <f>'2. BL Supply'!AI14+'6. Preferred (Scenario Yr)'!AH24</f>
        <v>0</v>
      </c>
      <c r="AJ17" s="441">
        <f>'2. BL Supply'!AJ14+'6. Preferred (Scenario Yr)'!AI24</f>
        <v>0</v>
      </c>
    </row>
    <row r="18" spans="1:36" x14ac:dyDescent="0.2">
      <c r="A18" s="815"/>
      <c r="B18" s="828"/>
      <c r="C18" s="261" t="s">
        <v>126</v>
      </c>
      <c r="D18" s="213" t="s">
        <v>126</v>
      </c>
      <c r="E18" s="820" t="s">
        <v>126</v>
      </c>
      <c r="F18" s="821" t="s">
        <v>126</v>
      </c>
      <c r="G18" s="821">
        <v>2</v>
      </c>
      <c r="H18" s="818" t="s">
        <v>126</v>
      </c>
      <c r="I18" s="448" t="s">
        <v>126</v>
      </c>
      <c r="J18" s="448" t="s">
        <v>126</v>
      </c>
      <c r="K18" s="448" t="s">
        <v>126</v>
      </c>
      <c r="L18" s="449" t="s">
        <v>647</v>
      </c>
      <c r="M18" s="449" t="s">
        <v>126</v>
      </c>
      <c r="N18" s="449" t="s">
        <v>126</v>
      </c>
      <c r="O18" s="449" t="s">
        <v>126</v>
      </c>
      <c r="P18" s="449" t="s">
        <v>126</v>
      </c>
      <c r="Q18" s="449" t="s">
        <v>126</v>
      </c>
      <c r="R18" s="449" t="s">
        <v>126</v>
      </c>
      <c r="S18" s="449" t="s">
        <v>126</v>
      </c>
      <c r="T18" s="449" t="s">
        <v>126</v>
      </c>
      <c r="U18" s="449" t="s">
        <v>126</v>
      </c>
      <c r="V18" s="449" t="s">
        <v>126</v>
      </c>
      <c r="W18" s="449" t="s">
        <v>126</v>
      </c>
      <c r="X18" s="449" t="s">
        <v>126</v>
      </c>
      <c r="Y18" s="449" t="s">
        <v>126</v>
      </c>
      <c r="Z18" s="449" t="s">
        <v>126</v>
      </c>
      <c r="AA18" s="449" t="s">
        <v>126</v>
      </c>
      <c r="AB18" s="449" t="s">
        <v>126</v>
      </c>
      <c r="AC18" s="449" t="s">
        <v>126</v>
      </c>
      <c r="AD18" s="449" t="s">
        <v>126</v>
      </c>
      <c r="AE18" s="449" t="s">
        <v>126</v>
      </c>
      <c r="AF18" s="449" t="s">
        <v>126</v>
      </c>
      <c r="AG18" s="449" t="s">
        <v>126</v>
      </c>
      <c r="AH18" s="449" t="s">
        <v>126</v>
      </c>
      <c r="AI18" s="449" t="s">
        <v>126</v>
      </c>
      <c r="AJ18" s="449" t="s">
        <v>126</v>
      </c>
    </row>
    <row r="19" spans="1:36" x14ac:dyDescent="0.2">
      <c r="A19" s="815"/>
      <c r="B19" s="828"/>
      <c r="C19" s="261" t="s">
        <v>126</v>
      </c>
      <c r="D19" s="213" t="s">
        <v>126</v>
      </c>
      <c r="E19" s="820" t="s">
        <v>126</v>
      </c>
      <c r="F19" s="821" t="s">
        <v>126</v>
      </c>
      <c r="G19" s="821">
        <v>2</v>
      </c>
      <c r="H19" s="818" t="s">
        <v>126</v>
      </c>
      <c r="I19" s="448" t="s">
        <v>126</v>
      </c>
      <c r="J19" s="448" t="s">
        <v>126</v>
      </c>
      <c r="K19" s="448" t="s">
        <v>126</v>
      </c>
      <c r="L19" s="449" t="s">
        <v>126</v>
      </c>
      <c r="M19" s="449" t="s">
        <v>126</v>
      </c>
      <c r="N19" s="449" t="s">
        <v>126</v>
      </c>
      <c r="O19" s="449" t="s">
        <v>126</v>
      </c>
      <c r="P19" s="449" t="s">
        <v>126</v>
      </c>
      <c r="Q19" s="449" t="s">
        <v>126</v>
      </c>
      <c r="R19" s="449" t="s">
        <v>126</v>
      </c>
      <c r="S19" s="449" t="s">
        <v>126</v>
      </c>
      <c r="T19" s="449" t="s">
        <v>126</v>
      </c>
      <c r="U19" s="449" t="s">
        <v>126</v>
      </c>
      <c r="V19" s="449" t="s">
        <v>126</v>
      </c>
      <c r="W19" s="449" t="s">
        <v>126</v>
      </c>
      <c r="X19" s="449" t="s">
        <v>126</v>
      </c>
      <c r="Y19" s="449" t="s">
        <v>126</v>
      </c>
      <c r="Z19" s="449" t="s">
        <v>126</v>
      </c>
      <c r="AA19" s="449" t="s">
        <v>126</v>
      </c>
      <c r="AB19" s="449" t="s">
        <v>126</v>
      </c>
      <c r="AC19" s="449" t="s">
        <v>126</v>
      </c>
      <c r="AD19" s="449" t="s">
        <v>126</v>
      </c>
      <c r="AE19" s="449" t="s">
        <v>126</v>
      </c>
      <c r="AF19" s="449" t="s">
        <v>126</v>
      </c>
      <c r="AG19" s="449" t="s">
        <v>126</v>
      </c>
      <c r="AH19" s="449" t="s">
        <v>126</v>
      </c>
      <c r="AI19" s="449" t="s">
        <v>126</v>
      </c>
      <c r="AJ19" s="449" t="s">
        <v>126</v>
      </c>
    </row>
    <row r="20" spans="1:36" ht="15.75" thickBot="1" x14ac:dyDescent="0.25">
      <c r="A20" s="815"/>
      <c r="B20" s="828"/>
      <c r="C20" s="261" t="s">
        <v>126</v>
      </c>
      <c r="D20" s="816" t="s">
        <v>126</v>
      </c>
      <c r="E20" s="227" t="s">
        <v>126</v>
      </c>
      <c r="F20" s="817" t="s">
        <v>126</v>
      </c>
      <c r="G20" s="817">
        <v>2</v>
      </c>
      <c r="H20" s="818" t="s">
        <v>126</v>
      </c>
      <c r="I20" s="448" t="s">
        <v>126</v>
      </c>
      <c r="J20" s="448" t="s">
        <v>126</v>
      </c>
      <c r="K20" s="448" t="s">
        <v>126</v>
      </c>
      <c r="L20" s="449" t="s">
        <v>126</v>
      </c>
      <c r="M20" s="449" t="s">
        <v>126</v>
      </c>
      <c r="N20" s="449" t="s">
        <v>126</v>
      </c>
      <c r="O20" s="449" t="s">
        <v>126</v>
      </c>
      <c r="P20" s="449" t="s">
        <v>126</v>
      </c>
      <c r="Q20" s="449" t="s">
        <v>126</v>
      </c>
      <c r="R20" s="449" t="s">
        <v>126</v>
      </c>
      <c r="S20" s="449" t="s">
        <v>126</v>
      </c>
      <c r="T20" s="449" t="s">
        <v>126</v>
      </c>
      <c r="U20" s="449" t="s">
        <v>126</v>
      </c>
      <c r="V20" s="449" t="s">
        <v>126</v>
      </c>
      <c r="W20" s="449" t="s">
        <v>126</v>
      </c>
      <c r="X20" s="449" t="s">
        <v>126</v>
      </c>
      <c r="Y20" s="449" t="s">
        <v>126</v>
      </c>
      <c r="Z20" s="449" t="s">
        <v>126</v>
      </c>
      <c r="AA20" s="449" t="s">
        <v>126</v>
      </c>
      <c r="AB20" s="449" t="s">
        <v>126</v>
      </c>
      <c r="AC20" s="449" t="s">
        <v>126</v>
      </c>
      <c r="AD20" s="449" t="s">
        <v>126</v>
      </c>
      <c r="AE20" s="449" t="s">
        <v>126</v>
      </c>
      <c r="AF20" s="449" t="s">
        <v>126</v>
      </c>
      <c r="AG20" s="449" t="s">
        <v>126</v>
      </c>
      <c r="AH20" s="449" t="s">
        <v>126</v>
      </c>
      <c r="AI20" s="449" t="s">
        <v>126</v>
      </c>
      <c r="AJ20" s="449" t="s">
        <v>126</v>
      </c>
    </row>
    <row r="21" spans="1:36" ht="25.5" x14ac:dyDescent="0.2">
      <c r="A21" s="510"/>
      <c r="B21" s="828"/>
      <c r="C21" s="239" t="s">
        <v>648</v>
      </c>
      <c r="D21" s="540" t="s">
        <v>649</v>
      </c>
      <c r="E21" s="234" t="s">
        <v>897</v>
      </c>
      <c r="F21" s="264"/>
      <c r="G21" s="264">
        <v>2</v>
      </c>
      <c r="H21" s="462">
        <f>'2. BL Supply'!H17+'2. BL Supply'!H18+'6. Preferred (Scenario Yr)'!G27+'6. Preferred (Scenario Yr)'!G5</f>
        <v>133.99200016593406</v>
      </c>
      <c r="I21" s="434">
        <f>'2. BL Supply'!I17+'2. BL Supply'!I18+'6. Preferred (Scenario Yr)'!H27+'6. Preferred (Scenario Yr)'!H5</f>
        <v>133.99200016593406</v>
      </c>
      <c r="J21" s="434">
        <f>'2. BL Supply'!J17+'2. BL Supply'!J18+'6. Preferred (Scenario Yr)'!I27+'6. Preferred (Scenario Yr)'!I5</f>
        <v>133.99200016593406</v>
      </c>
      <c r="K21" s="434">
        <f>'2. BL Supply'!K17+'2. BL Supply'!K18+'6. Preferred (Scenario Yr)'!J27+'6. Preferred (Scenario Yr)'!J5</f>
        <v>133.99200016593406</v>
      </c>
      <c r="L21" s="441">
        <f>'2. BL Supply'!L17+'2. BL Supply'!L18+'6. Preferred (Scenario Yr)'!K27+'6. Preferred (Scenario Yr)'!K5</f>
        <v>133.99200016593406</v>
      </c>
      <c r="M21" s="441">
        <f>'2. BL Supply'!M17+'2. BL Supply'!M18+'6. Preferred (Scenario Yr)'!L27+'6. Preferred (Scenario Yr)'!L5</f>
        <v>133.99200016593406</v>
      </c>
      <c r="N21" s="441">
        <f>'2. BL Supply'!N17+'2. BL Supply'!N18+'6. Preferred (Scenario Yr)'!M27+'6. Preferred (Scenario Yr)'!M5</f>
        <v>133.99200016593406</v>
      </c>
      <c r="O21" s="441">
        <f>'2. BL Supply'!O17+'2. BL Supply'!O18+'6. Preferred (Scenario Yr)'!N27+'6. Preferred (Scenario Yr)'!N5</f>
        <v>133.99200016593406</v>
      </c>
      <c r="P21" s="441">
        <f>'2. BL Supply'!P17+'2. BL Supply'!P18+'6. Preferred (Scenario Yr)'!O27+'6. Preferred (Scenario Yr)'!O5</f>
        <v>133.99200016593406</v>
      </c>
      <c r="Q21" s="441">
        <f>'2. BL Supply'!Q17+'2. BL Supply'!Q18+'6. Preferred (Scenario Yr)'!P27+'6. Preferred (Scenario Yr)'!P5</f>
        <v>131.99200016593406</v>
      </c>
      <c r="R21" s="441">
        <f>'2. BL Supply'!R17+'2. BL Supply'!R18+'6. Preferred (Scenario Yr)'!Q27+'6. Preferred (Scenario Yr)'!Q5</f>
        <v>131.99200016593406</v>
      </c>
      <c r="S21" s="441">
        <f>'2. BL Supply'!S17+'2. BL Supply'!S18+'6. Preferred (Scenario Yr)'!R27+'6. Preferred (Scenario Yr)'!R5</f>
        <v>131.99200016593406</v>
      </c>
      <c r="T21" s="441">
        <f>'2. BL Supply'!T17+'2. BL Supply'!T18+'6. Preferred (Scenario Yr)'!S27+'6. Preferred (Scenario Yr)'!S5</f>
        <v>131.99200016593406</v>
      </c>
      <c r="U21" s="441">
        <f>'2. BL Supply'!U17+'2. BL Supply'!U18+'6. Preferred (Scenario Yr)'!T27+'6. Preferred (Scenario Yr)'!T5</f>
        <v>131.99200016593406</v>
      </c>
      <c r="V21" s="441">
        <f>'2. BL Supply'!V17+'2. BL Supply'!V18+'6. Preferred (Scenario Yr)'!U27+'6. Preferred (Scenario Yr)'!U5</f>
        <v>119.99200016593406</v>
      </c>
      <c r="W21" s="441">
        <f>'2. BL Supply'!W17+'2. BL Supply'!W18+'6. Preferred (Scenario Yr)'!V27+'6. Preferred (Scenario Yr)'!V5</f>
        <v>119.99200016593406</v>
      </c>
      <c r="X21" s="441">
        <f>'2. BL Supply'!X17+'2. BL Supply'!X18+'6. Preferred (Scenario Yr)'!W27+'6. Preferred (Scenario Yr)'!W5</f>
        <v>119.99200016593406</v>
      </c>
      <c r="Y21" s="441">
        <f>'2. BL Supply'!Y17+'2. BL Supply'!Y18+'6. Preferred (Scenario Yr)'!X27+'6. Preferred (Scenario Yr)'!X5</f>
        <v>119.99200016593406</v>
      </c>
      <c r="Z21" s="441">
        <f>'2. BL Supply'!Z17+'2. BL Supply'!Z18+'6. Preferred (Scenario Yr)'!Y27+'6. Preferred (Scenario Yr)'!Y5</f>
        <v>119.99200016593406</v>
      </c>
      <c r="AA21" s="441">
        <f>'2. BL Supply'!AA17+'2. BL Supply'!AA18+'6. Preferred (Scenario Yr)'!Z27+'6. Preferred (Scenario Yr)'!Z5</f>
        <v>119.99200016593406</v>
      </c>
      <c r="AB21" s="441">
        <f>'2. BL Supply'!AB17+'2. BL Supply'!AB18+'6. Preferred (Scenario Yr)'!AA27+'6. Preferred (Scenario Yr)'!AA5</f>
        <v>119.99200016593406</v>
      </c>
      <c r="AC21" s="441">
        <f>'2. BL Supply'!AC17+'2. BL Supply'!AC18+'6. Preferred (Scenario Yr)'!AB27+'6. Preferred (Scenario Yr)'!AB5</f>
        <v>119.99200016593406</v>
      </c>
      <c r="AD21" s="441">
        <f>'2. BL Supply'!AD17+'2. BL Supply'!AD18+'6. Preferred (Scenario Yr)'!AC27+'6. Preferred (Scenario Yr)'!AC5</f>
        <v>119.99200016593406</v>
      </c>
      <c r="AE21" s="441">
        <f>'2. BL Supply'!AE17+'2. BL Supply'!AE18+'6. Preferred (Scenario Yr)'!AD27+'6. Preferred (Scenario Yr)'!AD5</f>
        <v>119.99200016593406</v>
      </c>
      <c r="AF21" s="441">
        <f>'2. BL Supply'!AF17+'2. BL Supply'!AF18+'6. Preferred (Scenario Yr)'!AE27+'6. Preferred (Scenario Yr)'!AE5</f>
        <v>119.99200016593406</v>
      </c>
      <c r="AG21" s="441">
        <f>'2. BL Supply'!AG17+'2. BL Supply'!AG18+'6. Preferred (Scenario Yr)'!AF27+'6. Preferred (Scenario Yr)'!AF5</f>
        <v>119.99200016593406</v>
      </c>
      <c r="AH21" s="441">
        <f>'2. BL Supply'!AH17+'2. BL Supply'!AH18+'6. Preferred (Scenario Yr)'!AG27+'6. Preferred (Scenario Yr)'!AG5</f>
        <v>119.99200016593406</v>
      </c>
      <c r="AI21" s="441">
        <f>'2. BL Supply'!AI17+'2. BL Supply'!AI18+'6. Preferred (Scenario Yr)'!AH27+'6. Preferred (Scenario Yr)'!AH5</f>
        <v>119.99200016593406</v>
      </c>
      <c r="AJ21" s="441">
        <f>'2. BL Supply'!AJ17+'2. BL Supply'!AJ18+'6. Preferred (Scenario Yr)'!AI27+'6. Preferred (Scenario Yr)'!AI5</f>
        <v>119.99200016593406</v>
      </c>
    </row>
    <row r="22" spans="1:36" x14ac:dyDescent="0.2">
      <c r="A22" s="510"/>
      <c r="B22" s="828"/>
      <c r="C22" s="239" t="s">
        <v>126</v>
      </c>
      <c r="D22" s="829" t="s">
        <v>126</v>
      </c>
      <c r="E22" s="234" t="s">
        <v>126</v>
      </c>
      <c r="F22" s="264" t="s">
        <v>126</v>
      </c>
      <c r="G22" s="264">
        <v>2</v>
      </c>
      <c r="H22" s="830" t="s">
        <v>647</v>
      </c>
      <c r="I22" s="448" t="s">
        <v>647</v>
      </c>
      <c r="J22" s="448" t="s">
        <v>647</v>
      </c>
      <c r="K22" s="448" t="s">
        <v>647</v>
      </c>
      <c r="L22" s="831" t="s">
        <v>126</v>
      </c>
      <c r="M22" s="831" t="s">
        <v>126</v>
      </c>
      <c r="N22" s="831" t="s">
        <v>126</v>
      </c>
      <c r="O22" s="831" t="s">
        <v>126</v>
      </c>
      <c r="P22" s="831" t="s">
        <v>126</v>
      </c>
      <c r="Q22" s="831" t="s">
        <v>126</v>
      </c>
      <c r="R22" s="831" t="s">
        <v>126</v>
      </c>
      <c r="S22" s="831" t="s">
        <v>126</v>
      </c>
      <c r="T22" s="831" t="s">
        <v>126</v>
      </c>
      <c r="U22" s="831" t="s">
        <v>126</v>
      </c>
      <c r="V22" s="831" t="s">
        <v>126</v>
      </c>
      <c r="W22" s="831" t="s">
        <v>126</v>
      </c>
      <c r="X22" s="831" t="s">
        <v>126</v>
      </c>
      <c r="Y22" s="831" t="s">
        <v>126</v>
      </c>
      <c r="Z22" s="831" t="s">
        <v>126</v>
      </c>
      <c r="AA22" s="831" t="s">
        <v>126</v>
      </c>
      <c r="AB22" s="831" t="s">
        <v>126</v>
      </c>
      <c r="AC22" s="831" t="s">
        <v>126</v>
      </c>
      <c r="AD22" s="831" t="s">
        <v>126</v>
      </c>
      <c r="AE22" s="831" t="s">
        <v>126</v>
      </c>
      <c r="AF22" s="831" t="s">
        <v>126</v>
      </c>
      <c r="AG22" s="831" t="s">
        <v>126</v>
      </c>
      <c r="AH22" s="831" t="s">
        <v>126</v>
      </c>
      <c r="AI22" s="831" t="s">
        <v>126</v>
      </c>
      <c r="AJ22" s="831" t="s">
        <v>126</v>
      </c>
    </row>
    <row r="23" spans="1:36" x14ac:dyDescent="0.2">
      <c r="A23" s="510"/>
      <c r="B23" s="828"/>
      <c r="C23" s="261" t="s">
        <v>126</v>
      </c>
      <c r="D23" s="213" t="s">
        <v>126</v>
      </c>
      <c r="E23" s="820" t="s">
        <v>126</v>
      </c>
      <c r="F23" s="821" t="s">
        <v>126</v>
      </c>
      <c r="G23" s="821">
        <v>2</v>
      </c>
      <c r="H23" s="818" t="s">
        <v>126</v>
      </c>
      <c r="I23" s="448" t="s">
        <v>126</v>
      </c>
      <c r="J23" s="448" t="s">
        <v>126</v>
      </c>
      <c r="K23" s="448" t="s">
        <v>126</v>
      </c>
      <c r="L23" s="449" t="s">
        <v>126</v>
      </c>
      <c r="M23" s="449" t="s">
        <v>126</v>
      </c>
      <c r="N23" s="449" t="s">
        <v>126</v>
      </c>
      <c r="O23" s="449" t="s">
        <v>126</v>
      </c>
      <c r="P23" s="449" t="s">
        <v>126</v>
      </c>
      <c r="Q23" s="449" t="s">
        <v>126</v>
      </c>
      <c r="R23" s="449" t="s">
        <v>126</v>
      </c>
      <c r="S23" s="449" t="s">
        <v>126</v>
      </c>
      <c r="T23" s="449" t="s">
        <v>126</v>
      </c>
      <c r="U23" s="449" t="s">
        <v>126</v>
      </c>
      <c r="V23" s="449" t="s">
        <v>126</v>
      </c>
      <c r="W23" s="449" t="s">
        <v>126</v>
      </c>
      <c r="X23" s="449" t="s">
        <v>126</v>
      </c>
      <c r="Y23" s="449" t="s">
        <v>126</v>
      </c>
      <c r="Z23" s="449" t="s">
        <v>126</v>
      </c>
      <c r="AA23" s="449" t="s">
        <v>126</v>
      </c>
      <c r="AB23" s="449" t="s">
        <v>126</v>
      </c>
      <c r="AC23" s="449" t="s">
        <v>126</v>
      </c>
      <c r="AD23" s="449" t="s">
        <v>126</v>
      </c>
      <c r="AE23" s="449" t="s">
        <v>126</v>
      </c>
      <c r="AF23" s="449" t="s">
        <v>126</v>
      </c>
      <c r="AG23" s="449" t="s">
        <v>126</v>
      </c>
      <c r="AH23" s="449" t="s">
        <v>126</v>
      </c>
      <c r="AI23" s="449" t="s">
        <v>126</v>
      </c>
      <c r="AJ23" s="449" t="s">
        <v>126</v>
      </c>
    </row>
    <row r="24" spans="1:36" x14ac:dyDescent="0.2">
      <c r="A24" s="510"/>
      <c r="B24" s="828"/>
      <c r="C24" s="261" t="s">
        <v>126</v>
      </c>
      <c r="D24" s="213" t="s">
        <v>126</v>
      </c>
      <c r="E24" s="820" t="s">
        <v>126</v>
      </c>
      <c r="F24" s="821" t="s">
        <v>126</v>
      </c>
      <c r="G24" s="821">
        <v>2</v>
      </c>
      <c r="H24" s="818" t="s">
        <v>126</v>
      </c>
      <c r="I24" s="448" t="s">
        <v>126</v>
      </c>
      <c r="J24" s="448" t="s">
        <v>126</v>
      </c>
      <c r="K24" s="448" t="s">
        <v>126</v>
      </c>
      <c r="L24" s="449" t="s">
        <v>126</v>
      </c>
      <c r="M24" s="449" t="s">
        <v>126</v>
      </c>
      <c r="N24" s="449" t="s">
        <v>126</v>
      </c>
      <c r="O24" s="449" t="s">
        <v>126</v>
      </c>
      <c r="P24" s="449" t="s">
        <v>126</v>
      </c>
      <c r="Q24" s="449" t="s">
        <v>126</v>
      </c>
      <c r="R24" s="449" t="s">
        <v>126</v>
      </c>
      <c r="S24" s="449" t="s">
        <v>126</v>
      </c>
      <c r="T24" s="449" t="s">
        <v>126</v>
      </c>
      <c r="U24" s="449" t="s">
        <v>126</v>
      </c>
      <c r="V24" s="449" t="s">
        <v>126</v>
      </c>
      <c r="W24" s="449" t="s">
        <v>126</v>
      </c>
      <c r="X24" s="449" t="s">
        <v>126</v>
      </c>
      <c r="Y24" s="449" t="s">
        <v>126</v>
      </c>
      <c r="Z24" s="449" t="s">
        <v>126</v>
      </c>
      <c r="AA24" s="449" t="s">
        <v>126</v>
      </c>
      <c r="AB24" s="449" t="s">
        <v>126</v>
      </c>
      <c r="AC24" s="449" t="s">
        <v>126</v>
      </c>
      <c r="AD24" s="449" t="s">
        <v>126</v>
      </c>
      <c r="AE24" s="449" t="s">
        <v>126</v>
      </c>
      <c r="AF24" s="449" t="s">
        <v>126</v>
      </c>
      <c r="AG24" s="449" t="s">
        <v>126</v>
      </c>
      <c r="AH24" s="449" t="s">
        <v>126</v>
      </c>
      <c r="AI24" s="449" t="s">
        <v>126</v>
      </c>
      <c r="AJ24" s="449" t="s">
        <v>126</v>
      </c>
    </row>
    <row r="25" spans="1:36" x14ac:dyDescent="0.2">
      <c r="A25" s="510"/>
      <c r="B25" s="828"/>
      <c r="C25" s="261" t="s">
        <v>126</v>
      </c>
      <c r="D25" s="213" t="s">
        <v>126</v>
      </c>
      <c r="E25" s="820" t="s">
        <v>126</v>
      </c>
      <c r="F25" s="821" t="s">
        <v>126</v>
      </c>
      <c r="G25" s="821">
        <v>2</v>
      </c>
      <c r="H25" s="818" t="s">
        <v>126</v>
      </c>
      <c r="I25" s="448" t="s">
        <v>126</v>
      </c>
      <c r="J25" s="448" t="s">
        <v>126</v>
      </c>
      <c r="K25" s="448" t="s">
        <v>126</v>
      </c>
      <c r="L25" s="449" t="s">
        <v>126</v>
      </c>
      <c r="M25" s="449" t="s">
        <v>126</v>
      </c>
      <c r="N25" s="449" t="s">
        <v>126</v>
      </c>
      <c r="O25" s="449" t="s">
        <v>126</v>
      </c>
      <c r="P25" s="449" t="s">
        <v>126</v>
      </c>
      <c r="Q25" s="449" t="s">
        <v>126</v>
      </c>
      <c r="R25" s="449" t="s">
        <v>126</v>
      </c>
      <c r="S25" s="449" t="s">
        <v>126</v>
      </c>
      <c r="T25" s="449" t="s">
        <v>126</v>
      </c>
      <c r="U25" s="449" t="s">
        <v>126</v>
      </c>
      <c r="V25" s="449" t="s">
        <v>126</v>
      </c>
      <c r="W25" s="449" t="s">
        <v>126</v>
      </c>
      <c r="X25" s="449" t="s">
        <v>126</v>
      </c>
      <c r="Y25" s="449" t="s">
        <v>126</v>
      </c>
      <c r="Z25" s="449" t="s">
        <v>126</v>
      </c>
      <c r="AA25" s="449" t="s">
        <v>126</v>
      </c>
      <c r="AB25" s="449" t="s">
        <v>126</v>
      </c>
      <c r="AC25" s="449" t="s">
        <v>126</v>
      </c>
      <c r="AD25" s="449" t="s">
        <v>126</v>
      </c>
      <c r="AE25" s="449" t="s">
        <v>126</v>
      </c>
      <c r="AF25" s="449" t="s">
        <v>126</v>
      </c>
      <c r="AG25" s="449" t="s">
        <v>126</v>
      </c>
      <c r="AH25" s="449" t="s">
        <v>126</v>
      </c>
      <c r="AI25" s="449" t="s">
        <v>126</v>
      </c>
      <c r="AJ25" s="449" t="s">
        <v>126</v>
      </c>
    </row>
    <row r="26" spans="1:36" x14ac:dyDescent="0.2">
      <c r="A26" s="510"/>
      <c r="B26" s="832"/>
      <c r="C26" s="492" t="s">
        <v>126</v>
      </c>
      <c r="D26" s="214" t="s">
        <v>126</v>
      </c>
      <c r="E26" s="822" t="s">
        <v>126</v>
      </c>
      <c r="F26" s="833" t="s">
        <v>126</v>
      </c>
      <c r="G26" s="833">
        <v>2</v>
      </c>
      <c r="H26" s="440" t="s">
        <v>126</v>
      </c>
      <c r="I26" s="834" t="s">
        <v>126</v>
      </c>
      <c r="J26" s="834" t="s">
        <v>126</v>
      </c>
      <c r="K26" s="834" t="s">
        <v>126</v>
      </c>
      <c r="L26" s="835" t="s">
        <v>126</v>
      </c>
      <c r="M26" s="835" t="s">
        <v>126</v>
      </c>
      <c r="N26" s="835" t="s">
        <v>126</v>
      </c>
      <c r="O26" s="835" t="s">
        <v>126</v>
      </c>
      <c r="P26" s="835" t="s">
        <v>126</v>
      </c>
      <c r="Q26" s="835" t="s">
        <v>126</v>
      </c>
      <c r="R26" s="835" t="s">
        <v>126</v>
      </c>
      <c r="S26" s="835" t="s">
        <v>126</v>
      </c>
      <c r="T26" s="835" t="s">
        <v>126</v>
      </c>
      <c r="U26" s="835" t="s">
        <v>126</v>
      </c>
      <c r="V26" s="835" t="s">
        <v>126</v>
      </c>
      <c r="W26" s="835" t="s">
        <v>126</v>
      </c>
      <c r="X26" s="835" t="s">
        <v>126</v>
      </c>
      <c r="Y26" s="835" t="s">
        <v>126</v>
      </c>
      <c r="Z26" s="835" t="s">
        <v>126</v>
      </c>
      <c r="AA26" s="835" t="s">
        <v>126</v>
      </c>
      <c r="AB26" s="835" t="s">
        <v>126</v>
      </c>
      <c r="AC26" s="835" t="s">
        <v>126</v>
      </c>
      <c r="AD26" s="835" t="s">
        <v>126</v>
      </c>
      <c r="AE26" s="835" t="s">
        <v>126</v>
      </c>
      <c r="AF26" s="835" t="s">
        <v>126</v>
      </c>
      <c r="AG26" s="835" t="s">
        <v>126</v>
      </c>
      <c r="AH26" s="835" t="s">
        <v>126</v>
      </c>
      <c r="AI26" s="835" t="s">
        <v>126</v>
      </c>
      <c r="AJ26" s="835" t="s">
        <v>126</v>
      </c>
    </row>
    <row r="27" spans="1:36" ht="26.25" thickBot="1" x14ac:dyDescent="0.25">
      <c r="A27" s="510"/>
      <c r="B27" s="836"/>
      <c r="C27" s="269" t="s">
        <v>650</v>
      </c>
      <c r="D27" s="277" t="s">
        <v>188</v>
      </c>
      <c r="E27" s="277" t="s">
        <v>898</v>
      </c>
      <c r="F27" s="264" t="s">
        <v>78</v>
      </c>
      <c r="G27" s="264">
        <v>2</v>
      </c>
      <c r="H27" s="447">
        <f>'2. BL Supply'!H24+'6. Preferred (Scenario Yr)'!G38+'6. Preferred (Scenario Yr)'!G14</f>
        <v>8.2438904519668998</v>
      </c>
      <c r="I27" s="448">
        <f>'2. BL Supply'!I24+'6. Preferred (Scenario Yr)'!H38+'6. Preferred (Scenario Yr)'!H14</f>
        <v>8.2438904519668998</v>
      </c>
      <c r="J27" s="448">
        <f>'2. BL Supply'!J24+'6. Preferred (Scenario Yr)'!I38+'6. Preferred (Scenario Yr)'!I14</f>
        <v>8.2438904519668998</v>
      </c>
      <c r="K27" s="448">
        <f>'2. BL Supply'!K24+'6. Preferred (Scenario Yr)'!J38+'6. Preferred (Scenario Yr)'!J14</f>
        <v>8.2438904519668998</v>
      </c>
      <c r="L27" s="441">
        <f>'2. BL Supply'!L24+'6. Preferred (Scenario Yr)'!K38+'6. Preferred (Scenario Yr)'!K14</f>
        <v>8.2438904519668998</v>
      </c>
      <c r="M27" s="441">
        <f>'2. BL Supply'!M24+'6. Preferred (Scenario Yr)'!L38+'6. Preferred (Scenario Yr)'!L14</f>
        <v>8.2438904519668998</v>
      </c>
      <c r="N27" s="441">
        <f>'2. BL Supply'!N24+'6. Preferred (Scenario Yr)'!M38+'6. Preferred (Scenario Yr)'!M14</f>
        <v>8.2438904519668998</v>
      </c>
      <c r="O27" s="441">
        <f>'2. BL Supply'!O24+'6. Preferred (Scenario Yr)'!N38+'6. Preferred (Scenario Yr)'!N14</f>
        <v>8.2438904519668998</v>
      </c>
      <c r="P27" s="441">
        <f>'2. BL Supply'!P24+'6. Preferred (Scenario Yr)'!O38+'6. Preferred (Scenario Yr)'!O14</f>
        <v>8.2438904519668998</v>
      </c>
      <c r="Q27" s="441">
        <f>'2. BL Supply'!Q24+'6. Preferred (Scenario Yr)'!P38+'6. Preferred (Scenario Yr)'!P14</f>
        <v>8.2438904519668998</v>
      </c>
      <c r="R27" s="441">
        <f>'2. BL Supply'!R24+'6. Preferred (Scenario Yr)'!Q38+'6. Preferred (Scenario Yr)'!Q14</f>
        <v>8.2438904519668998</v>
      </c>
      <c r="S27" s="441">
        <f>'2. BL Supply'!S24+'6. Preferred (Scenario Yr)'!R38+'6. Preferred (Scenario Yr)'!R14</f>
        <v>8.2438904519668998</v>
      </c>
      <c r="T27" s="441">
        <f>'2. BL Supply'!T24+'6. Preferred (Scenario Yr)'!S38+'6. Preferred (Scenario Yr)'!S14</f>
        <v>8.2438904519668998</v>
      </c>
      <c r="U27" s="441">
        <f>'2. BL Supply'!U24+'6. Preferred (Scenario Yr)'!T38+'6. Preferred (Scenario Yr)'!T14</f>
        <v>8.2438904519668998</v>
      </c>
      <c r="V27" s="441">
        <f>'2. BL Supply'!V24+'6. Preferred (Scenario Yr)'!U38+'6. Preferred (Scenario Yr)'!U14</f>
        <v>8.2438904519668998</v>
      </c>
      <c r="W27" s="441">
        <f>'2. BL Supply'!W24+'6. Preferred (Scenario Yr)'!V38+'6. Preferred (Scenario Yr)'!V14</f>
        <v>8.2438904519668998</v>
      </c>
      <c r="X27" s="441">
        <f>'2. BL Supply'!X24+'6. Preferred (Scenario Yr)'!W38+'6. Preferred (Scenario Yr)'!W14</f>
        <v>8.2438904519668998</v>
      </c>
      <c r="Y27" s="441">
        <f>'2. BL Supply'!Y24+'6. Preferred (Scenario Yr)'!X38+'6. Preferred (Scenario Yr)'!X14</f>
        <v>8.2438904519668998</v>
      </c>
      <c r="Z27" s="441">
        <f>'2. BL Supply'!Z24+'6. Preferred (Scenario Yr)'!Y38+'6. Preferred (Scenario Yr)'!Y14</f>
        <v>8.2438904519668998</v>
      </c>
      <c r="AA27" s="441">
        <f>'2. BL Supply'!AA24+'6. Preferred (Scenario Yr)'!Z38+'6. Preferred (Scenario Yr)'!Z14</f>
        <v>8.2438904519668998</v>
      </c>
      <c r="AB27" s="441">
        <f>'2. BL Supply'!AB24+'6. Preferred (Scenario Yr)'!AA38+'6. Preferred (Scenario Yr)'!AA14</f>
        <v>8.2438904519668998</v>
      </c>
      <c r="AC27" s="441">
        <f>'2. BL Supply'!AC24+'6. Preferred (Scenario Yr)'!AB38+'6. Preferred (Scenario Yr)'!AB14</f>
        <v>8.2438904519668998</v>
      </c>
      <c r="AD27" s="441">
        <f>'2. BL Supply'!AD24+'6. Preferred (Scenario Yr)'!AC38+'6. Preferred (Scenario Yr)'!AC14</f>
        <v>8.2438904519668998</v>
      </c>
      <c r="AE27" s="441">
        <f>'2. BL Supply'!AE24+'6. Preferred (Scenario Yr)'!AD38+'6. Preferred (Scenario Yr)'!AD14</f>
        <v>8.2438904519668998</v>
      </c>
      <c r="AF27" s="441">
        <f>'2. BL Supply'!AF24+'6. Preferred (Scenario Yr)'!AE38+'6. Preferred (Scenario Yr)'!AE14</f>
        <v>8.2438904519668998</v>
      </c>
      <c r="AG27" s="441">
        <f>'2. BL Supply'!AG24+'6. Preferred (Scenario Yr)'!AF38+'6. Preferred (Scenario Yr)'!AF14</f>
        <v>8.2438904519668998</v>
      </c>
      <c r="AH27" s="441">
        <f>'2. BL Supply'!AH24+'6. Preferred (Scenario Yr)'!AG38+'6. Preferred (Scenario Yr)'!AG14</f>
        <v>8.2438904519668998</v>
      </c>
      <c r="AI27" s="441">
        <f>'2. BL Supply'!AI24+'6. Preferred (Scenario Yr)'!AH38+'6. Preferred (Scenario Yr)'!AH14</f>
        <v>8.2438904519668998</v>
      </c>
      <c r="AJ27" s="441">
        <f>'2. BL Supply'!AJ24+'6. Preferred (Scenario Yr)'!AI38+'6. Preferred (Scenario Yr)'!AI14</f>
        <v>8.2438904519668998</v>
      </c>
    </row>
    <row r="28" spans="1:36" ht="15.75" thickBot="1" x14ac:dyDescent="0.25">
      <c r="A28" s="510"/>
      <c r="B28" s="837"/>
      <c r="C28" s="275" t="s">
        <v>651</v>
      </c>
      <c r="D28" s="296" t="s">
        <v>190</v>
      </c>
      <c r="E28" s="277" t="s">
        <v>652</v>
      </c>
      <c r="F28" s="293" t="s">
        <v>78</v>
      </c>
      <c r="G28" s="293">
        <v>2</v>
      </c>
      <c r="H28" s="564">
        <f>'2. BL Supply'!H25+'6. Preferred (Scenario Yr)'!G41</f>
        <v>1.36</v>
      </c>
      <c r="I28" s="448">
        <f>'2. BL Supply'!I25+'6. Preferred (Scenario Yr)'!H41</f>
        <v>1.36</v>
      </c>
      <c r="J28" s="448">
        <f>'2. BL Supply'!J25+'6. Preferred (Scenario Yr)'!I41</f>
        <v>1.36</v>
      </c>
      <c r="K28" s="448">
        <f>'2. BL Supply'!K25+'6. Preferred (Scenario Yr)'!J41</f>
        <v>1.36</v>
      </c>
      <c r="L28" s="441">
        <f>'2. BL Supply'!L25+'6. Preferred (Scenario Yr)'!K41</f>
        <v>1.36</v>
      </c>
      <c r="M28" s="441">
        <f>'2. BL Supply'!M25+'6. Preferred (Scenario Yr)'!L41</f>
        <v>1.36</v>
      </c>
      <c r="N28" s="441">
        <f>'2. BL Supply'!N25+'6. Preferred (Scenario Yr)'!M41</f>
        <v>1.36</v>
      </c>
      <c r="O28" s="441">
        <f>'2. BL Supply'!O25+'6. Preferred (Scenario Yr)'!N41</f>
        <v>1.36</v>
      </c>
      <c r="P28" s="441">
        <f>'2. BL Supply'!P25+'6. Preferred (Scenario Yr)'!O41</f>
        <v>1.36</v>
      </c>
      <c r="Q28" s="441">
        <f>'2. BL Supply'!Q25+'6. Preferred (Scenario Yr)'!P41</f>
        <v>1.36</v>
      </c>
      <c r="R28" s="441">
        <f>'2. BL Supply'!R25+'6. Preferred (Scenario Yr)'!Q41</f>
        <v>1.36</v>
      </c>
      <c r="S28" s="441">
        <f>'2. BL Supply'!S25+'6. Preferred (Scenario Yr)'!R41</f>
        <v>1.36</v>
      </c>
      <c r="T28" s="441">
        <f>'2. BL Supply'!T25+'6. Preferred (Scenario Yr)'!S41</f>
        <v>1.36</v>
      </c>
      <c r="U28" s="441">
        <f>'2. BL Supply'!U25+'6. Preferred (Scenario Yr)'!T41</f>
        <v>1.36</v>
      </c>
      <c r="V28" s="441">
        <f>'2. BL Supply'!V25+'6. Preferred (Scenario Yr)'!U41</f>
        <v>1.36</v>
      </c>
      <c r="W28" s="441">
        <f>'2. BL Supply'!W25+'6. Preferred (Scenario Yr)'!V41</f>
        <v>1.36</v>
      </c>
      <c r="X28" s="441">
        <f>'2. BL Supply'!X25+'6. Preferred (Scenario Yr)'!W41</f>
        <v>1.36</v>
      </c>
      <c r="Y28" s="441">
        <f>'2. BL Supply'!Y25+'6. Preferred (Scenario Yr)'!X41</f>
        <v>1.36</v>
      </c>
      <c r="Z28" s="441">
        <f>'2. BL Supply'!Z25+'6. Preferred (Scenario Yr)'!Y41</f>
        <v>1.36</v>
      </c>
      <c r="AA28" s="441">
        <f>'2. BL Supply'!AA25+'6. Preferred (Scenario Yr)'!Z41</f>
        <v>1.36</v>
      </c>
      <c r="AB28" s="441">
        <f>'2. BL Supply'!AB25+'6. Preferred (Scenario Yr)'!AA41</f>
        <v>1.36</v>
      </c>
      <c r="AC28" s="441">
        <f>'2. BL Supply'!AC25+'6. Preferred (Scenario Yr)'!AB41</f>
        <v>1.36</v>
      </c>
      <c r="AD28" s="441">
        <f>'2. BL Supply'!AD25+'6. Preferred (Scenario Yr)'!AC41</f>
        <v>1.36</v>
      </c>
      <c r="AE28" s="441">
        <f>'2. BL Supply'!AE25+'6. Preferred (Scenario Yr)'!AD41</f>
        <v>1.36</v>
      </c>
      <c r="AF28" s="441">
        <f>'2. BL Supply'!AF25+'6. Preferred (Scenario Yr)'!AE41</f>
        <v>1.36</v>
      </c>
      <c r="AG28" s="441">
        <f>'2. BL Supply'!AG25+'6. Preferred (Scenario Yr)'!AF41</f>
        <v>1.36</v>
      </c>
      <c r="AH28" s="441">
        <f>'2. BL Supply'!AH25+'6. Preferred (Scenario Yr)'!AG41</f>
        <v>1.36</v>
      </c>
      <c r="AI28" s="441">
        <f>'2. BL Supply'!AI25+'6. Preferred (Scenario Yr)'!AH41</f>
        <v>1.36</v>
      </c>
      <c r="AJ28" s="441">
        <f>'2. BL Supply'!AJ25+'6. Preferred (Scenario Yr)'!AI41</f>
        <v>1.36</v>
      </c>
    </row>
    <row r="29" spans="1:36" ht="15.75" x14ac:dyDescent="0.25">
      <c r="A29" s="510"/>
      <c r="B29" s="503"/>
      <c r="C29" s="96"/>
      <c r="D29" s="838"/>
      <c r="E29" s="839"/>
      <c r="F29" s="504"/>
      <c r="G29" s="504"/>
      <c r="H29" s="504"/>
      <c r="I29" s="507"/>
      <c r="J29" s="228"/>
      <c r="K29" s="840"/>
      <c r="L29" s="229"/>
      <c r="M29" s="230"/>
      <c r="N29" s="96"/>
      <c r="O29" s="96"/>
      <c r="P29" s="96"/>
      <c r="Q29" s="96"/>
      <c r="R29" s="96"/>
      <c r="S29" s="96"/>
      <c r="T29" s="96"/>
      <c r="U29" s="96"/>
      <c r="V29" s="96"/>
      <c r="W29" s="96"/>
      <c r="X29" s="96"/>
      <c r="Y29" s="96"/>
      <c r="Z29" s="96"/>
      <c r="AA29" s="96"/>
      <c r="AB29" s="96"/>
      <c r="AC29" s="96"/>
      <c r="AD29" s="96"/>
      <c r="AE29" s="96"/>
      <c r="AF29" s="96"/>
      <c r="AG29" s="96"/>
      <c r="AH29" s="96"/>
      <c r="AI29" s="96"/>
      <c r="AJ29" s="96"/>
    </row>
    <row r="30" spans="1:36" ht="15.75" x14ac:dyDescent="0.25">
      <c r="A30" s="510"/>
      <c r="B30" s="503"/>
      <c r="C30" s="96"/>
      <c r="D30" s="841"/>
      <c r="E30" s="842"/>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row>
    <row r="31" spans="1:36" ht="15.75" x14ac:dyDescent="0.25">
      <c r="A31" s="510"/>
      <c r="B31" s="503"/>
      <c r="C31" s="504"/>
      <c r="D31" s="838"/>
      <c r="E31" s="839"/>
      <c r="F31" s="504"/>
      <c r="G31" s="504"/>
      <c r="H31" s="504"/>
      <c r="I31" s="504"/>
      <c r="J31" s="504"/>
      <c r="K31" s="504"/>
      <c r="L31" s="504"/>
      <c r="M31" s="504"/>
      <c r="N31" s="504"/>
      <c r="O31" s="504"/>
      <c r="P31" s="96"/>
      <c r="Q31" s="96"/>
      <c r="R31" s="96"/>
      <c r="S31" s="96"/>
      <c r="T31" s="96"/>
      <c r="U31" s="96"/>
      <c r="V31" s="96"/>
      <c r="W31" s="96"/>
      <c r="X31" s="96"/>
      <c r="Y31" s="96"/>
      <c r="Z31" s="96"/>
      <c r="AA31" s="96"/>
      <c r="AB31" s="96"/>
      <c r="AC31" s="96"/>
      <c r="AD31" s="96"/>
      <c r="AE31" s="96"/>
      <c r="AF31" s="96"/>
      <c r="AG31" s="96"/>
      <c r="AH31" s="96"/>
      <c r="AI31" s="96"/>
      <c r="AJ31" s="96"/>
    </row>
    <row r="32" spans="1:36" ht="15.75" x14ac:dyDescent="0.25">
      <c r="A32" s="510"/>
      <c r="B32" s="503"/>
      <c r="C32" s="504"/>
      <c r="D32" s="843" t="str">
        <f>'TITLE PAGE'!B9</f>
        <v>Company:</v>
      </c>
      <c r="E32" s="618" t="str">
        <f>'TITLE PAGE'!D9</f>
        <v>Severn Trent Water</v>
      </c>
      <c r="F32" s="504"/>
      <c r="G32" s="504"/>
      <c r="H32" s="504"/>
      <c r="I32" s="504"/>
      <c r="J32" s="504"/>
      <c r="K32" s="504"/>
      <c r="L32" s="504"/>
      <c r="M32" s="504"/>
      <c r="N32" s="504"/>
      <c r="O32" s="504"/>
      <c r="P32" s="96"/>
      <c r="Q32" s="96"/>
      <c r="R32" s="96"/>
      <c r="S32" s="96"/>
      <c r="T32" s="96"/>
      <c r="U32" s="96"/>
      <c r="V32" s="96"/>
      <c r="W32" s="96"/>
      <c r="X32" s="96"/>
      <c r="Y32" s="96"/>
      <c r="Z32" s="96"/>
      <c r="AA32" s="96"/>
      <c r="AB32" s="96"/>
      <c r="AC32" s="96"/>
      <c r="AD32" s="96"/>
      <c r="AE32" s="96"/>
      <c r="AF32" s="96"/>
      <c r="AG32" s="96"/>
      <c r="AH32" s="96"/>
      <c r="AI32" s="96"/>
      <c r="AJ32" s="96"/>
    </row>
    <row r="33" spans="1:36" ht="15.75" x14ac:dyDescent="0.25">
      <c r="A33" s="510"/>
      <c r="B33" s="503"/>
      <c r="C33" s="504"/>
      <c r="D33" s="844" t="str">
        <f>'TITLE PAGE'!B10</f>
        <v>Resource Zone Name:</v>
      </c>
      <c r="E33" s="619" t="str">
        <f>'TITLE PAGE'!D10</f>
        <v>Shelton</v>
      </c>
      <c r="F33" s="504"/>
      <c r="G33" s="504"/>
      <c r="H33" s="504"/>
      <c r="I33" s="504"/>
      <c r="J33" s="504"/>
      <c r="K33" s="504"/>
      <c r="L33" s="504"/>
      <c r="M33" s="504"/>
      <c r="N33" s="504"/>
      <c r="O33" s="504"/>
      <c r="P33" s="96"/>
      <c r="Q33" s="96"/>
      <c r="R33" s="96"/>
      <c r="S33" s="96"/>
      <c r="T33" s="96"/>
      <c r="U33" s="96"/>
      <c r="V33" s="96"/>
      <c r="W33" s="96"/>
      <c r="X33" s="96"/>
      <c r="Y33" s="96"/>
      <c r="Z33" s="96"/>
      <c r="AA33" s="96"/>
      <c r="AB33" s="96"/>
      <c r="AC33" s="96"/>
      <c r="AD33" s="96"/>
      <c r="AE33" s="96"/>
      <c r="AF33" s="96"/>
      <c r="AG33" s="96"/>
      <c r="AH33" s="96"/>
      <c r="AI33" s="96"/>
      <c r="AJ33" s="96"/>
    </row>
    <row r="34" spans="1:36" ht="15.75" x14ac:dyDescent="0.25">
      <c r="A34" s="510"/>
      <c r="B34" s="503"/>
      <c r="C34" s="504"/>
      <c r="D34" s="844" t="str">
        <f>'TITLE PAGE'!B11</f>
        <v>Resource Zone Number:</v>
      </c>
      <c r="E34" s="620">
        <f>'TITLE PAGE'!D11</f>
        <v>11</v>
      </c>
      <c r="F34" s="504"/>
      <c r="G34" s="504"/>
      <c r="H34" s="504"/>
      <c r="I34" s="504"/>
      <c r="J34" s="504"/>
      <c r="K34" s="504"/>
      <c r="L34" s="504"/>
      <c r="M34" s="504"/>
      <c r="N34" s="504"/>
      <c r="O34" s="504"/>
      <c r="P34" s="96"/>
      <c r="Q34" s="96"/>
      <c r="R34" s="96"/>
      <c r="S34" s="96"/>
      <c r="T34" s="96"/>
      <c r="U34" s="96"/>
      <c r="V34" s="96"/>
      <c r="W34" s="96"/>
      <c r="X34" s="96"/>
      <c r="Y34" s="96"/>
      <c r="Z34" s="96"/>
      <c r="AA34" s="96"/>
      <c r="AB34" s="96"/>
      <c r="AC34" s="96"/>
      <c r="AD34" s="96"/>
      <c r="AE34" s="96"/>
      <c r="AF34" s="96"/>
      <c r="AG34" s="96"/>
      <c r="AH34" s="96"/>
      <c r="AI34" s="96"/>
      <c r="AJ34" s="96"/>
    </row>
    <row r="35" spans="1:36" ht="15.75" x14ac:dyDescent="0.25">
      <c r="A35" s="510"/>
      <c r="B35" s="503"/>
      <c r="C35" s="504"/>
      <c r="D35" s="844" t="str">
        <f>'TITLE PAGE'!B12</f>
        <v xml:space="preserve">Planning Scenario Name:                                                                     </v>
      </c>
      <c r="E35" s="619" t="str">
        <f>'TITLE PAGE'!D12</f>
        <v>Dry Year Annual Average</v>
      </c>
      <c r="F35" s="504"/>
      <c r="G35" s="504"/>
      <c r="H35" s="504"/>
      <c r="I35" s="504"/>
      <c r="J35" s="504"/>
      <c r="K35" s="504"/>
      <c r="L35" s="504"/>
      <c r="M35" s="504"/>
      <c r="N35" s="504"/>
      <c r="O35" s="504"/>
      <c r="P35" s="96"/>
      <c r="Q35" s="96"/>
      <c r="R35" s="96"/>
      <c r="S35" s="96"/>
      <c r="T35" s="96"/>
      <c r="U35" s="96"/>
      <c r="V35" s="96"/>
      <c r="W35" s="96"/>
      <c r="X35" s="96"/>
      <c r="Y35" s="96"/>
      <c r="Z35" s="96"/>
      <c r="AA35" s="96"/>
      <c r="AB35" s="96"/>
      <c r="AC35" s="96"/>
      <c r="AD35" s="96"/>
      <c r="AE35" s="96"/>
      <c r="AF35" s="96"/>
      <c r="AG35" s="96"/>
      <c r="AH35" s="96"/>
      <c r="AI35" s="96"/>
      <c r="AJ35" s="96"/>
    </row>
    <row r="36" spans="1:36" ht="15.75" x14ac:dyDescent="0.25">
      <c r="A36" s="510"/>
      <c r="B36" s="503"/>
      <c r="C36" s="504"/>
      <c r="D36" s="845" t="str">
        <f>'TITLE PAGE'!B13</f>
        <v xml:space="preserve">Chosen Level of Service:  </v>
      </c>
      <c r="E36" s="846" t="str">
        <f>'TITLE PAGE'!D13</f>
        <v>No more than 3 in 100 Temporary Use Bans</v>
      </c>
      <c r="F36" s="504"/>
      <c r="G36" s="504"/>
      <c r="H36" s="504"/>
      <c r="I36" s="504"/>
      <c r="J36" s="504"/>
      <c r="K36" s="504"/>
      <c r="L36" s="504"/>
      <c r="M36" s="504"/>
      <c r="N36" s="504"/>
      <c r="O36" s="504"/>
      <c r="P36" s="96"/>
      <c r="Q36" s="96"/>
      <c r="R36" s="96"/>
      <c r="S36" s="96"/>
      <c r="T36" s="96"/>
      <c r="U36" s="96"/>
      <c r="V36" s="96"/>
      <c r="W36" s="96"/>
      <c r="X36" s="96"/>
      <c r="Y36" s="96"/>
      <c r="Z36" s="96"/>
      <c r="AA36" s="96"/>
      <c r="AB36" s="96"/>
      <c r="AC36" s="96"/>
      <c r="AD36" s="96"/>
      <c r="AE36" s="96"/>
      <c r="AF36" s="96"/>
      <c r="AG36" s="96"/>
      <c r="AH36" s="96"/>
      <c r="AI36" s="96"/>
      <c r="AJ36" s="96"/>
    </row>
  </sheetData>
  <sheetProtection algorithmName="SHA-512" hashValue="RVjx7sv7PAOj2XSG+3jbVPaFbw+KQBgMvJC5XYjBWHmBGUqtiN3k0g7Sk1QAFcPPxBq5B3cyi8DfdtFZKb3ruw==" saltValue="pwWn4ElPHtz9U2wVX6jS6g==" spinCount="100000" sheet="1" objects="1" scenarios="1"/>
  <mergeCells count="3">
    <mergeCell ref="B3:B12"/>
    <mergeCell ref="B13:B26"/>
    <mergeCell ref="B27:B28"/>
  </mergeCell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DBD098-7181-44B6-A95A-DF45C27B3F45}">
  <ds:schemaRefs>
    <ds:schemaRef ds:uri="http://schemas.microsoft.com/sharepoint/v3/contenttype/forms"/>
  </ds:schemaRefs>
</ds:datastoreItem>
</file>

<file path=customXml/itemProps2.xml><?xml version="1.0" encoding="utf-8"?>
<ds:datastoreItem xmlns:ds="http://schemas.openxmlformats.org/officeDocument/2006/customXml" ds:itemID="{70D1C9B4-B8B7-4B8D-B69E-EDE8EC674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5908F4-87FC-4811-A1ED-C7576F3D929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2018-03-28T09:15:28Z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ies>
</file>