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JYEZRoNUuW0M6nJZXPVsPDZtb5Ct/aXXSiwZ3kI8CupKSmGVgKfmVWkyrZfMYkR51SJgF7x1B1fuWZNlddE1zQ==" workbookSaltValue="z1Fslpx5j46lsJWh3PvqdQ==" workbookSpinCount="100000" lockStructure="1"/>
  <bookViews>
    <workbookView xWindow="0" yWindow="0" windowWidth="25200" windowHeight="11685" tabRatio="864" firstSheet="1" activeTab="11"/>
  </bookViews>
  <sheets>
    <sheet name="TITLE PAGE" sheetId="1" r:id="rId1"/>
    <sheet name="WRZ summary" sheetId="2" r:id="rId2"/>
    <sheet name="1. BL Licences" sheetId="3" state="hidden" r:id="rId3"/>
    <sheet name="2. BL Supply" sheetId="4" r:id="rId4"/>
    <sheet name="3. BL Demand" sheetId="5" r:id="rId5"/>
    <sheet name="4. BL SDB" sheetId="6" r:id="rId6"/>
    <sheet name="5. Feasible Options" sheetId="7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externalReferences>
    <externalReference r:id="rId13"/>
  </externalReferences>
  <definedNames>
    <definedName name="Source_Types">'[1]WRP1a BL Licences'!$C$1002:$C$1005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" i="8" l="1"/>
  <c r="AH3" i="8"/>
  <c r="AG3" i="8"/>
  <c r="AF3" i="8"/>
  <c r="AE3" i="8"/>
  <c r="P55" i="10" l="1"/>
  <c r="O55" i="10"/>
  <c r="N55" i="10"/>
  <c r="M55" i="10"/>
  <c r="L55" i="10"/>
  <c r="K55" i="10"/>
  <c r="J55" i="10"/>
  <c r="I55" i="10"/>
  <c r="H55" i="10"/>
  <c r="P54" i="10"/>
  <c r="O54" i="10"/>
  <c r="N54" i="10"/>
  <c r="M54" i="10"/>
  <c r="L54" i="10"/>
  <c r="K54" i="10"/>
  <c r="J54" i="10"/>
  <c r="I54" i="10"/>
  <c r="H54" i="10"/>
  <c r="P49" i="10"/>
  <c r="O49" i="10"/>
  <c r="N49" i="10"/>
  <c r="M49" i="10"/>
  <c r="L49" i="10"/>
  <c r="K49" i="10"/>
  <c r="J49" i="10"/>
  <c r="I49" i="10"/>
  <c r="H49" i="10"/>
  <c r="P44" i="10"/>
  <c r="O44" i="10"/>
  <c r="N44" i="10"/>
  <c r="M44" i="10"/>
  <c r="L44" i="10"/>
  <c r="K44" i="10"/>
  <c r="J44" i="10"/>
  <c r="I44" i="10"/>
  <c r="H44" i="10"/>
  <c r="DW40" i="7" l="1"/>
  <c r="DV40" i="7"/>
  <c r="DU40" i="7"/>
  <c r="DT40" i="7"/>
  <c r="DS40" i="7"/>
  <c r="DR40" i="7"/>
  <c r="DQ40" i="7"/>
  <c r="DP40" i="7"/>
  <c r="DO40" i="7"/>
  <c r="DN40" i="7"/>
  <c r="DM40" i="7"/>
  <c r="DL40" i="7"/>
  <c r="DK40" i="7"/>
  <c r="DJ40" i="7"/>
  <c r="DI40" i="7"/>
  <c r="DH40" i="7"/>
  <c r="DG40" i="7"/>
  <c r="DF40" i="7"/>
  <c r="DE40" i="7"/>
  <c r="DD40" i="7"/>
  <c r="DC40" i="7"/>
  <c r="DB40" i="7"/>
  <c r="DA40" i="7"/>
  <c r="CZ40" i="7"/>
  <c r="CY40" i="7"/>
  <c r="CX40" i="7"/>
  <c r="CW40" i="7"/>
  <c r="CV40" i="7"/>
  <c r="CU40" i="7"/>
  <c r="CT40" i="7"/>
  <c r="CS40" i="7"/>
  <c r="CR40" i="7"/>
  <c r="CQ40" i="7"/>
  <c r="CP40" i="7"/>
  <c r="CO40" i="7"/>
  <c r="CN40" i="7"/>
  <c r="CM40" i="7"/>
  <c r="CL40" i="7"/>
  <c r="CK40" i="7"/>
  <c r="CJ40" i="7"/>
  <c r="CI40" i="7"/>
  <c r="CH40" i="7"/>
  <c r="CG40" i="7"/>
  <c r="CF40" i="7"/>
  <c r="CE40" i="7"/>
  <c r="CD40" i="7"/>
  <c r="CC40" i="7"/>
  <c r="CB40" i="7"/>
  <c r="CA40" i="7"/>
  <c r="BZ40" i="7"/>
  <c r="BY40" i="7"/>
  <c r="BX40" i="7"/>
  <c r="BW40" i="7"/>
  <c r="BV40" i="7"/>
  <c r="BU40" i="7"/>
  <c r="BT40" i="7"/>
  <c r="BS40" i="7"/>
  <c r="BR40" i="7"/>
  <c r="BQ40" i="7"/>
  <c r="BP40" i="7"/>
  <c r="BO40" i="7"/>
  <c r="BN40" i="7"/>
  <c r="BM40" i="7"/>
  <c r="BL40" i="7"/>
  <c r="BK40" i="7"/>
  <c r="BJ40" i="7"/>
  <c r="BI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I28" i="7"/>
  <c r="DW73" i="7" l="1"/>
  <c r="DV73" i="7"/>
  <c r="DU73" i="7"/>
  <c r="DT73" i="7"/>
  <c r="DS73" i="7"/>
  <c r="DR73" i="7"/>
  <c r="DQ73" i="7"/>
  <c r="DP73" i="7"/>
  <c r="DO73" i="7"/>
  <c r="DN73" i="7"/>
  <c r="DM73" i="7"/>
  <c r="DL73" i="7"/>
  <c r="DK73" i="7"/>
  <c r="DJ73" i="7"/>
  <c r="DI73" i="7"/>
  <c r="DH73" i="7"/>
  <c r="DG73" i="7"/>
  <c r="DF73" i="7"/>
  <c r="DE73" i="7"/>
  <c r="DD73" i="7"/>
  <c r="DC73" i="7"/>
  <c r="DB73" i="7"/>
  <c r="DA73" i="7"/>
  <c r="CZ73" i="7"/>
  <c r="CY73" i="7"/>
  <c r="CX73" i="7"/>
  <c r="CW73" i="7"/>
  <c r="CV73" i="7"/>
  <c r="CU73" i="7"/>
  <c r="CT73" i="7"/>
  <c r="CS73" i="7"/>
  <c r="CR73" i="7"/>
  <c r="CQ73" i="7"/>
  <c r="CP73" i="7"/>
  <c r="CO73" i="7"/>
  <c r="CN73" i="7"/>
  <c r="CM73" i="7"/>
  <c r="CL73" i="7"/>
  <c r="CK73" i="7"/>
  <c r="CJ73" i="7"/>
  <c r="CI73" i="7"/>
  <c r="CH73" i="7"/>
  <c r="CG73" i="7"/>
  <c r="CF73" i="7"/>
  <c r="CE73" i="7"/>
  <c r="CD73" i="7"/>
  <c r="CC73" i="7"/>
  <c r="CB73" i="7"/>
  <c r="CA73" i="7"/>
  <c r="BZ73" i="7"/>
  <c r="BY73" i="7"/>
  <c r="BX73" i="7"/>
  <c r="BW73" i="7"/>
  <c r="BV73" i="7"/>
  <c r="BU73" i="7"/>
  <c r="BT73" i="7"/>
  <c r="BS73" i="7"/>
  <c r="BR73" i="7"/>
  <c r="BQ73" i="7"/>
  <c r="BP73" i="7"/>
  <c r="BO73" i="7"/>
  <c r="BN73" i="7"/>
  <c r="BM73" i="7"/>
  <c r="BL73" i="7"/>
  <c r="BK73" i="7"/>
  <c r="BJ73" i="7"/>
  <c r="BI73" i="7"/>
  <c r="BH73" i="7"/>
  <c r="BG73" i="7"/>
  <c r="BF73" i="7"/>
  <c r="BE73" i="7"/>
  <c r="BD73" i="7"/>
  <c r="BC73" i="7"/>
  <c r="BB73" i="7"/>
  <c r="BA73" i="7"/>
  <c r="AZ73" i="7"/>
  <c r="AY73" i="7"/>
  <c r="AX73" i="7"/>
  <c r="AW73" i="7"/>
  <c r="AV73" i="7"/>
  <c r="AU73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I61" i="7"/>
  <c r="AJ48" i="10" l="1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P50" i="10"/>
  <c r="O50" i="10"/>
  <c r="N50" i="10"/>
  <c r="M50" i="10"/>
  <c r="L50" i="10"/>
  <c r="K50" i="10"/>
  <c r="J50" i="10"/>
  <c r="I50" i="10"/>
  <c r="H50" i="10"/>
  <c r="H48" i="10"/>
  <c r="AJ53" i="10" l="1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P26" i="10"/>
  <c r="O26" i="10"/>
  <c r="N26" i="10"/>
  <c r="M26" i="10"/>
  <c r="L26" i="10"/>
  <c r="K26" i="10"/>
  <c r="J26" i="10"/>
  <c r="I26" i="10"/>
  <c r="H26" i="10"/>
  <c r="P25" i="10"/>
  <c r="O25" i="10"/>
  <c r="N25" i="10"/>
  <c r="M25" i="10"/>
  <c r="L25" i="10"/>
  <c r="K25" i="10"/>
  <c r="J25" i="10"/>
  <c r="I25" i="10"/>
  <c r="H25" i="10"/>
  <c r="P24" i="10"/>
  <c r="O24" i="10"/>
  <c r="N24" i="10"/>
  <c r="M24" i="10"/>
  <c r="L24" i="10"/>
  <c r="K24" i="10"/>
  <c r="J24" i="10"/>
  <c r="I24" i="10"/>
  <c r="H24" i="10"/>
  <c r="P23" i="10"/>
  <c r="O23" i="10"/>
  <c r="N23" i="10"/>
  <c r="M23" i="10"/>
  <c r="L23" i="10"/>
  <c r="K23" i="10"/>
  <c r="J23" i="10"/>
  <c r="I23" i="10"/>
  <c r="H23" i="10"/>
  <c r="P22" i="10"/>
  <c r="O22" i="10"/>
  <c r="N22" i="10"/>
  <c r="M22" i="10"/>
  <c r="L22" i="10"/>
  <c r="K22" i="10"/>
  <c r="J22" i="10"/>
  <c r="I22" i="10"/>
  <c r="H22" i="10"/>
  <c r="P21" i="10"/>
  <c r="O21" i="10"/>
  <c r="N21" i="10"/>
  <c r="M21" i="10"/>
  <c r="L21" i="10"/>
  <c r="K21" i="10"/>
  <c r="J21" i="10"/>
  <c r="I21" i="10"/>
  <c r="H21" i="10"/>
  <c r="P19" i="10"/>
  <c r="O19" i="10"/>
  <c r="N19" i="10"/>
  <c r="M19" i="10"/>
  <c r="L19" i="10"/>
  <c r="K19" i="10"/>
  <c r="J19" i="10"/>
  <c r="I19" i="10"/>
  <c r="H19" i="10"/>
  <c r="P18" i="10"/>
  <c r="O18" i="10"/>
  <c r="N18" i="10"/>
  <c r="M18" i="10"/>
  <c r="L18" i="10"/>
  <c r="K18" i="10"/>
  <c r="J18" i="10"/>
  <c r="I18" i="10"/>
  <c r="H18" i="10"/>
  <c r="P17" i="10"/>
  <c r="O17" i="10"/>
  <c r="N17" i="10"/>
  <c r="M17" i="10"/>
  <c r="L17" i="10"/>
  <c r="K17" i="10"/>
  <c r="J17" i="10"/>
  <c r="I17" i="10"/>
  <c r="H17" i="10"/>
  <c r="P16" i="10"/>
  <c r="O16" i="10"/>
  <c r="N16" i="10"/>
  <c r="M16" i="10"/>
  <c r="L16" i="10"/>
  <c r="K16" i="10"/>
  <c r="J16" i="10"/>
  <c r="I16" i="10"/>
  <c r="H16" i="10"/>
  <c r="P15" i="10"/>
  <c r="O15" i="10"/>
  <c r="N15" i="10"/>
  <c r="M15" i="10"/>
  <c r="L15" i="10"/>
  <c r="K15" i="10"/>
  <c r="J15" i="10"/>
  <c r="I15" i="10"/>
  <c r="H15" i="10"/>
  <c r="P14" i="10"/>
  <c r="O14" i="10"/>
  <c r="N14" i="10"/>
  <c r="M14" i="10"/>
  <c r="L14" i="10"/>
  <c r="K14" i="10"/>
  <c r="J14" i="10"/>
  <c r="I14" i="10"/>
  <c r="H14" i="10"/>
  <c r="H3" i="9" l="1"/>
  <c r="I8" i="11" l="1"/>
  <c r="J8" i="11"/>
  <c r="K8" i="11"/>
  <c r="I3" i="9" l="1"/>
  <c r="J3" i="9"/>
  <c r="K3" i="9"/>
  <c r="M3" i="9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AF3" i="9"/>
  <c r="AG3" i="9"/>
  <c r="AH3" i="9"/>
  <c r="AI3" i="9"/>
  <c r="AJ3" i="9"/>
  <c r="L3" i="9"/>
  <c r="K51" i="8" l="1"/>
  <c r="DW59" i="7" l="1"/>
  <c r="DV59" i="7"/>
  <c r="DU59" i="7"/>
  <c r="DT59" i="7"/>
  <c r="DS59" i="7"/>
  <c r="DR59" i="7"/>
  <c r="DQ59" i="7"/>
  <c r="DP59" i="7"/>
  <c r="DO59" i="7"/>
  <c r="DN59" i="7"/>
  <c r="DM59" i="7"/>
  <c r="DL59" i="7"/>
  <c r="DK59" i="7"/>
  <c r="DJ59" i="7"/>
  <c r="DI59" i="7"/>
  <c r="DH59" i="7"/>
  <c r="DG59" i="7"/>
  <c r="DF59" i="7"/>
  <c r="DE59" i="7"/>
  <c r="DD59" i="7"/>
  <c r="DC59" i="7"/>
  <c r="DB59" i="7"/>
  <c r="DA59" i="7"/>
  <c r="CZ59" i="7"/>
  <c r="CY59" i="7"/>
  <c r="CX59" i="7"/>
  <c r="CW59" i="7"/>
  <c r="CV59" i="7"/>
  <c r="CU59" i="7"/>
  <c r="CT59" i="7"/>
  <c r="CS59" i="7"/>
  <c r="CR59" i="7"/>
  <c r="CQ59" i="7"/>
  <c r="CP59" i="7"/>
  <c r="CO59" i="7"/>
  <c r="CN59" i="7"/>
  <c r="CM59" i="7"/>
  <c r="CL59" i="7"/>
  <c r="CK59" i="7"/>
  <c r="CJ59" i="7"/>
  <c r="CI59" i="7"/>
  <c r="CH59" i="7"/>
  <c r="CG59" i="7"/>
  <c r="CF59" i="7"/>
  <c r="CE59" i="7"/>
  <c r="CD59" i="7"/>
  <c r="CC59" i="7"/>
  <c r="CB59" i="7"/>
  <c r="CA59" i="7"/>
  <c r="BZ59" i="7"/>
  <c r="BY59" i="7"/>
  <c r="BX59" i="7"/>
  <c r="BW59" i="7"/>
  <c r="BV59" i="7"/>
  <c r="BU59" i="7"/>
  <c r="BT59" i="7"/>
  <c r="BS59" i="7"/>
  <c r="BR59" i="7"/>
  <c r="BQ59" i="7"/>
  <c r="BP59" i="7"/>
  <c r="BO59" i="7"/>
  <c r="BN59" i="7"/>
  <c r="BM59" i="7"/>
  <c r="BL59" i="7"/>
  <c r="BK59" i="7"/>
  <c r="BJ59" i="7"/>
  <c r="BI59" i="7"/>
  <c r="BH59" i="7"/>
  <c r="BG59" i="7"/>
  <c r="BF59" i="7"/>
  <c r="BE59" i="7"/>
  <c r="BD59" i="7"/>
  <c r="BC59" i="7"/>
  <c r="BB59" i="7"/>
  <c r="BA59" i="7"/>
  <c r="AZ59" i="7"/>
  <c r="AY59" i="7"/>
  <c r="AX59" i="7"/>
  <c r="AW59" i="7"/>
  <c r="AV59" i="7"/>
  <c r="AU59" i="7"/>
  <c r="AT59" i="7"/>
  <c r="AS59" i="7"/>
  <c r="AR59" i="7"/>
  <c r="AQ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I47" i="7"/>
  <c r="I9" i="7" l="1"/>
  <c r="Y3" i="7"/>
  <c r="Z3" i="7" s="1"/>
  <c r="AA3" i="7" s="1"/>
  <c r="AB3" i="7" s="1"/>
  <c r="Y2" i="7" l="1"/>
  <c r="Z2" i="7" s="1"/>
  <c r="AC3" i="7"/>
  <c r="DW21" i="7"/>
  <c r="DV21" i="7"/>
  <c r="DU21" i="7"/>
  <c r="DT21" i="7"/>
  <c r="DS21" i="7"/>
  <c r="DR21" i="7"/>
  <c r="DQ21" i="7"/>
  <c r="DP21" i="7"/>
  <c r="DO21" i="7"/>
  <c r="DN21" i="7"/>
  <c r="DM21" i="7"/>
  <c r="DL21" i="7"/>
  <c r="DK21" i="7"/>
  <c r="DJ21" i="7"/>
  <c r="DI21" i="7"/>
  <c r="DH21" i="7"/>
  <c r="DG21" i="7"/>
  <c r="DF21" i="7"/>
  <c r="DE21" i="7"/>
  <c r="DD21" i="7"/>
  <c r="DC21" i="7"/>
  <c r="DB21" i="7"/>
  <c r="DA21" i="7"/>
  <c r="CZ21" i="7"/>
  <c r="CY21" i="7"/>
  <c r="CX21" i="7"/>
  <c r="CW21" i="7"/>
  <c r="CV21" i="7"/>
  <c r="CU21" i="7"/>
  <c r="CT21" i="7"/>
  <c r="CS21" i="7"/>
  <c r="CR21" i="7"/>
  <c r="CQ21" i="7"/>
  <c r="CP21" i="7"/>
  <c r="CO21" i="7"/>
  <c r="CN21" i="7"/>
  <c r="CM21" i="7"/>
  <c r="CL21" i="7"/>
  <c r="CK21" i="7"/>
  <c r="CJ21" i="7"/>
  <c r="CI21" i="7"/>
  <c r="CH21" i="7"/>
  <c r="CG21" i="7"/>
  <c r="CF21" i="7"/>
  <c r="CE21" i="7"/>
  <c r="CD21" i="7"/>
  <c r="CC21" i="7"/>
  <c r="CB21" i="7"/>
  <c r="CA21" i="7"/>
  <c r="BZ21" i="7"/>
  <c r="BY21" i="7"/>
  <c r="BX21" i="7"/>
  <c r="BW21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AA2" i="7" l="1"/>
  <c r="AB2" i="7" s="1"/>
  <c r="AC2" i="7" s="1"/>
  <c r="AD3" i="7"/>
  <c r="L56" i="5"/>
  <c r="H51" i="5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8" i="6"/>
  <c r="AF21" i="2" s="1"/>
  <c r="M8" i="6"/>
  <c r="I21" i="2" s="1"/>
  <c r="N8" i="6"/>
  <c r="J21" i="2" s="1"/>
  <c r="O8" i="6"/>
  <c r="K21" i="2" s="1"/>
  <c r="P8" i="6"/>
  <c r="L21" i="2" s="1"/>
  <c r="Q8" i="6"/>
  <c r="M21" i="2" s="1"/>
  <c r="R8" i="6"/>
  <c r="N21" i="2" s="1"/>
  <c r="S8" i="6"/>
  <c r="O21" i="2" s="1"/>
  <c r="T8" i="6"/>
  <c r="P21" i="2" s="1"/>
  <c r="U8" i="6"/>
  <c r="Q21" i="2" s="1"/>
  <c r="V8" i="6"/>
  <c r="R21" i="2" s="1"/>
  <c r="W8" i="6"/>
  <c r="S21" i="2" s="1"/>
  <c r="X8" i="6"/>
  <c r="T21" i="2" s="1"/>
  <c r="Y8" i="6"/>
  <c r="U21" i="2" s="1"/>
  <c r="Z8" i="6"/>
  <c r="V21" i="2" s="1"/>
  <c r="AA8" i="6"/>
  <c r="W21" i="2" s="1"/>
  <c r="AB8" i="6"/>
  <c r="X21" i="2" s="1"/>
  <c r="AC8" i="6"/>
  <c r="Y21" i="2" s="1"/>
  <c r="AD8" i="6"/>
  <c r="Z21" i="2" s="1"/>
  <c r="AE8" i="6"/>
  <c r="AA21" i="2" s="1"/>
  <c r="AF8" i="6"/>
  <c r="AB21" i="2" s="1"/>
  <c r="AG8" i="6"/>
  <c r="AC21" i="2" s="1"/>
  <c r="AH8" i="6"/>
  <c r="AD21" i="2" s="1"/>
  <c r="AI8" i="6"/>
  <c r="AE21" i="2" s="1"/>
  <c r="L8" i="6"/>
  <c r="H21" i="2" s="1"/>
  <c r="K8" i="6"/>
  <c r="G21" i="2" s="1"/>
  <c r="J8" i="6"/>
  <c r="F21" i="2" s="1"/>
  <c r="I8" i="6"/>
  <c r="E21" i="2" s="1"/>
  <c r="H8" i="6"/>
  <c r="D21" i="2" s="1"/>
  <c r="D3" i="2"/>
  <c r="E18" i="1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1" i="8"/>
  <c r="C81" i="8"/>
  <c r="D80" i="8"/>
  <c r="C80" i="8"/>
  <c r="D79" i="8"/>
  <c r="C79" i="8"/>
  <c r="D78" i="8"/>
  <c r="C78" i="8"/>
  <c r="D77" i="8"/>
  <c r="C77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D94" i="7"/>
  <c r="C94" i="7"/>
  <c r="D93" i="7"/>
  <c r="C93" i="7"/>
  <c r="D92" i="7"/>
  <c r="C92" i="7"/>
  <c r="D91" i="7"/>
  <c r="C91" i="7"/>
  <c r="AN8" i="7" s="1"/>
  <c r="D90" i="7"/>
  <c r="C90" i="7"/>
  <c r="E17" i="6"/>
  <c r="D17" i="6"/>
  <c r="E16" i="6"/>
  <c r="D16" i="6"/>
  <c r="E15" i="6"/>
  <c r="D15" i="6"/>
  <c r="E14" i="6"/>
  <c r="D14" i="6"/>
  <c r="E13" i="6"/>
  <c r="D1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4" i="2"/>
  <c r="I103" i="2"/>
  <c r="I102" i="2"/>
  <c r="I101" i="2"/>
  <c r="I100" i="2"/>
  <c r="G22" i="2"/>
  <c r="F22" i="2"/>
  <c r="E22" i="2"/>
  <c r="D7" i="2"/>
  <c r="E23" i="3"/>
  <c r="E27" i="3"/>
  <c r="E26" i="3"/>
  <c r="E25" i="3"/>
  <c r="E24" i="3"/>
  <c r="I19" i="3"/>
  <c r="H19" i="3"/>
  <c r="I15" i="3"/>
  <c r="H15" i="3"/>
  <c r="H8" i="3"/>
  <c r="H7" i="3"/>
  <c r="I4" i="3"/>
  <c r="H4" i="3"/>
  <c r="AJ8" i="11"/>
  <c r="AF22" i="2" s="1"/>
  <c r="AI8" i="11"/>
  <c r="AE22" i="2" s="1"/>
  <c r="AH8" i="11"/>
  <c r="AD22" i="2" s="1"/>
  <c r="AG8" i="11"/>
  <c r="AC22" i="2" s="1"/>
  <c r="AF8" i="11"/>
  <c r="AB22" i="2" s="1"/>
  <c r="AE8" i="11"/>
  <c r="AA22" i="2" s="1"/>
  <c r="AD8" i="11"/>
  <c r="Z22" i="2" s="1"/>
  <c r="AC8" i="11"/>
  <c r="Y22" i="2" s="1"/>
  <c r="AB8" i="11"/>
  <c r="X22" i="2" s="1"/>
  <c r="AA8" i="11"/>
  <c r="W22" i="2" s="1"/>
  <c r="Z8" i="11"/>
  <c r="V22" i="2" s="1"/>
  <c r="Y8" i="11"/>
  <c r="U22" i="2" s="1"/>
  <c r="X8" i="11"/>
  <c r="T22" i="2" s="1"/>
  <c r="W8" i="11"/>
  <c r="S22" i="2" s="1"/>
  <c r="V8" i="11"/>
  <c r="R22" i="2" s="1"/>
  <c r="U8" i="11"/>
  <c r="Q22" i="2" s="1"/>
  <c r="T8" i="11"/>
  <c r="P22" i="2" s="1"/>
  <c r="S8" i="11"/>
  <c r="O22" i="2" s="1"/>
  <c r="R8" i="11"/>
  <c r="N22" i="2" s="1"/>
  <c r="Q8" i="11"/>
  <c r="M22" i="2" s="1"/>
  <c r="P8" i="11"/>
  <c r="L22" i="2" s="1"/>
  <c r="O8" i="11"/>
  <c r="K22" i="2" s="1"/>
  <c r="N8" i="11"/>
  <c r="J22" i="2" s="1"/>
  <c r="M8" i="11"/>
  <c r="I22" i="2" s="1"/>
  <c r="L8" i="11"/>
  <c r="H22" i="2" s="1"/>
  <c r="H8" i="11"/>
  <c r="D22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I73" i="8"/>
  <c r="AJ34" i="10" s="1"/>
  <c r="AH73" i="8"/>
  <c r="AI34" i="10" s="1"/>
  <c r="AG73" i="8"/>
  <c r="AH34" i="10" s="1"/>
  <c r="AF73" i="8"/>
  <c r="AG34" i="10" s="1"/>
  <c r="AE73" i="8"/>
  <c r="AF34" i="10" s="1"/>
  <c r="AD73" i="8"/>
  <c r="AE34" i="10" s="1"/>
  <c r="AC73" i="8"/>
  <c r="AD34" i="10" s="1"/>
  <c r="AB73" i="8"/>
  <c r="AC34" i="10" s="1"/>
  <c r="AA73" i="8"/>
  <c r="AB34" i="10" s="1"/>
  <c r="Z73" i="8"/>
  <c r="AA34" i="10" s="1"/>
  <c r="Y73" i="8"/>
  <c r="Z34" i="10" s="1"/>
  <c r="X73" i="8"/>
  <c r="Y34" i="10" s="1"/>
  <c r="W73" i="8"/>
  <c r="X34" i="10" s="1"/>
  <c r="V73" i="8"/>
  <c r="W34" i="10" s="1"/>
  <c r="U73" i="8"/>
  <c r="V34" i="10" s="1"/>
  <c r="T73" i="8"/>
  <c r="U34" i="10" s="1"/>
  <c r="S73" i="8"/>
  <c r="T34" i="10" s="1"/>
  <c r="R73" i="8"/>
  <c r="S34" i="10" s="1"/>
  <c r="Q73" i="8"/>
  <c r="R34" i="10" s="1"/>
  <c r="P73" i="8"/>
  <c r="Q34" i="10" s="1"/>
  <c r="O73" i="8"/>
  <c r="P34" i="10" s="1"/>
  <c r="N73" i="8"/>
  <c r="O34" i="10" s="1"/>
  <c r="M73" i="8"/>
  <c r="N34" i="10" s="1"/>
  <c r="L73" i="8"/>
  <c r="M34" i="10" s="1"/>
  <c r="K73" i="8"/>
  <c r="L34" i="10" s="1"/>
  <c r="J73" i="8"/>
  <c r="K34" i="10" s="1"/>
  <c r="I73" i="8"/>
  <c r="J34" i="10" s="1"/>
  <c r="H73" i="8"/>
  <c r="I34" i="10" s="1"/>
  <c r="G73" i="8"/>
  <c r="H34" i="10" s="1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P33" i="10" s="1"/>
  <c r="N70" i="8"/>
  <c r="O33" i="10" s="1"/>
  <c r="M70" i="8"/>
  <c r="N33" i="10" s="1"/>
  <c r="L70" i="8"/>
  <c r="M33" i="10" s="1"/>
  <c r="K70" i="8"/>
  <c r="L33" i="10" s="1"/>
  <c r="J70" i="8"/>
  <c r="K33" i="10" s="1"/>
  <c r="I70" i="8"/>
  <c r="J33" i="10" s="1"/>
  <c r="H70" i="8"/>
  <c r="I33" i="10" s="1"/>
  <c r="G70" i="8"/>
  <c r="H33" i="10" s="1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P32" i="10" s="1"/>
  <c r="N67" i="8"/>
  <c r="M67" i="8"/>
  <c r="N32" i="10" s="1"/>
  <c r="L67" i="8"/>
  <c r="M32" i="10" s="1"/>
  <c r="K67" i="8"/>
  <c r="L32" i="10" s="1"/>
  <c r="J67" i="8"/>
  <c r="I67" i="8"/>
  <c r="J32" i="10" s="1"/>
  <c r="H67" i="8"/>
  <c r="I32" i="10" s="1"/>
  <c r="G67" i="8"/>
  <c r="H32" i="10" s="1"/>
  <c r="AI64" i="8"/>
  <c r="AJ31" i="10" s="1"/>
  <c r="AH64" i="8"/>
  <c r="AI31" i="10" s="1"/>
  <c r="AG64" i="8"/>
  <c r="AH31" i="10" s="1"/>
  <c r="AF64" i="8"/>
  <c r="AG31" i="10" s="1"/>
  <c r="AE64" i="8"/>
  <c r="AF31" i="10" s="1"/>
  <c r="AD64" i="8"/>
  <c r="AE31" i="10" s="1"/>
  <c r="AC64" i="8"/>
  <c r="AD31" i="10" s="1"/>
  <c r="AB64" i="8"/>
  <c r="AC31" i="10" s="1"/>
  <c r="AA64" i="8"/>
  <c r="AB31" i="10" s="1"/>
  <c r="Z64" i="8"/>
  <c r="AA31" i="10" s="1"/>
  <c r="Y64" i="8"/>
  <c r="Z31" i="10" s="1"/>
  <c r="X64" i="8"/>
  <c r="Y31" i="10" s="1"/>
  <c r="W64" i="8"/>
  <c r="V64" i="8"/>
  <c r="W31" i="10" s="1"/>
  <c r="U64" i="8"/>
  <c r="V31" i="10" s="1"/>
  <c r="T64" i="8"/>
  <c r="U31" i="10" s="1"/>
  <c r="S64" i="8"/>
  <c r="T31" i="10" s="1"/>
  <c r="R64" i="8"/>
  <c r="S31" i="10" s="1"/>
  <c r="Q64" i="8"/>
  <c r="R31" i="10" s="1"/>
  <c r="P64" i="8"/>
  <c r="Q31" i="10" s="1"/>
  <c r="O64" i="8"/>
  <c r="P31" i="10" s="1"/>
  <c r="N64" i="8"/>
  <c r="O31" i="10" s="1"/>
  <c r="M64" i="8"/>
  <c r="N31" i="10" s="1"/>
  <c r="L64" i="8"/>
  <c r="M31" i="10" s="1"/>
  <c r="K64" i="8"/>
  <c r="L31" i="10" s="1"/>
  <c r="J64" i="8"/>
  <c r="K31" i="10" s="1"/>
  <c r="I64" i="8"/>
  <c r="J31" i="10" s="1"/>
  <c r="H64" i="8"/>
  <c r="I31" i="10" s="1"/>
  <c r="G64" i="8"/>
  <c r="H31" i="10" s="1"/>
  <c r="AI61" i="8"/>
  <c r="AJ30" i="10" s="1"/>
  <c r="AH61" i="8"/>
  <c r="AI30" i="10" s="1"/>
  <c r="AG61" i="8"/>
  <c r="AH30" i="10" s="1"/>
  <c r="AF61" i="8"/>
  <c r="AG30" i="10" s="1"/>
  <c r="AE61" i="8"/>
  <c r="AF30" i="10" s="1"/>
  <c r="AD61" i="8"/>
  <c r="AE30" i="10" s="1"/>
  <c r="AC61" i="8"/>
  <c r="AD30" i="10" s="1"/>
  <c r="AB61" i="8"/>
  <c r="AC30" i="10" s="1"/>
  <c r="AA61" i="8"/>
  <c r="AB30" i="10" s="1"/>
  <c r="Z61" i="8"/>
  <c r="AA30" i="10" s="1"/>
  <c r="Y61" i="8"/>
  <c r="Z30" i="10" s="1"/>
  <c r="X61" i="8"/>
  <c r="Y30" i="10" s="1"/>
  <c r="W61" i="8"/>
  <c r="X30" i="10" s="1"/>
  <c r="V61" i="8"/>
  <c r="W30" i="10" s="1"/>
  <c r="U61" i="8"/>
  <c r="V30" i="10" s="1"/>
  <c r="T61" i="8"/>
  <c r="U30" i="10" s="1"/>
  <c r="S61" i="8"/>
  <c r="T30" i="10" s="1"/>
  <c r="R61" i="8"/>
  <c r="S30" i="10" s="1"/>
  <c r="Q61" i="8"/>
  <c r="R30" i="10" s="1"/>
  <c r="P61" i="8"/>
  <c r="Q30" i="10" s="1"/>
  <c r="O61" i="8"/>
  <c r="P30" i="10" s="1"/>
  <c r="N61" i="8"/>
  <c r="O30" i="10" s="1"/>
  <c r="M61" i="8"/>
  <c r="N30" i="10" s="1"/>
  <c r="L61" i="8"/>
  <c r="M30" i="10" s="1"/>
  <c r="K61" i="8"/>
  <c r="L30" i="10" s="1"/>
  <c r="J61" i="8"/>
  <c r="K30" i="10" s="1"/>
  <c r="I61" i="8"/>
  <c r="J30" i="10" s="1"/>
  <c r="H61" i="8"/>
  <c r="I30" i="10" s="1"/>
  <c r="G61" i="8"/>
  <c r="H30" i="10" s="1"/>
  <c r="AI58" i="8"/>
  <c r="AJ28" i="10" s="1"/>
  <c r="AH58" i="8"/>
  <c r="AI28" i="10" s="1"/>
  <c r="AG58" i="8"/>
  <c r="AH28" i="10" s="1"/>
  <c r="AF58" i="8"/>
  <c r="AG28" i="10" s="1"/>
  <c r="AE58" i="8"/>
  <c r="AF28" i="10" s="1"/>
  <c r="AD58" i="8"/>
  <c r="AE28" i="10" s="1"/>
  <c r="AC58" i="8"/>
  <c r="AD28" i="10" s="1"/>
  <c r="AB58" i="8"/>
  <c r="AC28" i="10" s="1"/>
  <c r="AA58" i="8"/>
  <c r="AB28" i="10" s="1"/>
  <c r="Z58" i="8"/>
  <c r="AA28" i="10" s="1"/>
  <c r="Y58" i="8"/>
  <c r="Z28" i="10" s="1"/>
  <c r="X58" i="8"/>
  <c r="Y28" i="10" s="1"/>
  <c r="W58" i="8"/>
  <c r="X28" i="10" s="1"/>
  <c r="V58" i="8"/>
  <c r="W28" i="10" s="1"/>
  <c r="U58" i="8"/>
  <c r="V28" i="10" s="1"/>
  <c r="T58" i="8"/>
  <c r="U28" i="10" s="1"/>
  <c r="S58" i="8"/>
  <c r="T28" i="10" s="1"/>
  <c r="R58" i="8"/>
  <c r="S28" i="10" s="1"/>
  <c r="Q58" i="8"/>
  <c r="R28" i="10" s="1"/>
  <c r="P58" i="8"/>
  <c r="Q28" i="10" s="1"/>
  <c r="O58" i="8"/>
  <c r="P28" i="10" s="1"/>
  <c r="N58" i="8"/>
  <c r="O28" i="10" s="1"/>
  <c r="M58" i="8"/>
  <c r="N28" i="10" s="1"/>
  <c r="L58" i="8"/>
  <c r="M28" i="10" s="1"/>
  <c r="K58" i="8"/>
  <c r="L28" i="10" s="1"/>
  <c r="J58" i="8"/>
  <c r="K28" i="10" s="1"/>
  <c r="I58" i="8"/>
  <c r="J28" i="10" s="1"/>
  <c r="H58" i="8"/>
  <c r="I28" i="10" s="1"/>
  <c r="G58" i="8"/>
  <c r="H28" i="10" s="1"/>
  <c r="AI55" i="8"/>
  <c r="AJ6" i="10" s="1"/>
  <c r="AH55" i="8"/>
  <c r="AI6" i="10" s="1"/>
  <c r="AG55" i="8"/>
  <c r="AH6" i="10" s="1"/>
  <c r="AF55" i="8"/>
  <c r="AG6" i="10" s="1"/>
  <c r="AE55" i="8"/>
  <c r="AF6" i="10" s="1"/>
  <c r="AD55" i="8"/>
  <c r="AE6" i="10" s="1"/>
  <c r="AC55" i="8"/>
  <c r="AD6" i="10" s="1"/>
  <c r="AB55" i="8"/>
  <c r="AC6" i="10" s="1"/>
  <c r="AA55" i="8"/>
  <c r="AB6" i="10" s="1"/>
  <c r="Z55" i="8"/>
  <c r="AA6" i="10" s="1"/>
  <c r="Y55" i="8"/>
  <c r="Z6" i="10" s="1"/>
  <c r="X55" i="8"/>
  <c r="Y6" i="10" s="1"/>
  <c r="W55" i="8"/>
  <c r="X6" i="10" s="1"/>
  <c r="V55" i="8"/>
  <c r="W6" i="10" s="1"/>
  <c r="U55" i="8"/>
  <c r="V6" i="10" s="1"/>
  <c r="T55" i="8"/>
  <c r="U6" i="10" s="1"/>
  <c r="S55" i="8"/>
  <c r="T6" i="10" s="1"/>
  <c r="T10" i="10" s="1"/>
  <c r="T20" i="10" s="1"/>
  <c r="R55" i="8"/>
  <c r="S6" i="10" s="1"/>
  <c r="Q55" i="8"/>
  <c r="R6" i="10" s="1"/>
  <c r="P55" i="8"/>
  <c r="Q6" i="10" s="1"/>
  <c r="O55" i="8"/>
  <c r="P6" i="10" s="1"/>
  <c r="P10" i="10" s="1"/>
  <c r="P20" i="10" s="1"/>
  <c r="N55" i="8"/>
  <c r="O6" i="10" s="1"/>
  <c r="M55" i="8"/>
  <c r="N6" i="10" s="1"/>
  <c r="L55" i="8"/>
  <c r="M6" i="10" s="1"/>
  <c r="K55" i="8"/>
  <c r="L6" i="10" s="1"/>
  <c r="J55" i="8"/>
  <c r="K6" i="10" s="1"/>
  <c r="I55" i="8"/>
  <c r="J6" i="10" s="1"/>
  <c r="H55" i="8"/>
  <c r="I6" i="10" s="1"/>
  <c r="G55" i="8"/>
  <c r="H6" i="10" s="1"/>
  <c r="AI51" i="8"/>
  <c r="AH51" i="8"/>
  <c r="AI5" i="10" s="1"/>
  <c r="AG51" i="8"/>
  <c r="AH5" i="10" s="1"/>
  <c r="AF51" i="8"/>
  <c r="AG5" i="10" s="1"/>
  <c r="AG9" i="10" s="1"/>
  <c r="AE51" i="8"/>
  <c r="AD51" i="8"/>
  <c r="AE5" i="10" s="1"/>
  <c r="AC51" i="8"/>
  <c r="AD5" i="10" s="1"/>
  <c r="AB51" i="8"/>
  <c r="AC5" i="10" s="1"/>
  <c r="AC9" i="10" s="1"/>
  <c r="Y11" i="2" s="1"/>
  <c r="AA51" i="8"/>
  <c r="AB5" i="10" s="1"/>
  <c r="Z51" i="8"/>
  <c r="AA5" i="10" s="1"/>
  <c r="Y51" i="8"/>
  <c r="Z5" i="10" s="1"/>
  <c r="X51" i="8"/>
  <c r="W51" i="8"/>
  <c r="X5" i="10" s="1"/>
  <c r="V51" i="8"/>
  <c r="W5" i="10" s="1"/>
  <c r="U51" i="8"/>
  <c r="V5" i="10" s="1"/>
  <c r="T51" i="8"/>
  <c r="S51" i="8"/>
  <c r="T5" i="10" s="1"/>
  <c r="R51" i="8"/>
  <c r="S5" i="10" s="1"/>
  <c r="Q51" i="8"/>
  <c r="R5" i="10" s="1"/>
  <c r="P51" i="8"/>
  <c r="Q5" i="10" s="1"/>
  <c r="Q9" i="10" s="1"/>
  <c r="O51" i="8"/>
  <c r="P5" i="10" s="1"/>
  <c r="N51" i="8"/>
  <c r="O5" i="10" s="1"/>
  <c r="M51" i="8"/>
  <c r="N5" i="10" s="1"/>
  <c r="L51" i="8"/>
  <c r="M5" i="10" s="1"/>
  <c r="M9" i="10" s="1"/>
  <c r="I11" i="2" s="1"/>
  <c r="L5" i="10"/>
  <c r="J51" i="8"/>
  <c r="K5" i="10" s="1"/>
  <c r="I51" i="8"/>
  <c r="J5" i="10" s="1"/>
  <c r="H51" i="8"/>
  <c r="G51" i="8"/>
  <c r="H5" i="10" s="1"/>
  <c r="AI48" i="8"/>
  <c r="AJ4" i="10" s="1"/>
  <c r="AH48" i="8"/>
  <c r="AI4" i="10" s="1"/>
  <c r="AG48" i="8"/>
  <c r="AF48" i="8"/>
  <c r="AG4" i="10" s="1"/>
  <c r="AE48" i="8"/>
  <c r="AF4" i="10" s="1"/>
  <c r="AD48" i="8"/>
  <c r="AE4" i="10" s="1"/>
  <c r="AC48" i="8"/>
  <c r="AD4" i="10" s="1"/>
  <c r="AB48" i="8"/>
  <c r="AC4" i="10" s="1"/>
  <c r="AA48" i="8"/>
  <c r="Z48" i="8"/>
  <c r="AA4" i="10" s="1"/>
  <c r="Y48" i="8"/>
  <c r="X48" i="8"/>
  <c r="Y4" i="10" s="1"/>
  <c r="W48" i="8"/>
  <c r="X4" i="10" s="1"/>
  <c r="V48" i="8"/>
  <c r="W4" i="10" s="1"/>
  <c r="U48" i="8"/>
  <c r="V4" i="10" s="1"/>
  <c r="T48" i="8"/>
  <c r="U4" i="10" s="1"/>
  <c r="S48" i="8"/>
  <c r="T4" i="10" s="1"/>
  <c r="R48" i="8"/>
  <c r="Q48" i="8"/>
  <c r="R4" i="10" s="1"/>
  <c r="P48" i="8"/>
  <c r="Q4" i="10" s="1"/>
  <c r="O48" i="8"/>
  <c r="N48" i="8"/>
  <c r="O4" i="10" s="1"/>
  <c r="M48" i="8"/>
  <c r="N4" i="10" s="1"/>
  <c r="L48" i="8"/>
  <c r="M4" i="10" s="1"/>
  <c r="K48" i="8"/>
  <c r="L4" i="10" s="1"/>
  <c r="J48" i="8"/>
  <c r="K4" i="10" s="1"/>
  <c r="I48" i="8"/>
  <c r="H48" i="8"/>
  <c r="I4" i="10" s="1"/>
  <c r="G48" i="8"/>
  <c r="H4" i="10" s="1"/>
  <c r="AI45" i="8"/>
  <c r="AJ3" i="10" s="1"/>
  <c r="AH45" i="8"/>
  <c r="AG45" i="8"/>
  <c r="AH3" i="10" s="1"/>
  <c r="AF45" i="8"/>
  <c r="AG3" i="10" s="1"/>
  <c r="AE45" i="8"/>
  <c r="AF3" i="10" s="1"/>
  <c r="AD45" i="8"/>
  <c r="AE3" i="10" s="1"/>
  <c r="AC45" i="8"/>
  <c r="AD3" i="10" s="1"/>
  <c r="AB45" i="8"/>
  <c r="AC3" i="10" s="1"/>
  <c r="AA45" i="8"/>
  <c r="AB3" i="10" s="1"/>
  <c r="Z45" i="8"/>
  <c r="Y45" i="8"/>
  <c r="Z3" i="10" s="1"/>
  <c r="X45" i="8"/>
  <c r="Y3" i="10" s="1"/>
  <c r="W45" i="8"/>
  <c r="X3" i="10" s="1"/>
  <c r="V45" i="8"/>
  <c r="U45" i="8"/>
  <c r="V3" i="10" s="1"/>
  <c r="T45" i="8"/>
  <c r="U3" i="10" s="1"/>
  <c r="S45" i="8"/>
  <c r="T3" i="10" s="1"/>
  <c r="R45" i="8"/>
  <c r="S3" i="10" s="1"/>
  <c r="Q45" i="8"/>
  <c r="R3" i="10" s="1"/>
  <c r="P45" i="8"/>
  <c r="Q3" i="10" s="1"/>
  <c r="O45" i="8"/>
  <c r="P3" i="10" s="1"/>
  <c r="N45" i="8"/>
  <c r="O3" i="10" s="1"/>
  <c r="M45" i="8"/>
  <c r="N3" i="10" s="1"/>
  <c r="L45" i="8"/>
  <c r="M3" i="10" s="1"/>
  <c r="K45" i="8"/>
  <c r="L3" i="10" s="1"/>
  <c r="J45" i="8"/>
  <c r="K3" i="10" s="1"/>
  <c r="I45" i="8"/>
  <c r="J3" i="10" s="1"/>
  <c r="H45" i="8"/>
  <c r="I3" i="10" s="1"/>
  <c r="G45" i="8"/>
  <c r="AI41" i="8"/>
  <c r="AJ28" i="9" s="1"/>
  <c r="AH41" i="8"/>
  <c r="AI28" i="9" s="1"/>
  <c r="AG41" i="8"/>
  <c r="AH28" i="9" s="1"/>
  <c r="AF41" i="8"/>
  <c r="AG28" i="9" s="1"/>
  <c r="AE41" i="8"/>
  <c r="AF28" i="9" s="1"/>
  <c r="AD41" i="8"/>
  <c r="AE28" i="9" s="1"/>
  <c r="AC41" i="8"/>
  <c r="AD28" i="9" s="1"/>
  <c r="AB41" i="8"/>
  <c r="AC28" i="9" s="1"/>
  <c r="AA41" i="8"/>
  <c r="AB28" i="9" s="1"/>
  <c r="Z41" i="8"/>
  <c r="AA28" i="9" s="1"/>
  <c r="Y41" i="8"/>
  <c r="Z28" i="9" s="1"/>
  <c r="X41" i="8"/>
  <c r="W41" i="8"/>
  <c r="X28" i="9" s="1"/>
  <c r="V41" i="8"/>
  <c r="W28" i="9" s="1"/>
  <c r="U41" i="8"/>
  <c r="V28" i="9" s="1"/>
  <c r="T41" i="8"/>
  <c r="U28" i="9" s="1"/>
  <c r="S41" i="8"/>
  <c r="T28" i="9" s="1"/>
  <c r="R41" i="8"/>
  <c r="S28" i="9" s="1"/>
  <c r="Q41" i="8"/>
  <c r="R28" i="9" s="1"/>
  <c r="P41" i="8"/>
  <c r="O41" i="8"/>
  <c r="P28" i="9" s="1"/>
  <c r="N41" i="8"/>
  <c r="O28" i="9" s="1"/>
  <c r="M41" i="8"/>
  <c r="N28" i="9" s="1"/>
  <c r="L41" i="8"/>
  <c r="M28" i="9" s="1"/>
  <c r="K41" i="8"/>
  <c r="L28" i="9" s="1"/>
  <c r="J41" i="8"/>
  <c r="K28" i="9" s="1"/>
  <c r="I41" i="8"/>
  <c r="J28" i="9" s="1"/>
  <c r="H41" i="8"/>
  <c r="I28" i="9" s="1"/>
  <c r="G41" i="8"/>
  <c r="H28" i="9" s="1"/>
  <c r="AI38" i="8"/>
  <c r="AI37" i="8" s="1"/>
  <c r="AH38" i="8"/>
  <c r="AG38" i="8"/>
  <c r="AF38" i="8"/>
  <c r="AE38" i="8"/>
  <c r="AE37" i="8" s="1"/>
  <c r="AD38" i="8"/>
  <c r="AD37" i="8" s="1"/>
  <c r="AC38" i="8"/>
  <c r="AB38" i="8"/>
  <c r="AA38" i="8"/>
  <c r="Z38" i="8"/>
  <c r="Y38" i="8"/>
  <c r="X38" i="8"/>
  <c r="W38" i="8"/>
  <c r="V38" i="8"/>
  <c r="V37" i="8" s="1"/>
  <c r="U38" i="8"/>
  <c r="T38" i="8"/>
  <c r="S38" i="8"/>
  <c r="R38" i="8"/>
  <c r="Q38" i="8"/>
  <c r="P38" i="8"/>
  <c r="O38" i="8"/>
  <c r="N38" i="8"/>
  <c r="N37" i="8" s="1"/>
  <c r="M38" i="8"/>
  <c r="L38" i="8"/>
  <c r="K38" i="8"/>
  <c r="K37" i="8" s="1"/>
  <c r="J38" i="8"/>
  <c r="I38" i="8"/>
  <c r="H38" i="8"/>
  <c r="G38" i="8"/>
  <c r="AI34" i="8"/>
  <c r="AJ29" i="10" s="1"/>
  <c r="AH34" i="8"/>
  <c r="AI29" i="10" s="1"/>
  <c r="AG34" i="8"/>
  <c r="AH29" i="10" s="1"/>
  <c r="AF34" i="8"/>
  <c r="AG29" i="10" s="1"/>
  <c r="AE34" i="8"/>
  <c r="AF29" i="10" s="1"/>
  <c r="AD34" i="8"/>
  <c r="AE29" i="10" s="1"/>
  <c r="AC34" i="8"/>
  <c r="AD29" i="10" s="1"/>
  <c r="AB34" i="8"/>
  <c r="AC29" i="10" s="1"/>
  <c r="AA34" i="8"/>
  <c r="AB29" i="10" s="1"/>
  <c r="Z34" i="8"/>
  <c r="AA29" i="10" s="1"/>
  <c r="Y34" i="8"/>
  <c r="Z29" i="10" s="1"/>
  <c r="X34" i="8"/>
  <c r="Y29" i="10" s="1"/>
  <c r="W34" i="8"/>
  <c r="X29" i="10" s="1"/>
  <c r="V34" i="8"/>
  <c r="W29" i="10" s="1"/>
  <c r="U34" i="8"/>
  <c r="T34" i="8"/>
  <c r="U29" i="10" s="1"/>
  <c r="S34" i="8"/>
  <c r="T29" i="10" s="1"/>
  <c r="R34" i="8"/>
  <c r="S29" i="10" s="1"/>
  <c r="Q34" i="8"/>
  <c r="R29" i="10" s="1"/>
  <c r="P34" i="8"/>
  <c r="Q29" i="10" s="1"/>
  <c r="O34" i="8"/>
  <c r="P29" i="10" s="1"/>
  <c r="N34" i="8"/>
  <c r="O29" i="10" s="1"/>
  <c r="M34" i="8"/>
  <c r="L34" i="8"/>
  <c r="M29" i="10" s="1"/>
  <c r="K34" i="8"/>
  <c r="L29" i="10" s="1"/>
  <c r="J34" i="8"/>
  <c r="K29" i="10" s="1"/>
  <c r="I34" i="8"/>
  <c r="J29" i="10" s="1"/>
  <c r="H34" i="8"/>
  <c r="I29" i="10" s="1"/>
  <c r="G34" i="8"/>
  <c r="H29" i="10" s="1"/>
  <c r="AI31" i="8"/>
  <c r="AH31" i="8"/>
  <c r="AG31" i="8"/>
  <c r="AH35" i="10" s="1"/>
  <c r="AF31" i="8"/>
  <c r="AG35" i="10" s="1"/>
  <c r="AE31" i="8"/>
  <c r="AD31" i="8"/>
  <c r="AC31" i="8"/>
  <c r="AB31" i="8"/>
  <c r="AC35" i="10" s="1"/>
  <c r="AA31" i="8"/>
  <c r="Z31" i="8"/>
  <c r="AA35" i="10" s="1"/>
  <c r="Y31" i="8"/>
  <c r="Z35" i="10" s="1"/>
  <c r="X31" i="8"/>
  <c r="Y35" i="10" s="1"/>
  <c r="W31" i="8"/>
  <c r="X35" i="10" s="1"/>
  <c r="V31" i="8"/>
  <c r="W35" i="10" s="1"/>
  <c r="U31" i="8"/>
  <c r="V35" i="10" s="1"/>
  <c r="T31" i="8"/>
  <c r="U35" i="10" s="1"/>
  <c r="S31" i="8"/>
  <c r="T35" i="10" s="1"/>
  <c r="R31" i="8"/>
  <c r="Q31" i="8"/>
  <c r="R35" i="10" s="1"/>
  <c r="P31" i="8"/>
  <c r="Q35" i="10" s="1"/>
  <c r="O31" i="8"/>
  <c r="P35" i="10" s="1"/>
  <c r="N31" i="8"/>
  <c r="M31" i="8"/>
  <c r="N35" i="10" s="1"/>
  <c r="L31" i="8"/>
  <c r="M35" i="10" s="1"/>
  <c r="K31" i="8"/>
  <c r="L35" i="10" s="1"/>
  <c r="J31" i="8"/>
  <c r="K35" i="10" s="1"/>
  <c r="I31" i="8"/>
  <c r="H31" i="8"/>
  <c r="I35" i="10" s="1"/>
  <c r="G31" i="8"/>
  <c r="H35" i="10" s="1"/>
  <c r="B30" i="8"/>
  <c r="B37" i="8" s="1"/>
  <c r="B38" i="8" s="1"/>
  <c r="B41" i="8" s="1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AI18" i="8"/>
  <c r="AH18" i="8"/>
  <c r="AG18" i="8"/>
  <c r="AF18" i="8"/>
  <c r="AE18" i="8"/>
  <c r="AD18" i="8"/>
  <c r="AC18" i="8"/>
  <c r="AC17" i="8" s="1"/>
  <c r="AB18" i="8"/>
  <c r="AA18" i="8"/>
  <c r="Z18" i="8"/>
  <c r="Y18" i="8"/>
  <c r="X18" i="8"/>
  <c r="W18" i="8"/>
  <c r="V18" i="8"/>
  <c r="V17" i="8" s="1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B5" i="8"/>
  <c r="B8" i="8" s="1"/>
  <c r="B11" i="8" s="1"/>
  <c r="B14" i="8" s="1"/>
  <c r="B17" i="8" s="1"/>
  <c r="H60" i="5"/>
  <c r="H59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H57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K56" i="5"/>
  <c r="J56" i="5"/>
  <c r="I56" i="5"/>
  <c r="H56" i="5"/>
  <c r="I41" i="5"/>
  <c r="I51" i="5" s="1"/>
  <c r="AJ36" i="5"/>
  <c r="AF14" i="2" s="1"/>
  <c r="AI36" i="5"/>
  <c r="AE14" i="2" s="1"/>
  <c r="AH36" i="5"/>
  <c r="AG36" i="5"/>
  <c r="AC14" i="2" s="1"/>
  <c r="AF36" i="5"/>
  <c r="AB14" i="2" s="1"/>
  <c r="AE36" i="5"/>
  <c r="AA14" i="2" s="1"/>
  <c r="AD36" i="5"/>
  <c r="AC36" i="5"/>
  <c r="Y14" i="2" s="1"/>
  <c r="AB36" i="5"/>
  <c r="X14" i="2" s="1"/>
  <c r="AA36" i="5"/>
  <c r="W14" i="2" s="1"/>
  <c r="Z36" i="5"/>
  <c r="V14" i="2" s="1"/>
  <c r="Y36" i="5"/>
  <c r="U14" i="2" s="1"/>
  <c r="X36" i="5"/>
  <c r="T14" i="2" s="1"/>
  <c r="W36" i="5"/>
  <c r="S14" i="2" s="1"/>
  <c r="V36" i="5"/>
  <c r="R14" i="2" s="1"/>
  <c r="U36" i="5"/>
  <c r="Q14" i="2" s="1"/>
  <c r="T36" i="5"/>
  <c r="P14" i="2" s="1"/>
  <c r="S36" i="5"/>
  <c r="O14" i="2" s="1"/>
  <c r="R36" i="5"/>
  <c r="N14" i="2" s="1"/>
  <c r="Q36" i="5"/>
  <c r="M14" i="2" s="1"/>
  <c r="P36" i="5"/>
  <c r="L14" i="2" s="1"/>
  <c r="O36" i="5"/>
  <c r="K14" i="2" s="1"/>
  <c r="N36" i="5"/>
  <c r="M36" i="5"/>
  <c r="I14" i="2" s="1"/>
  <c r="L36" i="5"/>
  <c r="H14" i="2" s="1"/>
  <c r="K36" i="5"/>
  <c r="G14" i="2" s="1"/>
  <c r="J36" i="5"/>
  <c r="F14" i="2" s="1"/>
  <c r="I36" i="5"/>
  <c r="E14" i="2" s="1"/>
  <c r="H36" i="5"/>
  <c r="D14" i="2" s="1"/>
  <c r="AJ10" i="5"/>
  <c r="AI10" i="5"/>
  <c r="AI20" i="5" s="1"/>
  <c r="AH10" i="5"/>
  <c r="AG10" i="5"/>
  <c r="AF10" i="5"/>
  <c r="AF20" i="5" s="1"/>
  <c r="AE10" i="5"/>
  <c r="AA8" i="2" s="1"/>
  <c r="AD10" i="5"/>
  <c r="AC10" i="5"/>
  <c r="AB10" i="5"/>
  <c r="X8" i="2" s="1"/>
  <c r="AA10" i="5"/>
  <c r="Z10" i="5"/>
  <c r="Y10" i="5"/>
  <c r="X10" i="5"/>
  <c r="X20" i="5" s="1"/>
  <c r="W10" i="5"/>
  <c r="W20" i="5" s="1"/>
  <c r="V10" i="5"/>
  <c r="R8" i="2" s="1"/>
  <c r="U10" i="5"/>
  <c r="T10" i="5"/>
  <c r="P8" i="2" s="1"/>
  <c r="S10" i="5"/>
  <c r="R10" i="5"/>
  <c r="R20" i="5" s="1"/>
  <c r="Q10" i="5"/>
  <c r="P10" i="5"/>
  <c r="O10" i="5"/>
  <c r="N10" i="5"/>
  <c r="N20" i="5" s="1"/>
  <c r="M10" i="5"/>
  <c r="L10" i="5"/>
  <c r="K10" i="5"/>
  <c r="K20" i="5" s="1"/>
  <c r="J10" i="5"/>
  <c r="J20" i="5" s="1"/>
  <c r="I10" i="5"/>
  <c r="H10" i="5"/>
  <c r="AJ9" i="5"/>
  <c r="AJ13" i="5" s="1"/>
  <c r="AI9" i="5"/>
  <c r="AI13" i="5" s="1"/>
  <c r="AH9" i="5"/>
  <c r="AH27" i="5" s="1"/>
  <c r="AG9" i="5"/>
  <c r="AC10" i="2" s="1"/>
  <c r="AF9" i="5"/>
  <c r="AF13" i="5" s="1"/>
  <c r="AE9" i="5"/>
  <c r="AD9" i="5"/>
  <c r="AC9" i="5"/>
  <c r="AB9" i="5"/>
  <c r="X10" i="2" s="1"/>
  <c r="AA9" i="5"/>
  <c r="W10" i="2" s="1"/>
  <c r="Z9" i="5"/>
  <c r="V10" i="2" s="1"/>
  <c r="Y9" i="5"/>
  <c r="Y13" i="5" s="1"/>
  <c r="X9" i="5"/>
  <c r="W9" i="5"/>
  <c r="W13" i="5" s="1"/>
  <c r="V9" i="5"/>
  <c r="R10" i="2" s="1"/>
  <c r="U9" i="5"/>
  <c r="U13" i="5" s="1"/>
  <c r="T9" i="5"/>
  <c r="S9" i="5"/>
  <c r="O10" i="2" s="1"/>
  <c r="R9" i="5"/>
  <c r="N10" i="2" s="1"/>
  <c r="Q9" i="5"/>
  <c r="Q13" i="5" s="1"/>
  <c r="P9" i="5"/>
  <c r="P13" i="5" s="1"/>
  <c r="O9" i="5"/>
  <c r="N9" i="5"/>
  <c r="N27" i="5" s="1"/>
  <c r="N13" i="5"/>
  <c r="M9" i="5"/>
  <c r="L9" i="5"/>
  <c r="L13" i="5" s="1"/>
  <c r="K9" i="5"/>
  <c r="K27" i="5" s="1"/>
  <c r="J9" i="5"/>
  <c r="J27" i="5" s="1"/>
  <c r="I9" i="5"/>
  <c r="H9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P12" i="5" s="1"/>
  <c r="O8" i="5"/>
  <c r="N8" i="5"/>
  <c r="M8" i="5"/>
  <c r="L8" i="5"/>
  <c r="K8" i="5"/>
  <c r="J8" i="5"/>
  <c r="I8" i="5"/>
  <c r="H8" i="5"/>
  <c r="AJ7" i="5"/>
  <c r="AI7" i="5"/>
  <c r="AH7" i="5"/>
  <c r="AG7" i="5"/>
  <c r="AF7" i="5"/>
  <c r="AE7" i="5"/>
  <c r="AD7" i="5"/>
  <c r="AD12" i="5" s="1"/>
  <c r="AC7" i="5"/>
  <c r="AB7" i="5"/>
  <c r="AB12" i="5" s="1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L20" i="4"/>
  <c r="L18" i="4" s="1"/>
  <c r="K20" i="4"/>
  <c r="K18" i="4" s="1"/>
  <c r="J20" i="4"/>
  <c r="J18" i="4" s="1"/>
  <c r="I20" i="4"/>
  <c r="I18" i="4" s="1"/>
  <c r="H20" i="4"/>
  <c r="H18" i="4" s="1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U17" i="9" s="1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AJ4" i="4"/>
  <c r="AI4" i="4"/>
  <c r="AH4" i="4"/>
  <c r="AG4" i="4"/>
  <c r="AF4" i="4"/>
  <c r="AE4" i="4"/>
  <c r="AD4" i="4"/>
  <c r="AC4" i="4"/>
  <c r="AB4" i="4"/>
  <c r="AA4" i="4"/>
  <c r="AA4" i="9" s="1"/>
  <c r="Z4" i="4"/>
  <c r="Y4" i="4"/>
  <c r="Y4" i="9" s="1"/>
  <c r="X4" i="4"/>
  <c r="W4" i="4"/>
  <c r="V4" i="4"/>
  <c r="U4" i="4"/>
  <c r="T4" i="4"/>
  <c r="S4" i="4"/>
  <c r="S4" i="9" s="1"/>
  <c r="R4" i="4"/>
  <c r="Q4" i="4"/>
  <c r="Q4" i="9" s="1"/>
  <c r="P4" i="4"/>
  <c r="O4" i="4"/>
  <c r="N4" i="4"/>
  <c r="M4" i="4"/>
  <c r="L4" i="4"/>
  <c r="K4" i="4"/>
  <c r="J4" i="4"/>
  <c r="I4" i="4"/>
  <c r="I4" i="9" s="1"/>
  <c r="H4" i="4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F12" i="1"/>
  <c r="E12" i="1"/>
  <c r="T8" i="2"/>
  <c r="AB8" i="2"/>
  <c r="J10" i="2"/>
  <c r="AJ20" i="5"/>
  <c r="AF8" i="2"/>
  <c r="W3" i="10"/>
  <c r="AE20" i="5"/>
  <c r="S8" i="2"/>
  <c r="J35" i="10"/>
  <c r="AG30" i="8"/>
  <c r="H60" i="10"/>
  <c r="G37" i="8"/>
  <c r="S37" i="8"/>
  <c r="W37" i="8"/>
  <c r="AA37" i="8"/>
  <c r="B31" i="8"/>
  <c r="B34" i="8" s="1"/>
  <c r="AB7" i="7"/>
  <c r="AX25" i="7"/>
  <c r="CJ60" i="7"/>
  <c r="BI80" i="7"/>
  <c r="CU81" i="7"/>
  <c r="CU79" i="7"/>
  <c r="H27" i="5"/>
  <c r="X27" i="5"/>
  <c r="I59" i="5"/>
  <c r="AE27" i="5"/>
  <c r="AJ27" i="5"/>
  <c r="AG13" i="5"/>
  <c r="L27" i="5"/>
  <c r="V4" i="9" l="1"/>
  <c r="R37" i="8"/>
  <c r="N4" i="9"/>
  <c r="Q17" i="8"/>
  <c r="Y17" i="8"/>
  <c r="J37" i="8"/>
  <c r="Z37" i="8"/>
  <c r="AH37" i="8"/>
  <c r="AD4" i="9"/>
  <c r="AE8" i="2"/>
  <c r="X12" i="5"/>
  <c r="AF12" i="5"/>
  <c r="R13" i="5"/>
  <c r="AF10" i="2"/>
  <c r="G8" i="2"/>
  <c r="L10" i="2"/>
  <c r="O27" i="5"/>
  <c r="AD27" i="5"/>
  <c r="AG27" i="5"/>
  <c r="L10" i="10"/>
  <c r="L20" i="10" s="1"/>
  <c r="T27" i="5"/>
  <c r="AF27" i="5"/>
  <c r="M7" i="10"/>
  <c r="AB20" i="5"/>
  <c r="H37" i="5"/>
  <c r="H10" i="2"/>
  <c r="AB10" i="2"/>
  <c r="W12" i="5"/>
  <c r="R12" i="5"/>
  <c r="AA17" i="9"/>
  <c r="I17" i="9"/>
  <c r="P30" i="8"/>
  <c r="H30" i="8"/>
  <c r="J4" i="9"/>
  <c r="R4" i="9"/>
  <c r="Z4" i="9"/>
  <c r="AH4" i="9"/>
  <c r="AC8" i="9"/>
  <c r="M4" i="9"/>
  <c r="U4" i="9"/>
  <c r="O4" i="9"/>
  <c r="T4" i="8"/>
  <c r="M4" i="8"/>
  <c r="Q17" i="9"/>
  <c r="AG17" i="9"/>
  <c r="DM78" i="7"/>
  <c r="BN44" i="7"/>
  <c r="AE22" i="7"/>
  <c r="AA27" i="5"/>
  <c r="J41" i="5"/>
  <c r="J60" i="5" s="1"/>
  <c r="I60" i="5"/>
  <c r="S13" i="5"/>
  <c r="CY80" i="7"/>
  <c r="BM79" i="7"/>
  <c r="BI81" i="7"/>
  <c r="AX41" i="7"/>
  <c r="AV22" i="7"/>
  <c r="AF30" i="8"/>
  <c r="Z30" i="8"/>
  <c r="DC7" i="7"/>
  <c r="AU80" i="7"/>
  <c r="DM80" i="7"/>
  <c r="DJ23" i="7"/>
  <c r="W27" i="5"/>
  <c r="I37" i="5"/>
  <c r="I57" i="5"/>
  <c r="V27" i="5"/>
  <c r="AY79" i="7"/>
  <c r="AQ81" i="7"/>
  <c r="DQ79" i="7"/>
  <c r="DI81" i="7"/>
  <c r="DP25" i="7"/>
  <c r="X30" i="8"/>
  <c r="W7" i="10"/>
  <c r="AB17" i="9"/>
  <c r="AJ17" i="9"/>
  <c r="K7" i="10"/>
  <c r="S7" i="10"/>
  <c r="H17" i="4"/>
  <c r="AF17" i="4" s="1"/>
  <c r="AF21" i="9" s="1"/>
  <c r="AV23" i="7"/>
  <c r="CB24" i="7"/>
  <c r="AC23" i="7"/>
  <c r="AH7" i="10"/>
  <c r="K10" i="10"/>
  <c r="K20" i="10" s="1"/>
  <c r="H4" i="8"/>
  <c r="B44" i="8"/>
  <c r="B45" i="8" s="1"/>
  <c r="B73" i="8" s="1"/>
  <c r="O37" i="8"/>
  <c r="Q30" i="8"/>
  <c r="X17" i="9"/>
  <c r="AF17" i="9"/>
  <c r="O7" i="10"/>
  <c r="AE7" i="10"/>
  <c r="BC79" i="7"/>
  <c r="CY81" i="7"/>
  <c r="DQ80" i="7"/>
  <c r="AH41" i="7"/>
  <c r="AH8" i="7"/>
  <c r="DO78" i="7"/>
  <c r="BG79" i="7"/>
  <c r="DK79" i="7"/>
  <c r="BG80" i="7"/>
  <c r="DG80" i="7"/>
  <c r="BK81" i="7"/>
  <c r="DC81" i="7"/>
  <c r="AC79" i="7"/>
  <c r="BY79" i="7"/>
  <c r="Y80" i="7"/>
  <c r="CC80" i="7"/>
  <c r="DU80" i="7"/>
  <c r="BY81" i="7"/>
  <c r="DU81" i="7"/>
  <c r="AT60" i="7"/>
  <c r="CL43" i="7"/>
  <c r="DR27" i="7"/>
  <c r="CT25" i="7"/>
  <c r="AH25" i="7"/>
  <c r="BQ24" i="7"/>
  <c r="CJ23" i="7"/>
  <c r="DB22" i="7"/>
  <c r="DU8" i="7"/>
  <c r="DH7" i="7"/>
  <c r="CP6" i="7"/>
  <c r="CT7" i="7"/>
  <c r="DC78" i="7"/>
  <c r="DC80" i="7"/>
  <c r="DU79" i="7"/>
  <c r="BO60" i="7"/>
  <c r="DM22" i="7"/>
  <c r="CL8" i="7"/>
  <c r="DO79" i="7"/>
  <c r="BO81" i="7"/>
  <c r="CK79" i="7"/>
  <c r="AC81" i="7"/>
  <c r="X60" i="7"/>
  <c r="CO25" i="7"/>
  <c r="DR24" i="7"/>
  <c r="CW22" i="7"/>
  <c r="DP8" i="7"/>
  <c r="CW7" i="7"/>
  <c r="AO22" i="7"/>
  <c r="CJ6" i="7"/>
  <c r="DW78" i="7"/>
  <c r="CA79" i="7"/>
  <c r="DS79" i="7"/>
  <c r="BW80" i="7"/>
  <c r="DS80" i="7"/>
  <c r="BS81" i="7"/>
  <c r="DW81" i="7"/>
  <c r="AK79" i="7"/>
  <c r="CO79" i="7"/>
  <c r="AK80" i="7"/>
  <c r="CK80" i="7"/>
  <c r="AO81" i="7"/>
  <c r="CG81" i="7"/>
  <c r="DH75" i="7"/>
  <c r="CH46" i="7"/>
  <c r="BF43" i="7"/>
  <c r="AP27" i="7"/>
  <c r="CJ25" i="7"/>
  <c r="DM24" i="7"/>
  <c r="BA24" i="7"/>
  <c r="BT23" i="7"/>
  <c r="CL22" i="7"/>
  <c r="CO8" i="7"/>
  <c r="CR7" i="7"/>
  <c r="CC8" i="7"/>
  <c r="DA24" i="7"/>
  <c r="BS27" i="7"/>
  <c r="AY81" i="7"/>
  <c r="BQ80" i="7"/>
  <c r="AH44" i="7"/>
  <c r="AF22" i="7"/>
  <c r="DW23" i="7"/>
  <c r="BO79" i="7"/>
  <c r="DK80" i="7"/>
  <c r="AG79" i="7"/>
  <c r="CG80" i="7"/>
  <c r="BT76" i="7"/>
  <c r="CL27" i="7"/>
  <c r="CD23" i="7"/>
  <c r="AA80" i="7"/>
  <c r="BW81" i="7"/>
  <c r="AS79" i="7"/>
  <c r="CS79" i="7"/>
  <c r="AW80" i="7"/>
  <c r="CO80" i="7"/>
  <c r="AS81" i="7"/>
  <c r="CO81" i="7"/>
  <c r="AV75" i="7"/>
  <c r="DV44" i="7"/>
  <c r="AP43" i="7"/>
  <c r="AK27" i="7"/>
  <c r="BY25" i="7"/>
  <c r="DH24" i="7"/>
  <c r="AK24" i="7"/>
  <c r="BD23" i="7"/>
  <c r="BV22" i="7"/>
  <c r="CD8" i="7"/>
  <c r="BQ7" i="7"/>
  <c r="AW8" i="7"/>
  <c r="AL23" i="7"/>
  <c r="DG79" i="7"/>
  <c r="Y79" i="7"/>
  <c r="BU81" i="7"/>
  <c r="AS25" i="7"/>
  <c r="BV24" i="7"/>
  <c r="DF6" i="7"/>
  <c r="DS78" i="7"/>
  <c r="BS80" i="7"/>
  <c r="DK81" i="7"/>
  <c r="AC80" i="7"/>
  <c r="CC81" i="7"/>
  <c r="BV43" i="7"/>
  <c r="BL24" i="7"/>
  <c r="AA79" i="7"/>
  <c r="CE79" i="7"/>
  <c r="CA80" i="7"/>
  <c r="AE81" i="7"/>
  <c r="CW78" i="7"/>
  <c r="AI79" i="7"/>
  <c r="CI79" i="7"/>
  <c r="AM80" i="7"/>
  <c r="CE80" i="7"/>
  <c r="AI81" i="7"/>
  <c r="CE81" i="7"/>
  <c r="DA78" i="7"/>
  <c r="BE79" i="7"/>
  <c r="CW79" i="7"/>
  <c r="BA80" i="7"/>
  <c r="CW80" i="7"/>
  <c r="AW81" i="7"/>
  <c r="DA81" i="7"/>
  <c r="CM74" i="7"/>
  <c r="CZ44" i="7"/>
  <c r="DJ41" i="7"/>
  <c r="AF27" i="7"/>
  <c r="BI25" i="7"/>
  <c r="DB24" i="7"/>
  <c r="Z24" i="7"/>
  <c r="AS23" i="7"/>
  <c r="BL22" i="7"/>
  <c r="BY8" i="7"/>
  <c r="BF7" i="7"/>
  <c r="CK6" i="7"/>
  <c r="AT22" i="7"/>
  <c r="BT8" i="7"/>
  <c r="AY80" i="7"/>
  <c r="BQ79" i="7"/>
  <c r="DM81" i="7"/>
  <c r="CZ25" i="7"/>
  <c r="CT23" i="7"/>
  <c r="AU79" i="7"/>
  <c r="CM79" i="7"/>
  <c r="AQ80" i="7"/>
  <c r="CM80" i="7"/>
  <c r="AM81" i="7"/>
  <c r="CQ81" i="7"/>
  <c r="DE78" i="7"/>
  <c r="BI79" i="7"/>
  <c r="DE79" i="7"/>
  <c r="BE80" i="7"/>
  <c r="DI80" i="7"/>
  <c r="BA81" i="7"/>
  <c r="DE81" i="7"/>
  <c r="AV74" i="7"/>
  <c r="CE44" i="7"/>
  <c r="BN41" i="7"/>
  <c r="Z27" i="7"/>
  <c r="BD25" i="7"/>
  <c r="CR24" i="7"/>
  <c r="DU23" i="7"/>
  <c r="AN23" i="7"/>
  <c r="BF22" i="7"/>
  <c r="AX8" i="7"/>
  <c r="BA7" i="7"/>
  <c r="AK6" i="7"/>
  <c r="DE8" i="7"/>
  <c r="X8" i="7"/>
  <c r="AP7" i="7"/>
  <c r="CF7" i="7"/>
  <c r="CJ22" i="7"/>
  <c r="BY22" i="7"/>
  <c r="DO43" i="7"/>
  <c r="DG78" i="7"/>
  <c r="AM79" i="7"/>
  <c r="BS79" i="7"/>
  <c r="CY79" i="7"/>
  <c r="AE80" i="7"/>
  <c r="BK80" i="7"/>
  <c r="CQ80" i="7"/>
  <c r="DW80" i="7"/>
  <c r="BC81" i="7"/>
  <c r="CI81" i="7"/>
  <c r="DO81" i="7"/>
  <c r="DQ78" i="7"/>
  <c r="AW79" i="7"/>
  <c r="CC79" i="7"/>
  <c r="DI79" i="7"/>
  <c r="AO80" i="7"/>
  <c r="BU80" i="7"/>
  <c r="DA80" i="7"/>
  <c r="AG81" i="7"/>
  <c r="BM81" i="7"/>
  <c r="CS81" i="7"/>
  <c r="AJ79" i="7"/>
  <c r="AA74" i="7"/>
  <c r="BL46" i="7"/>
  <c r="DR43" i="7"/>
  <c r="CT41" i="7"/>
  <c r="BV27" i="7"/>
  <c r="DJ25" i="7"/>
  <c r="BT25" i="7"/>
  <c r="AC25" i="7"/>
  <c r="CL24" i="7"/>
  <c r="AV24" i="7"/>
  <c r="DE23" i="7"/>
  <c r="BN23" i="7"/>
  <c r="X23" i="7"/>
  <c r="CG22" i="7"/>
  <c r="AP22" i="7"/>
  <c r="CZ8" i="7"/>
  <c r="BI8" i="7"/>
  <c r="DR7" i="7"/>
  <c r="CB7" i="7"/>
  <c r="AK7" i="7"/>
  <c r="AT6" i="7"/>
  <c r="AT7" i="7"/>
  <c r="BD22" i="7"/>
  <c r="DN27" i="7"/>
  <c r="BN7" i="7"/>
  <c r="DH77" i="7"/>
  <c r="BN8" i="7"/>
  <c r="CG7" i="7"/>
  <c r="BJ6" i="7"/>
  <c r="BJ44" i="7"/>
  <c r="DK78" i="7"/>
  <c r="AQ79" i="7"/>
  <c r="BW79" i="7"/>
  <c r="DC79" i="7"/>
  <c r="AI80" i="7"/>
  <c r="BO80" i="7"/>
  <c r="CU80" i="7"/>
  <c r="AA81" i="7"/>
  <c r="BG81" i="7"/>
  <c r="CM81" i="7"/>
  <c r="DS81" i="7"/>
  <c r="DU78" i="7"/>
  <c r="BA79" i="7"/>
  <c r="CG79" i="7"/>
  <c r="DM79" i="7"/>
  <c r="AS80" i="7"/>
  <c r="BY80" i="7"/>
  <c r="DE80" i="7"/>
  <c r="AK81" i="7"/>
  <c r="BQ81" i="7"/>
  <c r="CW81" i="7"/>
  <c r="AG77" i="7"/>
  <c r="DF60" i="7"/>
  <c r="AQ46" i="7"/>
  <c r="DB43" i="7"/>
  <c r="CD41" i="7"/>
  <c r="BF27" i="7"/>
  <c r="DE25" i="7"/>
  <c r="BN25" i="7"/>
  <c r="X25" i="7"/>
  <c r="CG24" i="7"/>
  <c r="AP24" i="7"/>
  <c r="CZ23" i="7"/>
  <c r="BI23" i="7"/>
  <c r="DR22" i="7"/>
  <c r="CB22" i="7"/>
  <c r="AK22" i="7"/>
  <c r="CT8" i="7"/>
  <c r="BD8" i="7"/>
  <c r="DM7" i="7"/>
  <c r="BV7" i="7"/>
  <c r="AF7" i="7"/>
  <c r="AD6" i="7"/>
  <c r="DM6" i="7"/>
  <c r="X22" i="7"/>
  <c r="CH25" i="7"/>
  <c r="AQ7" i="7"/>
  <c r="AF24" i="7"/>
  <c r="CO23" i="7"/>
  <c r="AX23" i="7"/>
  <c r="DH22" i="7"/>
  <c r="BQ22" i="7"/>
  <c r="Z22" i="7"/>
  <c r="CJ8" i="7"/>
  <c r="AS8" i="7"/>
  <c r="DB7" i="7"/>
  <c r="BL7" i="7"/>
  <c r="DV6" i="7"/>
  <c r="DI8" i="7"/>
  <c r="BM6" i="7"/>
  <c r="AV8" i="7"/>
  <c r="DT23" i="7"/>
  <c r="BO8" i="7"/>
  <c r="CY78" i="7"/>
  <c r="AE79" i="7"/>
  <c r="BK79" i="7"/>
  <c r="CQ79" i="7"/>
  <c r="DW79" i="7"/>
  <c r="BC80" i="7"/>
  <c r="CI80" i="7"/>
  <c r="DO80" i="7"/>
  <c r="AU81" i="7"/>
  <c r="CA81" i="7"/>
  <c r="DG81" i="7"/>
  <c r="DI78" i="7"/>
  <c r="AO79" i="7"/>
  <c r="BU79" i="7"/>
  <c r="DA79" i="7"/>
  <c r="AG80" i="7"/>
  <c r="BM80" i="7"/>
  <c r="CS80" i="7"/>
  <c r="Y81" i="7"/>
  <c r="BE81" i="7"/>
  <c r="CK81" i="7"/>
  <c r="DQ81" i="7"/>
  <c r="BR74" i="7"/>
  <c r="DC46" i="7"/>
  <c r="AX44" i="7"/>
  <c r="Z43" i="7"/>
  <c r="DB27" i="7"/>
  <c r="DU25" i="7"/>
  <c r="CD25" i="7"/>
  <c r="AN25" i="7"/>
  <c r="CW24" i="7"/>
  <c r="BF24" i="7"/>
  <c r="DP23" i="7"/>
  <c r="BY23" i="7"/>
  <c r="AH23" i="7"/>
  <c r="CR22" i="7"/>
  <c r="BA22" i="7"/>
  <c r="DJ8" i="7"/>
  <c r="AC8" i="7"/>
  <c r="CL7" i="7"/>
  <c r="AV7" i="7"/>
  <c r="BZ6" i="7"/>
  <c r="DL7" i="7"/>
  <c r="DP22" i="7"/>
  <c r="CH74" i="7"/>
  <c r="AA7" i="7"/>
  <c r="O13" i="5"/>
  <c r="K10" i="2"/>
  <c r="Z10" i="2"/>
  <c r="AD13" i="5"/>
  <c r="AD10" i="2"/>
  <c r="AH13" i="5"/>
  <c r="M20" i="5"/>
  <c r="I8" i="2"/>
  <c r="Y20" i="5"/>
  <c r="U8" i="2"/>
  <c r="Y8" i="2"/>
  <c r="AC20" i="5"/>
  <c r="K3" i="11"/>
  <c r="AD23" i="7"/>
  <c r="CI76" i="7"/>
  <c r="DI76" i="7"/>
  <c r="DQ44" i="7"/>
  <c r="AS44" i="7"/>
  <c r="AO41" i="7"/>
  <c r="AW27" i="7"/>
  <c r="CE74" i="7"/>
  <c r="BR60" i="7"/>
  <c r="BO46" i="7"/>
  <c r="CB44" i="7"/>
  <c r="DP43" i="7"/>
  <c r="BD43" i="7"/>
  <c r="CR41" i="7"/>
  <c r="AF41" i="7"/>
  <c r="BT27" i="7"/>
  <c r="DD76" i="7"/>
  <c r="CD74" i="7"/>
  <c r="CV60" i="7"/>
  <c r="BF60" i="7"/>
  <c r="AJ60" i="7"/>
  <c r="DO46" i="7"/>
  <c r="CT46" i="7"/>
  <c r="BX46" i="7"/>
  <c r="BC46" i="7"/>
  <c r="AH46" i="7"/>
  <c r="DL44" i="7"/>
  <c r="CQ44" i="7"/>
  <c r="BW44" i="7"/>
  <c r="BG44" i="7"/>
  <c r="AQ44" i="7"/>
  <c r="AA44" i="7"/>
  <c r="DK43" i="7"/>
  <c r="CU43" i="7"/>
  <c r="CE43" i="7"/>
  <c r="BO43" i="7"/>
  <c r="AY43" i="7"/>
  <c r="AI43" i="7"/>
  <c r="DS41" i="7"/>
  <c r="DC41" i="7"/>
  <c r="CM41" i="7"/>
  <c r="BW41" i="7"/>
  <c r="BG41" i="7"/>
  <c r="AQ41" i="7"/>
  <c r="AA41" i="7"/>
  <c r="DK27" i="7"/>
  <c r="CU27" i="7"/>
  <c r="CE27" i="7"/>
  <c r="BO27" i="7"/>
  <c r="AY27" i="7"/>
  <c r="AI27" i="7"/>
  <c r="DS25" i="7"/>
  <c r="DC25" i="7"/>
  <c r="CM25" i="7"/>
  <c r="BW25" i="7"/>
  <c r="BG25" i="7"/>
  <c r="AQ25" i="7"/>
  <c r="AA25" i="7"/>
  <c r="DK24" i="7"/>
  <c r="CU24" i="7"/>
  <c r="CE24" i="7"/>
  <c r="BO24" i="7"/>
  <c r="AY24" i="7"/>
  <c r="AI24" i="7"/>
  <c r="DS23" i="7"/>
  <c r="DC23" i="7"/>
  <c r="CM23" i="7"/>
  <c r="BW23" i="7"/>
  <c r="BG23" i="7"/>
  <c r="AQ23" i="7"/>
  <c r="AA23" i="7"/>
  <c r="DK22" i="7"/>
  <c r="CU22" i="7"/>
  <c r="CE22" i="7"/>
  <c r="BO22" i="7"/>
  <c r="AX79" i="7"/>
  <c r="DL79" i="7"/>
  <c r="CK75" i="7"/>
  <c r="AB75" i="7"/>
  <c r="CG43" i="7"/>
  <c r="Y41" i="7"/>
  <c r="AW77" i="7"/>
  <c r="AT74" i="7"/>
  <c r="AQ60" i="7"/>
  <c r="AT46" i="7"/>
  <c r="BL44" i="7"/>
  <c r="CZ43" i="7"/>
  <c r="AN43" i="7"/>
  <c r="CB41" i="7"/>
  <c r="DP27" i="7"/>
  <c r="BD27" i="7"/>
  <c r="AR76" i="7"/>
  <c r="BH74" i="7"/>
  <c r="CA60" i="7"/>
  <c r="AZ60" i="7"/>
  <c r="AE60" i="7"/>
  <c r="DJ46" i="7"/>
  <c r="CN46" i="7"/>
  <c r="BS46" i="7"/>
  <c r="AX46" i="7"/>
  <c r="AB46" i="7"/>
  <c r="DG44" i="7"/>
  <c r="CL44" i="7"/>
  <c r="BS44" i="7"/>
  <c r="BC44" i="7"/>
  <c r="AM44" i="7"/>
  <c r="DW43" i="7"/>
  <c r="DG43" i="7"/>
  <c r="CQ43" i="7"/>
  <c r="CA43" i="7"/>
  <c r="BK43" i="7"/>
  <c r="AU43" i="7"/>
  <c r="AE43" i="7"/>
  <c r="DO41" i="7"/>
  <c r="CY41" i="7"/>
  <c r="CI41" i="7"/>
  <c r="BS41" i="7"/>
  <c r="BC41" i="7"/>
  <c r="AM41" i="7"/>
  <c r="DW27" i="7"/>
  <c r="DG27" i="7"/>
  <c r="CQ27" i="7"/>
  <c r="CA27" i="7"/>
  <c r="BK27" i="7"/>
  <c r="AU27" i="7"/>
  <c r="AE27" i="7"/>
  <c r="DO25" i="7"/>
  <c r="CY25" i="7"/>
  <c r="CI25" i="7"/>
  <c r="BS25" i="7"/>
  <c r="BC25" i="7"/>
  <c r="AM25" i="7"/>
  <c r="DW24" i="7"/>
  <c r="DG24" i="7"/>
  <c r="CQ24" i="7"/>
  <c r="CA24" i="7"/>
  <c r="BK24" i="7"/>
  <c r="AU24" i="7"/>
  <c r="AE24" i="7"/>
  <c r="DO23" i="7"/>
  <c r="CY23" i="7"/>
  <c r="CI23" i="7"/>
  <c r="BS23" i="7"/>
  <c r="BC23" i="7"/>
  <c r="AM23" i="7"/>
  <c r="DW22" i="7"/>
  <c r="DG22" i="7"/>
  <c r="CQ22" i="7"/>
  <c r="CA22" i="7"/>
  <c r="BK22" i="7"/>
  <c r="BJ77" i="7"/>
  <c r="DN75" i="7"/>
  <c r="BM74" i="7"/>
  <c r="BX60" i="7"/>
  <c r="DQ41" i="7"/>
  <c r="CS27" i="7"/>
  <c r="AV76" i="7"/>
  <c r="X74" i="7"/>
  <c r="DK46" i="7"/>
  <c r="DS44" i="7"/>
  <c r="AV44" i="7"/>
  <c r="CJ43" i="7"/>
  <c r="X43" i="7"/>
  <c r="BL41" i="7"/>
  <c r="CZ27" i="7"/>
  <c r="DL81" i="7"/>
  <c r="CF75" i="7"/>
  <c r="AM74" i="7"/>
  <c r="BP60" i="7"/>
  <c r="AU60" i="7"/>
  <c r="Z60" i="7"/>
  <c r="DD46" i="7"/>
  <c r="CI46" i="7"/>
  <c r="BN46" i="7"/>
  <c r="AR46" i="7"/>
  <c r="DW44" i="7"/>
  <c r="DB44" i="7"/>
  <c r="CF44" i="7"/>
  <c r="BO44" i="7"/>
  <c r="AY44" i="7"/>
  <c r="AI44" i="7"/>
  <c r="DS43" i="7"/>
  <c r="DC43" i="7"/>
  <c r="CM43" i="7"/>
  <c r="BW43" i="7"/>
  <c r="BG43" i="7"/>
  <c r="AQ43" i="7"/>
  <c r="AA43" i="7"/>
  <c r="DK41" i="7"/>
  <c r="CU41" i="7"/>
  <c r="CE41" i="7"/>
  <c r="BO41" i="7"/>
  <c r="AY41" i="7"/>
  <c r="AI41" i="7"/>
  <c r="DS27" i="7"/>
  <c r="DC27" i="7"/>
  <c r="CM27" i="7"/>
  <c r="BW27" i="7"/>
  <c r="BG27" i="7"/>
  <c r="AQ27" i="7"/>
  <c r="AA27" i="7"/>
  <c r="DK25" i="7"/>
  <c r="CU25" i="7"/>
  <c r="CE25" i="7"/>
  <c r="BO25" i="7"/>
  <c r="AY25" i="7"/>
  <c r="AI25" i="7"/>
  <c r="DS24" i="7"/>
  <c r="DC24" i="7"/>
  <c r="CM24" i="7"/>
  <c r="BW24" i="7"/>
  <c r="BG24" i="7"/>
  <c r="AQ24" i="7"/>
  <c r="AA24" i="7"/>
  <c r="DK23" i="7"/>
  <c r="CU23" i="7"/>
  <c r="CE23" i="7"/>
  <c r="BO23" i="7"/>
  <c r="AY23" i="7"/>
  <c r="AI23" i="7"/>
  <c r="DS22" i="7"/>
  <c r="DC22" i="7"/>
  <c r="CM22" i="7"/>
  <c r="BW22" i="7"/>
  <c r="BG22" i="7"/>
  <c r="AQ22" i="7"/>
  <c r="AA22" i="7"/>
  <c r="BQ78" i="7"/>
  <c r="BU41" i="7"/>
  <c r="CP46" i="7"/>
  <c r="DH41" i="7"/>
  <c r="DT74" i="7"/>
  <c r="DT46" i="7"/>
  <c r="AM46" i="7"/>
  <c r="BK44" i="7"/>
  <c r="CY43" i="7"/>
  <c r="AM43" i="7"/>
  <c r="CA41" i="7"/>
  <c r="DO27" i="7"/>
  <c r="BC27" i="7"/>
  <c r="CQ25" i="7"/>
  <c r="AE25" i="7"/>
  <c r="BS24" i="7"/>
  <c r="DG23" i="7"/>
  <c r="AU23" i="7"/>
  <c r="CI22" i="7"/>
  <c r="AU22" i="7"/>
  <c r="DW8" i="7"/>
  <c r="DG8" i="7"/>
  <c r="CQ8" i="7"/>
  <c r="CA8" i="7"/>
  <c r="BK8" i="7"/>
  <c r="AU8" i="7"/>
  <c r="AE8" i="7"/>
  <c r="DO7" i="7"/>
  <c r="CY7" i="7"/>
  <c r="CI7" i="7"/>
  <c r="BS7" i="7"/>
  <c r="BC7" i="7"/>
  <c r="AM7" i="7"/>
  <c r="AV6" i="7"/>
  <c r="CN6" i="7"/>
  <c r="Z7" i="7"/>
  <c r="BY7" i="7"/>
  <c r="AF8" i="7"/>
  <c r="CG8" i="7"/>
  <c r="AH22" i="7"/>
  <c r="CO22" i="7"/>
  <c r="BA23" i="7"/>
  <c r="BI6" i="7"/>
  <c r="CW6" i="7"/>
  <c r="AO7" i="7"/>
  <c r="CP7" i="7"/>
  <c r="AR8" i="7"/>
  <c r="CX8" i="7"/>
  <c r="BE22" i="7"/>
  <c r="CF22" i="7"/>
  <c r="DA22" i="7"/>
  <c r="DV22" i="7"/>
  <c r="AR23" i="7"/>
  <c r="BM23" i="7"/>
  <c r="CH23" i="7"/>
  <c r="DD23" i="7"/>
  <c r="Y24" i="7"/>
  <c r="AT24" i="7"/>
  <c r="BP24" i="7"/>
  <c r="CK24" i="7"/>
  <c r="DF24" i="7"/>
  <c r="AB25" i="7"/>
  <c r="AW25" i="7"/>
  <c r="BR25" i="7"/>
  <c r="CN25" i="7"/>
  <c r="DI25" i="7"/>
  <c r="AD27" i="7"/>
  <c r="BR27" i="7"/>
  <c r="AD41" i="7"/>
  <c r="CP41" i="7"/>
  <c r="BB43" i="7"/>
  <c r="DN43" i="7"/>
  <c r="BZ44" i="7"/>
  <c r="BG46" i="7"/>
  <c r="AN60" i="7"/>
  <c r="DV60" i="7"/>
  <c r="AF75" i="7"/>
  <c r="BD78" i="7"/>
  <c r="AR6" i="7"/>
  <c r="BT6" i="7"/>
  <c r="CR6" i="7"/>
  <c r="DP6" i="7"/>
  <c r="BD7" i="7"/>
  <c r="CJ7" i="7"/>
  <c r="CP74" i="7"/>
  <c r="BQ27" i="7"/>
  <c r="CX44" i="7"/>
  <c r="AV41" i="7"/>
  <c r="DR60" i="7"/>
  <c r="CY46" i="7"/>
  <c r="DR44" i="7"/>
  <c r="AU44" i="7"/>
  <c r="CI43" i="7"/>
  <c r="DW41" i="7"/>
  <c r="BK41" i="7"/>
  <c r="CY27" i="7"/>
  <c r="AM27" i="7"/>
  <c r="CA25" i="7"/>
  <c r="DO24" i="7"/>
  <c r="BC24" i="7"/>
  <c r="CQ23" i="7"/>
  <c r="AE23" i="7"/>
  <c r="BS22" i="7"/>
  <c r="AM22" i="7"/>
  <c r="DS8" i="7"/>
  <c r="DC8" i="7"/>
  <c r="CM8" i="7"/>
  <c r="BW8" i="7"/>
  <c r="BG8" i="7"/>
  <c r="AQ8" i="7"/>
  <c r="AA8" i="7"/>
  <c r="DK7" i="7"/>
  <c r="CU7" i="7"/>
  <c r="CE7" i="7"/>
  <c r="BO7" i="7"/>
  <c r="AY7" i="7"/>
  <c r="AI7" i="7"/>
  <c r="BH6" i="7"/>
  <c r="CV6" i="7"/>
  <c r="AN7" i="7"/>
  <c r="CO7" i="7"/>
  <c r="AP8" i="7"/>
  <c r="CR8" i="7"/>
  <c r="AS22" i="7"/>
  <c r="DE22" i="7"/>
  <c r="AG6" i="7"/>
  <c r="BU6" i="7"/>
  <c r="DI6" i="7"/>
  <c r="AZ7" i="7"/>
  <c r="DA7" i="7"/>
  <c r="BH8" i="7"/>
  <c r="DN8" i="7"/>
  <c r="BJ22" i="7"/>
  <c r="CK22" i="7"/>
  <c r="DF22" i="7"/>
  <c r="AB23" i="7"/>
  <c r="AW23" i="7"/>
  <c r="BR23" i="7"/>
  <c r="CN23" i="7"/>
  <c r="DI23" i="7"/>
  <c r="AD24" i="7"/>
  <c r="AZ24" i="7"/>
  <c r="BU24" i="7"/>
  <c r="CP24" i="7"/>
  <c r="DL24" i="7"/>
  <c r="AG25" i="7"/>
  <c r="BB25" i="7"/>
  <c r="BX25" i="7"/>
  <c r="CS25" i="7"/>
  <c r="DN25" i="7"/>
  <c r="AJ27" i="7"/>
  <c r="CH27" i="7"/>
  <c r="AT41" i="7"/>
  <c r="DF41" i="7"/>
  <c r="BR43" i="7"/>
  <c r="AD44" i="7"/>
  <c r="CU44" i="7"/>
  <c r="CB46" i="7"/>
  <c r="BJ60" i="7"/>
  <c r="AQ74" i="7"/>
  <c r="CR75" i="7"/>
  <c r="X6" i="7"/>
  <c r="AZ6" i="7"/>
  <c r="BX6" i="7"/>
  <c r="CZ6" i="7"/>
  <c r="AD7" i="7"/>
  <c r="BI7" i="7"/>
  <c r="AO60" i="7"/>
  <c r="BT75" i="7"/>
  <c r="AF44" i="7"/>
  <c r="CJ27" i="7"/>
  <c r="BK60" i="7"/>
  <c r="CD46" i="7"/>
  <c r="CV44" i="7"/>
  <c r="AE44" i="7"/>
  <c r="BS43" i="7"/>
  <c r="DG41" i="7"/>
  <c r="AU41" i="7"/>
  <c r="CI27" i="7"/>
  <c r="DW25" i="7"/>
  <c r="BK25" i="7"/>
  <c r="CY24" i="7"/>
  <c r="AM24" i="7"/>
  <c r="CA23" i="7"/>
  <c r="DO22" i="7"/>
  <c r="BC22" i="7"/>
  <c r="AI22" i="7"/>
  <c r="DO8" i="7"/>
  <c r="CY8" i="7"/>
  <c r="CI8" i="7"/>
  <c r="BS8" i="7"/>
  <c r="BC8" i="7"/>
  <c r="AM8" i="7"/>
  <c r="DW7" i="7"/>
  <c r="DG7" i="7"/>
  <c r="CQ7" i="7"/>
  <c r="CA7" i="7"/>
  <c r="BK7" i="7"/>
  <c r="AU7" i="7"/>
  <c r="AB6" i="7"/>
  <c r="BP6" i="7"/>
  <c r="DH6" i="7"/>
  <c r="AX7" i="7"/>
  <c r="DE7" i="7"/>
  <c r="BF8" i="7"/>
  <c r="DH8" i="7"/>
  <c r="BI22" i="7"/>
  <c r="DU22" i="7"/>
  <c r="AO6" i="7"/>
  <c r="CC6" i="7"/>
  <c r="DQ6" i="7"/>
  <c r="BP7" i="7"/>
  <c r="DQ7" i="7"/>
  <c r="BX8" i="7"/>
  <c r="AD22" i="7"/>
  <c r="BU22" i="7"/>
  <c r="CP22" i="7"/>
  <c r="DL22" i="7"/>
  <c r="AG23" i="7"/>
  <c r="BB23" i="7"/>
  <c r="BX23" i="7"/>
  <c r="CS23" i="7"/>
  <c r="DN23" i="7"/>
  <c r="AJ24" i="7"/>
  <c r="BE24" i="7"/>
  <c r="BZ24" i="7"/>
  <c r="CV24" i="7"/>
  <c r="DQ24" i="7"/>
  <c r="AL25" i="7"/>
  <c r="BH25" i="7"/>
  <c r="CC25" i="7"/>
  <c r="CX25" i="7"/>
  <c r="DT25" i="7"/>
  <c r="AO27" i="7"/>
  <c r="CX27" i="7"/>
  <c r="BJ41" i="7"/>
  <c r="DV41" i="7"/>
  <c r="CH43" i="7"/>
  <c r="AT44" i="7"/>
  <c r="DP44" i="7"/>
  <c r="CX46" i="7"/>
  <c r="CE60" i="7"/>
  <c r="BL74" i="7"/>
  <c r="BD76" i="7"/>
  <c r="AF6" i="7"/>
  <c r="BD6" i="7"/>
  <c r="CF6" i="7"/>
  <c r="DD6" i="7"/>
  <c r="AH7" i="7"/>
  <c r="BT7" i="7"/>
  <c r="CZ7" i="7"/>
  <c r="AK8" i="7"/>
  <c r="BV8" i="7"/>
  <c r="DR6" i="7"/>
  <c r="DB6" i="7"/>
  <c r="CL6" i="7"/>
  <c r="BV6" i="7"/>
  <c r="BF6" i="7"/>
  <c r="AP6" i="7"/>
  <c r="Z6" i="7"/>
  <c r="AJ22" i="7"/>
  <c r="DD8" i="7"/>
  <c r="BR8" i="7"/>
  <c r="AL8" i="7"/>
  <c r="DF7" i="7"/>
  <c r="BU7" i="7"/>
  <c r="AJ7" i="7"/>
  <c r="DE6" i="7"/>
  <c r="CG6" i="7"/>
  <c r="BE6" i="7"/>
  <c r="AC6" i="7"/>
  <c r="AP23" i="7"/>
  <c r="DJ22" i="7"/>
  <c r="CD22" i="7"/>
  <c r="AX22" i="7"/>
  <c r="DM8" i="7"/>
  <c r="CB8" i="7"/>
  <c r="Z8" i="7"/>
  <c r="CD7" i="7"/>
  <c r="BL6" i="7"/>
  <c r="CZ60" i="7"/>
  <c r="CX43" i="7"/>
  <c r="BB27" i="7"/>
  <c r="BM25" i="7"/>
  <c r="CF24" i="7"/>
  <c r="CX23" i="7"/>
  <c r="DQ22" i="7"/>
  <c r="CH8" i="7"/>
  <c r="CO6" i="7"/>
  <c r="DR8" i="7"/>
  <c r="DT6" i="7"/>
  <c r="BG7" i="7"/>
  <c r="DS7" i="7"/>
  <c r="CE8" i="7"/>
  <c r="AY22" i="7"/>
  <c r="CI24" i="7"/>
  <c r="AE41" i="7"/>
  <c r="CA44" i="7"/>
  <c r="BT43" i="7"/>
  <c r="DN6" i="7"/>
  <c r="CX6" i="7"/>
  <c r="CH6" i="7"/>
  <c r="BR6" i="7"/>
  <c r="BB6" i="7"/>
  <c r="AL6" i="7"/>
  <c r="BP22" i="7"/>
  <c r="Y22" i="7"/>
  <c r="CS8" i="7"/>
  <c r="BM8" i="7"/>
  <c r="AB8" i="7"/>
  <c r="CV7" i="7"/>
  <c r="BJ7" i="7"/>
  <c r="AE7" i="7"/>
  <c r="DA6" i="7"/>
  <c r="BY6" i="7"/>
  <c r="AW6" i="7"/>
  <c r="Y6" i="7"/>
  <c r="AF23" i="7"/>
  <c r="CZ22" i="7"/>
  <c r="BT22" i="7"/>
  <c r="AN22" i="7"/>
  <c r="DB8" i="7"/>
  <c r="BL8" i="7"/>
  <c r="DU7" i="7"/>
  <c r="AS7" i="7"/>
  <c r="AJ6" i="7"/>
  <c r="DS46" i="7"/>
  <c r="AL43" i="7"/>
  <c r="Y27" i="7"/>
  <c r="AR25" i="7"/>
  <c r="BJ24" i="7"/>
  <c r="CC23" i="7"/>
  <c r="CV22" i="7"/>
  <c r="AG8" i="7"/>
  <c r="BA6" i="7"/>
  <c r="BQ8" i="7"/>
  <c r="CB6" i="7"/>
  <c r="BW7" i="7"/>
  <c r="AI8" i="7"/>
  <c r="CU8" i="7"/>
  <c r="CY22" i="7"/>
  <c r="AU25" i="7"/>
  <c r="CQ41" i="7"/>
  <c r="BH46" i="7"/>
  <c r="CR60" i="7"/>
  <c r="X7" i="7"/>
  <c r="DJ6" i="7"/>
  <c r="CT6" i="7"/>
  <c r="CD6" i="7"/>
  <c r="BN6" i="7"/>
  <c r="AX6" i="7"/>
  <c r="AH6" i="7"/>
  <c r="AZ22" i="7"/>
  <c r="DT8" i="7"/>
  <c r="CN8" i="7"/>
  <c r="BB8" i="7"/>
  <c r="DV7" i="7"/>
  <c r="CK7" i="7"/>
  <c r="BE7" i="7"/>
  <c r="DU6" i="7"/>
  <c r="CS6" i="7"/>
  <c r="BQ6" i="7"/>
  <c r="AS6" i="7"/>
  <c r="BF23" i="7"/>
  <c r="Z23" i="7"/>
  <c r="CT22" i="7"/>
  <c r="BN22" i="7"/>
  <c r="AC22" i="7"/>
  <c r="CW8" i="7"/>
  <c r="BA8" i="7"/>
  <c r="DJ7" i="7"/>
  <c r="DL6" i="7"/>
  <c r="DP76" i="7"/>
  <c r="AL46" i="7"/>
  <c r="BZ41" i="7"/>
  <c r="DD25" i="7"/>
  <c r="DV24" i="7"/>
  <c r="AO24" i="7"/>
  <c r="BH23" i="7"/>
  <c r="BZ22" i="7"/>
  <c r="BZ7" i="7"/>
  <c r="AK23" i="7"/>
  <c r="DP7" i="7"/>
  <c r="AN6" i="7"/>
  <c r="CM7" i="7"/>
  <c r="AY8" i="7"/>
  <c r="DK8" i="7"/>
  <c r="BK23" i="7"/>
  <c r="DG25" i="7"/>
  <c r="BC43" i="7"/>
  <c r="AP60" i="7"/>
  <c r="AU46" i="7"/>
  <c r="M13" i="5"/>
  <c r="I10" i="2"/>
  <c r="M27" i="5"/>
  <c r="K13" i="5"/>
  <c r="G10" i="2"/>
  <c r="N16" i="2"/>
  <c r="Z12" i="5"/>
  <c r="I12" i="5"/>
  <c r="Q12" i="2"/>
  <c r="AC12" i="2"/>
  <c r="X12" i="2"/>
  <c r="Y27" i="5"/>
  <c r="H9" i="10"/>
  <c r="D11" i="2" s="1"/>
  <c r="AC13" i="10"/>
  <c r="N7" i="10"/>
  <c r="AH9" i="10"/>
  <c r="AH13" i="10" s="1"/>
  <c r="M44" i="8"/>
  <c r="AC11" i="2"/>
  <c r="AG13" i="10"/>
  <c r="G9" i="2"/>
  <c r="L9" i="2"/>
  <c r="U8" i="10"/>
  <c r="P9" i="10"/>
  <c r="L11" i="2" s="1"/>
  <c r="H9" i="2"/>
  <c r="L9" i="10"/>
  <c r="U36" i="10"/>
  <c r="Q15" i="2" s="1"/>
  <c r="AE13" i="5"/>
  <c r="AA10" i="2"/>
  <c r="AD20" i="5"/>
  <c r="Z8" i="2"/>
  <c r="AH20" i="5"/>
  <c r="AD8" i="2"/>
  <c r="BX22" i="7"/>
  <c r="DS77" i="7"/>
  <c r="CX81" i="7"/>
  <c r="AC78" i="7"/>
  <c r="AU76" i="7"/>
  <c r="CO77" i="7"/>
  <c r="CP75" i="7"/>
  <c r="BP80" i="7"/>
  <c r="CK76" i="7"/>
  <c r="BM75" i="7"/>
  <c r="AO74" i="7"/>
  <c r="DQ46" i="7"/>
  <c r="CS44" i="7"/>
  <c r="CA74" i="7"/>
  <c r="AR60" i="7"/>
  <c r="DO44" i="7"/>
  <c r="Y44" i="7"/>
  <c r="BI43" i="7"/>
  <c r="DA41" i="7"/>
  <c r="BQ41" i="7"/>
  <c r="AK41" i="7"/>
  <c r="DU27" i="7"/>
  <c r="CO27" i="7"/>
  <c r="BM27" i="7"/>
  <c r="AS27" i="7"/>
  <c r="X77" i="7"/>
  <c r="DP75" i="7"/>
  <c r="BD75" i="7"/>
  <c r="BZ74" i="7"/>
  <c r="AN74" i="7"/>
  <c r="DS60" i="7"/>
  <c r="CM60" i="7"/>
  <c r="BG60" i="7"/>
  <c r="AL60" i="7"/>
  <c r="DF46" i="7"/>
  <c r="CJ46" i="7"/>
  <c r="BJ46" i="7"/>
  <c r="AN46" i="7"/>
  <c r="DN44" i="7"/>
  <c r="CR44" i="7"/>
  <c r="BX44" i="7"/>
  <c r="BH44" i="7"/>
  <c r="AR44" i="7"/>
  <c r="AB44" i="7"/>
  <c r="DL43" i="7"/>
  <c r="CV43" i="7"/>
  <c r="CF43" i="7"/>
  <c r="BP43" i="7"/>
  <c r="AZ43" i="7"/>
  <c r="AJ43" i="7"/>
  <c r="DT41" i="7"/>
  <c r="DD41" i="7"/>
  <c r="CN41" i="7"/>
  <c r="BX41" i="7"/>
  <c r="BH41" i="7"/>
  <c r="AR41" i="7"/>
  <c r="AB41" i="7"/>
  <c r="DL27" i="7"/>
  <c r="CV27" i="7"/>
  <c r="CF27" i="7"/>
  <c r="BP27" i="7"/>
  <c r="AZ27" i="7"/>
  <c r="CN80" i="7"/>
  <c r="BU77" i="7"/>
  <c r="CN76" i="7"/>
  <c r="AB76" i="7"/>
  <c r="BP75" i="7"/>
  <c r="DD74" i="7"/>
  <c r="BX74" i="7"/>
  <c r="BC74" i="7"/>
  <c r="AH74" i="7"/>
  <c r="DL60" i="7"/>
  <c r="CQ60" i="7"/>
  <c r="BV60" i="7"/>
  <c r="BN24" i="7"/>
  <c r="DP78" i="7"/>
  <c r="BR80" i="7"/>
  <c r="AB79" i="7"/>
  <c r="BW75" i="7"/>
  <c r="CT76" i="7"/>
  <c r="BB75" i="7"/>
  <c r="AB78" i="7"/>
  <c r="AW76" i="7"/>
  <c r="Y75" i="7"/>
  <c r="DA60" i="7"/>
  <c r="CC46" i="7"/>
  <c r="BE77" i="7"/>
  <c r="AJ74" i="7"/>
  <c r="DB46" i="7"/>
  <c r="CD44" i="7"/>
  <c r="DI43" i="7"/>
  <c r="AW43" i="7"/>
  <c r="CK41" i="7"/>
  <c r="BM41" i="7"/>
  <c r="AG41" i="7"/>
  <c r="DA27" i="7"/>
  <c r="CG27" i="7"/>
  <c r="BI27" i="7"/>
  <c r="CJ78" i="7"/>
  <c r="DH76" i="7"/>
  <c r="CZ75" i="7"/>
  <c r="CR74" i="7"/>
  <c r="BT74" i="7"/>
  <c r="AI74" i="7"/>
  <c r="DC60" i="7"/>
  <c r="CH60" i="7"/>
  <c r="BB60" i="7"/>
  <c r="AA60" i="7"/>
  <c r="CZ46" i="7"/>
  <c r="CE46" i="7"/>
  <c r="BD46" i="7"/>
  <c r="AD46" i="7"/>
  <c r="DH44" i="7"/>
  <c r="CM44" i="7"/>
  <c r="BT44" i="7"/>
  <c r="BD44" i="7"/>
  <c r="AN44" i="7"/>
  <c r="X44" i="7"/>
  <c r="DH43" i="7"/>
  <c r="CR43" i="7"/>
  <c r="CB43" i="7"/>
  <c r="BL43" i="7"/>
  <c r="AV43" i="7"/>
  <c r="AF43" i="7"/>
  <c r="DP41" i="7"/>
  <c r="CZ41" i="7"/>
  <c r="CJ41" i="7"/>
  <c r="BT41" i="7"/>
  <c r="BD41" i="7"/>
  <c r="AN41" i="7"/>
  <c r="X41" i="7"/>
  <c r="DH27" i="7"/>
  <c r="CR27" i="7"/>
  <c r="CB27" i="7"/>
  <c r="BL27" i="7"/>
  <c r="AV27" i="7"/>
  <c r="BP79" i="7"/>
  <c r="AO77" i="7"/>
  <c r="BX76" i="7"/>
  <c r="DL75" i="7"/>
  <c r="AZ75" i="7"/>
  <c r="CN74" i="7"/>
  <c r="BS74" i="7"/>
  <c r="AX74" i="7"/>
  <c r="AB74" i="7"/>
  <c r="DG60" i="7"/>
  <c r="CL60" i="7"/>
  <c r="AC27" i="7"/>
  <c r="AL78" i="7"/>
  <c r="CH79" i="7"/>
  <c r="CB77" i="7"/>
  <c r="AE75" i="7"/>
  <c r="BB76" i="7"/>
  <c r="AD75" i="7"/>
  <c r="BP77" i="7"/>
  <c r="Y76" i="7"/>
  <c r="DA74" i="7"/>
  <c r="CC60" i="7"/>
  <c r="BE46" i="7"/>
  <c r="AZ76" i="7"/>
  <c r="DO60" i="7"/>
  <c r="CL46" i="7"/>
  <c r="BQ44" i="7"/>
  <c r="CS43" i="7"/>
  <c r="Y43" i="7"/>
  <c r="CG41" i="7"/>
  <c r="BI41" i="7"/>
  <c r="AC41" i="7"/>
  <c r="CW27" i="7"/>
  <c r="CC27" i="7"/>
  <c r="BA27" i="7"/>
  <c r="X78" i="7"/>
  <c r="CR76" i="7"/>
  <c r="CJ75" i="7"/>
  <c r="CJ74" i="7"/>
  <c r="BO74" i="7"/>
  <c r="AD74" i="7"/>
  <c r="CX60" i="7"/>
  <c r="CB60" i="7"/>
  <c r="AV60" i="7"/>
  <c r="DV46" i="7"/>
  <c r="CU46" i="7"/>
  <c r="BT46" i="7"/>
  <c r="AY46" i="7"/>
  <c r="X46" i="7"/>
  <c r="DC44" i="7"/>
  <c r="CH44" i="7"/>
  <c r="BP44" i="7"/>
  <c r="AZ44" i="7"/>
  <c r="AJ44" i="7"/>
  <c r="DT43" i="7"/>
  <c r="DD43" i="7"/>
  <c r="CN43" i="7"/>
  <c r="BX43" i="7"/>
  <c r="BH43" i="7"/>
  <c r="AR43" i="7"/>
  <c r="AB43" i="7"/>
  <c r="DL41" i="7"/>
  <c r="CV41" i="7"/>
  <c r="CF41" i="7"/>
  <c r="BP41" i="7"/>
  <c r="AZ41" i="7"/>
  <c r="AJ41" i="7"/>
  <c r="DT27" i="7"/>
  <c r="DD27" i="7"/>
  <c r="CN27" i="7"/>
  <c r="BX27" i="7"/>
  <c r="BH27" i="7"/>
  <c r="AR27" i="7"/>
  <c r="BT78" i="7"/>
  <c r="DT76" i="7"/>
  <c r="BH76" i="7"/>
  <c r="CV75" i="7"/>
  <c r="AJ75" i="7"/>
  <c r="CI74" i="7"/>
  <c r="BN74" i="7"/>
  <c r="AR74" i="7"/>
  <c r="DW60" i="7"/>
  <c r="DB60" i="7"/>
  <c r="CF60" i="7"/>
  <c r="Q28" i="9"/>
  <c r="P37" i="8"/>
  <c r="Y28" i="9"/>
  <c r="X37" i="8"/>
  <c r="K8" i="10"/>
  <c r="G13" i="2" s="1"/>
  <c r="H4" i="9"/>
  <c r="L4" i="9"/>
  <c r="P4" i="9"/>
  <c r="AG7" i="10"/>
  <c r="H36" i="10"/>
  <c r="D15" i="2" s="1"/>
  <c r="P36" i="10"/>
  <c r="L15" i="2" s="1"/>
  <c r="H16" i="2"/>
  <c r="L16" i="2"/>
  <c r="H27" i="9"/>
  <c r="AE8" i="10"/>
  <c r="AD17" i="8"/>
  <c r="AE13" i="9" s="1"/>
  <c r="B18" i="8"/>
  <c r="B21" i="8" s="1"/>
  <c r="B24" i="8"/>
  <c r="B27" i="8" s="1"/>
  <c r="J27" i="9"/>
  <c r="N27" i="9"/>
  <c r="R27" i="9"/>
  <c r="V27" i="9"/>
  <c r="Z27" i="9"/>
  <c r="AD27" i="9"/>
  <c r="AH27" i="9"/>
  <c r="J59" i="5"/>
  <c r="T37" i="8"/>
  <c r="J30" i="8"/>
  <c r="S30" i="8"/>
  <c r="Q37" i="8"/>
  <c r="Y37" i="8"/>
  <c r="M37" i="8"/>
  <c r="AB4" i="9"/>
  <c r="AF4" i="9"/>
  <c r="X17" i="8"/>
  <c r="Y13" i="9" s="1"/>
  <c r="AJ8" i="10"/>
  <c r="V7" i="10"/>
  <c r="Z7" i="10"/>
  <c r="M8" i="10"/>
  <c r="Q8" i="10"/>
  <c r="AG8" i="10"/>
  <c r="S10" i="10"/>
  <c r="S20" i="10" s="1"/>
  <c r="W10" i="10"/>
  <c r="K41" i="5"/>
  <c r="K51" i="5" s="1"/>
  <c r="K37" i="5" s="1"/>
  <c r="L37" i="8"/>
  <c r="K30" i="8"/>
  <c r="J8" i="2"/>
  <c r="Q16" i="2"/>
  <c r="G12" i="2"/>
  <c r="L27" i="9"/>
  <c r="P27" i="9"/>
  <c r="T27" i="9"/>
  <c r="X27" i="9"/>
  <c r="AB27" i="9"/>
  <c r="AF27" i="9"/>
  <c r="AJ27" i="9"/>
  <c r="AB37" i="8"/>
  <c r="H37" i="8"/>
  <c r="AF37" i="8"/>
  <c r="AA13" i="5"/>
  <c r="I37" i="8"/>
  <c r="O17" i="9"/>
  <c r="S17" i="9"/>
  <c r="W17" i="9"/>
  <c r="AI17" i="9"/>
  <c r="S17" i="8"/>
  <c r="W17" i="8"/>
  <c r="AE17" i="8"/>
  <c r="R4" i="8"/>
  <c r="V4" i="8"/>
  <c r="I4" i="8"/>
  <c r="U4" i="8"/>
  <c r="Y4" i="8"/>
  <c r="AC4" i="8"/>
  <c r="AG4" i="8"/>
  <c r="AB4" i="8"/>
  <c r="AA9" i="10"/>
  <c r="W11" i="2" s="1"/>
  <c r="AI9" i="10"/>
  <c r="AE11" i="2" s="1"/>
  <c r="J10" i="10"/>
  <c r="N10" i="10"/>
  <c r="N20" i="10" s="1"/>
  <c r="AC3" i="11"/>
  <c r="L36" i="10"/>
  <c r="H15" i="2" s="1"/>
  <c r="P7" i="10"/>
  <c r="T36" i="10"/>
  <c r="P15" i="2" s="1"/>
  <c r="Q36" i="10"/>
  <c r="M15" i="2" s="1"/>
  <c r="P17" i="9"/>
  <c r="Z13" i="9"/>
  <c r="AD13" i="9"/>
  <c r="AB44" i="8"/>
  <c r="J51" i="5"/>
  <c r="J37" i="5" s="1"/>
  <c r="L44" i="8"/>
  <c r="AC44" i="8"/>
  <c r="V30" i="8"/>
  <c r="Z17" i="9"/>
  <c r="AD17" i="9"/>
  <c r="AH17" i="9"/>
  <c r="M10" i="2"/>
  <c r="Q27" i="5"/>
  <c r="Q10" i="2"/>
  <c r="U27" i="5"/>
  <c r="AC27" i="5"/>
  <c r="AC13" i="5"/>
  <c r="Y10" i="2"/>
  <c r="H20" i="5"/>
  <c r="D8" i="2"/>
  <c r="L20" i="5"/>
  <c r="H8" i="2"/>
  <c r="P4" i="8"/>
  <c r="AF4" i="8"/>
  <c r="AT27" i="7"/>
  <c r="J57" i="5"/>
  <c r="Q4" i="8"/>
  <c r="R17" i="9"/>
  <c r="N30" i="8"/>
  <c r="O35" i="10"/>
  <c r="O3" i="11" s="1"/>
  <c r="S35" i="10"/>
  <c r="S36" i="10" s="1"/>
  <c r="R30" i="8"/>
  <c r="AD30" i="8"/>
  <c r="AE35" i="10"/>
  <c r="AE3" i="11" s="1"/>
  <c r="AI35" i="10"/>
  <c r="AI36" i="10" s="1"/>
  <c r="AE15" i="2" s="1"/>
  <c r="AH30" i="8"/>
  <c r="N29" i="10"/>
  <c r="N3" i="11" s="1"/>
  <c r="M30" i="8"/>
  <c r="V29" i="10"/>
  <c r="V3" i="11" s="1"/>
  <c r="U30" i="8"/>
  <c r="J4" i="10"/>
  <c r="J3" i="11" s="1"/>
  <c r="I44" i="8"/>
  <c r="Z4" i="10"/>
  <c r="Z8" i="10" s="1"/>
  <c r="Y44" i="8"/>
  <c r="AH4" i="10"/>
  <c r="AH3" i="11" s="1"/>
  <c r="AG44" i="8"/>
  <c r="I5" i="10"/>
  <c r="I9" i="10" s="1"/>
  <c r="H44" i="8"/>
  <c r="BI46" i="7"/>
  <c r="CW44" i="7"/>
  <c r="BP76" i="7"/>
  <c r="CV74" i="7"/>
  <c r="DT60" i="7"/>
  <c r="BC60" i="7"/>
  <c r="CQ46" i="7"/>
  <c r="DT44" i="7"/>
  <c r="BU44" i="7"/>
  <c r="AO44" i="7"/>
  <c r="DE43" i="7"/>
  <c r="BM43" i="7"/>
  <c r="AS43" i="7"/>
  <c r="DM41" i="7"/>
  <c r="DF43" i="7"/>
  <c r="AC46" i="7"/>
  <c r="DD78" i="7"/>
  <c r="BX75" i="7"/>
  <c r="BF74" i="7"/>
  <c r="CI60" i="7"/>
  <c r="AB60" i="7"/>
  <c r="BF46" i="7"/>
  <c r="CN44" i="7"/>
  <c r="AW44" i="7"/>
  <c r="DU43" i="7"/>
  <c r="CK43" i="7"/>
  <c r="BE43" i="7"/>
  <c r="DU41" i="7"/>
  <c r="CW41" i="7"/>
  <c r="M16" i="2"/>
  <c r="CO46" i="7"/>
  <c r="BA60" i="7"/>
  <c r="DM60" i="7"/>
  <c r="BY74" i="7"/>
  <c r="AK75" i="7"/>
  <c r="CW75" i="7"/>
  <c r="BI76" i="7"/>
  <c r="DU76" i="7"/>
  <c r="BX78" i="7"/>
  <c r="DB74" i="7"/>
  <c r="BN75" i="7"/>
  <c r="Z76" i="7"/>
  <c r="DN76" i="7"/>
  <c r="BP81" i="7"/>
  <c r="CQ75" i="7"/>
  <c r="DG76" i="7"/>
  <c r="DL80" i="7"/>
  <c r="CO78" i="7"/>
  <c r="DF80" i="7"/>
  <c r="CD77" i="7"/>
  <c r="CR80" i="7"/>
  <c r="BN81" i="7"/>
  <c r="P44" i="8"/>
  <c r="T30" i="8"/>
  <c r="K44" i="8"/>
  <c r="W30" i="8"/>
  <c r="O8" i="10"/>
  <c r="K13" i="2" s="1"/>
  <c r="G30" i="8"/>
  <c r="I20" i="5"/>
  <c r="E8" i="2"/>
  <c r="Q20" i="5"/>
  <c r="M8" i="2"/>
  <c r="P17" i="8"/>
  <c r="Q13" i="9" s="1"/>
  <c r="AB7" i="10"/>
  <c r="AI8" i="10"/>
  <c r="X7" i="10"/>
  <c r="AJ7" i="10"/>
  <c r="W8" i="10"/>
  <c r="S13" i="2" s="1"/>
  <c r="DK6" i="7"/>
  <c r="DU46" i="7"/>
  <c r="CG60" i="7"/>
  <c r="AS74" i="7"/>
  <c r="DE74" i="7"/>
  <c r="BQ75" i="7"/>
  <c r="AC76" i="7"/>
  <c r="CO76" i="7"/>
  <c r="BX77" i="7"/>
  <c r="CV80" i="7"/>
  <c r="AH75" i="7"/>
  <c r="CT75" i="7"/>
  <c r="BJ76" i="7"/>
  <c r="DP77" i="7"/>
  <c r="AQ75" i="7"/>
  <c r="AY76" i="7"/>
  <c r="CJ77" i="7"/>
  <c r="AK78" i="7"/>
  <c r="CP79" i="7"/>
  <c r="DF81" i="7"/>
  <c r="AT78" i="7"/>
  <c r="DW77" i="7"/>
  <c r="DH25" i="7"/>
  <c r="BB22" i="7"/>
  <c r="X4" i="8"/>
  <c r="AF44" i="8"/>
  <c r="AB30" i="8"/>
  <c r="L30" i="8"/>
  <c r="F8" i="2"/>
  <c r="T7" i="10"/>
  <c r="S10" i="2"/>
  <c r="R13" i="9"/>
  <c r="R17" i="8"/>
  <c r="S13" i="9" s="1"/>
  <c r="Z17" i="8"/>
  <c r="AA13" i="9" s="1"/>
  <c r="AH17" i="8"/>
  <c r="AI13" i="9" s="1"/>
  <c r="J7" i="10"/>
  <c r="R7" i="10"/>
  <c r="AD7" i="10"/>
  <c r="M10" i="10"/>
  <c r="M20" i="10" s="1"/>
  <c r="W4" i="9"/>
  <c r="AC4" i="9"/>
  <c r="AG4" i="9"/>
  <c r="H8" i="9"/>
  <c r="L8" i="9"/>
  <c r="P8" i="9"/>
  <c r="T8" i="9"/>
  <c r="X8" i="9"/>
  <c r="AB8" i="9"/>
  <c r="AF8" i="9"/>
  <c r="AJ8" i="9"/>
  <c r="J17" i="9"/>
  <c r="N17" i="9"/>
  <c r="V17" i="9"/>
  <c r="K12" i="5"/>
  <c r="K16" i="2"/>
  <c r="S12" i="5"/>
  <c r="S12" i="2"/>
  <c r="AA12" i="5"/>
  <c r="AI12" i="5"/>
  <c r="F12" i="2"/>
  <c r="J12" i="2"/>
  <c r="N12" i="2"/>
  <c r="R12" i="2"/>
  <c r="V12" i="2"/>
  <c r="Z12" i="2"/>
  <c r="AD12" i="2"/>
  <c r="M17" i="8"/>
  <c r="N13" i="9" s="1"/>
  <c r="I30" i="8"/>
  <c r="K27" i="9"/>
  <c r="O27" i="9"/>
  <c r="S27" i="9"/>
  <c r="W27" i="9"/>
  <c r="AA27" i="9"/>
  <c r="AE27" i="9"/>
  <c r="AI27" i="9"/>
  <c r="AA8" i="10"/>
  <c r="J9" i="10"/>
  <c r="T9" i="10"/>
  <c r="P11" i="2" s="1"/>
  <c r="U10" i="10"/>
  <c r="Q9" i="2" s="1"/>
  <c r="Y10" i="10"/>
  <c r="AE10" i="10"/>
  <c r="AI10" i="10"/>
  <c r="AG36" i="10"/>
  <c r="AC15" i="2" s="1"/>
  <c r="T8" i="10"/>
  <c r="AD10" i="10"/>
  <c r="AD20" i="10" s="1"/>
  <c r="AH10" i="10"/>
  <c r="K4" i="9"/>
  <c r="AE4" i="9"/>
  <c r="AI4" i="9"/>
  <c r="J8" i="9"/>
  <c r="N8" i="9"/>
  <c r="R8" i="9"/>
  <c r="V8" i="9"/>
  <c r="Z8" i="9"/>
  <c r="AD8" i="9"/>
  <c r="AH8" i="9"/>
  <c r="H17" i="9"/>
  <c r="T17" i="9"/>
  <c r="E12" i="2"/>
  <c r="I12" i="2"/>
  <c r="M12" i="2"/>
  <c r="U12" i="5"/>
  <c r="U12" i="2"/>
  <c r="AC16" i="2"/>
  <c r="H12" i="5"/>
  <c r="L12" i="5"/>
  <c r="AF12" i="2"/>
  <c r="AI27" i="5"/>
  <c r="X4" i="9"/>
  <c r="J4" i="8"/>
  <c r="N4" i="8"/>
  <c r="G17" i="8"/>
  <c r="H13" i="9" s="1"/>
  <c r="K17" i="8"/>
  <c r="L13" i="9" s="1"/>
  <c r="N17" i="8"/>
  <c r="O13" i="9" s="1"/>
  <c r="M17" i="9"/>
  <c r="Y17" i="9"/>
  <c r="Y30" i="8"/>
  <c r="I27" i="9"/>
  <c r="M27" i="9"/>
  <c r="Q27" i="9"/>
  <c r="U27" i="9"/>
  <c r="Y27" i="9"/>
  <c r="AC27" i="9"/>
  <c r="AG27" i="9"/>
  <c r="AC8" i="10"/>
  <c r="X44" i="8"/>
  <c r="AD9" i="10"/>
  <c r="I10" i="10"/>
  <c r="O10" i="10"/>
  <c r="O20" i="10" s="1"/>
  <c r="AC10" i="10"/>
  <c r="AC27" i="10" s="1"/>
  <c r="AH36" i="10"/>
  <c r="AD15" i="2" s="1"/>
  <c r="Q44" i="8"/>
  <c r="X10" i="10"/>
  <c r="X20" i="10" s="1"/>
  <c r="S44" i="8"/>
  <c r="P9" i="2"/>
  <c r="Z10" i="10"/>
  <c r="T44" i="8"/>
  <c r="V9" i="10"/>
  <c r="R3" i="11"/>
  <c r="R9" i="10"/>
  <c r="X9" i="10"/>
  <c r="X3" i="11"/>
  <c r="M11" i="2"/>
  <c r="Q13" i="10"/>
  <c r="Z9" i="10"/>
  <c r="N9" i="10"/>
  <c r="T3" i="11"/>
  <c r="Q3" i="11"/>
  <c r="U5" i="10"/>
  <c r="U9" i="10" s="1"/>
  <c r="Y5" i="10"/>
  <c r="Y9" i="10" s="1"/>
  <c r="W3" i="11"/>
  <c r="M13" i="10"/>
  <c r="BA43" i="7"/>
  <c r="CO43" i="7"/>
  <c r="AK44" i="7"/>
  <c r="BY44" i="7"/>
  <c r="AE46" i="7"/>
  <c r="CV46" i="7"/>
  <c r="BS60" i="7"/>
  <c r="Z74" i="7"/>
  <c r="DL74" i="7"/>
  <c r="CV76" i="7"/>
  <c r="DE44" i="7"/>
  <c r="BQ46" i="7"/>
  <c r="AC60" i="7"/>
  <c r="CO60" i="7"/>
  <c r="BA74" i="7"/>
  <c r="DM74" i="7"/>
  <c r="BY75" i="7"/>
  <c r="AK76" i="7"/>
  <c r="CW76" i="7"/>
  <c r="CN77" i="7"/>
  <c r="BH81" i="7"/>
  <c r="AP75" i="7"/>
  <c r="DB75" i="7"/>
  <c r="BZ76" i="7"/>
  <c r="CB78" i="7"/>
  <c r="BC75" i="7"/>
  <c r="BO76" i="7"/>
  <c r="AJ78" i="7"/>
  <c r="AW78" i="7"/>
  <c r="DV79" i="7"/>
  <c r="AL77" i="7"/>
  <c r="DH78" i="7"/>
  <c r="DR78" i="7"/>
  <c r="CO24" i="7"/>
  <c r="AZ23" i="7"/>
  <c r="CI44" i="7"/>
  <c r="AZ46" i="7"/>
  <c r="DL46" i="7"/>
  <c r="CD60" i="7"/>
  <c r="AZ74" i="7"/>
  <c r="AR75" i="7"/>
  <c r="AN78" i="7"/>
  <c r="Y46" i="7"/>
  <c r="CK46" i="7"/>
  <c r="AW60" i="7"/>
  <c r="DI60" i="7"/>
  <c r="BU74" i="7"/>
  <c r="AG75" i="7"/>
  <c r="CS75" i="7"/>
  <c r="BE76" i="7"/>
  <c r="DQ76" i="7"/>
  <c r="BH78" i="7"/>
  <c r="CX74" i="7"/>
  <c r="BJ75" i="7"/>
  <c r="DV75" i="7"/>
  <c r="DF76" i="7"/>
  <c r="AJ81" i="7"/>
  <c r="CM75" i="7"/>
  <c r="CU76" i="7"/>
  <c r="AZ80" i="7"/>
  <c r="CG78" i="7"/>
  <c r="CH80" i="7"/>
  <c r="BZ77" i="7"/>
  <c r="BT80" i="7"/>
  <c r="Z81" i="7"/>
  <c r="CP43" i="7"/>
  <c r="CJ44" i="7"/>
  <c r="AY74" i="7"/>
  <c r="X75" i="7"/>
  <c r="BL76" i="7"/>
  <c r="CV79" i="7"/>
  <c r="BU27" i="7"/>
  <c r="DE27" i="7"/>
  <c r="BA41" i="7"/>
  <c r="CO41" i="7"/>
  <c r="AC43" i="7"/>
  <c r="BY43" i="7"/>
  <c r="DM43" i="7"/>
  <c r="BA44" i="7"/>
  <c r="DD44" i="7"/>
  <c r="BK46" i="7"/>
  <c r="AH60" i="7"/>
  <c r="CT60" i="7"/>
  <c r="BK74" i="7"/>
  <c r="DT75" i="7"/>
  <c r="AZ81" i="7"/>
  <c r="AK46" i="7"/>
  <c r="CW46" i="7"/>
  <c r="BI60" i="7"/>
  <c r="DU60" i="7"/>
  <c r="CG74" i="7"/>
  <c r="AS75" i="7"/>
  <c r="DE75" i="7"/>
  <c r="BQ76" i="7"/>
  <c r="AC77" i="7"/>
  <c r="DL78" i="7"/>
  <c r="DJ74" i="7"/>
  <c r="BV75" i="7"/>
  <c r="AH76" i="7"/>
  <c r="Z77" i="7"/>
  <c r="CY74" i="7"/>
  <c r="DG75" i="7"/>
  <c r="DO76" i="7"/>
  <c r="CW77" i="7"/>
  <c r="DN78" i="7"/>
  <c r="AD81" i="7"/>
  <c r="CT77" i="7"/>
  <c r="AE77" i="7"/>
  <c r="BB46" i="7"/>
  <c r="DI7" i="7"/>
  <c r="AI46" i="7"/>
  <c r="BZ46" i="7"/>
  <c r="DP46" i="7"/>
  <c r="BL60" i="7"/>
  <c r="DH60" i="7"/>
  <c r="BJ74" i="7"/>
  <c r="AN75" i="7"/>
  <c r="CB76" i="7"/>
  <c r="DT80" i="7"/>
  <c r="BY27" i="7"/>
  <c r="DI27" i="7"/>
  <c r="BE41" i="7"/>
  <c r="CS41" i="7"/>
  <c r="AG43" i="7"/>
  <c r="CC43" i="7"/>
  <c r="DQ43" i="7"/>
  <c r="BE44" i="7"/>
  <c r="DJ44" i="7"/>
  <c r="BV46" i="7"/>
  <c r="AM60" i="7"/>
  <c r="DJ60" i="7"/>
  <c r="BP74" i="7"/>
  <c r="AJ76" i="7"/>
  <c r="CK44" i="7"/>
  <c r="AW46" i="7"/>
  <c r="DI46" i="7"/>
  <c r="BU60" i="7"/>
  <c r="AG74" i="7"/>
  <c r="CS74" i="7"/>
  <c r="BE75" i="7"/>
  <c r="DQ75" i="7"/>
  <c r="CC76" i="7"/>
  <c r="AZ77" i="7"/>
  <c r="DD79" i="7"/>
  <c r="DV74" i="7"/>
  <c r="CH75" i="7"/>
  <c r="AT76" i="7"/>
  <c r="BI77" i="7"/>
  <c r="DW74" i="7"/>
  <c r="AE76" i="7"/>
  <c r="AV77" i="7"/>
  <c r="DQ77" i="7"/>
  <c r="BB79" i="7"/>
  <c r="BR81" i="7"/>
  <c r="Z78" i="7"/>
  <c r="AU77" i="7"/>
  <c r="DK44" i="7"/>
  <c r="DW46" i="7"/>
  <c r="CF46" i="7"/>
  <c r="AP46" i="7"/>
  <c r="CY44" i="7"/>
  <c r="BM44" i="7"/>
  <c r="AG44" i="7"/>
  <c r="DA43" i="7"/>
  <c r="BU43" i="7"/>
  <c r="AO43" i="7"/>
  <c r="DI41" i="7"/>
  <c r="CC41" i="7"/>
  <c r="AW41" i="7"/>
  <c r="DQ27" i="7"/>
  <c r="CK27" i="7"/>
  <c r="BE27" i="7"/>
  <c r="CC77" i="7"/>
  <c r="AF76" i="7"/>
  <c r="DH74" i="7"/>
  <c r="BD74" i="7"/>
  <c r="DN60" i="7"/>
  <c r="BW60" i="7"/>
  <c r="AF60" i="7"/>
  <c r="AO46" i="7"/>
  <c r="DI44" i="7"/>
  <c r="CC44" i="7"/>
  <c r="DL76" i="7"/>
  <c r="CN75" i="7"/>
  <c r="CF74" i="7"/>
  <c r="AP74" i="7"/>
  <c r="CY60" i="7"/>
  <c r="BH60" i="7"/>
  <c r="DR46" i="7"/>
  <c r="CA46" i="7"/>
  <c r="AJ46" i="7"/>
  <c r="CT44" i="7"/>
  <c r="BI44" i="7"/>
  <c r="AC44" i="7"/>
  <c r="CW43" i="7"/>
  <c r="BQ43" i="7"/>
  <c r="AK43" i="7"/>
  <c r="DE41" i="7"/>
  <c r="BY41" i="7"/>
  <c r="AS41" i="7"/>
  <c r="DM27" i="7"/>
  <c r="Y25" i="7"/>
  <c r="AY6" i="7"/>
  <c r="DW6" i="7"/>
  <c r="CX24" i="7"/>
  <c r="AH24" i="7"/>
  <c r="BV25" i="7"/>
  <c r="BN43" i="7"/>
  <c r="DB81" i="7"/>
  <c r="DB79" i="7"/>
  <c r="AY78" i="7"/>
  <c r="BK77" i="7"/>
  <c r="AF81" i="7"/>
  <c r="BT79" i="7"/>
  <c r="CK60" i="7"/>
  <c r="BE60" i="7"/>
  <c r="Y60" i="7"/>
  <c r="CS46" i="7"/>
  <c r="BM46" i="7"/>
  <c r="AG46" i="7"/>
  <c r="DA44" i="7"/>
  <c r="AB80" i="7"/>
  <c r="CF76" i="7"/>
  <c r="BH75" i="7"/>
  <c r="BV74" i="7"/>
  <c r="AE74" i="7"/>
  <c r="CN60" i="7"/>
  <c r="AX60" i="7"/>
  <c r="DG46" i="7"/>
  <c r="BP46" i="7"/>
  <c r="Z46" i="7"/>
  <c r="DM76" i="7"/>
  <c r="CG76" i="7"/>
  <c r="BA76" i="7"/>
  <c r="DU75" i="7"/>
  <c r="CO75" i="7"/>
  <c r="BI75" i="7"/>
  <c r="AC75" i="7"/>
  <c r="CW74" i="7"/>
  <c r="BQ74" i="7"/>
  <c r="AK74" i="7"/>
  <c r="DE60" i="7"/>
  <c r="BY60" i="7"/>
  <c r="AS60" i="7"/>
  <c r="DM46" i="7"/>
  <c r="CG46" i="7"/>
  <c r="BA46" i="7"/>
  <c r="DU44" i="7"/>
  <c r="CO44" i="7"/>
  <c r="CK77" i="7"/>
  <c r="AT43" i="7"/>
  <c r="BU25" i="7"/>
  <c r="CS24" i="7"/>
  <c r="CS7" i="7"/>
  <c r="CG23" i="7"/>
  <c r="DP24" i="7"/>
  <c r="CT27" i="7"/>
  <c r="AL74" i="7"/>
  <c r="CD80" i="7"/>
  <c r="CE78" i="7"/>
  <c r="CQ77" i="7"/>
  <c r="CR81" i="7"/>
  <c r="AF80" i="7"/>
  <c r="BZ78" i="7"/>
  <c r="DN77" i="7"/>
  <c r="BH77" i="7"/>
  <c r="AR78" i="7"/>
  <c r="AJ80" i="7"/>
  <c r="CT74" i="7"/>
  <c r="Z75" i="7"/>
  <c r="BF75" i="7"/>
  <c r="CL75" i="7"/>
  <c r="DR75" i="7"/>
  <c r="AX76" i="7"/>
  <c r="CX76" i="7"/>
  <c r="CG77" i="7"/>
  <c r="AR80" i="7"/>
  <c r="AA75" i="7"/>
  <c r="CI75" i="7"/>
  <c r="AI76" i="7"/>
  <c r="CQ76" i="7"/>
  <c r="BL77" i="7"/>
  <c r="CN79" i="7"/>
  <c r="DU77" i="7"/>
  <c r="CC78" i="7"/>
  <c r="BJ79" i="7"/>
  <c r="BZ80" i="7"/>
  <c r="CP81" i="7"/>
  <c r="BN77" i="7"/>
  <c r="DV77" i="7"/>
  <c r="CP78" i="7"/>
  <c r="AN80" i="7"/>
  <c r="DP81" i="7"/>
  <c r="DG77" i="7"/>
  <c r="CM78" i="7"/>
  <c r="DJ80" i="7"/>
  <c r="AI60" i="7"/>
  <c r="CD27" i="7"/>
  <c r="CT24" i="7"/>
  <c r="BB44" i="7"/>
  <c r="BX7" i="7"/>
  <c r="BB24" i="7"/>
  <c r="AZ25" i="7"/>
  <c r="DF25" i="7"/>
  <c r="DQ60" i="7"/>
  <c r="AW74" i="7"/>
  <c r="CC74" i="7"/>
  <c r="DI74" i="7"/>
  <c r="AO75" i="7"/>
  <c r="BU75" i="7"/>
  <c r="DA75" i="7"/>
  <c r="AG76" i="7"/>
  <c r="BM76" i="7"/>
  <c r="CS76" i="7"/>
  <c r="Y77" i="7"/>
  <c r="CF77" i="7"/>
  <c r="CN78" i="7"/>
  <c r="AB81" i="7"/>
  <c r="DF74" i="7"/>
  <c r="AL75" i="7"/>
  <c r="BR75" i="7"/>
  <c r="CX75" i="7"/>
  <c r="AD76" i="7"/>
  <c r="BN76" i="7"/>
  <c r="DV76" i="7"/>
  <c r="AV78" i="7"/>
  <c r="CQ74" i="7"/>
  <c r="AU75" i="7"/>
  <c r="DC75" i="7"/>
  <c r="BC76" i="7"/>
  <c r="DK76" i="7"/>
  <c r="DT77" i="7"/>
  <c r="AR81" i="7"/>
  <c r="AS78" i="7"/>
  <c r="CX78" i="7"/>
  <c r="DF79" i="7"/>
  <c r="DN80" i="7"/>
  <c r="AH77" i="7"/>
  <c r="CH77" i="7"/>
  <c r="AP78" i="7"/>
  <c r="AV79" i="7"/>
  <c r="CZ80" i="7"/>
  <c r="BG77" i="7"/>
  <c r="AM78" i="7"/>
  <c r="BF79" i="7"/>
  <c r="CT81" i="7"/>
  <c r="Z44" i="7"/>
  <c r="CW25" i="7"/>
  <c r="AS24" i="7"/>
  <c r="AO25" i="7"/>
  <c r="Y7" i="7"/>
  <c r="CU6" i="7"/>
  <c r="AA6" i="7"/>
  <c r="BU46" i="7"/>
  <c r="DA46" i="7"/>
  <c r="AG60" i="7"/>
  <c r="BM60" i="7"/>
  <c r="CS60" i="7"/>
  <c r="Y74" i="7"/>
  <c r="BE74" i="7"/>
  <c r="CK74" i="7"/>
  <c r="DQ74" i="7"/>
  <c r="AW75" i="7"/>
  <c r="CC75" i="7"/>
  <c r="DI75" i="7"/>
  <c r="AO76" i="7"/>
  <c r="BU76" i="7"/>
  <c r="DA76" i="7"/>
  <c r="AJ77" i="7"/>
  <c r="CV77" i="7"/>
  <c r="AR79" i="7"/>
  <c r="CN81" i="7"/>
  <c r="DN74" i="7"/>
  <c r="AT75" i="7"/>
  <c r="BZ75" i="7"/>
  <c r="DF75" i="7"/>
  <c r="AL76" i="7"/>
  <c r="CD76" i="7"/>
  <c r="AS77" i="7"/>
  <c r="CR78" i="7"/>
  <c r="DG74" i="7"/>
  <c r="BK75" i="7"/>
  <c r="DO75" i="7"/>
  <c r="BS76" i="7"/>
  <c r="AA77" i="7"/>
  <c r="AZ78" i="7"/>
  <c r="DA77" i="7"/>
  <c r="BI78" i="7"/>
  <c r="DV78" i="7"/>
  <c r="AL80" i="7"/>
  <c r="AT81" i="7"/>
  <c r="AT77" i="7"/>
  <c r="CX77" i="7"/>
  <c r="BJ78" i="7"/>
  <c r="CB79" i="7"/>
  <c r="BD81" i="7"/>
  <c r="CA77" i="7"/>
  <c r="BC78" i="7"/>
  <c r="AH80" i="7"/>
  <c r="AN76" i="7"/>
  <c r="AX43" i="7"/>
  <c r="BA25" i="7"/>
  <c r="DH23" i="7"/>
  <c r="DT22" i="7"/>
  <c r="DN41" i="7"/>
  <c r="AY60" i="7"/>
  <c r="BN60" i="7"/>
  <c r="DD60" i="7"/>
  <c r="AU74" i="7"/>
  <c r="CL74" i="7"/>
  <c r="DD75" i="7"/>
  <c r="AB77" i="7"/>
  <c r="CG44" i="7"/>
  <c r="DM44" i="7"/>
  <c r="AS46" i="7"/>
  <c r="BY46" i="7"/>
  <c r="DE46" i="7"/>
  <c r="AK60" i="7"/>
  <c r="BQ60" i="7"/>
  <c r="CW60" i="7"/>
  <c r="AC74" i="7"/>
  <c r="BI74" i="7"/>
  <c r="CO74" i="7"/>
  <c r="DU74" i="7"/>
  <c r="BA75" i="7"/>
  <c r="CG75" i="7"/>
  <c r="DM75" i="7"/>
  <c r="AS76" i="7"/>
  <c r="BY76" i="7"/>
  <c r="DE76" i="7"/>
  <c r="AR77" i="7"/>
  <c r="DL77" i="7"/>
  <c r="BX79" i="7"/>
  <c r="DT81" i="7"/>
  <c r="DR74" i="7"/>
  <c r="AX75" i="7"/>
  <c r="CD75" i="7"/>
  <c r="DJ75" i="7"/>
  <c r="AP76" i="7"/>
  <c r="CH76" i="7"/>
  <c r="BA77" i="7"/>
  <c r="CF79" i="7"/>
  <c r="DK74" i="7"/>
  <c r="BS75" i="7"/>
  <c r="DW75" i="7"/>
  <c r="CA76" i="7"/>
  <c r="AF77" i="7"/>
  <c r="CV78" i="7"/>
  <c r="DE77" i="7"/>
  <c r="BM78" i="7"/>
  <c r="AT79" i="7"/>
  <c r="AT80" i="7"/>
  <c r="BJ81" i="7"/>
  <c r="BB77" i="7"/>
  <c r="DF77" i="7"/>
  <c r="BV78" i="7"/>
  <c r="DH79" i="7"/>
  <c r="BL81" i="7"/>
  <c r="CM77" i="7"/>
  <c r="BS78" i="7"/>
  <c r="AP80" i="7"/>
  <c r="BG74" i="7"/>
  <c r="BF41" i="7"/>
  <c r="AV25" i="7"/>
  <c r="CL23" i="7"/>
  <c r="CX22" i="7"/>
  <c r="BB41" i="7"/>
  <c r="S17" i="4"/>
  <c r="AE3" i="7"/>
  <c r="AD2" i="7"/>
  <c r="W13" i="9"/>
  <c r="X13" i="5"/>
  <c r="T10" i="2"/>
  <c r="F16" i="2"/>
  <c r="AB27" i="5"/>
  <c r="V13" i="5"/>
  <c r="Z13" i="5"/>
  <c r="Z27" i="5"/>
  <c r="V12" i="5"/>
  <c r="O12" i="5"/>
  <c r="J12" i="5"/>
  <c r="AB13" i="5"/>
  <c r="T20" i="5"/>
  <c r="U16" i="2"/>
  <c r="N8" i="2"/>
  <c r="F10" i="2"/>
  <c r="J13" i="5"/>
  <c r="AA20" i="5"/>
  <c r="W8" i="2"/>
  <c r="AD4" i="8"/>
  <c r="AH4" i="8"/>
  <c r="U17" i="8"/>
  <c r="V13" i="9" s="1"/>
  <c r="AG17" i="8"/>
  <c r="AH13" i="9" s="1"/>
  <c r="AB35" i="10"/>
  <c r="AB36" i="10" s="1"/>
  <c r="X15" i="2" s="1"/>
  <c r="AA30" i="8"/>
  <c r="AF35" i="10"/>
  <c r="AF36" i="10" s="1"/>
  <c r="AB15" i="2" s="1"/>
  <c r="AE30" i="8"/>
  <c r="Y8" i="10"/>
  <c r="AB4" i="10"/>
  <c r="AB8" i="10" s="1"/>
  <c r="X13" i="2" s="1"/>
  <c r="AA44" i="8"/>
  <c r="J36" i="10"/>
  <c r="F15" i="2" s="1"/>
  <c r="R36" i="10"/>
  <c r="N15" i="2" s="1"/>
  <c r="Z36" i="10"/>
  <c r="V15" i="2" s="1"/>
  <c r="AB10" i="10"/>
  <c r="DV27" i="7"/>
  <c r="DK60" i="7"/>
  <c r="I16" i="2"/>
  <c r="I18" i="2" s="1"/>
  <c r="M12" i="5"/>
  <c r="Y12" i="2"/>
  <c r="AC12" i="5"/>
  <c r="P20" i="5"/>
  <c r="L8" i="2"/>
  <c r="P27" i="5"/>
  <c r="R27" i="5"/>
  <c r="AH12" i="5"/>
  <c r="N12" i="5"/>
  <c r="L4" i="8"/>
  <c r="AG12" i="5"/>
  <c r="Q12" i="5"/>
  <c r="Y16" i="2"/>
  <c r="AE10" i="2"/>
  <c r="H13" i="5"/>
  <c r="D10" i="2"/>
  <c r="Q8" i="2"/>
  <c r="U20" i="5"/>
  <c r="AC8" i="2"/>
  <c r="AG20" i="5"/>
  <c r="U37" i="8"/>
  <c r="AC37" i="8"/>
  <c r="H8" i="10"/>
  <c r="L8" i="10"/>
  <c r="X31" i="10"/>
  <c r="X36" i="10" s="1"/>
  <c r="T15" i="2" s="1"/>
  <c r="W44" i="8"/>
  <c r="AF8" i="10"/>
  <c r="M3" i="11"/>
  <c r="T4" i="9"/>
  <c r="I8" i="9"/>
  <c r="M8" i="9"/>
  <c r="Q8" i="9"/>
  <c r="U8" i="9"/>
  <c r="Y8" i="9"/>
  <c r="AG8" i="9"/>
  <c r="X13" i="9"/>
  <c r="K17" i="9"/>
  <c r="AC17" i="9"/>
  <c r="H12" i="2"/>
  <c r="H18" i="2" s="1"/>
  <c r="L12" i="2"/>
  <c r="L18" i="2" s="1"/>
  <c r="X16" i="2"/>
  <c r="G16" i="2"/>
  <c r="K12" i="2"/>
  <c r="S16" i="2"/>
  <c r="AE16" i="2"/>
  <c r="J17" i="8"/>
  <c r="K13" i="9" s="1"/>
  <c r="AJ4" i="9"/>
  <c r="K8" i="9"/>
  <c r="O8" i="9"/>
  <c r="S8" i="9"/>
  <c r="W8" i="9"/>
  <c r="AA8" i="9"/>
  <c r="AE8" i="9"/>
  <c r="AI8" i="9"/>
  <c r="AE17" i="9"/>
  <c r="V10" i="10"/>
  <c r="AJ10" i="10"/>
  <c r="H17" i="8"/>
  <c r="I17" i="8"/>
  <c r="J13" i="9" s="1"/>
  <c r="AF17" i="8"/>
  <c r="AG13" i="9" s="1"/>
  <c r="O30" i="8"/>
  <c r="AG37" i="8"/>
  <c r="AD8" i="10"/>
  <c r="Q10" i="10"/>
  <c r="I36" i="10"/>
  <c r="E15" i="2" s="1"/>
  <c r="M36" i="10"/>
  <c r="I15" i="2" s="1"/>
  <c r="Q7" i="10"/>
  <c r="U7" i="10"/>
  <c r="Q13" i="2" s="1"/>
  <c r="AA36" i="10"/>
  <c r="W15" i="2" s="1"/>
  <c r="R10" i="10"/>
  <c r="DM77" i="7"/>
  <c r="BX81" i="7"/>
  <c r="DT79" i="7"/>
  <c r="CF78" i="7"/>
  <c r="CR77" i="7"/>
  <c r="BD77" i="7"/>
  <c r="DW76" i="7"/>
  <c r="CY76" i="7"/>
  <c r="CE76" i="7"/>
  <c r="BK76" i="7"/>
  <c r="AM76" i="7"/>
  <c r="DS75" i="7"/>
  <c r="CY75" i="7"/>
  <c r="CA75" i="7"/>
  <c r="BG75" i="7"/>
  <c r="AM75" i="7"/>
  <c r="DO74" i="7"/>
  <c r="CU74" i="7"/>
  <c r="DD80" i="7"/>
  <c r="DT78" i="7"/>
  <c r="AF78" i="7"/>
  <c r="BY77" i="7"/>
  <c r="AD77" i="7"/>
  <c r="DJ76" i="7"/>
  <c r="CP76" i="7"/>
  <c r="BR76" i="7"/>
  <c r="CF8" i="7"/>
  <c r="BM24" i="7"/>
  <c r="DA23" i="7"/>
  <c r="DF8" i="7"/>
  <c r="BR24" i="7"/>
  <c r="AL41" i="7"/>
  <c r="CQ6" i="7"/>
  <c r="BU8" i="7"/>
  <c r="BU23" i="7"/>
  <c r="CV25" i="7"/>
  <c r="BB74" i="7"/>
  <c r="BR22" i="7"/>
  <c r="CY6" i="7"/>
  <c r="DQ8" i="7"/>
  <c r="DQ23" i="7"/>
  <c r="AG78" i="7"/>
  <c r="BA78" i="7"/>
  <c r="BY78" i="7"/>
  <c r="CS78" i="7"/>
  <c r="AD79" i="7"/>
  <c r="BZ79" i="7"/>
  <c r="DN79" i="7"/>
  <c r="BB80" i="7"/>
  <c r="CX80" i="7"/>
  <c r="AL81" i="7"/>
  <c r="BZ81" i="7"/>
  <c r="DV81" i="7"/>
  <c r="AX77" i="7"/>
  <c r="BR77" i="7"/>
  <c r="CP77" i="7"/>
  <c r="DJ77" i="7"/>
  <c r="AD78" i="7"/>
  <c r="BF78" i="7"/>
  <c r="CL78" i="7"/>
  <c r="AN79" i="7"/>
  <c r="CZ79" i="7"/>
  <c r="BL80" i="7"/>
  <c r="X81" i="7"/>
  <c r="CJ81" i="7"/>
  <c r="AQ77" i="7"/>
  <c r="BW77" i="7"/>
  <c r="DC77" i="7"/>
  <c r="AI78" i="7"/>
  <c r="BO78" i="7"/>
  <c r="DJ78" i="7"/>
  <c r="CL79" i="7"/>
  <c r="BV80" i="7"/>
  <c r="BF81" i="7"/>
  <c r="CS77" i="7"/>
  <c r="BD60" i="7"/>
  <c r="AP44" i="7"/>
  <c r="CL41" i="7"/>
  <c r="AH27" i="7"/>
  <c r="CB25" i="7"/>
  <c r="Z25" i="7"/>
  <c r="BT24" i="7"/>
  <c r="DM23" i="7"/>
  <c r="BW74" i="7"/>
  <c r="DV25" i="7"/>
  <c r="CV23" i="7"/>
  <c r="BZ8" i="7"/>
  <c r="CI6" i="7"/>
  <c r="CK8" i="7"/>
  <c r="CM46" i="7"/>
  <c r="BZ25" i="7"/>
  <c r="BE23" i="7"/>
  <c r="AD8" i="7"/>
  <c r="AU6" i="7"/>
  <c r="BZ27" i="7"/>
  <c r="AB24" i="7"/>
  <c r="AT8" i="7"/>
  <c r="Y23" i="7"/>
  <c r="BH7" i="7"/>
  <c r="BI24" i="7"/>
  <c r="CD24" i="7"/>
  <c r="CZ24" i="7"/>
  <c r="DU24" i="7"/>
  <c r="AP25" i="7"/>
  <c r="BL25" i="7"/>
  <c r="CG25" i="7"/>
  <c r="DB25" i="7"/>
  <c r="X27" i="7"/>
  <c r="AX27" i="7"/>
  <c r="DJ27" i="7"/>
  <c r="BV41" i="7"/>
  <c r="AH43" i="7"/>
  <c r="CT43" i="7"/>
  <c r="BF44" i="7"/>
  <c r="AF46" i="7"/>
  <c r="DN46" i="7"/>
  <c r="CU60" i="7"/>
  <c r="CB74" i="7"/>
  <c r="CZ76" i="7"/>
  <c r="DJ81" i="7"/>
  <c r="CD81" i="7"/>
  <c r="AX81" i="7"/>
  <c r="DR80" i="7"/>
  <c r="CL80" i="7"/>
  <c r="BF80" i="7"/>
  <c r="Z80" i="7"/>
  <c r="CT79" i="7"/>
  <c r="BN79" i="7"/>
  <c r="AH79" i="7"/>
  <c r="DB78" i="7"/>
  <c r="CI78" i="7"/>
  <c r="AQ6" i="7"/>
  <c r="CX7" i="7"/>
  <c r="DD24" i="7"/>
  <c r="DT7" i="7"/>
  <c r="CF81" i="7"/>
  <c r="DV8" i="7"/>
  <c r="AT25" i="7"/>
  <c r="AL7" i="7"/>
  <c r="CH41" i="7"/>
  <c r="CC7" i="7"/>
  <c r="BM22" i="7"/>
  <c r="BR44" i="7"/>
  <c r="AR24" i="7"/>
  <c r="CF23" i="7"/>
  <c r="BL23" i="7"/>
  <c r="AR22" i="7"/>
  <c r="BJ27" i="7"/>
  <c r="DG6" i="7"/>
  <c r="DI22" i="7"/>
  <c r="DF23" i="7"/>
  <c r="DI24" i="7"/>
  <c r="AG27" i="7"/>
  <c r="DV43" i="7"/>
  <c r="BL75" i="7"/>
  <c r="AW22" i="7"/>
  <c r="CN7" i="7"/>
  <c r="DL8" i="7"/>
  <c r="AJ23" i="7"/>
  <c r="AG24" i="7"/>
  <c r="AJ25" i="7"/>
  <c r="CP27" i="7"/>
  <c r="DF44" i="7"/>
  <c r="BK6" i="7"/>
  <c r="BP8" i="7"/>
  <c r="CE6" i="7"/>
  <c r="BC6" i="7"/>
  <c r="BB7" i="7"/>
  <c r="BE8" i="7"/>
  <c r="BH22" i="7"/>
  <c r="BZ23" i="7"/>
  <c r="CC24" i="7"/>
  <c r="CF25" i="7"/>
  <c r="AD43" i="7"/>
  <c r="CP60" i="7"/>
  <c r="BV23" i="7"/>
  <c r="DB23" i="7"/>
  <c r="AC24" i="7"/>
  <c r="BD24" i="7"/>
  <c r="CJ24" i="7"/>
  <c r="DJ24" i="7"/>
  <c r="AK25" i="7"/>
  <c r="BQ25" i="7"/>
  <c r="CR25" i="7"/>
  <c r="DR25" i="7"/>
  <c r="BN27" i="7"/>
  <c r="AP41" i="7"/>
  <c r="DR41" i="7"/>
  <c r="DJ43" i="7"/>
  <c r="CP44" i="7"/>
  <c r="CR46" i="7"/>
  <c r="DP60" i="7"/>
  <c r="CB75" i="7"/>
  <c r="DR81" i="7"/>
  <c r="BV81" i="7"/>
  <c r="AH81" i="7"/>
  <c r="CT80" i="7"/>
  <c r="AX80" i="7"/>
  <c r="DJ79" i="7"/>
  <c r="BV79" i="7"/>
  <c r="Z79" i="7"/>
  <c r="CQ78" i="7"/>
  <c r="BW78" i="7"/>
  <c r="BG78" i="7"/>
  <c r="AQ78" i="7"/>
  <c r="AA78" i="7"/>
  <c r="DK77" i="7"/>
  <c r="CU77" i="7"/>
  <c r="CE77" i="7"/>
  <c r="BO77" i="7"/>
  <c r="AY77" i="7"/>
  <c r="AI77" i="7"/>
  <c r="CZ81" i="7"/>
  <c r="BT81" i="7"/>
  <c r="AN81" i="7"/>
  <c r="DH80" i="7"/>
  <c r="CB80" i="7"/>
  <c r="AV80" i="7"/>
  <c r="DP79" i="7"/>
  <c r="CJ79" i="7"/>
  <c r="BD79" i="7"/>
  <c r="X79" i="7"/>
  <c r="CT78" i="7"/>
  <c r="CD78" i="7"/>
  <c r="BN78" i="7"/>
  <c r="AX78" i="7"/>
  <c r="AH78" i="7"/>
  <c r="DR77" i="7"/>
  <c r="DB77" i="7"/>
  <c r="CL77" i="7"/>
  <c r="BV77" i="7"/>
  <c r="BF77" i="7"/>
  <c r="AP77" i="7"/>
  <c r="DN81" i="7"/>
  <c r="CH81" i="7"/>
  <c r="BB81" i="7"/>
  <c r="DV80" i="7"/>
  <c r="CP80" i="7"/>
  <c r="BJ80" i="7"/>
  <c r="AD80" i="7"/>
  <c r="CX79" i="7"/>
  <c r="BR79" i="7"/>
  <c r="AL79" i="7"/>
  <c r="DF78" i="7"/>
  <c r="CK78" i="7"/>
  <c r="BU78" i="7"/>
  <c r="BE78" i="7"/>
  <c r="AO78" i="7"/>
  <c r="Y78" i="7"/>
  <c r="DI77" i="7"/>
  <c r="DD81" i="7"/>
  <c r="CF80" i="7"/>
  <c r="BH79" i="7"/>
  <c r="BP78" i="7"/>
  <c r="DD77" i="7"/>
  <c r="BT77" i="7"/>
  <c r="AN77" i="7"/>
  <c r="DS76" i="7"/>
  <c r="DC76" i="7"/>
  <c r="CM76" i="7"/>
  <c r="BW76" i="7"/>
  <c r="BG76" i="7"/>
  <c r="AQ76" i="7"/>
  <c r="AA76" i="7"/>
  <c r="DK75" i="7"/>
  <c r="CU75" i="7"/>
  <c r="CE75" i="7"/>
  <c r="BO75" i="7"/>
  <c r="AY75" i="7"/>
  <c r="AI75" i="7"/>
  <c r="DS74" i="7"/>
  <c r="DC74" i="7"/>
  <c r="CV81" i="7"/>
  <c r="BX80" i="7"/>
  <c r="AZ79" i="7"/>
  <c r="BL78" i="7"/>
  <c r="CZ77" i="7"/>
  <c r="BQ77" i="7"/>
  <c r="AK77" i="7"/>
  <c r="DR76" i="7"/>
  <c r="DB76" i="7"/>
  <c r="CL76" i="7"/>
  <c r="BV76" i="7"/>
  <c r="BF76" i="7"/>
  <c r="DC6" i="7"/>
  <c r="DS6" i="7"/>
  <c r="AO8" i="7"/>
  <c r="AD60" i="7"/>
  <c r="BG6" i="7"/>
  <c r="CM6" i="7"/>
  <c r="BP25" i="7"/>
  <c r="AE6" i="7"/>
  <c r="AB22" i="7"/>
  <c r="CK23" i="7"/>
  <c r="CN24" i="7"/>
  <c r="CP25" i="7"/>
  <c r="BJ43" i="7"/>
  <c r="AF74" i="7"/>
  <c r="AR7" i="7"/>
  <c r="BR7" i="7"/>
  <c r="CP8" i="7"/>
  <c r="CS22" i="7"/>
  <c r="DL23" i="7"/>
  <c r="DN24" i="7"/>
  <c r="DQ25" i="7"/>
  <c r="AL44" i="7"/>
  <c r="X76" i="7"/>
  <c r="CH7" i="7"/>
  <c r="BO6" i="7"/>
  <c r="AM6" i="7"/>
  <c r="DO6" i="7"/>
  <c r="AJ8" i="7"/>
  <c r="AL22" i="7"/>
  <c r="AO23" i="7"/>
  <c r="BH24" i="7"/>
  <c r="BJ25" i="7"/>
  <c r="DF27" i="7"/>
  <c r="DH46" i="7"/>
  <c r="BQ23" i="7"/>
  <c r="CR23" i="7"/>
  <c r="X24" i="7"/>
  <c r="AX24" i="7"/>
  <c r="BY24" i="7"/>
  <c r="DE24" i="7"/>
  <c r="AF25" i="7"/>
  <c r="BF25" i="7"/>
  <c r="CL25" i="7"/>
  <c r="DM25" i="7"/>
  <c r="AN27" i="7"/>
  <c r="Z41" i="7"/>
  <c r="DB41" i="7"/>
  <c r="CD43" i="7"/>
  <c r="BV44" i="7"/>
  <c r="BW46" i="7"/>
  <c r="BZ60" i="7"/>
  <c r="DP74" i="7"/>
  <c r="CL81" i="7"/>
  <c r="AP81" i="7"/>
  <c r="DB80" i="7"/>
  <c r="BN80" i="7"/>
  <c r="DR79" i="7"/>
  <c r="CD79" i="7"/>
  <c r="AP79" i="7"/>
  <c r="CU78" i="7"/>
  <c r="CA78" i="7"/>
  <c r="BK78" i="7"/>
  <c r="AU78" i="7"/>
  <c r="AE78" i="7"/>
  <c r="DO77" i="7"/>
  <c r="CY77" i="7"/>
  <c r="CI77" i="7"/>
  <c r="BS77" i="7"/>
  <c r="BC77" i="7"/>
  <c r="AM77" i="7"/>
  <c r="DH81" i="7"/>
  <c r="CB81" i="7"/>
  <c r="AV81" i="7"/>
  <c r="DP80" i="7"/>
  <c r="CJ80" i="7"/>
  <c r="BD80" i="7"/>
  <c r="X80" i="7"/>
  <c r="CR79" i="7"/>
  <c r="BL79" i="7"/>
  <c r="AF79" i="7"/>
  <c r="CZ78" i="7"/>
  <c r="CH78" i="7"/>
  <c r="BR78" i="7"/>
  <c r="BB78" i="7"/>
  <c r="CK25" i="7"/>
  <c r="AN24" i="7"/>
  <c r="DR23" i="7"/>
  <c r="CW23" i="7"/>
  <c r="CB23" i="7"/>
  <c r="CJ76" i="7"/>
  <c r="AA46" i="7"/>
  <c r="BR41" i="7"/>
  <c r="DA25" i="7"/>
  <c r="DT24" i="7"/>
  <c r="AL24" i="7"/>
  <c r="BJ23" i="7"/>
  <c r="CC22" i="7"/>
  <c r="CV8" i="7"/>
  <c r="DN7" i="7"/>
  <c r="AG7" i="7"/>
  <c r="BS6" i="7"/>
  <c r="AC7" i="7"/>
  <c r="AI6" i="7"/>
  <c r="DD7" i="7"/>
  <c r="CA6" i="7"/>
  <c r="BT60" i="7"/>
  <c r="BZ43" i="7"/>
  <c r="AL27" i="7"/>
  <c r="BE25" i="7"/>
  <c r="BX24" i="7"/>
  <c r="CP23" i="7"/>
  <c r="DN22" i="7"/>
  <c r="AG22" i="7"/>
  <c r="AZ8" i="7"/>
  <c r="AW7" i="7"/>
  <c r="Y8" i="7"/>
  <c r="BH80" i="7"/>
  <c r="BR46" i="7"/>
  <c r="CX41" i="7"/>
  <c r="DL25" i="7"/>
  <c r="AD25" i="7"/>
  <c r="AW24" i="7"/>
  <c r="BP23" i="7"/>
  <c r="CN22" i="7"/>
  <c r="BM7" i="7"/>
  <c r="CZ74" i="7"/>
  <c r="CH24" i="7"/>
  <c r="BJ8" i="7"/>
  <c r="AV46" i="7"/>
  <c r="DA8" i="7"/>
  <c r="AB27" i="7"/>
  <c r="DD22" i="7"/>
  <c r="BW6" i="7"/>
  <c r="CH22" i="7"/>
  <c r="BM77" i="7"/>
  <c r="DV23" i="7"/>
  <c r="AT23" i="7"/>
  <c r="B48" i="8"/>
  <c r="B51" i="8" s="1"/>
  <c r="B55" i="8" s="1"/>
  <c r="B58" i="8" s="1"/>
  <c r="B61" i="8" s="1"/>
  <c r="B64" i="8" s="1"/>
  <c r="B67" i="8" s="1"/>
  <c r="B70" i="8" s="1"/>
  <c r="K59" i="5"/>
  <c r="K60" i="5"/>
  <c r="O17" i="8"/>
  <c r="P13" i="9" s="1"/>
  <c r="O4" i="8"/>
  <c r="AA17" i="8"/>
  <c r="AB13" i="9" s="1"/>
  <c r="AA4" i="8"/>
  <c r="AI17" i="8"/>
  <c r="AJ13" i="9" s="1"/>
  <c r="AI4" i="8"/>
  <c r="AF5" i="10"/>
  <c r="AF9" i="10" s="1"/>
  <c r="AE44" i="8"/>
  <c r="AJ5" i="10"/>
  <c r="AI44" i="8"/>
  <c r="I7" i="10"/>
  <c r="X8" i="10"/>
  <c r="AE12" i="2"/>
  <c r="G4" i="8"/>
  <c r="Z4" i="8"/>
  <c r="AE4" i="8"/>
  <c r="J8" i="10"/>
  <c r="AF7" i="10"/>
  <c r="W4" i="8"/>
  <c r="I13" i="9"/>
  <c r="T13" i="9"/>
  <c r="AF13" i="9"/>
  <c r="D16" i="2"/>
  <c r="D12" i="2"/>
  <c r="P16" i="2"/>
  <c r="T12" i="5"/>
  <c r="P12" i="2"/>
  <c r="T12" i="2"/>
  <c r="T16" i="2"/>
  <c r="AB12" i="2"/>
  <c r="AB16" i="2"/>
  <c r="AF16" i="2"/>
  <c r="AF18" i="2" s="1"/>
  <c r="AJ12" i="5"/>
  <c r="O12" i="2"/>
  <c r="O16" i="2"/>
  <c r="W12" i="2"/>
  <c r="W16" i="2"/>
  <c r="AE12" i="5"/>
  <c r="AA16" i="2"/>
  <c r="AA12" i="2"/>
  <c r="I13" i="5"/>
  <c r="E16" i="2"/>
  <c r="I27" i="5"/>
  <c r="E10" i="2"/>
  <c r="T13" i="5"/>
  <c r="P10" i="2"/>
  <c r="Y12" i="5"/>
  <c r="U10" i="2"/>
  <c r="O20" i="5"/>
  <c r="K8" i="2"/>
  <c r="S20" i="5"/>
  <c r="S27" i="5"/>
  <c r="O8" i="2"/>
  <c r="R16" i="2"/>
  <c r="V20" i="5"/>
  <c r="Z20" i="5"/>
  <c r="V16" i="2"/>
  <c r="V8" i="2"/>
  <c r="J14" i="2"/>
  <c r="J16" i="2"/>
  <c r="Z14" i="2"/>
  <c r="Z16" i="2"/>
  <c r="AD14" i="2"/>
  <c r="AD16" i="2"/>
  <c r="P4" i="10"/>
  <c r="O44" i="8"/>
  <c r="R44" i="8"/>
  <c r="S4" i="10"/>
  <c r="AB9" i="10"/>
  <c r="U44" i="8"/>
  <c r="S4" i="8"/>
  <c r="K4" i="8"/>
  <c r="L17" i="9"/>
  <c r="AC30" i="8"/>
  <c r="AD35" i="10"/>
  <c r="AD36" i="10" s="1"/>
  <c r="AI30" i="8"/>
  <c r="AJ35" i="10"/>
  <c r="AJ36" i="10" s="1"/>
  <c r="G44" i="8"/>
  <c r="H3" i="10"/>
  <c r="L7" i="10"/>
  <c r="L3" i="11"/>
  <c r="AA3" i="10"/>
  <c r="Z44" i="8"/>
  <c r="AI3" i="10"/>
  <c r="AH44" i="8"/>
  <c r="I8" i="10"/>
  <c r="AG10" i="10"/>
  <c r="AG3" i="11"/>
  <c r="Y36" i="10"/>
  <c r="Y7" i="10"/>
  <c r="AC36" i="10"/>
  <c r="AC7" i="10"/>
  <c r="N8" i="10"/>
  <c r="N36" i="10"/>
  <c r="V8" i="10"/>
  <c r="V36" i="10"/>
  <c r="K32" i="10"/>
  <c r="J44" i="8"/>
  <c r="O32" i="10"/>
  <c r="N44" i="8"/>
  <c r="S9" i="10"/>
  <c r="V44" i="8"/>
  <c r="AD44" i="8"/>
  <c r="L17" i="8"/>
  <c r="M13" i="9" s="1"/>
  <c r="T17" i="8"/>
  <c r="U13" i="9" s="1"/>
  <c r="AB17" i="8"/>
  <c r="AC13" i="9" s="1"/>
  <c r="R8" i="10"/>
  <c r="AA10" i="10"/>
  <c r="AF10" i="10"/>
  <c r="I41" i="10"/>
  <c r="H51" i="10"/>
  <c r="H37" i="10" s="1"/>
  <c r="H10" i="10"/>
  <c r="H59" i="10"/>
  <c r="N18" i="2" l="1"/>
  <c r="M18" i="2"/>
  <c r="I13" i="2"/>
  <c r="F17" i="2"/>
  <c r="Q18" i="2"/>
  <c r="X18" i="2"/>
  <c r="R18" i="2"/>
  <c r="S18" i="2"/>
  <c r="N27" i="10"/>
  <c r="Z3" i="11"/>
  <c r="V17" i="2" s="1"/>
  <c r="G18" i="2"/>
  <c r="AC18" i="2"/>
  <c r="AG17" i="4"/>
  <c r="AG4" i="6" s="1"/>
  <c r="AG5" i="6" s="1"/>
  <c r="AC5" i="2" s="1"/>
  <c r="H4" i="6"/>
  <c r="H5" i="6" s="1"/>
  <c r="D5" i="2" s="1"/>
  <c r="AI17" i="4"/>
  <c r="AI21" i="9" s="1"/>
  <c r="AH17" i="4"/>
  <c r="AH21" i="9" s="1"/>
  <c r="AH4" i="11" s="1"/>
  <c r="AH5" i="11" s="1"/>
  <c r="AB17" i="4"/>
  <c r="Y17" i="4"/>
  <c r="Y21" i="9" s="1"/>
  <c r="Y4" i="11" s="1"/>
  <c r="Y5" i="11" s="1"/>
  <c r="H21" i="9"/>
  <c r="H4" i="11" s="1"/>
  <c r="H5" i="11" s="1"/>
  <c r="D6" i="2" s="1"/>
  <c r="N17" i="4"/>
  <c r="N21" i="9" s="1"/>
  <c r="N4" i="11" s="1"/>
  <c r="N5" i="11" s="1"/>
  <c r="AD17" i="4"/>
  <c r="AD4" i="6" s="1"/>
  <c r="AD5" i="6" s="1"/>
  <c r="L17" i="4"/>
  <c r="L4" i="6" s="1"/>
  <c r="L5" i="6" s="1"/>
  <c r="H5" i="2" s="1"/>
  <c r="I17" i="4"/>
  <c r="M17" i="4"/>
  <c r="M21" i="9" s="1"/>
  <c r="M4" i="11" s="1"/>
  <c r="M5" i="11" s="1"/>
  <c r="AJ17" i="4"/>
  <c r="AJ21" i="9" s="1"/>
  <c r="AJ4" i="11" s="1"/>
  <c r="AJ5" i="11" s="1"/>
  <c r="AF6" i="2" s="1"/>
  <c r="O17" i="4"/>
  <c r="O21" i="9" s="1"/>
  <c r="O4" i="11" s="1"/>
  <c r="O5" i="11" s="1"/>
  <c r="V17" i="4"/>
  <c r="V21" i="9" s="1"/>
  <c r="V4" i="11" s="1"/>
  <c r="V5" i="11" s="1"/>
  <c r="V9" i="11" s="1"/>
  <c r="R24" i="2" s="1"/>
  <c r="Q17" i="4"/>
  <c r="Q4" i="6" s="1"/>
  <c r="Q5" i="6" s="1"/>
  <c r="Q9" i="6" s="1"/>
  <c r="M23" i="2" s="1"/>
  <c r="X17" i="4"/>
  <c r="X21" i="9" s="1"/>
  <c r="X4" i="11" s="1"/>
  <c r="X5" i="11" s="1"/>
  <c r="AC17" i="4"/>
  <c r="AC21" i="9" s="1"/>
  <c r="AC4" i="11" s="1"/>
  <c r="AC5" i="11" s="1"/>
  <c r="W17" i="4"/>
  <c r="Z17" i="4"/>
  <c r="Z21" i="9" s="1"/>
  <c r="Z4" i="11" s="1"/>
  <c r="Z5" i="11" s="1"/>
  <c r="T17" i="4"/>
  <c r="T21" i="9" s="1"/>
  <c r="T4" i="11" s="1"/>
  <c r="T5" i="11" s="1"/>
  <c r="T9" i="11" s="1"/>
  <c r="AA17" i="4"/>
  <c r="AA21" i="9" s="1"/>
  <c r="AA4" i="11" s="1"/>
  <c r="AA5" i="11" s="1"/>
  <c r="W6" i="2" s="1"/>
  <c r="R17" i="4"/>
  <c r="R21" i="9" s="1"/>
  <c r="R4" i="11" s="1"/>
  <c r="R5" i="11" s="1"/>
  <c r="U17" i="4"/>
  <c r="U21" i="9" s="1"/>
  <c r="U4" i="11" s="1"/>
  <c r="U5" i="11" s="1"/>
  <c r="AA13" i="2"/>
  <c r="Y3" i="11"/>
  <c r="U17" i="2" s="1"/>
  <c r="H13" i="10"/>
  <c r="AE17" i="4"/>
  <c r="P17" i="4"/>
  <c r="T13" i="2"/>
  <c r="R13" i="2"/>
  <c r="AH8" i="10"/>
  <c r="AD13" i="2" s="1"/>
  <c r="Z13" i="2"/>
  <c r="AI4" i="11"/>
  <c r="AI5" i="11" s="1"/>
  <c r="AE6" i="2" s="1"/>
  <c r="AA13" i="10"/>
  <c r="E18" i="2"/>
  <c r="AH27" i="10"/>
  <c r="K18" i="2"/>
  <c r="AD11" i="2"/>
  <c r="J9" i="2"/>
  <c r="V13" i="2"/>
  <c r="T9" i="2"/>
  <c r="Z9" i="2"/>
  <c r="U20" i="10"/>
  <c r="M27" i="10"/>
  <c r="I9" i="2"/>
  <c r="AC13" i="2"/>
  <c r="AF4" i="11"/>
  <c r="AF5" i="11" s="1"/>
  <c r="I3" i="11"/>
  <c r="P27" i="10"/>
  <c r="P13" i="10"/>
  <c r="AI27" i="10"/>
  <c r="H11" i="2"/>
  <c r="L27" i="10"/>
  <c r="L13" i="10"/>
  <c r="O9" i="2"/>
  <c r="U3" i="11"/>
  <c r="Q17" i="2" s="1"/>
  <c r="V27" i="10"/>
  <c r="T13" i="10"/>
  <c r="Y18" i="2"/>
  <c r="T27" i="10"/>
  <c r="K9" i="2"/>
  <c r="AD3" i="11"/>
  <c r="Z17" i="2" s="1"/>
  <c r="AF13" i="2"/>
  <c r="W20" i="10"/>
  <c r="S9" i="2"/>
  <c r="AB13" i="2"/>
  <c r="AI13" i="10"/>
  <c r="AE18" i="2"/>
  <c r="H13" i="2"/>
  <c r="AI4" i="6"/>
  <c r="AI5" i="6" s="1"/>
  <c r="AI9" i="6" s="1"/>
  <c r="I17" i="2"/>
  <c r="P17" i="2"/>
  <c r="J20" i="10"/>
  <c r="F9" i="2"/>
  <c r="L41" i="5"/>
  <c r="K57" i="5"/>
  <c r="AB3" i="11"/>
  <c r="X17" i="2" s="1"/>
  <c r="H9" i="6"/>
  <c r="H10" i="6" s="1"/>
  <c r="I20" i="10"/>
  <c r="E9" i="2"/>
  <c r="E11" i="2"/>
  <c r="I27" i="10"/>
  <c r="I13" i="10"/>
  <c r="AA18" i="2"/>
  <c r="AB18" i="2"/>
  <c r="D18" i="2"/>
  <c r="Z11" i="2"/>
  <c r="AD27" i="10"/>
  <c r="AD13" i="10"/>
  <c r="AH20" i="10"/>
  <c r="AD9" i="2"/>
  <c r="AI20" i="10"/>
  <c r="AE9" i="2"/>
  <c r="S4" i="6"/>
  <c r="S5" i="6" s="1"/>
  <c r="S9" i="6" s="1"/>
  <c r="S21" i="9"/>
  <c r="S4" i="11" s="1"/>
  <c r="S5" i="11" s="1"/>
  <c r="O6" i="2" s="1"/>
  <c r="W4" i="6"/>
  <c r="W5" i="6" s="1"/>
  <c r="W9" i="6" s="1"/>
  <c r="S23" i="2" s="1"/>
  <c r="W21" i="9"/>
  <c r="W4" i="11" s="1"/>
  <c r="W5" i="11" s="1"/>
  <c r="W9" i="11" s="1"/>
  <c r="AC20" i="10"/>
  <c r="Y9" i="2"/>
  <c r="AA9" i="2"/>
  <c r="AE20" i="10"/>
  <c r="F11" i="2"/>
  <c r="J27" i="10"/>
  <c r="J13" i="10"/>
  <c r="V18" i="2"/>
  <c r="W18" i="2"/>
  <c r="T18" i="2"/>
  <c r="AG21" i="9"/>
  <c r="AG4" i="11" s="1"/>
  <c r="AG5" i="11" s="1"/>
  <c r="AG9" i="11" s="1"/>
  <c r="Y20" i="10"/>
  <c r="U9" i="2"/>
  <c r="P13" i="2"/>
  <c r="V20" i="10"/>
  <c r="Z20" i="10"/>
  <c r="V9" i="2"/>
  <c r="X27" i="10"/>
  <c r="X13" i="10"/>
  <c r="T11" i="2"/>
  <c r="U11" i="2"/>
  <c r="Y13" i="10"/>
  <c r="Y27" i="10"/>
  <c r="N11" i="2"/>
  <c r="R13" i="10"/>
  <c r="R11" i="2"/>
  <c r="V13" i="10"/>
  <c r="J11" i="2"/>
  <c r="N13" i="10"/>
  <c r="V11" i="2"/>
  <c r="Z27" i="10"/>
  <c r="Z13" i="10"/>
  <c r="O4" i="6"/>
  <c r="O5" i="6" s="1"/>
  <c r="Y4" i="6"/>
  <c r="Y5" i="6" s="1"/>
  <c r="T4" i="6"/>
  <c r="T5" i="6" s="1"/>
  <c r="T9" i="6" s="1"/>
  <c r="AF4" i="6"/>
  <c r="AF5" i="6" s="1"/>
  <c r="AE2" i="7"/>
  <c r="AF3" i="7"/>
  <c r="P18" i="2"/>
  <c r="Q20" i="10"/>
  <c r="M9" i="2"/>
  <c r="Q27" i="10"/>
  <c r="U18" i="2"/>
  <c r="M13" i="2"/>
  <c r="M17" i="2"/>
  <c r="AC4" i="6"/>
  <c r="AC5" i="6" s="1"/>
  <c r="AB20" i="10"/>
  <c r="X9" i="2"/>
  <c r="F18" i="2"/>
  <c r="R20" i="10"/>
  <c r="N9" i="2"/>
  <c r="R27" i="10"/>
  <c r="AF3" i="11"/>
  <c r="AB17" i="2" s="1"/>
  <c r="R9" i="2"/>
  <c r="T17" i="2"/>
  <c r="AF9" i="2"/>
  <c r="AJ20" i="10"/>
  <c r="H20" i="10"/>
  <c r="D9" i="2"/>
  <c r="H27" i="10"/>
  <c r="W9" i="2"/>
  <c r="AA20" i="10"/>
  <c r="R15" i="2"/>
  <c r="Y17" i="2"/>
  <c r="Y13" i="2"/>
  <c r="AA7" i="10"/>
  <c r="W13" i="2" s="1"/>
  <c r="AA3" i="11"/>
  <c r="O18" i="2"/>
  <c r="F13" i="2"/>
  <c r="N17" i="2"/>
  <c r="N13" i="2"/>
  <c r="W36" i="10"/>
  <c r="W9" i="10"/>
  <c r="O9" i="10"/>
  <c r="O36" i="10"/>
  <c r="Y15" i="2"/>
  <c r="AC17" i="2"/>
  <c r="H17" i="2"/>
  <c r="AF15" i="2"/>
  <c r="Z18" i="2"/>
  <c r="AJ9" i="10"/>
  <c r="AJ3" i="11"/>
  <c r="Q11" i="2"/>
  <c r="U13" i="10"/>
  <c r="U27" i="10"/>
  <c r="R17" i="2"/>
  <c r="I60" i="10"/>
  <c r="I59" i="10"/>
  <c r="I51" i="10"/>
  <c r="I37" i="10" s="1"/>
  <c r="I57" i="10"/>
  <c r="J41" i="10"/>
  <c r="O11" i="2"/>
  <c r="S13" i="10"/>
  <c r="S27" i="10"/>
  <c r="J15" i="2"/>
  <c r="U13" i="2"/>
  <c r="AG20" i="10"/>
  <c r="AC9" i="2"/>
  <c r="AG27" i="10"/>
  <c r="AI7" i="10"/>
  <c r="AE13" i="2" s="1"/>
  <c r="AI3" i="11"/>
  <c r="X11" i="2"/>
  <c r="AB27" i="10"/>
  <c r="AB13" i="10"/>
  <c r="P8" i="10"/>
  <c r="L13" i="2" s="1"/>
  <c r="P3" i="11"/>
  <c r="E13" i="2"/>
  <c r="AF20" i="10"/>
  <c r="AB9" i="2"/>
  <c r="AE9" i="10"/>
  <c r="AE36" i="10"/>
  <c r="O15" i="2"/>
  <c r="K9" i="10"/>
  <c r="K36" i="10"/>
  <c r="J17" i="2"/>
  <c r="J13" i="2"/>
  <c r="U15" i="2"/>
  <c r="E17" i="2"/>
  <c r="H7" i="10"/>
  <c r="D13" i="2" s="1"/>
  <c r="H3" i="11"/>
  <c r="Z15" i="2"/>
  <c r="S8" i="10"/>
  <c r="O13" i="2" s="1"/>
  <c r="S3" i="11"/>
  <c r="AD18" i="2"/>
  <c r="J18" i="2"/>
  <c r="AA27" i="10"/>
  <c r="AF27" i="10"/>
  <c r="AB11" i="2"/>
  <c r="AF13" i="10"/>
  <c r="Y9" i="11" l="1"/>
  <c r="I19" i="2"/>
  <c r="AE17" i="2"/>
  <c r="AD17" i="2"/>
  <c r="AE5" i="2"/>
  <c r="AJ4" i="6"/>
  <c r="AJ5" i="6" s="1"/>
  <c r="AJ9" i="6" s="1"/>
  <c r="V4" i="6"/>
  <c r="V5" i="6" s="1"/>
  <c r="R5" i="2" s="1"/>
  <c r="Z4" i="6"/>
  <c r="Z5" i="6" s="1"/>
  <c r="V5" i="2" s="1"/>
  <c r="AH4" i="6"/>
  <c r="AH5" i="6" s="1"/>
  <c r="AD5" i="2" s="1"/>
  <c r="AA4" i="6"/>
  <c r="AA5" i="6" s="1"/>
  <c r="W5" i="2" s="1"/>
  <c r="M4" i="6"/>
  <c r="M5" i="6" s="1"/>
  <c r="M9" i="6" s="1"/>
  <c r="N4" i="6"/>
  <c r="N5" i="6" s="1"/>
  <c r="J5" i="2" s="1"/>
  <c r="X4" i="6"/>
  <c r="X5" i="6" s="1"/>
  <c r="X9" i="6" s="1"/>
  <c r="T23" i="2" s="1"/>
  <c r="Q21" i="9"/>
  <c r="Q4" i="11" s="1"/>
  <c r="Q5" i="11" s="1"/>
  <c r="Q9" i="11" s="1"/>
  <c r="U4" i="6"/>
  <c r="U5" i="6" s="1"/>
  <c r="U9" i="6" s="1"/>
  <c r="AD21" i="9"/>
  <c r="AD4" i="11" s="1"/>
  <c r="AD5" i="11" s="1"/>
  <c r="Z6" i="2" s="1"/>
  <c r="R4" i="6"/>
  <c r="R5" i="6" s="1"/>
  <c r="R9" i="6" s="1"/>
  <c r="N23" i="2" s="1"/>
  <c r="L21" i="9"/>
  <c r="L4" i="11" s="1"/>
  <c r="L5" i="11" s="1"/>
  <c r="L9" i="11" s="1"/>
  <c r="AB21" i="9"/>
  <c r="AB4" i="11" s="1"/>
  <c r="AB5" i="11" s="1"/>
  <c r="X6" i="2" s="1"/>
  <c r="AB4" i="6"/>
  <c r="AB5" i="6" s="1"/>
  <c r="J17" i="4"/>
  <c r="I21" i="9"/>
  <c r="I4" i="11" s="1"/>
  <c r="I5" i="11" s="1"/>
  <c r="E6" i="2" s="1"/>
  <c r="I4" i="6"/>
  <c r="I5" i="6" s="1"/>
  <c r="P21" i="9"/>
  <c r="P4" i="11" s="1"/>
  <c r="P5" i="11" s="1"/>
  <c r="L6" i="2" s="1"/>
  <c r="P4" i="6"/>
  <c r="P5" i="6" s="1"/>
  <c r="AE21" i="9"/>
  <c r="AE4" i="11" s="1"/>
  <c r="AE5" i="11" s="1"/>
  <c r="AA6" i="2" s="1"/>
  <c r="AE4" i="6"/>
  <c r="AE5" i="6" s="1"/>
  <c r="T19" i="2"/>
  <c r="H19" i="2"/>
  <c r="Q19" i="2"/>
  <c r="P19" i="2"/>
  <c r="Z19" i="2"/>
  <c r="X19" i="2"/>
  <c r="Q10" i="6"/>
  <c r="H29" i="2" s="1"/>
  <c r="F19" i="2"/>
  <c r="L59" i="5"/>
  <c r="L51" i="5"/>
  <c r="L37" i="5" s="1"/>
  <c r="M41" i="5"/>
  <c r="L57" i="5"/>
  <c r="L60" i="5"/>
  <c r="R6" i="2"/>
  <c r="AG9" i="6"/>
  <c r="AG10" i="6" s="1"/>
  <c r="X29" i="2" s="1"/>
  <c r="O5" i="2"/>
  <c r="M5" i="2"/>
  <c r="P5" i="2"/>
  <c r="W10" i="6"/>
  <c r="N29" i="2" s="1"/>
  <c r="S6" i="2"/>
  <c r="S5" i="2"/>
  <c r="L9" i="6"/>
  <c r="L10" i="6" s="1"/>
  <c r="C29" i="2" s="1"/>
  <c r="D23" i="2"/>
  <c r="AF17" i="2"/>
  <c r="Z5" i="2"/>
  <c r="AD9" i="6"/>
  <c r="AC6" i="2"/>
  <c r="V10" i="11"/>
  <c r="M64" i="2" s="1"/>
  <c r="P6" i="2"/>
  <c r="R19" i="2"/>
  <c r="J19" i="2"/>
  <c r="N19" i="2"/>
  <c r="V19" i="2"/>
  <c r="Q6" i="2"/>
  <c r="U9" i="11"/>
  <c r="Q24" i="2" s="1"/>
  <c r="K6" i="2"/>
  <c r="O9" i="11"/>
  <c r="AB6" i="2"/>
  <c r="AF9" i="11"/>
  <c r="AF10" i="11" s="1"/>
  <c r="W64" i="2" s="1"/>
  <c r="I6" i="2"/>
  <c r="M9" i="11"/>
  <c r="M10" i="11" s="1"/>
  <c r="D64" i="2" s="1"/>
  <c r="Z9" i="11"/>
  <c r="V6" i="2"/>
  <c r="I5" i="2"/>
  <c r="U6" i="2"/>
  <c r="U5" i="2"/>
  <c r="Y9" i="6"/>
  <c r="AF9" i="6"/>
  <c r="AB5" i="2"/>
  <c r="O9" i="6"/>
  <c r="K5" i="2"/>
  <c r="AG3" i="7"/>
  <c r="AF2" i="7"/>
  <c r="Y6" i="2"/>
  <c r="AC9" i="11"/>
  <c r="Y24" i="2" s="1"/>
  <c r="AH9" i="11"/>
  <c r="AD6" i="2"/>
  <c r="R9" i="11"/>
  <c r="N6" i="2"/>
  <c r="O17" i="2"/>
  <c r="O19" i="2" s="1"/>
  <c r="AF5" i="2"/>
  <c r="Y5" i="2"/>
  <c r="AC9" i="6"/>
  <c r="AI9" i="11"/>
  <c r="AI10" i="11" s="1"/>
  <c r="Z64" i="2" s="1"/>
  <c r="N9" i="11"/>
  <c r="J6" i="2"/>
  <c r="M19" i="2"/>
  <c r="AC19" i="2"/>
  <c r="P23" i="2"/>
  <c r="T10" i="6"/>
  <c r="K29" i="2" s="1"/>
  <c r="AH9" i="6"/>
  <c r="T6" i="2"/>
  <c r="X9" i="11"/>
  <c r="U24" i="2"/>
  <c r="Y10" i="11"/>
  <c r="P64" i="2" s="1"/>
  <c r="H6" i="2"/>
  <c r="AB19" i="2"/>
  <c r="L17" i="2"/>
  <c r="L19" i="2" s="1"/>
  <c r="U19" i="2"/>
  <c r="AF11" i="2"/>
  <c r="AJ27" i="10"/>
  <c r="AJ13" i="10"/>
  <c r="S11" i="2"/>
  <c r="W13" i="10"/>
  <c r="W27" i="10"/>
  <c r="S17" i="2"/>
  <c r="W10" i="11"/>
  <c r="N64" i="2" s="1"/>
  <c r="S24" i="2"/>
  <c r="AC24" i="2"/>
  <c r="AG10" i="11"/>
  <c r="X64" i="2" s="1"/>
  <c r="S15" i="2"/>
  <c r="W17" i="2"/>
  <c r="W19" i="2" s="1"/>
  <c r="AA9" i="11"/>
  <c r="AJ9" i="11"/>
  <c r="P24" i="2"/>
  <c r="T10" i="11"/>
  <c r="K64" i="2" s="1"/>
  <c r="G15" i="2"/>
  <c r="AA15" i="2"/>
  <c r="E19" i="2"/>
  <c r="K15" i="2"/>
  <c r="O23" i="2"/>
  <c r="S10" i="6"/>
  <c r="J29" i="2" s="1"/>
  <c r="AI10" i="6"/>
  <c r="Z29" i="2" s="1"/>
  <c r="AE23" i="2"/>
  <c r="D17" i="2"/>
  <c r="D19" i="2" s="1"/>
  <c r="H9" i="11"/>
  <c r="G11" i="2"/>
  <c r="K13" i="10"/>
  <c r="K27" i="10"/>
  <c r="G17" i="2"/>
  <c r="AA11" i="2"/>
  <c r="AE13" i="10"/>
  <c r="AE27" i="10"/>
  <c r="AA17" i="2"/>
  <c r="AE19" i="2"/>
  <c r="K41" i="10"/>
  <c r="J51" i="10"/>
  <c r="J37" i="10" s="1"/>
  <c r="J57" i="10"/>
  <c r="J60" i="10"/>
  <c r="J59" i="10"/>
  <c r="S9" i="11"/>
  <c r="K11" i="2"/>
  <c r="O27" i="10"/>
  <c r="O13" i="10"/>
  <c r="K17" i="2"/>
  <c r="AD19" i="2"/>
  <c r="Y19" i="2"/>
  <c r="M6" i="2" l="1"/>
  <c r="AD9" i="11"/>
  <c r="AD10" i="11" s="1"/>
  <c r="U64" i="2" s="1"/>
  <c r="Q5" i="2"/>
  <c r="AA9" i="6"/>
  <c r="V9" i="6"/>
  <c r="R10" i="6"/>
  <c r="I29" i="2" s="1"/>
  <c r="Z9" i="6"/>
  <c r="V23" i="2" s="1"/>
  <c r="AB9" i="11"/>
  <c r="AB10" i="11" s="1"/>
  <c r="S64" i="2" s="1"/>
  <c r="T5" i="2"/>
  <c r="X10" i="6"/>
  <c r="O29" i="2" s="1"/>
  <c r="N9" i="6"/>
  <c r="N10" i="6" s="1"/>
  <c r="E29" i="2" s="1"/>
  <c r="N5" i="2"/>
  <c r="P9" i="11"/>
  <c r="P10" i="11" s="1"/>
  <c r="G64" i="2" s="1"/>
  <c r="I9" i="11"/>
  <c r="I10" i="11" s="1"/>
  <c r="J21" i="9"/>
  <c r="J4" i="11" s="1"/>
  <c r="J5" i="11" s="1"/>
  <c r="J4" i="6"/>
  <c r="J5" i="6" s="1"/>
  <c r="K17" i="4"/>
  <c r="I9" i="6"/>
  <c r="E5" i="2"/>
  <c r="X5" i="2"/>
  <c r="AB9" i="6"/>
  <c r="AE9" i="11"/>
  <c r="AA24" i="2" s="1"/>
  <c r="P9" i="6"/>
  <c r="L5" i="2"/>
  <c r="AC23" i="2"/>
  <c r="AA5" i="2"/>
  <c r="AE9" i="6"/>
  <c r="AF19" i="2"/>
  <c r="M51" i="5"/>
  <c r="M37" i="5" s="1"/>
  <c r="M60" i="5"/>
  <c r="M59" i="5"/>
  <c r="N41" i="5"/>
  <c r="M57" i="5"/>
  <c r="U10" i="11"/>
  <c r="L64" i="2" s="1"/>
  <c r="AB24" i="2"/>
  <c r="H23" i="2"/>
  <c r="AD10" i="6"/>
  <c r="U29" i="2" s="1"/>
  <c r="Z23" i="2"/>
  <c r="AC10" i="11"/>
  <c r="T64" i="2" s="1"/>
  <c r="O10" i="11"/>
  <c r="F64" i="2" s="1"/>
  <c r="K24" i="2"/>
  <c r="O10" i="6"/>
  <c r="F29" i="2" s="1"/>
  <c r="K23" i="2"/>
  <c r="I23" i="2"/>
  <c r="M10" i="6"/>
  <c r="D29" i="2" s="1"/>
  <c r="U10" i="6"/>
  <c r="L29" i="2" s="1"/>
  <c r="Q23" i="2"/>
  <c r="R23" i="2"/>
  <c r="V10" i="6"/>
  <c r="M29" i="2" s="1"/>
  <c r="Z10" i="11"/>
  <c r="Q64" i="2" s="1"/>
  <c r="V24" i="2"/>
  <c r="AB23" i="2"/>
  <c r="AF10" i="6"/>
  <c r="W29" i="2" s="1"/>
  <c r="Y10" i="6"/>
  <c r="P29" i="2" s="1"/>
  <c r="U23" i="2"/>
  <c r="I24" i="2"/>
  <c r="W23" i="2"/>
  <c r="AA10" i="6"/>
  <c r="R29" i="2" s="1"/>
  <c r="AE24" i="2"/>
  <c r="AH3" i="7"/>
  <c r="AG2" i="7"/>
  <c r="T24" i="2"/>
  <c r="X10" i="11"/>
  <c r="O64" i="2" s="1"/>
  <c r="Q10" i="11"/>
  <c r="H64" i="2" s="1"/>
  <c r="M24" i="2"/>
  <c r="J24" i="2"/>
  <c r="N10" i="11"/>
  <c r="E64" i="2" s="1"/>
  <c r="AC10" i="6"/>
  <c r="T29" i="2" s="1"/>
  <c r="Y23" i="2"/>
  <c r="AD24" i="2"/>
  <c r="AH10" i="11"/>
  <c r="Y64" i="2" s="1"/>
  <c r="AH10" i="6"/>
  <c r="Y29" i="2" s="1"/>
  <c r="AD23" i="2"/>
  <c r="AF23" i="2"/>
  <c r="AJ10" i="6"/>
  <c r="AA29" i="2" s="1"/>
  <c r="N24" i="2"/>
  <c r="R10" i="11"/>
  <c r="I64" i="2" s="1"/>
  <c r="K57" i="10"/>
  <c r="K60" i="10"/>
  <c r="L41" i="10"/>
  <c r="K59" i="10"/>
  <c r="K51" i="10"/>
  <c r="K37" i="10" s="1"/>
  <c r="AF24" i="2"/>
  <c r="AJ10" i="11"/>
  <c r="AA64" i="2" s="1"/>
  <c r="K19" i="2"/>
  <c r="AA19" i="2"/>
  <c r="G19" i="2"/>
  <c r="AA10" i="11"/>
  <c r="R64" i="2" s="1"/>
  <c r="W24" i="2"/>
  <c r="D24" i="2"/>
  <c r="H10" i="11"/>
  <c r="H24" i="2"/>
  <c r="L10" i="11"/>
  <c r="C64" i="2" s="1"/>
  <c r="S10" i="11"/>
  <c r="J64" i="2" s="1"/>
  <c r="O24" i="2"/>
  <c r="S19" i="2"/>
  <c r="X24" i="2" l="1"/>
  <c r="E24" i="2"/>
  <c r="Z24" i="2"/>
  <c r="Z10" i="6"/>
  <c r="Q29" i="2" s="1"/>
  <c r="J23" i="2"/>
  <c r="L24" i="2"/>
  <c r="AE10" i="11"/>
  <c r="V64" i="2" s="1"/>
  <c r="AB10" i="6"/>
  <c r="S29" i="2" s="1"/>
  <c r="X23" i="2"/>
  <c r="I10" i="6"/>
  <c r="E23" i="2"/>
  <c r="K21" i="9"/>
  <c r="K4" i="11" s="1"/>
  <c r="K5" i="11" s="1"/>
  <c r="K4" i="6"/>
  <c r="K5" i="6" s="1"/>
  <c r="J9" i="6"/>
  <c r="F5" i="2"/>
  <c r="F6" i="2"/>
  <c r="J9" i="11"/>
  <c r="AE10" i="6"/>
  <c r="V29" i="2" s="1"/>
  <c r="AA23" i="2"/>
  <c r="P10" i="6"/>
  <c r="G29" i="2" s="1"/>
  <c r="L23" i="2"/>
  <c r="O41" i="5"/>
  <c r="N59" i="5"/>
  <c r="N57" i="5"/>
  <c r="N51" i="5"/>
  <c r="N37" i="5" s="1"/>
  <c r="N60" i="5"/>
  <c r="AI3" i="7"/>
  <c r="AH2" i="7"/>
  <c r="L57" i="10"/>
  <c r="M41" i="10"/>
  <c r="L60" i="10"/>
  <c r="L51" i="10"/>
  <c r="L37" i="10" s="1"/>
  <c r="L59" i="10"/>
  <c r="F23" i="2" l="1"/>
  <c r="J10" i="6"/>
  <c r="G6" i="2"/>
  <c r="K9" i="11"/>
  <c r="G5" i="2"/>
  <c r="K9" i="6"/>
  <c r="J10" i="11"/>
  <c r="F24" i="2"/>
  <c r="O51" i="5"/>
  <c r="O37" i="5" s="1"/>
  <c r="O59" i="5"/>
  <c r="P41" i="5"/>
  <c r="O60" i="5"/>
  <c r="O57" i="5"/>
  <c r="AJ3" i="7"/>
  <c r="AI2" i="7"/>
  <c r="M51" i="10"/>
  <c r="M37" i="10" s="1"/>
  <c r="M60" i="10"/>
  <c r="M57" i="10"/>
  <c r="N41" i="10"/>
  <c r="M59" i="10"/>
  <c r="G23" i="2" l="1"/>
  <c r="K10" i="6"/>
  <c r="G24" i="2"/>
  <c r="K10" i="11"/>
  <c r="P60" i="5"/>
  <c r="P59" i="5"/>
  <c r="P57" i="5"/>
  <c r="P51" i="5"/>
  <c r="P37" i="5" s="1"/>
  <c r="Q41" i="5"/>
  <c r="AK3" i="7"/>
  <c r="AJ2" i="7"/>
  <c r="N59" i="10"/>
  <c r="N57" i="10"/>
  <c r="N51" i="10"/>
  <c r="N37" i="10" s="1"/>
  <c r="N60" i="10"/>
  <c r="O41" i="10"/>
  <c r="R41" i="5" l="1"/>
  <c r="Q59" i="5"/>
  <c r="Q60" i="5"/>
  <c r="Q51" i="5"/>
  <c r="Q37" i="5" s="1"/>
  <c r="Q57" i="5"/>
  <c r="AL3" i="7"/>
  <c r="AK2" i="7"/>
  <c r="O51" i="10"/>
  <c r="O37" i="10" s="1"/>
  <c r="O60" i="10"/>
  <c r="O59" i="10"/>
  <c r="P41" i="10"/>
  <c r="O57" i="10"/>
  <c r="R57" i="5" l="1"/>
  <c r="R59" i="5"/>
  <c r="R60" i="5"/>
  <c r="R51" i="5"/>
  <c r="R37" i="5" s="1"/>
  <c r="S41" i="5"/>
  <c r="AM3" i="7"/>
  <c r="AL2" i="7"/>
  <c r="P60" i="10"/>
  <c r="Q41" i="10"/>
  <c r="P57" i="10"/>
  <c r="P59" i="10"/>
  <c r="P51" i="10"/>
  <c r="P37" i="10" s="1"/>
  <c r="S57" i="5" l="1"/>
  <c r="T41" i="5"/>
  <c r="S60" i="5"/>
  <c r="S51" i="5"/>
  <c r="S37" i="5" s="1"/>
  <c r="S59" i="5"/>
  <c r="AN3" i="7"/>
  <c r="AM2" i="7"/>
  <c r="Q60" i="10"/>
  <c r="R41" i="10"/>
  <c r="Q51" i="10"/>
  <c r="Q37" i="10" s="1"/>
  <c r="Q57" i="10"/>
  <c r="Q59" i="10"/>
  <c r="T51" i="5" l="1"/>
  <c r="T37" i="5" s="1"/>
  <c r="U41" i="5"/>
  <c r="T60" i="5"/>
  <c r="T57" i="5"/>
  <c r="T59" i="5"/>
  <c r="AO3" i="7"/>
  <c r="AN2" i="7"/>
  <c r="R59" i="10"/>
  <c r="R57" i="10"/>
  <c r="R51" i="10"/>
  <c r="R37" i="10" s="1"/>
  <c r="R60" i="10"/>
  <c r="S41" i="10"/>
  <c r="U59" i="5" l="1"/>
  <c r="U57" i="5"/>
  <c r="U60" i="5"/>
  <c r="U51" i="5"/>
  <c r="U37" i="5" s="1"/>
  <c r="V41" i="5"/>
  <c r="AP3" i="7"/>
  <c r="AO2" i="7"/>
  <c r="S51" i="10"/>
  <c r="S37" i="10" s="1"/>
  <c r="S60" i="10"/>
  <c r="S59" i="10"/>
  <c r="S57" i="10"/>
  <c r="T41" i="10"/>
  <c r="V60" i="5" l="1"/>
  <c r="V59" i="5"/>
  <c r="V51" i="5"/>
  <c r="V37" i="5" s="1"/>
  <c r="W41" i="5"/>
  <c r="V57" i="5"/>
  <c r="AQ3" i="7"/>
  <c r="AP2" i="7"/>
  <c r="T60" i="10"/>
  <c r="T57" i="10"/>
  <c r="T51" i="10"/>
  <c r="T37" i="10" s="1"/>
  <c r="U41" i="10"/>
  <c r="T59" i="10"/>
  <c r="W57" i="5" l="1"/>
  <c r="W59" i="5"/>
  <c r="W51" i="5"/>
  <c r="W37" i="5" s="1"/>
  <c r="X41" i="5"/>
  <c r="W60" i="5"/>
  <c r="AR3" i="7"/>
  <c r="AQ2" i="7"/>
  <c r="U57" i="10"/>
  <c r="U59" i="10"/>
  <c r="U51" i="10"/>
  <c r="U37" i="10" s="1"/>
  <c r="V41" i="10"/>
  <c r="U60" i="10"/>
  <c r="X59" i="5" l="1"/>
  <c r="X51" i="5"/>
  <c r="X37" i="5" s="1"/>
  <c r="Y41" i="5"/>
  <c r="X60" i="5"/>
  <c r="X57" i="5"/>
  <c r="AS3" i="7"/>
  <c r="AR2" i="7"/>
  <c r="V60" i="10"/>
  <c r="W41" i="10"/>
  <c r="V59" i="10"/>
  <c r="V51" i="10"/>
  <c r="V37" i="10" s="1"/>
  <c r="V57" i="10"/>
  <c r="Y57" i="5" l="1"/>
  <c r="Y51" i="5"/>
  <c r="Y37" i="5" s="1"/>
  <c r="Y59" i="5"/>
  <c r="Y60" i="5"/>
  <c r="Z41" i="5"/>
  <c r="AT3" i="7"/>
  <c r="AS2" i="7"/>
  <c r="W59" i="10"/>
  <c r="W57" i="10"/>
  <c r="W60" i="10"/>
  <c r="X41" i="10"/>
  <c r="W51" i="10"/>
  <c r="W37" i="10" s="1"/>
  <c r="Z60" i="5" l="1"/>
  <c r="Z59" i="5"/>
  <c r="Z57" i="5"/>
  <c r="AA41" i="5"/>
  <c r="Z51" i="5"/>
  <c r="Z37" i="5" s="1"/>
  <c r="AU3" i="7"/>
  <c r="AT2" i="7"/>
  <c r="X57" i="10"/>
  <c r="X51" i="10"/>
  <c r="X37" i="10" s="1"/>
  <c r="Y41" i="10"/>
  <c r="X60" i="10"/>
  <c r="X59" i="10"/>
  <c r="AB41" i="5" l="1"/>
  <c r="AA59" i="5"/>
  <c r="AA60" i="5"/>
  <c r="AA51" i="5"/>
  <c r="AA37" i="5" s="1"/>
  <c r="AA57" i="5"/>
  <c r="AU2" i="7"/>
  <c r="AV3" i="7"/>
  <c r="Y57" i="10"/>
  <c r="Y59" i="10"/>
  <c r="Y51" i="10"/>
  <c r="Y37" i="10" s="1"/>
  <c r="Z41" i="10"/>
  <c r="Y60" i="10"/>
  <c r="AB60" i="5" l="1"/>
  <c r="AB57" i="5"/>
  <c r="AB51" i="5"/>
  <c r="AB37" i="5" s="1"/>
  <c r="AB59" i="5"/>
  <c r="AC41" i="5"/>
  <c r="AW3" i="7"/>
  <c r="AV2" i="7"/>
  <c r="Z60" i="10"/>
  <c r="AA41" i="10"/>
  <c r="Z59" i="10"/>
  <c r="Z51" i="10"/>
  <c r="Z37" i="10" s="1"/>
  <c r="Z57" i="10"/>
  <c r="AC51" i="5" l="1"/>
  <c r="AC37" i="5" s="1"/>
  <c r="AC60" i="5"/>
  <c r="AC57" i="5"/>
  <c r="AD41" i="5"/>
  <c r="AC59" i="5"/>
  <c r="AX3" i="7"/>
  <c r="AW2" i="7"/>
  <c r="AA59" i="10"/>
  <c r="AA57" i="10"/>
  <c r="AA60" i="10"/>
  <c r="AA51" i="10"/>
  <c r="AA37" i="10" s="1"/>
  <c r="AB41" i="10"/>
  <c r="AD60" i="5" l="1"/>
  <c r="AD59" i="5"/>
  <c r="AD57" i="5"/>
  <c r="AD51" i="5"/>
  <c r="AD37" i="5" s="1"/>
  <c r="AE41" i="5"/>
  <c r="AY3" i="7"/>
  <c r="AX2" i="7"/>
  <c r="AB57" i="10"/>
  <c r="AB59" i="10"/>
  <c r="AB60" i="10"/>
  <c r="AB51" i="10"/>
  <c r="AB37" i="10" s="1"/>
  <c r="AC41" i="10"/>
  <c r="AE60" i="5" l="1"/>
  <c r="AE59" i="5"/>
  <c r="AE51" i="5"/>
  <c r="AE37" i="5" s="1"/>
  <c r="AF41" i="5"/>
  <c r="AE57" i="5"/>
  <c r="AY2" i="7"/>
  <c r="AZ3" i="7"/>
  <c r="AC57" i="10"/>
  <c r="AC59" i="10"/>
  <c r="AD41" i="10"/>
  <c r="AC51" i="10"/>
  <c r="AC37" i="10" s="1"/>
  <c r="AC60" i="10"/>
  <c r="AF57" i="5" l="1"/>
  <c r="AF51" i="5"/>
  <c r="AF37" i="5" s="1"/>
  <c r="AF60" i="5"/>
  <c r="AG41" i="5"/>
  <c r="AF59" i="5"/>
  <c r="BA3" i="7"/>
  <c r="AZ2" i="7"/>
  <c r="AD60" i="10"/>
  <c r="AE41" i="10"/>
  <c r="AD59" i="10"/>
  <c r="AD51" i="10"/>
  <c r="AD37" i="10" s="1"/>
  <c r="AD57" i="10"/>
  <c r="AG60" i="5" l="1"/>
  <c r="AG59" i="5"/>
  <c r="AG57" i="5"/>
  <c r="AH41" i="5"/>
  <c r="AG51" i="5"/>
  <c r="AG37" i="5" s="1"/>
  <c r="BB3" i="7"/>
  <c r="BA2" i="7"/>
  <c r="AE59" i="10"/>
  <c r="AE57" i="10"/>
  <c r="AE60" i="10"/>
  <c r="AE51" i="10"/>
  <c r="AE37" i="10" s="1"/>
  <c r="AF41" i="10"/>
  <c r="AH57" i="5" l="1"/>
  <c r="AI41" i="5"/>
  <c r="AH60" i="5"/>
  <c r="AH59" i="5"/>
  <c r="AH51" i="5"/>
  <c r="AH37" i="5" s="1"/>
  <c r="BC3" i="7"/>
  <c r="BB2" i="7"/>
  <c r="AF57" i="10"/>
  <c r="AF59" i="10"/>
  <c r="AF60" i="10"/>
  <c r="AG41" i="10"/>
  <c r="AF51" i="10"/>
  <c r="AF37" i="10" s="1"/>
  <c r="AI60" i="5" l="1"/>
  <c r="AI51" i="5"/>
  <c r="AI37" i="5" s="1"/>
  <c r="AI59" i="5"/>
  <c r="AJ41" i="5"/>
  <c r="AI57" i="5"/>
  <c r="BD3" i="7"/>
  <c r="BC2" i="7"/>
  <c r="AG57" i="10"/>
  <c r="AG59" i="10"/>
  <c r="AG51" i="10"/>
  <c r="AG37" i="10" s="1"/>
  <c r="AH41" i="10"/>
  <c r="AG60" i="10"/>
  <c r="AJ59" i="5" l="1"/>
  <c r="AJ51" i="5"/>
  <c r="AJ37" i="5" s="1"/>
  <c r="AJ57" i="5"/>
  <c r="AJ60" i="5"/>
  <c r="BE3" i="7"/>
  <c r="BD2" i="7"/>
  <c r="AH60" i="10"/>
  <c r="AI41" i="10"/>
  <c r="AH59" i="10"/>
  <c r="AH57" i="10"/>
  <c r="AH51" i="10"/>
  <c r="AH37" i="10" s="1"/>
  <c r="BF3" i="7" l="1"/>
  <c r="BE2" i="7"/>
  <c r="AI59" i="10"/>
  <c r="AI57" i="10"/>
  <c r="AI60" i="10"/>
  <c r="AI51" i="10"/>
  <c r="AI37" i="10" s="1"/>
  <c r="AJ41" i="10"/>
  <c r="BG3" i="7" l="1"/>
  <c r="BF2" i="7"/>
  <c r="AJ57" i="10"/>
  <c r="AJ51" i="10"/>
  <c r="AJ37" i="10" s="1"/>
  <c r="AJ60" i="10"/>
  <c r="AJ59" i="10"/>
  <c r="BH3" i="7" l="1"/>
  <c r="BG2" i="7"/>
  <c r="BI3" i="7" l="1"/>
  <c r="BH2" i="7"/>
  <c r="BJ3" i="7" l="1"/>
  <c r="BI2" i="7"/>
  <c r="BK3" i="7" l="1"/>
  <c r="BJ2" i="7"/>
  <c r="BK2" i="7" l="1"/>
  <c r="BL3" i="7"/>
  <c r="BM3" i="7" l="1"/>
  <c r="BL2" i="7"/>
  <c r="BN3" i="7" l="1"/>
  <c r="BM2" i="7"/>
  <c r="BO3" i="7" l="1"/>
  <c r="BN2" i="7"/>
  <c r="BO2" i="7" l="1"/>
  <c r="BP3" i="7"/>
  <c r="BQ3" i="7" l="1"/>
  <c r="BP2" i="7"/>
  <c r="BR3" i="7" l="1"/>
  <c r="BQ2" i="7"/>
  <c r="BS3" i="7" l="1"/>
  <c r="BR2" i="7"/>
  <c r="BT3" i="7" l="1"/>
  <c r="BS2" i="7"/>
  <c r="BU3" i="7" l="1"/>
  <c r="BT2" i="7"/>
  <c r="BV3" i="7" l="1"/>
  <c r="BU2" i="7"/>
  <c r="BW3" i="7" l="1"/>
  <c r="BV2" i="7"/>
  <c r="BX3" i="7" l="1"/>
  <c r="BW2" i="7"/>
  <c r="BY3" i="7" l="1"/>
  <c r="BX2" i="7"/>
  <c r="BZ3" i="7" l="1"/>
  <c r="BY2" i="7"/>
  <c r="CA3" i="7" l="1"/>
  <c r="BZ2" i="7"/>
  <c r="CA2" i="7" l="1"/>
  <c r="CB3" i="7"/>
  <c r="CC3" i="7" l="1"/>
  <c r="CB2" i="7"/>
  <c r="CD3" i="7" l="1"/>
  <c r="CC2" i="7"/>
  <c r="CE3" i="7" l="1"/>
  <c r="CD2" i="7"/>
  <c r="CE2" i="7" l="1"/>
  <c r="CF3" i="7"/>
  <c r="CG3" i="7" l="1"/>
  <c r="CF2" i="7"/>
  <c r="CH3" i="7" l="1"/>
  <c r="CG2" i="7"/>
  <c r="CI3" i="7" l="1"/>
  <c r="CH2" i="7"/>
  <c r="CJ3" i="7" l="1"/>
  <c r="CI2" i="7"/>
  <c r="CK3" i="7" l="1"/>
  <c r="CJ2" i="7"/>
  <c r="CL3" i="7" l="1"/>
  <c r="CK2" i="7"/>
  <c r="CM3" i="7" l="1"/>
  <c r="CL2" i="7"/>
  <c r="CN3" i="7" l="1"/>
  <c r="CM2" i="7"/>
  <c r="CO3" i="7" l="1"/>
  <c r="CN2" i="7"/>
  <c r="CP3" i="7" l="1"/>
  <c r="CO2" i="7"/>
  <c r="CQ3" i="7" l="1"/>
  <c r="CP2" i="7"/>
  <c r="CQ2" i="7" l="1"/>
  <c r="CR3" i="7"/>
  <c r="CS3" i="7" l="1"/>
  <c r="CR2" i="7"/>
  <c r="CT3" i="7" l="1"/>
  <c r="CS2" i="7"/>
  <c r="CU3" i="7" l="1"/>
  <c r="CT2" i="7"/>
  <c r="CU2" i="7" l="1"/>
  <c r="CV3" i="7"/>
  <c r="CW3" i="7" l="1"/>
  <c r="CV2" i="7"/>
  <c r="CX3" i="7" l="1"/>
  <c r="CW2" i="7"/>
  <c r="CY3" i="7" l="1"/>
  <c r="CX2" i="7"/>
  <c r="CZ3" i="7" l="1"/>
  <c r="DA3" i="7" s="1"/>
  <c r="DB3" i="7" s="1"/>
  <c r="DC3" i="7" s="1"/>
  <c r="DD3" i="7" s="1"/>
  <c r="DE3" i="7" s="1"/>
  <c r="DF3" i="7" s="1"/>
  <c r="DG3" i="7" s="1"/>
  <c r="DH3" i="7" s="1"/>
  <c r="DI3" i="7" s="1"/>
  <c r="DJ3" i="7" s="1"/>
  <c r="DK3" i="7" s="1"/>
  <c r="DL3" i="7" s="1"/>
  <c r="DM3" i="7" s="1"/>
  <c r="DN3" i="7" s="1"/>
  <c r="DO3" i="7" s="1"/>
  <c r="DP3" i="7" s="1"/>
  <c r="DQ3" i="7" s="1"/>
  <c r="DR3" i="7" s="1"/>
  <c r="DS3" i="7" s="1"/>
  <c r="DT3" i="7" s="1"/>
  <c r="DU3" i="7" s="1"/>
  <c r="DV3" i="7" s="1"/>
  <c r="DW3" i="7" s="1"/>
  <c r="CY2" i="7"/>
  <c r="M28" i="7" l="1"/>
  <c r="K28" i="7"/>
  <c r="O28" i="7"/>
  <c r="J28" i="7"/>
  <c r="L28" i="7"/>
  <c r="N28" i="7"/>
  <c r="K61" i="7"/>
  <c r="M61" i="7"/>
  <c r="J61" i="7"/>
  <c r="N61" i="7"/>
  <c r="L61" i="7"/>
  <c r="O61" i="7"/>
  <c r="L9" i="7"/>
  <c r="M47" i="7"/>
  <c r="L47" i="7"/>
  <c r="M9" i="7"/>
  <c r="K47" i="7"/>
  <c r="O47" i="7"/>
  <c r="J9" i="7"/>
  <c r="J47" i="7"/>
  <c r="O9" i="7"/>
  <c r="K9" i="7"/>
  <c r="N47" i="7"/>
  <c r="N9" i="7"/>
  <c r="Q28" i="7" l="1"/>
  <c r="P28" i="7"/>
  <c r="R28" i="7" s="1"/>
  <c r="Q61" i="7"/>
  <c r="P61" i="7"/>
  <c r="R61" i="7" s="1"/>
  <c r="P9" i="7"/>
  <c r="R9" i="7" s="1"/>
  <c r="P47" i="7"/>
  <c r="R47" i="7" s="1"/>
  <c r="Q47" i="7"/>
  <c r="Q9" i="7"/>
</calcChain>
</file>

<file path=xl/sharedStrings.xml><?xml version="1.0" encoding="utf-8"?>
<sst xmlns="http://schemas.openxmlformats.org/spreadsheetml/2006/main" count="3068" uniqueCount="822">
  <si>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</si>
  <si>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</si>
  <si>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</si>
  <si>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</si>
  <si>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</si>
  <si>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</si>
  <si>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</si>
  <si>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</si>
  <si>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</si>
  <si>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</si>
  <si>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</si>
  <si>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</si>
  <si>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</si>
  <si>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</si>
  <si>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</si>
  <si>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</si>
  <si>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</si>
  <si>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</si>
  <si>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</si>
  <si>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</si>
  <si>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</si>
  <si>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</si>
  <si>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</si>
  <si>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</si>
  <si>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</si>
  <si>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</si>
  <si>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</si>
  <si>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</si>
  <si>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</si>
  <si>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</si>
  <si>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</si>
  <si>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</si>
  <si>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</si>
  <si>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</si>
  <si>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Fixed and Variable costs, Net Present Value, AIC and AISC of all feasible options - confidential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</si>
  <si>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</si>
  <si>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</si>
  <si>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</si>
  <si>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</si>
  <si>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</si>
  <si>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</si>
  <si>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</si>
  <si>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</si>
  <si>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</si>
  <si>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</si>
  <si>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11. Drought plan links graph</t>
  </si>
  <si>
    <t>Drought plan links graph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</si>
  <si>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</si>
  <si>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</si>
  <si>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</si>
  <si>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</si>
  <si>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</si>
  <si>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</si>
  <si>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</si>
  <si>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</si>
  <si>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</si>
  <si>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</si>
  <si>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</si>
  <si>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</si>
  <si>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</si>
  <si>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</si>
  <si>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</si>
  <si>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</si>
  <si>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2029-2030</t>
  </si>
  <si>
    <t>2030-2031</t>
  </si>
  <si>
    <t>2031-2032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</si>
  <si>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</si>
  <si>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</si>
  <si>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</si>
  <si>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</si>
  <si>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</si>
  <si>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</si>
  <si>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</si>
  <si>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</si>
  <si>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</si>
  <si>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</si>
  <si>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</si>
  <si>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</si>
  <si>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</si>
  <si>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</si>
  <si>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</si>
  <si>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</si>
  <si>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</si>
  <si>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</si>
  <si>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</si>
  <si>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</si>
  <si>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</si>
  <si>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</si>
  <si>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</si>
  <si>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</si>
  <si>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</si>
  <si>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</si>
  <si>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</si>
  <si>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</si>
  <si>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</si>
  <si>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</si>
  <si>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</si>
  <si>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</si>
  <si>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</si>
  <si>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</si>
  <si>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</si>
  <si>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</si>
  <si>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</si>
  <si>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</si>
  <si>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</si>
  <si>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</si>
  <si>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</si>
  <si>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</si>
  <si>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</si>
  <si>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</si>
  <si>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</si>
  <si>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</si>
  <si>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</si>
  <si>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</si>
  <si>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</si>
  <si>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</si>
  <si>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</si>
  <si>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</si>
  <si>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</si>
  <si>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</si>
  <si>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</si>
  <si>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</si>
  <si>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</si>
  <si>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</si>
  <si>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</si>
  <si>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</si>
  <si>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</si>
  <si>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</si>
  <si>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</si>
  <si>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</si>
  <si>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</si>
  <si>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Group #: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</si>
  <si>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</si>
  <si>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</si>
  <si>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</si>
  <si>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</si>
  <si>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</si>
  <si>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</si>
  <si>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</si>
  <si>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</si>
  <si>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</si>
  <si>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</si>
  <si>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</si>
  <si>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</si>
  <si>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</si>
  <si>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</si>
  <si>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</si>
  <si>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</si>
  <si>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</si>
  <si>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</si>
  <si>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</si>
  <si>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</si>
  <si>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</si>
  <si>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</si>
  <si>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</si>
  <si>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</si>
  <si>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</si>
  <si>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</si>
  <si>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</si>
  <si>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</si>
  <si>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</si>
  <si>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</si>
  <si>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</si>
  <si>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</si>
  <si>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</si>
  <si>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</si>
  <si>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</si>
  <si>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</si>
  <si>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</si>
  <si>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</si>
  <si>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</si>
  <si>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</si>
  <si>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</si>
  <si>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</si>
  <si>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</si>
  <si>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</si>
  <si>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</si>
  <si>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</si>
  <si>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</si>
  <si>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</si>
  <si>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</si>
  <si>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</si>
  <si>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</si>
  <si>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</si>
  <si>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</si>
  <si>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</si>
  <si>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</si>
  <si>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</si>
  <si>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</si>
  <si>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</si>
  <si>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</si>
  <si>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</si>
  <si>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</si>
  <si>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</si>
  <si>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</si>
  <si>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</si>
  <si>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</si>
  <si>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</si>
  <si>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</si>
  <si>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</si>
  <si>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</si>
  <si>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</si>
  <si>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</si>
  <si>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</si>
  <si>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</si>
  <si>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</si>
  <si>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</si>
  <si>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</si>
  <si>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</si>
  <si>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</si>
  <si>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</si>
  <si>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</si>
  <si>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</si>
  <si>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</si>
  <si>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</si>
  <si>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</si>
  <si>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</si>
  <si>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</si>
  <si>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</si>
  <si>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</si>
  <si>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</si>
  <si>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</si>
  <si>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</si>
  <si>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</si>
  <si>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</si>
  <si>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</si>
  <si>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</si>
  <si>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</si>
  <si>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</si>
  <si>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</si>
  <si>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</si>
  <si>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</si>
  <si>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</si>
  <si>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</si>
  <si>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</si>
  <si>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</si>
  <si>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</si>
  <si>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</si>
  <si>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</si>
  <si>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</si>
  <si>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</si>
  <si>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</si>
  <si>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</si>
  <si>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</si>
  <si>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</si>
  <si>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</si>
  <si>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</si>
  <si>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</si>
  <si>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</si>
  <si>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</si>
  <si>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</si>
  <si>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</si>
  <si>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</si>
  <si>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</si>
  <si>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</si>
  <si>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</si>
  <si>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</si>
  <si>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</si>
  <si>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</si>
  <si>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</si>
  <si>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</si>
  <si>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</si>
  <si>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</si>
  <si>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</si>
  <si>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</si>
  <si>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</si>
  <si>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</si>
  <si>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</si>
  <si>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</si>
  <si>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</si>
  <si>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</si>
  <si>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</si>
  <si>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</si>
  <si>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</si>
  <si>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</si>
  <si>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</si>
  <si>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</si>
  <si>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</si>
  <si>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</si>
  <si>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</si>
  <si>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</si>
  <si>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</si>
  <si>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</si>
  <si>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</si>
  <si>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</si>
  <si>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</si>
  <si>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</si>
  <si>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</si>
  <si>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</si>
  <si>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</si>
  <si>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</si>
  <si>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</si>
  <si>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</si>
  <si>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</si>
  <si>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</si>
  <si>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</si>
  <si>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</si>
  <si>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</si>
  <si>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</si>
  <si>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</si>
  <si>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</si>
  <si>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</si>
  <si>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</si>
  <si>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</si>
  <si>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</si>
  <si>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</si>
  <si>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</si>
  <si>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</si>
  <si>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</si>
  <si>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</si>
  <si>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</si>
  <si>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</si>
  <si>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</si>
  <si>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</si>
  <si>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</si>
  <si>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</si>
  <si>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</si>
  <si>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</si>
  <si>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</si>
  <si>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</si>
  <si>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</si>
  <si>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</si>
  <si>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</si>
  <si>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</si>
  <si>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</si>
  <si>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</si>
  <si>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</si>
  <si>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</si>
  <si>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</si>
  <si>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</si>
  <si>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</si>
  <si>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</si>
  <si>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</si>
  <si>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</si>
  <si>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</si>
  <si>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</si>
  <si>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</si>
  <si>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</si>
  <si>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</si>
  <si>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</si>
  <si>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</si>
  <si>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</si>
  <si>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</si>
  <si>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</si>
  <si>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</si>
  <si>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</si>
  <si>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</si>
  <si>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</si>
  <si>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</si>
  <si>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</si>
  <si>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</si>
  <si>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</si>
  <si>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</si>
  <si>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</si>
  <si>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</si>
  <si>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</si>
  <si>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</si>
  <si>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</si>
  <si>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</si>
  <si>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</si>
  <si>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</si>
  <si>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</si>
  <si>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</si>
  <si>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</si>
  <si>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</si>
  <si>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</si>
  <si>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</si>
  <si>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</si>
  <si>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</si>
  <si>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</si>
  <si>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</si>
  <si>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</si>
  <si>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</si>
  <si>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</si>
  <si>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</si>
  <si>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</si>
  <si>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</si>
  <si>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</si>
  <si>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</si>
  <si>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</si>
  <si>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</si>
  <si>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</si>
  <si>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</si>
  <si>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</si>
  <si>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</si>
  <si>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</si>
  <si>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</si>
  <si>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</si>
  <si>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</si>
  <si>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</si>
  <si>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</si>
  <si>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</si>
  <si>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</si>
  <si>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</si>
  <si>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</si>
  <si>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</si>
  <si>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</si>
  <si>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</si>
  <si>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</si>
  <si>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</si>
  <si>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</si>
  <si>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</si>
  <si>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</si>
  <si>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</si>
  <si>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</si>
  <si>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</si>
  <si>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</si>
  <si>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</si>
  <si>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</si>
  <si>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</si>
  <si>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</si>
  <si>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</si>
  <si>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</si>
  <si>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</si>
  <si>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</si>
  <si>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</si>
  <si>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</si>
  <si>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</si>
  <si>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</si>
  <si>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</si>
  <si>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</si>
  <si>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</si>
  <si>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</si>
  <si>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</si>
  <si>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</si>
  <si>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</si>
  <si>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</si>
  <si>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</si>
  <si>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</si>
  <si>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</si>
  <si>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</si>
  <si>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</si>
  <si>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</si>
  <si>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</si>
  <si>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</si>
  <si>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</si>
  <si>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</si>
  <si>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</si>
  <si>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</si>
  <si>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</si>
  <si>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</si>
  <si>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</si>
  <si>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</si>
  <si>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</si>
  <si>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</si>
  <si>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</si>
  <si>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</si>
  <si>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</si>
  <si>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</si>
  <si>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</si>
  <si>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</si>
  <si>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</si>
  <si>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</si>
  <si>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</si>
  <si>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</si>
  <si>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</si>
  <si>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</si>
  <si>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</si>
  <si>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</si>
  <si>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</si>
  <si>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</si>
  <si>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</si>
  <si>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</si>
  <si>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</si>
  <si>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</si>
  <si>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</si>
  <si>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</si>
  <si>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</si>
  <si>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</si>
  <si>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</si>
  <si>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</si>
  <si>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</si>
  <si>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</si>
  <si>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</si>
  <si>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</si>
  <si>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</si>
  <si>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</si>
  <si>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</si>
  <si>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</si>
  <si>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</si>
  <si>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</si>
  <si>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</si>
  <si>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</si>
  <si>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</si>
  <si>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</si>
  <si>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</si>
  <si>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</si>
  <si>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</si>
  <si>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</si>
  <si>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</si>
  <si>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</si>
  <si>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</si>
  <si>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</si>
  <si>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</si>
  <si>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</si>
  <si>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</si>
  <si>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</si>
  <si>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</si>
  <si>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</si>
  <si>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</si>
  <si>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</si>
  <si>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</si>
  <si>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</si>
  <si>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</si>
  <si>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</si>
  <si>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</si>
  <si>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</si>
  <si>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</si>
  <si>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</si>
  <si>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</si>
  <si>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</si>
  <si>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</si>
  <si>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</si>
  <si>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</si>
  <si>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</si>
  <si>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</si>
  <si>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</si>
  <si>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</si>
  <si>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</si>
  <si>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</si>
  <si>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</si>
  <si>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</si>
  <si>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</si>
  <si>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</si>
  <si>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</si>
  <si>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</si>
  <si>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</si>
  <si>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</si>
  <si>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</si>
  <si>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</si>
  <si>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</si>
  <si>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</si>
  <si>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</si>
  <si>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</si>
  <si>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</si>
  <si>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</si>
  <si>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</si>
  <si>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</si>
  <si>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</si>
  <si>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</si>
  <si>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</si>
  <si>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</si>
  <si>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</si>
  <si>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</si>
  <si>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</si>
  <si>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</si>
  <si>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</si>
  <si>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</si>
  <si>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</si>
  <si>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</si>
  <si>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</si>
  <si>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</si>
  <si>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</si>
  <si>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</si>
  <si>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</si>
  <si>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</si>
  <si>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</si>
  <si>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</si>
  <si>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</si>
  <si>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</si>
  <si>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</si>
  <si>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</si>
  <si>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</si>
  <si>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</si>
  <si>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</si>
  <si>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</si>
  <si>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</si>
  <si>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</si>
  <si>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</si>
  <si>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</si>
  <si>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</si>
  <si>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</si>
  <si>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</si>
  <si>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</si>
  <si>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</si>
  <si>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</si>
  <si>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</si>
  <si>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</si>
  <si>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</si>
  <si>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</si>
  <si>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</si>
  <si>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</si>
  <si>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</si>
  <si>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</si>
  <si>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</si>
  <si>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</si>
  <si>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</si>
  <si>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</si>
  <si>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</si>
  <si>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</si>
  <si>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</si>
  <si>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</si>
  <si>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</si>
  <si>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</si>
  <si>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</si>
  <si>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</si>
  <si>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</si>
  <si>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</si>
  <si>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</si>
  <si>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</si>
  <si>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</si>
  <si>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</si>
  <si>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</si>
  <si>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</si>
  <si>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</si>
  <si>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</si>
  <si>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</si>
  <si>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</si>
  <si>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</si>
  <si>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</si>
  <si>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</si>
  <si>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</si>
  <si>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</si>
  <si>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</si>
  <si>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</si>
  <si>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</si>
  <si>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</si>
  <si>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</si>
  <si>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</si>
  <si>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</si>
  <si>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</si>
  <si>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</si>
  <si>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</si>
  <si>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</si>
  <si>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</si>
  <si>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</si>
  <si>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</si>
  <si>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</si>
  <si>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</si>
  <si>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</si>
  <si>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</si>
  <si>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</si>
  <si>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</si>
  <si>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</si>
  <si>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</si>
  <si>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</si>
  <si>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</si>
  <si>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</si>
  <si>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</si>
  <si>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</si>
  <si>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</si>
  <si>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</si>
  <si>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</si>
  <si>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</si>
  <si>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</si>
  <si>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</si>
  <si>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</si>
  <si>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</si>
  <si>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</si>
  <si>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</si>
  <si>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</si>
  <si>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</si>
  <si>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</si>
  <si>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</si>
  <si>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</si>
  <si>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</si>
  <si>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</si>
  <si>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</si>
  <si>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</si>
  <si>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</si>
  <si>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</si>
  <si>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</si>
  <si>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</si>
  <si>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</si>
  <si>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</si>
  <si>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</si>
  <si>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</si>
  <si>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</si>
  <si>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</si>
  <si>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</si>
  <si>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</si>
  <si>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</si>
  <si>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</si>
  <si>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</si>
  <si>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</si>
  <si>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</si>
  <si>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</si>
  <si>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</si>
  <si>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</si>
  <si>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</si>
  <si>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</si>
  <si>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</si>
  <si>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</si>
  <si>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</si>
  <si>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</si>
  <si>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</si>
  <si>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</si>
  <si>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</si>
  <si>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</si>
  <si>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</si>
  <si>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</si>
  <si>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</si>
  <si>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</si>
  <si>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</si>
  <si>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</si>
  <si>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</si>
  <si>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</si>
  <si>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</si>
  <si>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</si>
  <si>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</si>
  <si>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</si>
  <si>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</si>
  <si>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</si>
  <si>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</si>
  <si>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</si>
  <si>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</si>
  <si>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</si>
  <si>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</si>
  <si>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</si>
  <si>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</si>
  <si>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</si>
  <si>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</si>
  <si>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</si>
  <si>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</si>
  <si>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</si>
  <si>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</si>
  <si>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</si>
  <si>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</si>
  <si>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</si>
  <si>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</si>
  <si>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</si>
  <si>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</si>
  <si>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</si>
  <si>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</si>
  <si>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</si>
  <si>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</si>
  <si>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</si>
  <si>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</si>
  <si>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</si>
  <si>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</si>
  <si>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</si>
  <si>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</si>
  <si>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</si>
  <si>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</si>
  <si>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</si>
  <si>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</si>
  <si>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</si>
  <si>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</si>
  <si>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</si>
  <si>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</si>
  <si>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</si>
  <si>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</si>
  <si>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</si>
  <si>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</si>
  <si>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</si>
  <si>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</si>
  <si>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</si>
  <si>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</si>
  <si>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</si>
  <si>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</si>
  <si>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</si>
  <si>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</si>
  <si>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</si>
  <si>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</si>
  <si>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</si>
  <si>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</si>
  <si>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</si>
  <si>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</si>
  <si>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</si>
  <si>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</si>
  <si>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</si>
  <si>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</si>
  <si>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</si>
  <si>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</si>
  <si>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</si>
  <si>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</si>
  <si>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</si>
  <si>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</si>
  <si>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Y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</si>
  <si>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</si>
  <si>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</si>
  <si>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</si>
  <si>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</si>
  <si>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</si>
  <si>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</si>
  <si>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</si>
  <si>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</si>
  <si>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</si>
  <si>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</si>
  <si>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</si>
  <si>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</si>
  <si>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</si>
  <si>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</si>
  <si>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</si>
  <si>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</si>
  <si>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</si>
  <si>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</si>
  <si>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</si>
  <si>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Severn Trent Water</t>
  </si>
  <si>
    <t>Kinsall</t>
  </si>
  <si>
    <t>Rednal</t>
  </si>
  <si>
    <t>2016-17</t>
  </si>
  <si>
    <t>WFD No Deterioration</t>
  </si>
  <si>
    <t>RSA</t>
  </si>
  <si>
    <t>Marcus O'Kane</t>
  </si>
  <si>
    <t>GW</t>
  </si>
  <si>
    <t>Kinsall and Rednall</t>
  </si>
  <si>
    <t>Group licence &amp; pump capacity</t>
  </si>
  <si>
    <t>Potable water import to Kinsall WRZ at Whittington</t>
  </si>
  <si>
    <t>RAW07</t>
  </si>
  <si>
    <t>N</t>
  </si>
  <si>
    <t>Financing costs</t>
  </si>
  <si>
    <t xml:space="preserve">No drought resilience narrative was carried out for this WRZ as identified under our drought vulnerability assessment see Appendix A9 in the narrative for more information. </t>
  </si>
  <si>
    <t>18/54/3/179/G</t>
  </si>
  <si>
    <t>Home water efficiency checks including social housing</t>
  </si>
  <si>
    <t>WE003</t>
  </si>
  <si>
    <t xml:space="preserve">List individual measures used in scenario e.g.
(6)  No data entered- N/A for WRZ
</t>
  </si>
  <si>
    <t>N/A</t>
  </si>
  <si>
    <t>(6)</t>
  </si>
  <si>
    <t>9BL+ (6. Preferred scenario ref 60.1+ 6. Preferred scenario ref 58.4)</t>
  </si>
  <si>
    <t>7FP-(9FP+10FP)</t>
  </si>
  <si>
    <t>7BL+ 8BL+ (6. Preferred scenario ref 58.7) + (6. Preferred scenario ref 58.1)</t>
  </si>
  <si>
    <t>Non potable water supplied to: None</t>
  </si>
  <si>
    <t>Leakage Reduction</t>
  </si>
  <si>
    <t>Enhanced metering</t>
  </si>
  <si>
    <t>Demand</t>
  </si>
  <si>
    <t>Enhanced Metering</t>
  </si>
  <si>
    <t>This is a company wide decision, and the AIC reflects the company wide costs and demand benefits</t>
  </si>
  <si>
    <t>Active Leakage Control</t>
  </si>
  <si>
    <t>This is a company wide decision, and the AIC reflects the company wide costs and demand benefits for measured and unmeasured water efficiency programmes</t>
  </si>
  <si>
    <t>No more than 3 in 100 Temporary Use Bans</t>
  </si>
  <si>
    <t>v11 - August 2016 with updates upto v14 Oct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</si>
</sst>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164" formatCode="yyyy\-yy"/>
    <numFmt numFmtId="165" formatCode="0.0"/>
    <numFmt numFmtId="166" formatCode="0.000"/>
    <numFmt numFmtId="167" formatCode="yyyy/yy"/>
    <numFmt numFmtId="168" formatCode="#,##0.0"/>
  </numFmts>
  <fonts count="58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b/>
      <sz val="12"/>
      <color indexed="8"/>
      <name val="Arial"/>
      <family val="2"/>
    </font>
    <font>
      <b/>
      <sz val="12"/>
      <color indexed="55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sz val="10"/>
      <color theme="0" tint="-0.249977111117893"/>
      <name val="Arial"/>
      <family val="2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1" fillId="0" borderId="0"/>
  </cellStyleXfs>
  <cellXfs count="1060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7" fillId="2" borderId="0" xfId="1" applyFont="1" applyFill="1" applyBorder="1" applyProtection="1"/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3" fillId="0" borderId="12" xfId="1" applyFont="1" applyFill="1" applyBorder="1" applyAlignment="1" applyProtection="1">
      <alignment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8" fillId="0" borderId="12" xfId="1" applyFont="1" applyFill="1" applyBorder="1" applyAlignment="1" applyProtection="1"/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24" fillId="0" borderId="12" xfId="1" applyFont="1" applyFill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7" fillId="2" borderId="35" xfId="1" applyFont="1" applyFill="1" applyBorder="1" applyAlignment="1" applyProtection="1">
      <alignment horizontal="center" vertical="center" wrapText="1"/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0" fontId="33" fillId="2" borderId="0" xfId="1" applyFont="1" applyFill="1" applyBorder="1" applyProtection="1"/>
    <xf numFmtId="49" fontId="11" fillId="2" borderId="0" xfId="1" applyNumberFormat="1" applyFont="1" applyFill="1" applyAlignment="1" applyProtection="1">
      <alignment horizontal="center" vertical="center"/>
      <protection locked="0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0" fontId="37" fillId="2" borderId="0" xfId="1" applyFont="1" applyFill="1" applyBorder="1" applyAlignment="1" applyProtection="1">
      <alignment horizontal="center"/>
    </xf>
    <xf numFmtId="0" fontId="24" fillId="6" borderId="78" xfId="1" applyFont="1" applyFill="1" applyBorder="1" applyAlignment="1" applyProtection="1">
      <alignment horizontal="center" vertical="center" wrapText="1"/>
    </xf>
    <xf numFmtId="0" fontId="26" fillId="6" borderId="19" xfId="1" applyFont="1" applyFill="1" applyBorder="1" applyAlignment="1" applyProtection="1">
      <alignment horizontal="center" wrapText="1"/>
    </xf>
    <xf numFmtId="0" fontId="26" fillId="6" borderId="80" xfId="1" applyFont="1" applyFill="1" applyBorder="1" applyAlignment="1" applyProtection="1">
      <alignment horizontal="center" wrapText="1"/>
    </xf>
    <xf numFmtId="0" fontId="26" fillId="6" borderId="79" xfId="1" applyFont="1" applyFill="1" applyBorder="1" applyAlignment="1" applyProtection="1">
      <alignment horizontal="center" wrapText="1"/>
    </xf>
    <xf numFmtId="0" fontId="11" fillId="6" borderId="0" xfId="1" applyFont="1" applyFill="1" applyBorder="1" applyAlignment="1" applyProtection="1">
      <alignment horizontal="left" vertical="center"/>
    </xf>
    <xf numFmtId="0" fontId="8" fillId="6" borderId="47" xfId="1" applyFont="1" applyFill="1" applyBorder="1" applyAlignment="1" applyProtection="1">
      <alignment horizontal="center" vertical="center"/>
    </xf>
    <xf numFmtId="0" fontId="19" fillId="6" borderId="0" xfId="1" applyFont="1" applyFill="1" applyBorder="1" applyAlignment="1" applyProtection="1">
      <alignment horizontal="center" wrapText="1"/>
    </xf>
    <xf numFmtId="0" fontId="26" fillId="6" borderId="0" xfId="1" applyFont="1" applyFill="1" applyBorder="1" applyAlignment="1" applyProtection="1">
      <alignment horizontal="center" wrapText="1"/>
    </xf>
    <xf numFmtId="0" fontId="26" fillId="6" borderId="5" xfId="1" applyFont="1" applyFill="1" applyBorder="1" applyAlignment="1" applyProtection="1">
      <alignment horizontal="center" wrapText="1"/>
    </xf>
    <xf numFmtId="0" fontId="42" fillId="6" borderId="4" xfId="1" applyFont="1" applyFill="1" applyBorder="1" applyAlignment="1" applyProtection="1">
      <alignment horizontal="left" wrapText="1"/>
    </xf>
    <xf numFmtId="0" fontId="11" fillId="2" borderId="4" xfId="1" applyFont="1" applyFill="1" applyBorder="1" applyAlignment="1" applyProtection="1">
      <alignment horizontal="left" wrapText="1"/>
    </xf>
    <xf numFmtId="0" fontId="15" fillId="2" borderId="9" xfId="1" applyFont="1" applyFill="1" applyBorder="1" applyAlignment="1" applyProtection="1">
      <alignment horizontal="left" wrapText="1"/>
    </xf>
    <xf numFmtId="0" fontId="24" fillId="6" borderId="47" xfId="1" applyFont="1" applyFill="1" applyBorder="1" applyAlignment="1" applyProtection="1">
      <alignment horizontal="center" vertical="center" wrapText="1"/>
    </xf>
    <xf numFmtId="0" fontId="3" fillId="6" borderId="47" xfId="1" applyFont="1" applyFill="1" applyBorder="1" applyAlignment="1" applyProtection="1">
      <alignment horizontal="center" vertical="center"/>
    </xf>
    <xf numFmtId="0" fontId="3" fillId="6" borderId="55" xfId="1" applyFont="1" applyFill="1" applyBorder="1" applyAlignment="1" applyProtection="1">
      <alignment horizontal="center" vertical="center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7" fillId="2" borderId="0" xfId="1" applyFont="1" applyFill="1" applyBorder="1" applyAlignment="1" applyProtection="1">
      <alignment vertical="center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44" fillId="0" borderId="57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26" fillId="6" borderId="57" xfId="1" applyFont="1" applyFill="1" applyBorder="1" applyAlignment="1" applyProtection="1">
      <alignment horizontal="center" vertical="center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9" fontId="19" fillId="0" borderId="0" xfId="8" applyFont="1" applyFill="1" applyBorder="1" applyAlignment="1" applyProtection="1">
      <alignment horizontal="center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1" fontId="29" fillId="2" borderId="0" xfId="1" applyNumberFormat="1" applyFont="1" applyFill="1" applyBorder="1" applyAlignment="1" applyProtection="1">
      <alignment horizontal="center" vertical="center"/>
      <protection locked="0"/>
    </xf>
    <xf numFmtId="2" fontId="29" fillId="2" borderId="0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8" fillId="0" borderId="0" xfId="0" applyFont="1"/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0" fontId="26" fillId="6" borderId="45" xfId="1" applyFont="1" applyFill="1" applyBorder="1" applyAlignment="1" applyProtection="1">
      <alignment vertical="center" wrapText="1"/>
    </xf>
    <xf numFmtId="0" fontId="26" fillId="6" borderId="41" xfId="1" applyFont="1" applyFill="1" applyBorder="1" applyAlignment="1" applyProtection="1">
      <alignment horizontal="left" vertical="center" wrapText="1"/>
    </xf>
    <xf numFmtId="0" fontId="26" fillId="6" borderId="41" xfId="1" applyFont="1" applyFill="1" applyBorder="1" applyAlignment="1" applyProtection="1">
      <alignment horizontal="center" vertical="center" wrapText="1"/>
    </xf>
    <xf numFmtId="0" fontId="26" fillId="6" borderId="44" xfId="1" applyFont="1" applyFill="1" applyBorder="1" applyAlignment="1" applyProtection="1">
      <alignment horizontal="center" wrapText="1"/>
    </xf>
    <xf numFmtId="0" fontId="26" fillId="6" borderId="46" xfId="1" applyFont="1" applyFill="1" applyBorder="1" applyAlignment="1" applyProtection="1">
      <alignment horizontal="center" wrapText="1"/>
    </xf>
    <xf numFmtId="0" fontId="26" fillId="6" borderId="57" xfId="1" applyFont="1" applyFill="1" applyBorder="1" applyAlignment="1" applyProtection="1">
      <alignment horizontal="center" vertical="center" wrapText="1"/>
    </xf>
    <xf numFmtId="0" fontId="11" fillId="6" borderId="0" xfId="1" applyFont="1" applyFill="1" applyBorder="1" applyAlignment="1" applyProtection="1">
      <alignment vertical="center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0" fontId="50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1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2" fontId="1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" fillId="0" borderId="36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3" applyFont="1" applyFill="1" applyBorder="1" applyAlignment="1" applyProtection="1">
      <alignment horizontal="right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0" fontId="1" fillId="0" borderId="6" xfId="1" applyFont="1" applyFill="1" applyBorder="1" applyAlignment="1" applyProtection="1">
      <alignment horizontal="center" vertical="center" wrapText="1"/>
    </xf>
    <xf numFmtId="165" fontId="1" fillId="0" borderId="53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0" borderId="68" xfId="1" applyNumberFormat="1" applyFont="1" applyFill="1" applyBorder="1" applyAlignment="1" applyProtection="1">
      <alignment horizontal="center" vertical="center"/>
      <protection locked="0"/>
    </xf>
    <xf numFmtId="2" fontId="1" fillId="0" borderId="53" xfId="1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7" xfId="1" applyNumberFormat="1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9" fontId="1" fillId="3" borderId="62" xfId="8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165" fontId="1" fillId="6" borderId="8" xfId="1" applyNumberFormat="1" applyFont="1" applyFill="1" applyBorder="1" applyAlignment="1" applyProtection="1">
      <alignment horizontal="center" vertical="center" wrapText="1"/>
    </xf>
    <xf numFmtId="0" fontId="1" fillId="6" borderId="6" xfId="1" applyFont="1" applyFill="1" applyBorder="1" applyAlignment="1" applyProtection="1">
      <alignment horizontal="center" vertical="center" wrapText="1"/>
    </xf>
    <xf numFmtId="2" fontId="1" fillId="3" borderId="6" xfId="1" applyNumberFormat="1" applyFont="1" applyFill="1" applyBorder="1" applyAlignment="1" applyProtection="1">
      <alignment horizontal="center" vertical="center"/>
    </xf>
    <xf numFmtId="0" fontId="1" fillId="6" borderId="36" xfId="1" applyFont="1" applyFill="1" applyBorder="1" applyAlignment="1" applyProtection="1">
      <alignment horizontal="center" vertical="center" wrapText="1"/>
      <protection locked="0"/>
    </xf>
    <xf numFmtId="165" fontId="1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" fillId="6" borderId="8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1" applyFont="1" applyFill="1" applyBorder="1" applyAlignment="1" applyProtection="1">
      <alignment horizontal="center" vertical="center" wrapText="1"/>
      <protection locked="0"/>
    </xf>
    <xf numFmtId="0" fontId="1" fillId="0" borderId="29" xfId="4" applyFont="1" applyFill="1" applyBorder="1" applyAlignment="1">
      <alignment horizontal="center" vertical="center" wrapText="1"/>
    </xf>
    <xf numFmtId="0" fontId="1" fillId="2" borderId="36" xfId="5" applyFont="1" applyFill="1" applyBorder="1" applyAlignment="1" applyProtection="1">
      <alignment horizontal="center" vertical="center"/>
      <protection locked="0"/>
    </xf>
    <xf numFmtId="0" fontId="1" fillId="2" borderId="6" xfId="4" applyFont="1" applyFill="1" applyBorder="1" applyAlignment="1" applyProtection="1">
      <alignment horizontal="center" vertical="center"/>
      <protection locked="0"/>
    </xf>
    <xf numFmtId="0" fontId="1" fillId="2" borderId="6" xfId="5" applyFont="1" applyFill="1" applyBorder="1" applyAlignment="1" applyProtection="1">
      <alignment horizontal="center" vertical="center"/>
      <protection locked="0"/>
    </xf>
    <xf numFmtId="0" fontId="1" fillId="0" borderId="36" xfId="4" applyFont="1" applyFill="1" applyBorder="1" applyAlignment="1" applyProtection="1">
      <alignment horizontal="center" vertical="center"/>
      <protection locked="0"/>
    </xf>
    <xf numFmtId="0" fontId="1" fillId="0" borderId="6" xfId="4" applyFont="1" applyFill="1" applyBorder="1" applyAlignment="1" applyProtection="1">
      <alignment horizontal="center" vertical="center"/>
      <protection locked="0"/>
    </xf>
    <xf numFmtId="0" fontId="1" fillId="0" borderId="6" xfId="5" applyFont="1" applyFill="1" applyBorder="1" applyAlignment="1" applyProtection="1">
      <alignment horizontal="center" vertical="center"/>
      <protection locked="0"/>
    </xf>
    <xf numFmtId="2" fontId="1" fillId="0" borderId="6" xfId="6" applyNumberFormat="1" applyFont="1" applyFill="1" applyBorder="1" applyAlignment="1">
      <alignment horizontal="center" vertical="center"/>
    </xf>
    <xf numFmtId="2" fontId="1" fillId="0" borderId="6" xfId="7" applyNumberFormat="1" applyFont="1" applyFill="1" applyBorder="1" applyAlignment="1" applyProtection="1">
      <alignment horizontal="center" vertical="center"/>
      <protection locked="0"/>
    </xf>
    <xf numFmtId="0" fontId="1" fillId="0" borderId="44" xfId="1" applyFont="1" applyFill="1" applyBorder="1" applyAlignment="1" applyProtection="1">
      <alignment horizontal="center" vertical="center"/>
    </xf>
    <xf numFmtId="0" fontId="1" fillId="3" borderId="8" xfId="1" applyFont="1" applyFill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horizontal="center" vertical="center"/>
      <protection locked="0"/>
    </xf>
    <xf numFmtId="0" fontId="1" fillId="2" borderId="36" xfId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1" fillId="3" borderId="52" xfId="1" applyFont="1" applyFill="1" applyBorder="1" applyAlignment="1" applyProtection="1">
      <alignment horizontal="center" vertical="center"/>
    </xf>
    <xf numFmtId="0" fontId="1" fillId="0" borderId="50" xfId="1" applyFont="1" applyFill="1" applyBorder="1" applyAlignment="1" applyProtection="1">
      <alignment horizontal="center" vertical="center"/>
    </xf>
    <xf numFmtId="0" fontId="1" fillId="3" borderId="6" xfId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0" fontId="1" fillId="0" borderId="8" xfId="1" applyFont="1" applyFill="1" applyBorder="1" applyAlignment="1" applyProtection="1">
      <alignment horizontal="center" vertical="center"/>
    </xf>
    <xf numFmtId="0" fontId="1" fillId="0" borderId="8" xfId="1" applyFont="1" applyFill="1" applyBorder="1" applyAlignment="1" applyProtection="1">
      <alignment horizontal="center" vertical="center"/>
      <protection locked="0"/>
    </xf>
    <xf numFmtId="0" fontId="1" fillId="3" borderId="8" xfId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0" fontId="1" fillId="0" borderId="57" xfId="1" applyFont="1" applyFill="1" applyBorder="1" applyAlignment="1" applyProtection="1">
      <alignment horizontal="center" vertical="center"/>
      <protection locked="0"/>
    </xf>
    <xf numFmtId="0" fontId="1" fillId="0" borderId="58" xfId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0" borderId="59" xfId="1" applyNumberFormat="1" applyFont="1" applyFill="1" applyBorder="1" applyAlignment="1" applyProtection="1">
      <alignment horizontal="center" vertical="center"/>
      <protection locked="0"/>
    </xf>
    <xf numFmtId="0" fontId="1" fillId="0" borderId="44" xfId="1" applyFont="1" applyFill="1" applyBorder="1" applyAlignment="1" applyProtection="1">
      <alignment horizontal="center" vertical="center"/>
      <protection locked="0"/>
    </xf>
    <xf numFmtId="49" fontId="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41" xfId="1" applyFont="1" applyFill="1" applyBorder="1" applyAlignment="1" applyProtection="1">
      <alignment horizontal="center" vertical="center"/>
      <protection locked="0"/>
    </xf>
    <xf numFmtId="0" fontId="1" fillId="2" borderId="64" xfId="1" applyFont="1" applyFill="1" applyBorder="1" applyAlignment="1" applyProtection="1">
      <alignment horizontal="center" vertical="center"/>
      <protection locked="0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2" fontId="1" fillId="2" borderId="64" xfId="1" applyNumberFormat="1" applyFont="1" applyFill="1" applyBorder="1" applyAlignment="1" applyProtection="1">
      <alignment horizontal="center" vertical="center"/>
      <protection locked="0"/>
    </xf>
    <xf numFmtId="2" fontId="1" fillId="2" borderId="63" xfId="1" applyNumberFormat="1" applyFont="1" applyFill="1" applyBorder="1" applyAlignment="1" applyProtection="1">
      <alignment horizontal="center" vertical="center"/>
      <protection locked="0"/>
    </xf>
    <xf numFmtId="0" fontId="1" fillId="2" borderId="54" xfId="1" applyFont="1" applyFill="1" applyBorder="1" applyAlignment="1" applyProtection="1">
      <alignment horizontal="center" vertical="center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0" fontId="1" fillId="0" borderId="39" xfId="1" applyFont="1" applyFill="1" applyBorder="1" applyAlignment="1" applyProtection="1">
      <alignment horizontal="center" vertical="center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0" borderId="49" xfId="1" applyNumberFormat="1" applyFont="1" applyFill="1" applyBorder="1" applyAlignment="1" applyProtection="1">
      <alignment horizontal="center" vertical="center"/>
      <protection locked="0"/>
    </xf>
    <xf numFmtId="0" fontId="1" fillId="6" borderId="8" xfId="1" applyFont="1" applyFill="1" applyBorder="1" applyAlignment="1" applyProtection="1">
      <alignment horizontal="center" vertical="center"/>
      <protection locked="0"/>
    </xf>
    <xf numFmtId="49" fontId="1" fillId="6" borderId="39" xfId="1" quotePrefix="1" applyNumberFormat="1" applyFont="1" applyFill="1" applyBorder="1" applyAlignment="1" applyProtection="1">
      <alignment horizontal="center" vertical="center" wrapText="1"/>
    </xf>
    <xf numFmtId="0" fontId="1" fillId="6" borderId="6" xfId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6" borderId="53" xfId="1" applyNumberFormat="1" applyFont="1" applyFill="1" applyBorder="1" applyAlignment="1" applyProtection="1">
      <alignment horizontal="center" vertical="center"/>
      <protection locked="0"/>
    </xf>
    <xf numFmtId="0" fontId="1" fillId="3" borderId="39" xfId="1" applyFont="1" applyFill="1" applyBorder="1" applyAlignment="1" applyProtection="1">
      <alignment horizontal="center" vertical="center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53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0" fontId="1" fillId="0" borderId="65" xfId="1" applyFont="1" applyFill="1" applyBorder="1" applyAlignment="1" applyProtection="1">
      <alignment horizontal="center" vertical="center"/>
      <protection locked="0"/>
    </xf>
    <xf numFmtId="49" fontId="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66" xfId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Fill="1" applyBorder="1" applyAlignment="1" applyProtection="1">
      <alignment horizontal="center" vertical="center"/>
      <protection locked="0"/>
    </xf>
    <xf numFmtId="2" fontId="1" fillId="0" borderId="67" xfId="1" applyNumberFormat="1" applyFont="1" applyFill="1" applyBorder="1" applyAlignment="1" applyProtection="1">
      <alignment horizontal="center" vertical="center"/>
      <protection locked="0"/>
    </xf>
    <xf numFmtId="49" fontId="1" fillId="2" borderId="36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/>
      <protection locked="0"/>
    </xf>
    <xf numFmtId="0" fontId="1" fillId="3" borderId="65" xfId="1" applyFont="1" applyFill="1" applyBorder="1" applyAlignment="1" applyProtection="1">
      <alignment horizontal="center" vertical="center"/>
      <protection locked="0"/>
    </xf>
    <xf numFmtId="49" fontId="1" fillId="3" borderId="69" xfId="1" applyNumberFormat="1" applyFont="1" applyFill="1" applyBorder="1" applyAlignment="1" applyProtection="1">
      <alignment horizontal="center" vertical="center"/>
      <protection locked="0"/>
    </xf>
    <xf numFmtId="0" fontId="1" fillId="3" borderId="70" xfId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7" xfId="1" applyNumberFormat="1" applyFont="1" applyFill="1" applyBorder="1" applyAlignment="1" applyProtection="1">
      <alignment horizontal="center" vertical="center"/>
      <protection locked="0"/>
    </xf>
    <xf numFmtId="0" fontId="1" fillId="0" borderId="41" xfId="1" applyFont="1" applyBorder="1" applyAlignment="1" applyProtection="1">
      <alignment horizontal="center" vertical="center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0" fontId="1" fillId="0" borderId="6" xfId="1" applyFont="1" applyFill="1" applyBorder="1" applyAlignment="1" applyProtection="1">
      <alignment horizontal="left" vertical="center"/>
    </xf>
    <xf numFmtId="0" fontId="1" fillId="0" borderId="6" xfId="1" applyFont="1" applyBorder="1" applyAlignment="1" applyProtection="1">
      <alignment horizontal="center" vertical="center"/>
    </xf>
    <xf numFmtId="0" fontId="1" fillId="3" borderId="57" xfId="1" applyFont="1" applyFill="1" applyBorder="1" applyAlignment="1" applyProtection="1">
      <alignment horizontal="center" vertical="center"/>
    </xf>
    <xf numFmtId="49" fontId="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9" xfId="1" applyFont="1" applyFill="1" applyBorder="1" applyAlignment="1" applyProtection="1">
      <alignment horizontal="center" vertical="center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left" vertical="center" wrapText="1"/>
    </xf>
    <xf numFmtId="0" fontId="1" fillId="0" borderId="36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left" vertical="center" wrapText="1"/>
    </xf>
    <xf numFmtId="0" fontId="1" fillId="3" borderId="65" xfId="1" applyFont="1" applyFill="1" applyBorder="1" applyAlignment="1" applyProtection="1">
      <alignment horizontal="center" vertical="center"/>
    </xf>
    <xf numFmtId="0" fontId="1" fillId="3" borderId="61" xfId="1" applyFont="1" applyFill="1" applyBorder="1" applyAlignment="1" applyProtection="1">
      <alignment horizontal="left" vertical="center"/>
    </xf>
    <xf numFmtId="49" fontId="1" fillId="3" borderId="66" xfId="1" applyNumberFormat="1" applyFont="1" applyFill="1" applyBorder="1" applyAlignment="1" applyProtection="1">
      <alignment horizontal="center" vertical="center" wrapText="1"/>
    </xf>
    <xf numFmtId="0" fontId="1" fillId="3" borderId="71" xfId="1" applyFont="1" applyFill="1" applyBorder="1" applyAlignment="1" applyProtection="1">
      <alignment horizontal="center" vertical="center"/>
    </xf>
    <xf numFmtId="0" fontId="1" fillId="2" borderId="41" xfId="1" applyFont="1" applyFill="1" applyBorder="1" applyAlignment="1" applyProtection="1">
      <alignment vertical="center"/>
    </xf>
    <xf numFmtId="0" fontId="1" fillId="2" borderId="6" xfId="1" applyFont="1" applyFill="1" applyBorder="1" applyAlignment="1" applyProtection="1">
      <alignment vertical="center"/>
    </xf>
    <xf numFmtId="0" fontId="1" fillId="3" borderId="72" xfId="1" applyFont="1" applyFill="1" applyBorder="1" applyAlignment="1" applyProtection="1">
      <alignment horizontal="center" vertical="center"/>
    </xf>
    <xf numFmtId="0" fontId="1" fillId="3" borderId="56" xfId="1" applyFont="1" applyFill="1" applyBorder="1" applyAlignment="1" applyProtection="1">
      <alignment horizontal="left" vertical="center"/>
    </xf>
    <xf numFmtId="49" fontId="1" fillId="3" borderId="54" xfId="1" applyNumberFormat="1" applyFont="1" applyFill="1" applyBorder="1" applyAlignment="1" applyProtection="1">
      <alignment horizontal="center" vertical="center" wrapText="1"/>
    </xf>
    <xf numFmtId="0" fontId="1" fillId="3" borderId="25" xfId="1" applyFont="1" applyFill="1" applyBorder="1" applyAlignment="1" applyProtection="1">
      <alignment horizontal="center" vertical="center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2" fontId="1" fillId="3" borderId="59" xfId="1" applyNumberFormat="1" applyFont="1" applyFill="1" applyBorder="1" applyAlignment="1" applyProtection="1">
      <alignment horizontal="center" vertical="center"/>
      <protection locked="0"/>
    </xf>
    <xf numFmtId="0" fontId="1" fillId="3" borderId="64" xfId="1" applyFont="1" applyFill="1" applyBorder="1" applyAlignment="1" applyProtection="1">
      <alignment horizontal="center" vertical="center"/>
    </xf>
    <xf numFmtId="49" fontId="1" fillId="3" borderId="40" xfId="1" applyNumberFormat="1" applyFont="1" applyFill="1" applyBorder="1" applyAlignment="1" applyProtection="1">
      <alignment horizontal="center" vertical="center" wrapText="1"/>
    </xf>
    <xf numFmtId="0" fontId="1" fillId="3" borderId="41" xfId="1" applyFont="1" applyFill="1" applyBorder="1" applyAlignment="1" applyProtection="1">
      <alignment horizontal="center" vertical="center"/>
    </xf>
    <xf numFmtId="0" fontId="1" fillId="3" borderId="40" xfId="1" applyFont="1" applyFill="1" applyBorder="1" applyAlignment="1" applyProtection="1">
      <alignment horizontal="center" vertical="center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63" xfId="1" applyNumberFormat="1" applyFont="1" applyFill="1" applyBorder="1" applyAlignment="1" applyProtection="1">
      <alignment horizontal="center" vertical="center"/>
      <protection locked="0"/>
    </xf>
    <xf numFmtId="0" fontId="1" fillId="3" borderId="69" xfId="1" applyFont="1" applyFill="1" applyBorder="1" applyAlignment="1" applyProtection="1">
      <alignment horizontal="center" vertical="center"/>
    </xf>
    <xf numFmtId="0" fontId="1" fillId="3" borderId="66" xfId="1" applyFont="1" applyFill="1" applyBorder="1" applyAlignment="1" applyProtection="1">
      <alignment horizontal="left" vertical="center"/>
    </xf>
    <xf numFmtId="0" fontId="1" fillId="3" borderId="61" xfId="1" applyFont="1" applyFill="1" applyBorder="1" applyAlignment="1" applyProtection="1">
      <alignment horizontal="center" vertical="center"/>
    </xf>
    <xf numFmtId="0" fontId="1" fillId="3" borderId="66" xfId="1" applyFont="1" applyFill="1" applyBorder="1" applyAlignment="1" applyProtection="1">
      <alignment horizontal="center" vertical="center"/>
    </xf>
    <xf numFmtId="49" fontId="1" fillId="3" borderId="36" xfId="1" applyNumberFormat="1" applyFont="1" applyFill="1" applyBorder="1" applyAlignment="1" applyProtection="1">
      <alignment horizontal="center" vertical="center" wrapText="1"/>
    </xf>
    <xf numFmtId="0" fontId="1" fillId="3" borderId="36" xfId="1" applyFont="1" applyFill="1" applyBorder="1" applyAlignment="1" applyProtection="1">
      <alignment horizontal="center" vertical="center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51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2" fontId="33" fillId="2" borderId="0" xfId="1" applyNumberFormat="1" applyFont="1" applyFill="1" applyBorder="1" applyAlignment="1" applyProtection="1">
      <alignment horizontal="center" vertical="center"/>
      <protection locked="0"/>
    </xf>
    <xf numFmtId="0" fontId="26" fillId="6" borderId="4" xfId="1" applyFont="1" applyFill="1" applyBorder="1" applyAlignment="1" applyProtection="1">
      <alignment horizontal="center" vertical="center" wrapText="1"/>
    </xf>
    <xf numFmtId="0" fontId="29" fillId="2" borderId="0" xfId="1" applyFont="1" applyFill="1" applyBorder="1" applyAlignment="1">
      <alignment horizontal="center" vertical="center"/>
    </xf>
    <xf numFmtId="0" fontId="1" fillId="6" borderId="0" xfId="1" applyFont="1" applyFill="1" applyBorder="1" applyAlignment="1" applyProtection="1">
      <alignment horizontal="center" vertical="center"/>
    </xf>
    <xf numFmtId="0" fontId="1" fillId="6" borderId="10" xfId="1" applyFont="1" applyFill="1" applyBorder="1" applyAlignment="1" applyProtection="1">
      <alignment horizontal="center" vertical="center"/>
    </xf>
    <xf numFmtId="0" fontId="1" fillId="6" borderId="57" xfId="1" applyFont="1" applyFill="1" applyBorder="1" applyAlignment="1" applyProtection="1">
      <alignment horizontal="center" vertical="center" wrapText="1"/>
    </xf>
    <xf numFmtId="0" fontId="1" fillId="6" borderId="39" xfId="1" applyFont="1" applyFill="1" applyBorder="1" applyAlignment="1" applyProtection="1">
      <alignment horizontal="center" vertical="center" wrapText="1"/>
    </xf>
    <xf numFmtId="0" fontId="1" fillId="0" borderId="39" xfId="1" applyFont="1" applyFill="1" applyBorder="1" applyAlignment="1" applyProtection="1">
      <alignment horizontal="center" vertical="center" wrapText="1"/>
    </xf>
    <xf numFmtId="0" fontId="1" fillId="6" borderId="36" xfId="1" applyFont="1" applyFill="1" applyBorder="1" applyAlignment="1" applyProtection="1">
      <alignment horizontal="center" vertical="center" wrapText="1"/>
    </xf>
    <xf numFmtId="0" fontId="1" fillId="0" borderId="36" xfId="1" applyFont="1" applyFill="1" applyBorder="1" applyAlignment="1" applyProtection="1">
      <alignment horizontal="center" vertical="center" wrapText="1"/>
    </xf>
    <xf numFmtId="0" fontId="1" fillId="6" borderId="39" xfId="1" applyFont="1" applyFill="1" applyBorder="1" applyAlignment="1" applyProtection="1">
      <alignment horizontal="center" vertical="center"/>
    </xf>
    <xf numFmtId="0" fontId="1" fillId="0" borderId="65" xfId="1" applyFont="1" applyFill="1" applyBorder="1" applyAlignment="1" applyProtection="1">
      <alignment horizontal="center" vertical="center"/>
    </xf>
    <xf numFmtId="1" fontId="26" fillId="6" borderId="39" xfId="1" applyNumberFormat="1" applyFont="1" applyFill="1" applyBorder="1" applyAlignment="1" applyProtection="1">
      <alignment horizontal="center" vertical="center" wrapText="1"/>
    </xf>
    <xf numFmtId="1" fontId="1" fillId="6" borderId="39" xfId="1" applyNumberFormat="1" applyFont="1" applyFill="1" applyBorder="1" applyAlignment="1" applyProtection="1">
      <alignment horizontal="center" vertical="center" wrapText="1"/>
    </xf>
    <xf numFmtId="1" fontId="1" fillId="6" borderId="6" xfId="1" applyNumberFormat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 wrapText="1"/>
    </xf>
    <xf numFmtId="1" fontId="1" fillId="6" borderId="6" xfId="1" applyNumberFormat="1" applyFont="1" applyFill="1" applyBorder="1" applyAlignment="1" applyProtection="1">
      <alignment horizontal="center" vertical="center"/>
    </xf>
    <xf numFmtId="1" fontId="15" fillId="6" borderId="6" xfId="1" applyNumberFormat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Alignment="1" applyProtection="1">
      <alignment horizontal="center" vertical="center"/>
    </xf>
    <xf numFmtId="0" fontId="1" fillId="6" borderId="6" xfId="1" applyFont="1" applyFill="1" applyBorder="1" applyAlignment="1" applyProtection="1">
      <alignment horizontal="center" vertical="center" wrapText="1"/>
      <protection locked="0"/>
    </xf>
    <xf numFmtId="0" fontId="29" fillId="2" borderId="0" xfId="1" applyFont="1" applyFill="1" applyBorder="1" applyAlignment="1" applyProtection="1">
      <alignment horizontal="center" vertical="center"/>
      <protection locked="0"/>
    </xf>
    <xf numFmtId="0" fontId="24" fillId="2" borderId="0" xfId="1" applyNumberFormat="1" applyFont="1" applyFill="1" applyBorder="1" applyAlignment="1" applyProtection="1">
      <alignment horizontal="center" vertical="center"/>
      <protection locked="0"/>
    </xf>
    <xf numFmtId="0" fontId="16" fillId="2" borderId="17" xfId="1" applyFont="1" applyFill="1" applyBorder="1" applyAlignment="1" applyProtection="1">
      <alignment horizontal="center" vertical="center"/>
      <protection locked="0"/>
    </xf>
    <xf numFmtId="0" fontId="16" fillId="2" borderId="0" xfId="1" applyFont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horizontal="center" vertical="center"/>
      <protection locked="0"/>
    </xf>
    <xf numFmtId="0" fontId="1" fillId="2" borderId="0" xfId="1" applyFill="1" applyAlignment="1">
      <alignment horizontal="center" vertical="center"/>
    </xf>
    <xf numFmtId="0" fontId="1" fillId="2" borderId="64" xfId="1" applyFont="1" applyFill="1" applyBorder="1" applyAlignment="1" applyProtection="1">
      <alignment horizontal="center" vertical="center" wrapText="1"/>
      <protection locked="0"/>
    </xf>
    <xf numFmtId="0" fontId="1" fillId="2" borderId="6" xfId="1" applyFont="1" applyFill="1" applyBorder="1" applyAlignment="1" applyProtection="1">
      <alignment horizontal="center" vertical="center" wrapText="1"/>
      <protection locked="0"/>
    </xf>
    <xf numFmtId="0" fontId="1" fillId="3" borderId="6" xfId="1" applyFont="1" applyFill="1" applyBorder="1" applyAlignment="1" applyProtection="1">
      <alignment horizontal="center" vertical="center" wrapText="1"/>
      <protection locked="0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0" fontId="1" fillId="2" borderId="66" xfId="1" applyFont="1" applyFill="1" applyBorder="1" applyAlignment="1" applyProtection="1">
      <alignment horizontal="center" vertical="center" wrapText="1"/>
      <protection locked="0"/>
    </xf>
    <xf numFmtId="0" fontId="1" fillId="2" borderId="36" xfId="1" applyFont="1" applyFill="1" applyBorder="1" applyAlignment="1" applyProtection="1">
      <alignment horizontal="center" vertical="center" wrapText="1"/>
      <protection locked="0"/>
    </xf>
    <xf numFmtId="0" fontId="1" fillId="3" borderId="66" xfId="1" applyFont="1" applyFill="1" applyBorder="1" applyAlignment="1" applyProtection="1">
      <alignment horizontal="center" vertical="center" wrapText="1"/>
      <protection locked="0"/>
    </xf>
    <xf numFmtId="0" fontId="1" fillId="0" borderId="41" xfId="1" applyFont="1" applyFill="1" applyBorder="1" applyAlignment="1" applyProtection="1">
      <alignment horizontal="center" vertical="center"/>
    </xf>
    <xf numFmtId="0" fontId="1" fillId="0" borderId="6" xfId="1" applyFont="1" applyFill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" fillId="2" borderId="41" xfId="1" applyFont="1" applyFill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horizontal="center" vertical="center"/>
    </xf>
    <xf numFmtId="0" fontId="1" fillId="3" borderId="56" xfId="1" applyFont="1" applyFill="1" applyBorder="1" applyAlignment="1" applyProtection="1">
      <alignment horizontal="center" vertical="center"/>
    </xf>
    <xf numFmtId="0" fontId="1" fillId="3" borderId="66" xfId="1" applyFont="1" applyFill="1" applyBorder="1" applyAlignment="1" applyProtection="1">
      <alignment horizontal="center" vertical="center" wrapText="1"/>
    </xf>
    <xf numFmtId="0" fontId="24" fillId="2" borderId="18" xfId="1" applyFont="1" applyFill="1" applyBorder="1" applyAlignment="1" applyProtection="1">
      <alignment horizontal="center" vertical="center"/>
      <protection locked="0"/>
    </xf>
    <xf numFmtId="2" fontId="8" fillId="2" borderId="37" xfId="1" applyNumberFormat="1" applyFont="1" applyFill="1" applyBorder="1" applyAlignment="1" applyProtection="1">
      <alignment horizontal="center" vertical="center"/>
      <protection locked="0"/>
    </xf>
    <xf numFmtId="0" fontId="24" fillId="2" borderId="25" xfId="1" applyFont="1" applyFill="1" applyBorder="1" applyAlignment="1" applyProtection="1">
      <alignment horizontal="center" vertical="center"/>
      <protection locked="0"/>
    </xf>
    <xf numFmtId="2" fontId="8" fillId="2" borderId="38" xfId="1" applyNumberFormat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center" vertical="center"/>
      <protection locked="0"/>
    </xf>
    <xf numFmtId="0" fontId="24" fillId="2" borderId="29" xfId="1" applyFont="1" applyFill="1" applyBorder="1" applyAlignment="1" applyProtection="1">
      <alignment horizontal="center" vertical="center"/>
      <protection locked="0"/>
    </xf>
    <xf numFmtId="0" fontId="8" fillId="2" borderId="39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29" fillId="2" borderId="0" xfId="1" applyNumberFormat="1" applyFont="1" applyFill="1" applyBorder="1" applyAlignment="1" applyProtection="1">
      <alignment horizontal="center" vertical="center"/>
      <protection locked="0"/>
    </xf>
    <xf numFmtId="0" fontId="37" fillId="2" borderId="0" xfId="1" applyFont="1" applyFill="1" applyBorder="1" applyAlignment="1" applyProtection="1">
      <alignment horizontal="center" vertical="center"/>
    </xf>
    <xf numFmtId="1" fontId="32" fillId="2" borderId="0" xfId="1" applyNumberFormat="1" applyFont="1" applyFill="1" applyBorder="1" applyAlignment="1" applyProtection="1">
      <alignment horizontal="center" vertical="center"/>
    </xf>
    <xf numFmtId="165" fontId="33" fillId="2" borderId="0" xfId="1" applyNumberFormat="1" applyFont="1" applyFill="1" applyBorder="1" applyAlignment="1">
      <alignment horizontal="center" vertical="center"/>
    </xf>
    <xf numFmtId="0" fontId="33" fillId="2" borderId="0" xfId="1" applyFont="1" applyFill="1" applyBorder="1" applyAlignment="1" applyProtection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1" fillId="2" borderId="0" xfId="1" applyFill="1" applyAlignment="1">
      <alignment horizontal="center" vertical="center" wrapText="1"/>
    </xf>
    <xf numFmtId="49" fontId="1" fillId="2" borderId="0" xfId="1" applyNumberFormat="1" applyFill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38" fillId="2" borderId="0" xfId="1" applyFont="1" applyFill="1" applyAlignment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  <protection locked="0"/>
    </xf>
    <xf numFmtId="2" fontId="33" fillId="2" borderId="0" xfId="1" applyNumberFormat="1" applyFont="1" applyFill="1" applyBorder="1" applyAlignment="1" applyProtection="1">
      <alignment horizontal="center" vertical="center"/>
    </xf>
    <xf numFmtId="0" fontId="8" fillId="2" borderId="43" xfId="1" applyFont="1" applyFill="1" applyBorder="1" applyAlignment="1" applyProtection="1">
      <alignment horizontal="center" vertical="center"/>
    </xf>
    <xf numFmtId="49" fontId="33" fillId="2" borderId="0" xfId="1" applyNumberFormat="1" applyFont="1" applyFill="1" applyBorder="1" applyAlignment="1" applyProtection="1">
      <alignment horizontal="center" vertical="center"/>
    </xf>
    <xf numFmtId="0" fontId="33" fillId="2" borderId="0" xfId="1" applyFont="1" applyFill="1" applyBorder="1" applyAlignment="1" applyProtection="1">
      <alignment horizontal="center" vertical="center"/>
      <protection locked="0"/>
    </xf>
    <xf numFmtId="0" fontId="24" fillId="2" borderId="0" xfId="1" applyFont="1" applyFill="1" applyBorder="1" applyAlignment="1" applyProtection="1">
      <alignment horizontal="center" vertical="center"/>
      <protection locked="0"/>
    </xf>
    <xf numFmtId="0" fontId="16" fillId="2" borderId="13" xfId="1" applyFont="1" applyFill="1" applyBorder="1" applyAlignment="1" applyProtection="1">
      <alignment horizontal="center" vertical="center"/>
      <protection locked="0"/>
    </xf>
    <xf numFmtId="0" fontId="30" fillId="0" borderId="13" xfId="1" applyFont="1" applyBorder="1" applyAlignment="1" applyProtection="1">
      <alignment horizontal="center" vertical="center"/>
      <protection locked="0"/>
    </xf>
    <xf numFmtId="0" fontId="16" fillId="0" borderId="13" xfId="1" applyFont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31" fillId="0" borderId="13" xfId="1" applyFont="1" applyBorder="1" applyAlignment="1" applyProtection="1">
      <alignment horizontal="center" vertical="center"/>
      <protection locked="0"/>
    </xf>
    <xf numFmtId="0" fontId="16" fillId="0" borderId="13" xfId="1" applyFont="1" applyBorder="1" applyAlignment="1" applyProtection="1">
      <alignment horizontal="center" vertical="center" wrapText="1"/>
      <protection locked="0"/>
    </xf>
    <xf numFmtId="0" fontId="29" fillId="2" borderId="0" xfId="1" applyFont="1" applyFill="1" applyBorder="1" applyAlignment="1" applyProtection="1">
      <alignment horizontal="center" vertical="center" wrapText="1"/>
      <protection locked="0"/>
    </xf>
    <xf numFmtId="0" fontId="24" fillId="2" borderId="19" xfId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24" fillId="2" borderId="7" xfId="1" applyFont="1" applyFill="1" applyBorder="1" applyAlignment="1" applyProtection="1">
      <alignment horizontal="center" vertical="center"/>
      <protection locked="0"/>
    </xf>
    <xf numFmtId="2" fontId="8" fillId="2" borderId="39" xfId="1" applyNumberFormat="1" applyFont="1" applyFill="1" applyBorder="1" applyAlignment="1" applyProtection="1">
      <alignment horizontal="center" vertical="center"/>
      <protection locked="0"/>
    </xf>
    <xf numFmtId="0" fontId="32" fillId="2" borderId="0" xfId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vertical="center"/>
    </xf>
    <xf numFmtId="1" fontId="33" fillId="2" borderId="0" xfId="1" applyNumberFormat="1" applyFont="1" applyFill="1" applyBorder="1" applyAlignment="1" applyProtection="1">
      <alignment horizontal="center" vertical="center" wrapText="1"/>
    </xf>
    <xf numFmtId="0" fontId="1" fillId="2" borderId="0" xfId="1" applyFill="1" applyAlignment="1" applyProtection="1">
      <alignment horizontal="center" vertical="center" wrapText="1"/>
      <protection locked="0"/>
    </xf>
    <xf numFmtId="165" fontId="33" fillId="2" borderId="0" xfId="1" applyNumberFormat="1" applyFont="1" applyFill="1" applyBorder="1" applyAlignment="1" applyProtection="1">
      <alignment horizontal="center" vertical="center"/>
      <protection locked="0"/>
    </xf>
    <xf numFmtId="1" fontId="33" fillId="2" borderId="0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0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25" fillId="2" borderId="0" xfId="1" applyFont="1" applyFill="1" applyBorder="1" applyAlignment="1" applyProtection="1">
      <alignment horizontal="center" vertical="center" wrapText="1"/>
      <protection locked="0"/>
    </xf>
    <xf numFmtId="0" fontId="1" fillId="2" borderId="0" xfId="1" applyFill="1" applyBorder="1" applyAlignment="1" applyProtection="1">
      <alignment horizontal="center" vertical="center"/>
      <protection locked="0"/>
    </xf>
    <xf numFmtId="0" fontId="1" fillId="2" borderId="0" xfId="1" applyFill="1" applyBorder="1" applyAlignment="1" applyProtection="1">
      <alignment horizontal="center" vertical="center" wrapText="1"/>
      <protection locked="0"/>
    </xf>
    <xf numFmtId="0" fontId="24" fillId="2" borderId="25" xfId="1" applyFont="1" applyFill="1" applyBorder="1" applyAlignment="1" applyProtection="1">
      <alignment horizontal="center" vertical="center" wrapText="1"/>
      <protection locked="0"/>
    </xf>
    <xf numFmtId="0" fontId="1" fillId="3" borderId="45" xfId="1" applyFont="1" applyFill="1" applyBorder="1" applyAlignment="1" applyProtection="1">
      <alignment horizontal="left" vertical="center" wrapText="1"/>
    </xf>
    <xf numFmtId="49" fontId="1" fillId="2" borderId="39" xfId="1" applyNumberFormat="1" applyFont="1" applyFill="1" applyBorder="1" applyAlignment="1" applyProtection="1">
      <alignment horizontal="center" vertical="center" wrapText="1"/>
    </xf>
    <xf numFmtId="49" fontId="1" fillId="6" borderId="6" xfId="1" applyNumberFormat="1" applyFont="1" applyFill="1" applyBorder="1" applyAlignment="1" applyProtection="1">
      <alignment horizontal="center" vertical="center" wrapText="1"/>
    </xf>
    <xf numFmtId="49" fontId="1" fillId="6" borderId="39" xfId="1" applyNumberFormat="1" applyFont="1" applyFill="1" applyBorder="1" applyAlignment="1" applyProtection="1">
      <alignment horizontal="center" vertical="center" wrapText="1"/>
    </xf>
    <xf numFmtId="49" fontId="1" fillId="0" borderId="39" xfId="1" applyNumberFormat="1" applyFont="1" applyFill="1" applyBorder="1" applyAlignment="1" applyProtection="1">
      <alignment horizontal="center" vertical="center" wrapText="1"/>
    </xf>
    <xf numFmtId="2" fontId="1" fillId="3" borderId="57" xfId="1" applyNumberFormat="1" applyFont="1" applyFill="1" applyBorder="1" applyAlignment="1" applyProtection="1">
      <alignment horizontal="center" vertical="center"/>
    </xf>
    <xf numFmtId="2" fontId="1" fillId="3" borderId="36" xfId="1" applyNumberFormat="1" applyFont="1" applyFill="1" applyBorder="1" applyAlignment="1" applyProtection="1">
      <alignment horizontal="left" vertical="center"/>
    </xf>
    <xf numFmtId="2" fontId="1" fillId="3" borderId="29" xfId="1" applyNumberFormat="1" applyFont="1" applyFill="1" applyBorder="1" applyAlignment="1" applyProtection="1">
      <alignment horizontal="center" vertical="center"/>
    </xf>
    <xf numFmtId="1" fontId="1" fillId="3" borderId="29" xfId="1" applyNumberFormat="1" applyFont="1" applyFill="1" applyBorder="1" applyAlignment="1" applyProtection="1">
      <alignment horizontal="center" vertical="center"/>
    </xf>
    <xf numFmtId="0" fontId="1" fillId="0" borderId="54" xfId="1" applyFont="1" applyBorder="1" applyAlignment="1" applyProtection="1">
      <alignment horizontal="center" vertical="center"/>
    </xf>
    <xf numFmtId="0" fontId="1" fillId="3" borderId="90" xfId="1" applyFont="1" applyFill="1" applyBorder="1" applyAlignment="1" applyProtection="1">
      <alignment horizontal="center" vertical="center"/>
    </xf>
    <xf numFmtId="0" fontId="1" fillId="3" borderId="89" xfId="1" applyFont="1" applyFill="1" applyBorder="1" applyAlignment="1" applyProtection="1">
      <alignment horizontal="center" vertical="center"/>
    </xf>
    <xf numFmtId="0" fontId="1" fillId="3" borderId="40" xfId="1" applyFont="1" applyFill="1" applyBorder="1" applyAlignment="1" applyProtection="1">
      <alignment horizontal="left" vertical="center" wrapText="1"/>
    </xf>
    <xf numFmtId="49" fontId="1" fillId="3" borderId="6" xfId="1" applyNumberFormat="1" applyFont="1" applyFill="1" applyBorder="1" applyAlignment="1" applyProtection="1">
      <alignment horizontal="center" vertical="center" wrapText="1"/>
    </xf>
    <xf numFmtId="165" fontId="1" fillId="4" borderId="66" xfId="1" applyNumberFormat="1" applyFont="1" applyFill="1" applyBorder="1" applyAlignment="1" applyProtection="1">
      <alignment horizontal="center" vertical="center"/>
      <protection locked="0"/>
    </xf>
    <xf numFmtId="165" fontId="1" fillId="5" borderId="66" xfId="1" applyNumberFormat="1" applyFont="1" applyFill="1" applyBorder="1" applyAlignment="1" applyProtection="1">
      <alignment horizontal="center" vertical="center"/>
      <protection locked="0"/>
    </xf>
    <xf numFmtId="0" fontId="1" fillId="3" borderId="44" xfId="1" applyFont="1" applyFill="1" applyBorder="1" applyAlignment="1" applyProtection="1">
      <alignment horizontal="center" vertical="center"/>
    </xf>
    <xf numFmtId="0" fontId="1" fillId="3" borderId="41" xfId="1" applyFont="1" applyFill="1" applyBorder="1" applyAlignment="1" applyProtection="1">
      <alignment horizontal="left" vertical="center"/>
    </xf>
    <xf numFmtId="0" fontId="26" fillId="6" borderId="68" xfId="1" applyFont="1" applyFill="1" applyBorder="1" applyAlignment="1" applyProtection="1">
      <alignment horizontal="center" vertical="center" wrapText="1"/>
    </xf>
    <xf numFmtId="2" fontId="11" fillId="2" borderId="26" xfId="1" applyNumberFormat="1" applyFont="1" applyFill="1" applyBorder="1" applyAlignment="1" applyProtection="1">
      <alignment horizontal="left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1" borderId="4" xfId="1" applyFont="1" applyFill="1" applyBorder="1" applyAlignment="1" applyProtection="1">
      <alignment horizontal="center"/>
    </xf>
    <xf numFmtId="0" fontId="3" fillId="11" borderId="0" xfId="1" applyFont="1" applyFill="1" applyBorder="1" applyAlignment="1" applyProtection="1">
      <alignment horizontal="center"/>
    </xf>
    <xf numFmtId="0" fontId="3" fillId="11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0" fontId="1" fillId="2" borderId="54" xfId="4" applyFont="1" applyFill="1" applyBorder="1" applyAlignment="1" applyProtection="1">
      <alignment horizontal="center" vertical="center"/>
      <protection locked="0"/>
    </xf>
    <xf numFmtId="0" fontId="1" fillId="2" borderId="36" xfId="4" applyFont="1" applyFill="1" applyBorder="1" applyAlignment="1" applyProtection="1">
      <alignment horizontal="center" vertical="center"/>
      <protection locked="0"/>
    </xf>
    <xf numFmtId="2" fontId="1" fillId="0" borderId="54" xfId="7" applyNumberFormat="1" applyFont="1" applyFill="1" applyBorder="1" applyAlignment="1" applyProtection="1">
      <alignment horizontal="center" vertical="center"/>
      <protection locked="0"/>
    </xf>
    <xf numFmtId="0" fontId="48" fillId="0" borderId="36" xfId="0" applyFont="1" applyBorder="1" applyAlignment="1">
      <alignment horizontal="center" vertical="center"/>
    </xf>
    <xf numFmtId="2" fontId="1" fillId="0" borderId="54" xfId="1" applyNumberFormat="1" applyFont="1" applyFill="1" applyBorder="1" applyAlignment="1" applyProtection="1">
      <alignment horizontal="center" vertical="center" wrapText="1"/>
      <protection locked="0"/>
    </xf>
    <xf numFmtId="0" fontId="48" fillId="0" borderId="36" xfId="0" applyFont="1" applyBorder="1" applyAlignment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26" fillId="2" borderId="47" xfId="1" applyFont="1" applyFill="1" applyBorder="1" applyAlignment="1" applyProtection="1">
      <alignment horizontal="center" vertical="center" textRotation="90"/>
    </xf>
    <xf numFmtId="0" fontId="26" fillId="2" borderId="55" xfId="1" applyFont="1" applyFill="1" applyBorder="1" applyAlignment="1" applyProtection="1">
      <alignment horizontal="center" vertical="center" textRotation="9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24" fillId="0" borderId="47" xfId="1" applyFont="1" applyBorder="1" applyAlignment="1">
      <alignment horizontal="center" vertical="center" textRotation="90"/>
    </xf>
    <xf numFmtId="0" fontId="7" fillId="2" borderId="10" xfId="1" applyFont="1" applyFill="1" applyBorder="1" applyAlignment="1" applyProtection="1">
      <alignment horizontal="left" vertical="center" wrapText="1"/>
    </xf>
    <xf numFmtId="0" fontId="0" fillId="0" borderId="0" xfId="0" applyProtection="1"/>
    <xf numFmtId="2" fontId="8" fillId="0" borderId="6" xfId="1" applyNumberFormat="1" applyFont="1" applyFill="1" applyBorder="1" applyAlignment="1" applyProtection="1">
      <alignment horizontal="left"/>
    </xf>
    <xf numFmtId="1" fontId="8" fillId="0" borderId="6" xfId="1" applyNumberFormat="1" applyFont="1" applyFill="1" applyBorder="1" applyAlignment="1" applyProtection="1">
      <alignment horizontal="left"/>
    </xf>
    <xf numFmtId="0" fontId="8" fillId="0" borderId="6" xfId="3" applyFont="1" applyFill="1" applyBorder="1" applyAlignment="1" applyProtection="1">
      <alignment horizontal="left"/>
    </xf>
    <xf numFmtId="164" fontId="8" fillId="0" borderId="6" xfId="1" applyNumberFormat="1" applyFont="1" applyFill="1" applyBorder="1" applyAlignment="1" applyProtection="1">
      <alignment horizontal="left"/>
    </xf>
    <xf numFmtId="0" fontId="7" fillId="2" borderId="7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</xf>
    <xf numFmtId="2" fontId="8" fillId="0" borderId="0" xfId="1" applyNumberFormat="1" applyFont="1" applyFill="1" applyBorder="1" applyAlignment="1" applyProtection="1">
      <alignment horizontal="left"/>
    </xf>
    <xf numFmtId="0" fontId="6" fillId="0" borderId="2" xfId="1" applyFont="1" applyBorder="1" applyProtection="1"/>
    <xf numFmtId="0" fontId="29" fillId="2" borderId="0" xfId="1" applyFont="1" applyFill="1" applyBorder="1" applyAlignment="1" applyProtection="1">
      <alignment horizontal="center" vertical="center"/>
    </xf>
    <xf numFmtId="0" fontId="24" fillId="2" borderId="0" xfId="1" applyNumberFormat="1" applyFont="1" applyFill="1" applyBorder="1" applyAlignment="1" applyProtection="1">
      <alignment horizontal="center" vertical="center"/>
    </xf>
    <xf numFmtId="0" fontId="16" fillId="2" borderId="17" xfId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49" fontId="30" fillId="2" borderId="0" xfId="1" applyNumberFormat="1" applyFont="1" applyFill="1" applyAlignment="1" applyProtection="1">
      <alignment horizontal="center" vertical="center"/>
    </xf>
    <xf numFmtId="0" fontId="15" fillId="2" borderId="0" xfId="1" applyFont="1" applyFill="1" applyAlignment="1" applyProtection="1">
      <alignment horizontal="center" vertical="center"/>
    </xf>
    <xf numFmtId="0" fontId="11" fillId="2" borderId="0" xfId="1" applyFont="1" applyFill="1" applyAlignment="1" applyProtection="1">
      <alignment horizontal="center" vertical="center"/>
    </xf>
    <xf numFmtId="0" fontId="11" fillId="2" borderId="0" xfId="1" applyFont="1" applyFill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4" fillId="2" borderId="0" xfId="1" applyFont="1" applyFill="1" applyBorder="1" applyAlignment="1" applyProtection="1">
      <alignment horizontal="center" vertical="center"/>
    </xf>
    <xf numFmtId="0" fontId="35" fillId="2" borderId="0" xfId="1" applyFont="1" applyFill="1" applyBorder="1" applyAlignment="1" applyProtection="1">
      <alignment horizontal="center" vertical="center"/>
    </xf>
    <xf numFmtId="0" fontId="7" fillId="0" borderId="34" xfId="1" applyFont="1" applyBorder="1" applyAlignment="1" applyProtection="1">
      <alignment horizontal="center" vertical="center" wrapText="1"/>
    </xf>
    <xf numFmtId="0" fontId="7" fillId="0" borderId="35" xfId="1" applyFont="1" applyBorder="1" applyAlignment="1" applyProtection="1">
      <alignment horizontal="center" vertical="center" wrapText="1"/>
    </xf>
    <xf numFmtId="0" fontId="7" fillId="0" borderId="40" xfId="1" applyFont="1" applyBorder="1" applyAlignment="1" applyProtection="1">
      <alignment horizontal="center" vertical="center" wrapText="1"/>
    </xf>
    <xf numFmtId="1" fontId="7" fillId="4" borderId="41" xfId="1" applyNumberFormat="1" applyFont="1" applyFill="1" applyBorder="1" applyAlignment="1" applyProtection="1">
      <alignment horizontal="center" vertical="center" wrapText="1"/>
    </xf>
    <xf numFmtId="1" fontId="36" fillId="5" borderId="35" xfId="1" applyNumberFormat="1" applyFont="1" applyFill="1" applyBorder="1" applyAlignment="1" applyProtection="1">
      <alignment horizontal="center" vertical="center" wrapText="1"/>
    </xf>
    <xf numFmtId="1" fontId="36" fillId="5" borderId="41" xfId="1" applyNumberFormat="1" applyFont="1" applyFill="1" applyBorder="1" applyAlignment="1" applyProtection="1">
      <alignment horizontal="center" vertical="center" wrapText="1"/>
    </xf>
    <xf numFmtId="1" fontId="7" fillId="0" borderId="41" xfId="1" applyNumberFormat="1" applyFont="1" applyFill="1" applyBorder="1" applyAlignment="1" applyProtection="1">
      <alignment horizontal="center" vertical="center" wrapText="1"/>
    </xf>
    <xf numFmtId="1" fontId="7" fillId="0" borderId="42" xfId="1" applyNumberFormat="1" applyFont="1" applyFill="1" applyBorder="1" applyAlignment="1" applyProtection="1">
      <alignment horizontal="center" vertical="center" wrapText="1"/>
    </xf>
    <xf numFmtId="0" fontId="1" fillId="2" borderId="45" xfId="1" applyFont="1" applyFill="1" applyBorder="1" applyAlignment="1" applyProtection="1">
      <alignment horizontal="center" vertical="center"/>
    </xf>
    <xf numFmtId="49" fontId="1" fillId="2" borderId="45" xfId="1" applyNumberFormat="1" applyFont="1" applyFill="1" applyBorder="1" applyAlignment="1" applyProtection="1">
      <alignment horizontal="center" vertical="center" wrapText="1"/>
    </xf>
    <xf numFmtId="2" fontId="1" fillId="4" borderId="45" xfId="1" applyNumberFormat="1" applyFont="1" applyFill="1" applyBorder="1" applyAlignment="1" applyProtection="1">
      <alignment horizontal="center" vertical="center"/>
    </xf>
    <xf numFmtId="2" fontId="20" fillId="5" borderId="41" xfId="1" applyNumberFormat="1" applyFont="1" applyFill="1" applyBorder="1" applyAlignment="1" applyProtection="1">
      <alignment horizontal="center" vertical="center"/>
    </xf>
    <xf numFmtId="2" fontId="20" fillId="5" borderId="45" xfId="1" applyNumberFormat="1" applyFont="1" applyFill="1" applyBorder="1" applyAlignment="1" applyProtection="1">
      <alignment horizontal="center" vertical="center"/>
    </xf>
    <xf numFmtId="2" fontId="1" fillId="0" borderId="45" xfId="1" applyNumberFormat="1" applyFont="1" applyFill="1" applyBorder="1" applyAlignment="1" applyProtection="1">
      <alignment horizontal="center" vertical="center"/>
    </xf>
    <xf numFmtId="2" fontId="1" fillId="0" borderId="46" xfId="1" applyNumberFormat="1" applyFont="1" applyFill="1" applyBorder="1" applyAlignment="1" applyProtection="1">
      <alignment horizontal="center" vertical="center"/>
    </xf>
    <xf numFmtId="0" fontId="1" fillId="3" borderId="48" xfId="1" applyFont="1" applyFill="1" applyBorder="1" applyAlignment="1" applyProtection="1">
      <alignment horizontal="center" vertical="center"/>
    </xf>
    <xf numFmtId="49" fontId="1" fillId="3" borderId="48" xfId="1" applyNumberFormat="1" applyFont="1" applyFill="1" applyBorder="1" applyAlignment="1" applyProtection="1">
      <alignment horizontal="center" vertical="center" wrapText="1"/>
    </xf>
    <xf numFmtId="2" fontId="1" fillId="4" borderId="48" xfId="1" applyNumberFormat="1" applyFont="1" applyFill="1" applyBorder="1" applyAlignment="1" applyProtection="1">
      <alignment horizontal="center" vertical="center"/>
    </xf>
    <xf numFmtId="0" fontId="1" fillId="2" borderId="0" xfId="1" applyFill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horizontal="center" vertical="center" wrapText="1"/>
    </xf>
    <xf numFmtId="49" fontId="1" fillId="2" borderId="6" xfId="1" applyNumberFormat="1" applyFont="1" applyFill="1" applyBorder="1" applyAlignment="1" applyProtection="1">
      <alignment horizontal="center" vertical="center" wrapText="1"/>
    </xf>
    <xf numFmtId="0" fontId="1" fillId="2" borderId="36" xfId="1" applyFont="1" applyFill="1" applyBorder="1" applyAlignment="1" applyProtection="1">
      <alignment horizontal="center" vertical="center"/>
    </xf>
    <xf numFmtId="2" fontId="1" fillId="4" borderId="36" xfId="1" applyNumberFormat="1" applyFont="1" applyFill="1" applyBorder="1" applyAlignment="1" applyProtection="1">
      <alignment horizontal="center" vertical="center"/>
    </xf>
    <xf numFmtId="2" fontId="20" fillId="5" borderId="39" xfId="1" applyNumberFormat="1" applyFont="1" applyFill="1" applyBorder="1" applyAlignment="1" applyProtection="1">
      <alignment horizontal="center" vertical="center"/>
    </xf>
    <xf numFmtId="2" fontId="1" fillId="0" borderId="39" xfId="1" applyNumberFormat="1" applyFont="1" applyFill="1" applyBorder="1" applyAlignment="1" applyProtection="1">
      <alignment horizontal="center" vertical="center"/>
    </xf>
    <xf numFmtId="2" fontId="1" fillId="0" borderId="49" xfId="1" applyNumberFormat="1" applyFont="1" applyFill="1" applyBorder="1" applyAlignment="1" applyProtection="1">
      <alignment horizontal="center" vertical="center"/>
    </xf>
    <xf numFmtId="0" fontId="1" fillId="0" borderId="36" xfId="1" applyFont="1" applyFill="1" applyBorder="1" applyAlignment="1" applyProtection="1">
      <alignment horizontal="center" vertical="center"/>
    </xf>
    <xf numFmtId="2" fontId="1" fillId="0" borderId="36" xfId="1" applyNumberFormat="1" applyFont="1" applyFill="1" applyBorder="1" applyAlignment="1" applyProtection="1">
      <alignment horizontal="center" vertical="center"/>
    </xf>
    <xf numFmtId="2" fontId="1" fillId="0" borderId="51" xfId="1" applyNumberFormat="1" applyFont="1" applyFill="1" applyBorder="1" applyAlignment="1" applyProtection="1">
      <alignment horizontal="center" vertical="center"/>
    </xf>
    <xf numFmtId="0" fontId="1" fillId="3" borderId="6" xfId="1" applyFont="1" applyFill="1" applyBorder="1" applyAlignment="1" applyProtection="1">
      <alignment horizontal="center" vertical="center"/>
    </xf>
    <xf numFmtId="0" fontId="1" fillId="2" borderId="36" xfId="1" applyFont="1" applyFill="1" applyBorder="1" applyAlignment="1" applyProtection="1">
      <alignment horizontal="center" vertical="center" wrapText="1"/>
    </xf>
    <xf numFmtId="2" fontId="1" fillId="4" borderId="6" xfId="1" applyNumberFormat="1" applyFont="1" applyFill="1" applyBorder="1" applyAlignment="1" applyProtection="1">
      <alignment horizontal="center" vertical="center"/>
    </xf>
    <xf numFmtId="0" fontId="1" fillId="2" borderId="39" xfId="1" applyFont="1" applyFill="1" applyBorder="1" applyAlignment="1" applyProtection="1">
      <alignment horizontal="center" vertical="center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0" fontId="44" fillId="2" borderId="54" xfId="1" applyFont="1" applyFill="1" applyBorder="1" applyAlignment="1" applyProtection="1">
      <alignment horizontal="center" vertical="center"/>
    </xf>
    <xf numFmtId="49" fontId="1" fillId="2" borderId="54" xfId="1" applyNumberFormat="1" applyFont="1" applyFill="1" applyBorder="1" applyAlignment="1" applyProtection="1">
      <alignment horizontal="center" vertical="center" wrapText="1"/>
    </xf>
    <xf numFmtId="0" fontId="44" fillId="2" borderId="6" xfId="1" applyFont="1" applyFill="1" applyBorder="1" applyAlignment="1" applyProtection="1">
      <alignment horizontal="center" vertical="center"/>
    </xf>
    <xf numFmtId="2" fontId="1" fillId="0" borderId="6" xfId="1" applyNumberFormat="1" applyFont="1" applyFill="1" applyBorder="1" applyAlignment="1" applyProtection="1">
      <alignment horizontal="center" vertical="center"/>
    </xf>
    <xf numFmtId="2" fontId="1" fillId="0" borderId="53" xfId="1" applyNumberFormat="1" applyFont="1" applyFill="1" applyBorder="1" applyAlignment="1" applyProtection="1">
      <alignment horizontal="center" vertical="center"/>
    </xf>
    <xf numFmtId="0" fontId="1" fillId="3" borderId="38" xfId="1" applyFont="1" applyFill="1" applyBorder="1" applyAlignment="1" applyProtection="1">
      <alignment horizontal="center" vertical="center"/>
    </xf>
    <xf numFmtId="49" fontId="1" fillId="3" borderId="56" xfId="1" applyNumberFormat="1" applyFont="1" applyFill="1" applyBorder="1" applyAlignment="1" applyProtection="1">
      <alignment horizontal="center" vertical="center" wrapText="1"/>
    </xf>
    <xf numFmtId="2" fontId="1" fillId="3" borderId="53" xfId="1" applyNumberFormat="1" applyFont="1" applyFill="1" applyBorder="1" applyAlignment="1" applyProtection="1">
      <alignment horizontal="center" vertical="center"/>
    </xf>
    <xf numFmtId="0" fontId="24" fillId="2" borderId="1" xfId="1" applyFont="1" applyFill="1" applyBorder="1" applyAlignment="1" applyProtection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vertical="center" textRotation="90" wrapText="1"/>
    </xf>
    <xf numFmtId="49" fontId="1" fillId="2" borderId="36" xfId="1" applyNumberFormat="1" applyFont="1" applyFill="1" applyBorder="1" applyAlignment="1" applyProtection="1">
      <alignment horizontal="center" vertical="center" wrapText="1"/>
    </xf>
    <xf numFmtId="0" fontId="1" fillId="2" borderId="38" xfId="1" applyFont="1" applyFill="1" applyBorder="1" applyAlignment="1" applyProtection="1">
      <alignment horizontal="center" vertical="center"/>
    </xf>
    <xf numFmtId="165" fontId="1" fillId="4" borderId="38" xfId="1" applyNumberFormat="1" applyFont="1" applyFill="1" applyBorder="1" applyAlignment="1" applyProtection="1">
      <alignment horizontal="center" vertical="center"/>
    </xf>
    <xf numFmtId="2" fontId="1" fillId="0" borderId="38" xfId="1" applyNumberFormat="1" applyFont="1" applyFill="1" applyBorder="1" applyAlignment="1" applyProtection="1">
      <alignment horizontal="center" vertical="center"/>
    </xf>
    <xf numFmtId="2" fontId="20" fillId="5" borderId="36" xfId="1" applyNumberFormat="1" applyFont="1" applyFill="1" applyBorder="1" applyAlignment="1" applyProtection="1">
      <alignment horizontal="center" vertical="center"/>
    </xf>
    <xf numFmtId="0" fontId="1" fillId="0" borderId="57" xfId="1" applyFont="1" applyFill="1" applyBorder="1" applyAlignment="1" applyProtection="1">
      <alignment horizontal="center" vertical="center"/>
    </xf>
    <xf numFmtId="0" fontId="1" fillId="0" borderId="58" xfId="1" applyFont="1" applyFill="1" applyBorder="1" applyAlignment="1" applyProtection="1">
      <alignment horizontal="center" vertical="center"/>
    </xf>
    <xf numFmtId="0" fontId="1" fillId="0" borderId="56" xfId="1" applyFont="1" applyFill="1" applyBorder="1" applyAlignment="1" applyProtection="1">
      <alignment horizontal="center" vertical="center"/>
    </xf>
    <xf numFmtId="49" fontId="1" fillId="2" borderId="56" xfId="1" applyNumberFormat="1" applyFont="1" applyFill="1" applyBorder="1" applyAlignment="1" applyProtection="1">
      <alignment horizontal="center" vertical="center" wrapText="1"/>
    </xf>
    <xf numFmtId="0" fontId="1" fillId="2" borderId="56" xfId="1" applyFont="1" applyFill="1" applyBorder="1" applyAlignment="1" applyProtection="1">
      <alignment horizontal="center" vertical="center"/>
    </xf>
    <xf numFmtId="2" fontId="1" fillId="4" borderId="54" xfId="1" applyNumberFormat="1" applyFont="1" applyFill="1" applyBorder="1" applyAlignment="1" applyProtection="1">
      <alignment horizontal="center" vertical="center"/>
    </xf>
    <xf numFmtId="2" fontId="20" fillId="5" borderId="54" xfId="1" applyNumberFormat="1" applyFont="1" applyFill="1" applyBorder="1" applyAlignment="1" applyProtection="1">
      <alignment horizontal="center" vertical="center"/>
    </xf>
    <xf numFmtId="2" fontId="1" fillId="0" borderId="54" xfId="1" applyNumberFormat="1" applyFont="1" applyFill="1" applyBorder="1" applyAlignment="1" applyProtection="1">
      <alignment horizontal="center" vertical="center"/>
    </xf>
    <xf numFmtId="2" fontId="1" fillId="0" borderId="59" xfId="1" applyNumberFormat="1" applyFont="1" applyFill="1" applyBorder="1" applyAlignment="1" applyProtection="1">
      <alignment horizontal="center" vertical="center"/>
    </xf>
    <xf numFmtId="2" fontId="20" fillId="5" borderId="6" xfId="1" applyNumberFormat="1" applyFont="1" applyFill="1" applyBorder="1" applyAlignment="1" applyProtection="1">
      <alignment horizontal="center" vertical="center"/>
    </xf>
    <xf numFmtId="0" fontId="24" fillId="2" borderId="9" xfId="1" applyFont="1" applyFill="1" applyBorder="1" applyAlignment="1" applyProtection="1">
      <alignment horizontal="center" vertical="center" textRotation="90" wrapText="1"/>
    </xf>
    <xf numFmtId="0" fontId="1" fillId="0" borderId="60" xfId="1" applyFont="1" applyFill="1" applyBorder="1" applyAlignment="1" applyProtection="1">
      <alignment horizontal="center" vertical="center"/>
    </xf>
    <xf numFmtId="0" fontId="1" fillId="0" borderId="61" xfId="1" applyFont="1" applyFill="1" applyBorder="1" applyAlignment="1" applyProtection="1">
      <alignment horizontal="center" vertical="center"/>
    </xf>
    <xf numFmtId="49" fontId="1" fillId="2" borderId="61" xfId="1" applyNumberFormat="1" applyFont="1" applyFill="1" applyBorder="1" applyAlignment="1" applyProtection="1">
      <alignment horizontal="center" vertical="center" wrapText="1"/>
    </xf>
    <xf numFmtId="0" fontId="1" fillId="2" borderId="61" xfId="1" applyFont="1" applyFill="1" applyBorder="1" applyAlignment="1" applyProtection="1">
      <alignment horizontal="center" vertical="center"/>
    </xf>
    <xf numFmtId="2" fontId="1" fillId="4" borderId="61" xfId="1" applyNumberFormat="1" applyFont="1" applyFill="1" applyBorder="1" applyAlignment="1" applyProtection="1">
      <alignment horizontal="center" vertical="center"/>
    </xf>
    <xf numFmtId="2" fontId="1" fillId="5" borderId="61" xfId="1" applyNumberFormat="1" applyFont="1" applyFill="1" applyBorder="1" applyAlignment="1" applyProtection="1">
      <alignment horizontal="center" vertical="center"/>
    </xf>
    <xf numFmtId="2" fontId="1" fillId="0" borderId="61" xfId="1" applyNumberFormat="1" applyFont="1" applyFill="1" applyBorder="1" applyAlignment="1" applyProtection="1">
      <alignment horizontal="center" vertical="center"/>
    </xf>
    <xf numFmtId="2" fontId="1" fillId="0" borderId="62" xfId="1" applyNumberFormat="1" applyFont="1" applyFill="1" applyBorder="1" applyAlignment="1" applyProtection="1">
      <alignment horizontal="center" vertical="center"/>
    </xf>
    <xf numFmtId="0" fontId="24" fillId="2" borderId="0" xfId="1" applyFont="1" applyFill="1" applyBorder="1" applyAlignment="1" applyProtection="1">
      <alignment horizontal="center" vertical="center"/>
    </xf>
    <xf numFmtId="49" fontId="15" fillId="2" borderId="0" xfId="1" applyNumberFormat="1" applyFont="1" applyFill="1" applyAlignment="1" applyProtection="1">
      <alignment horizontal="center" vertical="center"/>
    </xf>
    <xf numFmtId="2" fontId="15" fillId="0" borderId="0" xfId="1" applyNumberFormat="1" applyFont="1" applyFill="1" applyBorder="1" applyAlignment="1" applyProtection="1">
      <alignment horizontal="center" vertical="center"/>
    </xf>
    <xf numFmtId="2" fontId="11" fillId="2" borderId="0" xfId="1" applyNumberFormat="1" applyFont="1" applyFill="1" applyAlignment="1" applyProtection="1">
      <alignment horizontal="center" vertical="center"/>
    </xf>
    <xf numFmtId="9" fontId="19" fillId="0" borderId="0" xfId="8" applyFont="1" applyFill="1" applyBorder="1" applyAlignment="1" applyProtection="1">
      <alignment horizontal="center" vertical="center"/>
    </xf>
    <xf numFmtId="166" fontId="19" fillId="0" borderId="0" xfId="1" applyNumberFormat="1" applyFont="1" applyFill="1" applyBorder="1" applyAlignment="1" applyProtection="1">
      <alignment horizontal="center" vertical="center"/>
    </xf>
    <xf numFmtId="49" fontId="11" fillId="2" borderId="0" xfId="1" applyNumberFormat="1" applyFont="1" applyFill="1" applyBorder="1" applyAlignment="1" applyProtection="1">
      <alignment horizontal="center" vertical="center"/>
    </xf>
    <xf numFmtId="0" fontId="24" fillId="2" borderId="18" xfId="1" applyFont="1" applyFill="1" applyBorder="1" applyAlignment="1" applyProtection="1">
      <alignment horizontal="center" vertical="center"/>
    </xf>
    <xf numFmtId="2" fontId="8" fillId="2" borderId="37" xfId="1" applyNumberFormat="1" applyFont="1" applyFill="1" applyBorder="1" applyAlignment="1" applyProtection="1">
      <alignment horizontal="center" vertical="center"/>
    </xf>
    <xf numFmtId="0" fontId="24" fillId="2" borderId="25" xfId="1" applyFont="1" applyFill="1" applyBorder="1" applyAlignment="1" applyProtection="1">
      <alignment horizontal="center" vertical="center"/>
    </xf>
    <xf numFmtId="2" fontId="8" fillId="2" borderId="38" xfId="1" applyNumberFormat="1" applyFont="1" applyFill="1" applyBorder="1" applyAlignment="1" applyProtection="1">
      <alignment horizontal="center" vertical="center"/>
    </xf>
    <xf numFmtId="0" fontId="28" fillId="2" borderId="0" xfId="1" applyFont="1" applyFill="1" applyAlignment="1" applyProtection="1">
      <alignment horizontal="center" vertical="center"/>
    </xf>
    <xf numFmtId="1" fontId="8" fillId="2" borderId="38" xfId="1" applyNumberFormat="1" applyFont="1" applyFill="1" applyBorder="1" applyAlignment="1" applyProtection="1">
      <alignment horizontal="center" vertical="center"/>
    </xf>
    <xf numFmtId="0" fontId="24" fillId="2" borderId="29" xfId="1" applyFont="1" applyFill="1" applyBorder="1" applyAlignment="1" applyProtection="1">
      <alignment horizontal="center" vertical="center"/>
    </xf>
    <xf numFmtId="0" fontId="8" fillId="2" borderId="39" xfId="1" applyFont="1" applyFill="1" applyBorder="1" applyAlignment="1" applyProtection="1">
      <alignment horizontal="center" vertical="center"/>
    </xf>
    <xf numFmtId="0" fontId="29" fillId="2" borderId="0" xfId="1" applyFont="1" applyFill="1" applyBorder="1" applyAlignment="1" applyProtection="1">
      <alignment vertical="center"/>
    </xf>
    <xf numFmtId="0" fontId="24" fillId="2" borderId="0" xfId="1" applyNumberFormat="1" applyFont="1" applyFill="1" applyBorder="1" applyAlignment="1" applyProtection="1">
      <alignment vertical="center"/>
    </xf>
    <xf numFmtId="0" fontId="16" fillId="2" borderId="17" xfId="1" applyFont="1" applyFill="1" applyBorder="1" applyAlignment="1" applyProtection="1">
      <alignment vertical="center"/>
    </xf>
    <xf numFmtId="0" fontId="16" fillId="2" borderId="0" xfId="1" applyFont="1" applyFill="1" applyBorder="1" applyAlignment="1" applyProtection="1">
      <alignment vertical="center"/>
    </xf>
    <xf numFmtId="49" fontId="30" fillId="2" borderId="0" xfId="1" applyNumberFormat="1" applyFont="1" applyFill="1" applyAlignment="1" applyProtection="1">
      <alignment vertical="center"/>
    </xf>
    <xf numFmtId="0" fontId="15" fillId="2" borderId="0" xfId="1" applyFont="1" applyFill="1" applyAlignment="1" applyProtection="1">
      <alignment vertical="center"/>
    </xf>
    <xf numFmtId="0" fontId="11" fillId="2" borderId="0" xfId="1" applyFont="1" applyFill="1" applyAlignment="1" applyProtection="1">
      <alignment vertical="center"/>
    </xf>
    <xf numFmtId="0" fontId="11" fillId="2" borderId="0" xfId="1" applyFont="1" applyFill="1" applyBorder="1" applyAlignment="1" applyProtection="1">
      <alignment vertical="center"/>
    </xf>
    <xf numFmtId="0" fontId="15" fillId="2" borderId="0" xfId="1" applyFont="1" applyFill="1" applyBorder="1" applyAlignment="1" applyProtection="1">
      <alignment vertical="center"/>
    </xf>
    <xf numFmtId="0" fontId="7" fillId="0" borderId="35" xfId="1" applyFont="1" applyBorder="1" applyAlignment="1" applyProtection="1">
      <alignment vertical="center" wrapText="1"/>
    </xf>
    <xf numFmtId="0" fontId="24" fillId="2" borderId="43" xfId="1" applyFont="1" applyFill="1" applyBorder="1" applyAlignment="1" applyProtection="1">
      <alignment horizontal="center" vertical="center" textRotation="90" wrapText="1"/>
    </xf>
    <xf numFmtId="0" fontId="1" fillId="3" borderId="57" xfId="1" applyFont="1" applyFill="1" applyBorder="1" applyAlignment="1" applyProtection="1">
      <alignment horizontal="left" vertical="center"/>
    </xf>
    <xf numFmtId="0" fontId="1" fillId="2" borderId="47" xfId="1" applyFill="1" applyBorder="1" applyAlignment="1" applyProtection="1">
      <alignment wrapText="1"/>
    </xf>
    <xf numFmtId="0" fontId="1" fillId="3" borderId="39" xfId="1" applyFont="1" applyFill="1" applyBorder="1" applyAlignment="1" applyProtection="1">
      <alignment horizontal="left" vertical="center"/>
    </xf>
    <xf numFmtId="49" fontId="1" fillId="3" borderId="6" xfId="1" applyNumberFormat="1" applyFont="1" applyFill="1" applyBorder="1" applyAlignment="1" applyProtection="1">
      <alignment vertical="center"/>
    </xf>
    <xf numFmtId="0" fontId="1" fillId="0" borderId="39" xfId="1" applyFont="1" applyFill="1" applyBorder="1" applyAlignment="1" applyProtection="1">
      <alignment horizontal="left" vertical="center"/>
    </xf>
    <xf numFmtId="49" fontId="1" fillId="2" borderId="6" xfId="1" applyNumberFormat="1" applyFont="1" applyFill="1" applyBorder="1" applyAlignment="1" applyProtection="1">
      <alignment vertical="center" wrapText="1"/>
    </xf>
    <xf numFmtId="2" fontId="1" fillId="11" borderId="6" xfId="1" applyNumberFormat="1" applyFont="1" applyFill="1" applyBorder="1" applyAlignment="1" applyProtection="1">
      <alignment horizontal="center" vertical="center"/>
    </xf>
    <xf numFmtId="2" fontId="1" fillId="11" borderId="53" xfId="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49" fontId="1" fillId="3" borderId="39" xfId="1" applyNumberFormat="1" applyFont="1" applyFill="1" applyBorder="1" applyAlignment="1" applyProtection="1">
      <alignment vertical="center"/>
    </xf>
    <xf numFmtId="0" fontId="1" fillId="2" borderId="55" xfId="1" applyFill="1" applyBorder="1" applyAlignment="1" applyProtection="1">
      <alignment wrapText="1"/>
    </xf>
    <xf numFmtId="49" fontId="1" fillId="3" borderId="69" xfId="1" applyNumberFormat="1" applyFont="1" applyFill="1" applyBorder="1" applyAlignment="1" applyProtection="1">
      <alignment vertical="center"/>
    </xf>
    <xf numFmtId="2" fontId="1" fillId="4" borderId="69" xfId="1" applyNumberFormat="1" applyFont="1" applyFill="1" applyBorder="1" applyAlignment="1" applyProtection="1">
      <alignment horizontal="center" vertical="center"/>
    </xf>
    <xf numFmtId="2" fontId="20" fillId="5" borderId="66" xfId="1" applyNumberFormat="1" applyFont="1" applyFill="1" applyBorder="1" applyAlignment="1" applyProtection="1">
      <alignment horizontal="center" vertical="center"/>
    </xf>
    <xf numFmtId="2" fontId="1" fillId="3" borderId="69" xfId="1" applyNumberFormat="1" applyFont="1" applyFill="1" applyBorder="1" applyAlignment="1" applyProtection="1">
      <alignment horizontal="center" vertical="center"/>
    </xf>
    <xf numFmtId="2" fontId="1" fillId="3" borderId="73" xfId="1" applyNumberFormat="1" applyFont="1" applyFill="1" applyBorder="1" applyAlignment="1" applyProtection="1">
      <alignment horizontal="center" vertical="center"/>
    </xf>
    <xf numFmtId="0" fontId="29" fillId="2" borderId="0" xfId="1" applyFont="1" applyFill="1" applyBorder="1" applyProtection="1"/>
    <xf numFmtId="0" fontId="24" fillId="2" borderId="0" xfId="1" applyFont="1" applyFill="1" applyBorder="1" applyProtection="1"/>
    <xf numFmtId="0" fontId="11" fillId="2" borderId="0" xfId="1" applyFont="1" applyFill="1" applyProtection="1"/>
    <xf numFmtId="49" fontId="15" fillId="2" borderId="0" xfId="1" applyNumberFormat="1" applyFont="1" applyFill="1" applyAlignment="1" applyProtection="1"/>
    <xf numFmtId="2" fontId="15" fillId="0" borderId="0" xfId="1" applyNumberFormat="1" applyFont="1" applyFill="1" applyBorder="1" applyAlignment="1" applyProtection="1">
      <alignment horizontal="center"/>
    </xf>
    <xf numFmtId="2" fontId="11" fillId="2" borderId="0" xfId="1" applyNumberFormat="1" applyFont="1" applyFill="1" applyProtection="1"/>
    <xf numFmtId="166" fontId="19" fillId="0" borderId="0" xfId="1" applyNumberFormat="1" applyFont="1" applyFill="1" applyBorder="1" applyAlignment="1" applyProtection="1">
      <alignment horizontal="center"/>
    </xf>
    <xf numFmtId="49" fontId="11" fillId="2" borderId="0" xfId="1" applyNumberFormat="1" applyFont="1" applyFill="1" applyBorder="1" applyAlignment="1" applyProtection="1"/>
    <xf numFmtId="0" fontId="15" fillId="2" borderId="0" xfId="1" applyFont="1" applyFill="1" applyBorder="1" applyProtection="1"/>
    <xf numFmtId="0" fontId="24" fillId="2" borderId="18" xfId="1" applyFont="1" applyFill="1" applyBorder="1" applyAlignment="1" applyProtection="1">
      <alignment vertical="center"/>
    </xf>
    <xf numFmtId="2" fontId="8" fillId="2" borderId="37" xfId="1" applyNumberFormat="1" applyFont="1" applyFill="1" applyBorder="1" applyAlignment="1" applyProtection="1">
      <alignment vertical="center"/>
    </xf>
    <xf numFmtId="0" fontId="24" fillId="2" borderId="25" xfId="1" applyFont="1" applyFill="1" applyBorder="1" applyAlignment="1" applyProtection="1">
      <alignment vertical="center"/>
    </xf>
    <xf numFmtId="2" fontId="8" fillId="2" borderId="38" xfId="1" applyNumberFormat="1" applyFont="1" applyFill="1" applyBorder="1" applyAlignment="1" applyProtection="1">
      <alignment vertical="center"/>
    </xf>
    <xf numFmtId="0" fontId="28" fillId="2" borderId="0" xfId="1" applyFont="1" applyFill="1" applyProtection="1"/>
    <xf numFmtId="1" fontId="8" fillId="2" borderId="38" xfId="1" applyNumberFormat="1" applyFont="1" applyFill="1" applyBorder="1" applyAlignment="1" applyProtection="1">
      <alignment vertical="center"/>
    </xf>
    <xf numFmtId="0" fontId="24" fillId="2" borderId="29" xfId="1" applyFont="1" applyFill="1" applyBorder="1" applyAlignment="1" applyProtection="1">
      <alignment vertical="center"/>
    </xf>
    <xf numFmtId="0" fontId="8" fillId="2" borderId="39" xfId="1" applyFont="1" applyFill="1" applyBorder="1" applyAlignment="1" applyProtection="1">
      <alignment vertical="center"/>
    </xf>
    <xf numFmtId="0" fontId="11" fillId="2" borderId="0" xfId="1" applyFont="1" applyFill="1" applyAlignment="1" applyProtection="1"/>
    <xf numFmtId="49" fontId="11" fillId="2" borderId="0" xfId="1" applyNumberFormat="1" applyFont="1" applyFill="1" applyAlignment="1" applyProtection="1"/>
    <xf numFmtId="0" fontId="16" fillId="2" borderId="0" xfId="1" applyFont="1" applyFill="1" applyAlignment="1" applyProtection="1"/>
    <xf numFmtId="10" fontId="52" fillId="0" borderId="7" xfId="3" applyNumberFormat="1" applyFont="1" applyFill="1" applyBorder="1" applyAlignment="1" applyProtection="1">
      <alignment horizontal="left" vertical="center"/>
    </xf>
    <xf numFmtId="0" fontId="53" fillId="2" borderId="0" xfId="3" applyFont="1" applyFill="1" applyProtection="1"/>
    <xf numFmtId="166" fontId="1" fillId="2" borderId="0" xfId="3" applyNumberFormat="1" applyFont="1" applyFill="1" applyProtection="1"/>
    <xf numFmtId="10" fontId="1" fillId="2" borderId="6" xfId="3" applyNumberFormat="1" applyFont="1" applyFill="1" applyBorder="1" applyProtection="1"/>
    <xf numFmtId="10" fontId="54" fillId="2" borderId="6" xfId="3" applyNumberFormat="1" applyFont="1" applyFill="1" applyBorder="1" applyProtection="1"/>
    <xf numFmtId="0" fontId="14" fillId="0" borderId="0" xfId="1" applyFont="1" applyFill="1" applyAlignment="1" applyProtection="1"/>
    <xf numFmtId="1" fontId="8" fillId="0" borderId="36" xfId="3" applyNumberFormat="1" applyFont="1" applyFill="1" applyBorder="1" applyAlignment="1" applyProtection="1">
      <alignment horizontal="center" vertical="center"/>
    </xf>
    <xf numFmtId="0" fontId="55" fillId="2" borderId="0" xfId="3" applyFont="1" applyFill="1" applyAlignment="1" applyProtection="1">
      <alignment horizontal="center" vertical="top" wrapText="1"/>
    </xf>
    <xf numFmtId="0" fontId="56" fillId="12" borderId="0" xfId="3" applyFont="1" applyFill="1" applyProtection="1"/>
    <xf numFmtId="0" fontId="39" fillId="2" borderId="0" xfId="3" applyFont="1" applyFill="1" applyBorder="1" applyProtection="1"/>
    <xf numFmtId="0" fontId="11" fillId="2" borderId="0" xfId="3" applyFill="1" applyBorder="1" applyProtection="1"/>
    <xf numFmtId="0" fontId="19" fillId="2" borderId="0" xfId="1" applyFont="1" applyFill="1" applyProtection="1"/>
    <xf numFmtId="0" fontId="11" fillId="2" borderId="10" xfId="1" applyFont="1" applyFill="1" applyBorder="1" applyProtection="1"/>
    <xf numFmtId="0" fontId="1" fillId="2" borderId="10" xfId="3" applyFont="1" applyFill="1" applyBorder="1" applyProtection="1"/>
    <xf numFmtId="0" fontId="53" fillId="2" borderId="10" xfId="3" applyFont="1" applyFill="1" applyBorder="1" applyAlignment="1" applyProtection="1"/>
    <xf numFmtId="0" fontId="55" fillId="2" borderId="10" xfId="3" applyFont="1" applyFill="1" applyBorder="1" applyAlignment="1" applyProtection="1">
      <alignment horizontal="center" vertical="top" wrapText="1"/>
    </xf>
    <xf numFmtId="0" fontId="26" fillId="12" borderId="0" xfId="3" applyFont="1" applyFill="1" applyBorder="1" applyAlignment="1" applyProtection="1">
      <alignment wrapText="1"/>
    </xf>
    <xf numFmtId="0" fontId="54" fillId="2" borderId="0" xfId="3" applyFont="1" applyFill="1" applyBorder="1" applyProtection="1"/>
    <xf numFmtId="0" fontId="7" fillId="6" borderId="74" xfId="1" applyFont="1" applyFill="1" applyBorder="1" applyAlignment="1" applyProtection="1">
      <alignment horizontal="center" vertical="center" wrapText="1"/>
    </xf>
    <xf numFmtId="0" fontId="26" fillId="6" borderId="36" xfId="1" applyFont="1" applyFill="1" applyBorder="1" applyAlignment="1" applyProtection="1">
      <alignment vertical="center" wrapText="1"/>
    </xf>
    <xf numFmtId="0" fontId="7" fillId="6" borderId="36" xfId="1" applyFont="1" applyFill="1" applyBorder="1" applyAlignment="1" applyProtection="1">
      <alignment vertical="center" wrapText="1"/>
    </xf>
    <xf numFmtId="0" fontId="7" fillId="6" borderId="41" xfId="1" applyFont="1" applyFill="1" applyBorder="1" applyAlignment="1" applyProtection="1">
      <alignment vertical="center" wrapText="1"/>
    </xf>
    <xf numFmtId="0" fontId="7" fillId="6" borderId="75" xfId="1" applyFont="1" applyFill="1" applyBorder="1" applyAlignment="1" applyProtection="1">
      <alignment vertical="center" wrapText="1"/>
    </xf>
    <xf numFmtId="0" fontId="40" fillId="6" borderId="2" xfId="1" applyFont="1" applyFill="1" applyBorder="1" applyAlignment="1" applyProtection="1">
      <alignment vertical="center" wrapText="1"/>
    </xf>
    <xf numFmtId="0" fontId="40" fillId="6" borderId="3" xfId="1" applyFont="1" applyFill="1" applyBorder="1" applyAlignment="1" applyProtection="1">
      <alignment vertical="center" wrapText="1"/>
    </xf>
    <xf numFmtId="0" fontId="41" fillId="0" borderId="76" xfId="1" applyFont="1" applyFill="1" applyBorder="1" applyAlignment="1" applyProtection="1">
      <alignment vertical="center" wrapText="1"/>
    </xf>
    <xf numFmtId="0" fontId="41" fillId="0" borderId="77" xfId="1" applyFont="1" applyFill="1" applyBorder="1" applyAlignment="1" applyProtection="1">
      <alignment vertical="center" wrapText="1"/>
    </xf>
    <xf numFmtId="0" fontId="41" fillId="0" borderId="46" xfId="1" applyFont="1" applyFill="1" applyBorder="1" applyAlignment="1" applyProtection="1">
      <alignment vertical="center" wrapText="1"/>
    </xf>
    <xf numFmtId="0" fontId="26" fillId="6" borderId="79" xfId="1" applyFont="1" applyFill="1" applyBorder="1" applyAlignment="1" applyProtection="1">
      <alignment vertical="center"/>
    </xf>
    <xf numFmtId="0" fontId="26" fillId="6" borderId="19" xfId="1" applyFont="1" applyFill="1" applyBorder="1" applyAlignment="1" applyProtection="1">
      <alignment wrapText="1"/>
    </xf>
    <xf numFmtId="0" fontId="26" fillId="6" borderId="19" xfId="1" applyFont="1" applyFill="1" applyBorder="1" applyProtection="1"/>
    <xf numFmtId="0" fontId="11" fillId="6" borderId="4" xfId="1" applyFont="1" applyFill="1" applyBorder="1" applyProtection="1"/>
    <xf numFmtId="0" fontId="11" fillId="6" borderId="5" xfId="1" applyFont="1" applyFill="1" applyBorder="1" applyProtection="1"/>
    <xf numFmtId="0" fontId="26" fillId="6" borderId="0" xfId="1" applyFont="1" applyFill="1" applyBorder="1" applyProtection="1"/>
    <xf numFmtId="0" fontId="11" fillId="6" borderId="0" xfId="1" applyFont="1" applyFill="1" applyBorder="1" applyProtection="1"/>
    <xf numFmtId="0" fontId="1" fillId="6" borderId="0" xfId="1" applyFill="1" applyBorder="1" applyProtection="1"/>
    <xf numFmtId="0" fontId="1" fillId="6" borderId="5" xfId="1" applyFill="1" applyBorder="1" applyProtection="1"/>
    <xf numFmtId="0" fontId="1" fillId="0" borderId="4" xfId="1" applyFill="1" applyBorder="1" applyProtection="1"/>
    <xf numFmtId="0" fontId="1" fillId="0" borderId="5" xfId="1" applyFill="1" applyBorder="1" applyProtection="1"/>
    <xf numFmtId="0" fontId="11" fillId="6" borderId="0" xfId="1" applyFont="1" applyFill="1" applyBorder="1" applyAlignment="1" applyProtection="1">
      <alignment wrapText="1"/>
    </xf>
    <xf numFmtId="0" fontId="26" fillId="6" borderId="5" xfId="1" applyFont="1" applyFill="1" applyBorder="1" applyProtection="1"/>
    <xf numFmtId="0" fontId="26" fillId="0" borderId="0" xfId="1" applyFont="1" applyFill="1" applyBorder="1" applyProtection="1"/>
    <xf numFmtId="0" fontId="26" fillId="0" borderId="81" xfId="1" applyFont="1" applyFill="1" applyBorder="1" applyProtection="1"/>
    <xf numFmtId="0" fontId="1" fillId="6" borderId="4" xfId="1" applyFill="1" applyBorder="1" applyProtection="1"/>
    <xf numFmtId="0" fontId="26" fillId="0" borderId="5" xfId="1" applyFont="1" applyFill="1" applyBorder="1" applyProtection="1"/>
    <xf numFmtId="2" fontId="33" fillId="0" borderId="8" xfId="1" applyNumberFormat="1" applyFont="1" applyFill="1" applyBorder="1" applyAlignment="1" applyProtection="1">
      <alignment horizontal="center" vertical="center"/>
    </xf>
    <xf numFmtId="1" fontId="1" fillId="0" borderId="6" xfId="1" applyNumberFormat="1" applyFont="1" applyFill="1" applyBorder="1" applyAlignment="1" applyProtection="1">
      <alignment horizontal="center" vertical="center"/>
    </xf>
    <xf numFmtId="49" fontId="1" fillId="0" borderId="6" xfId="1" applyNumberFormat="1" applyFont="1" applyFill="1" applyBorder="1" applyAlignment="1" applyProtection="1">
      <alignment horizontal="center" vertical="center"/>
    </xf>
    <xf numFmtId="2" fontId="1" fillId="0" borderId="6" xfId="1" applyNumberFormat="1" applyFont="1" applyFill="1" applyBorder="1" applyAlignment="1" applyProtection="1">
      <alignment horizontal="center" vertical="center" wrapText="1"/>
    </xf>
    <xf numFmtId="167" fontId="1" fillId="0" borderId="6" xfId="1" applyNumberFormat="1" applyFont="1" applyFill="1" applyBorder="1" applyAlignment="1" applyProtection="1">
      <alignment horizontal="center" vertical="center"/>
    </xf>
    <xf numFmtId="2" fontId="1" fillId="3" borderId="6" xfId="3" applyNumberFormat="1" applyFont="1" applyFill="1" applyBorder="1" applyAlignment="1" applyProtection="1">
      <alignment horizontal="center" vertical="center"/>
    </xf>
    <xf numFmtId="168" fontId="1" fillId="3" borderId="6" xfId="3" applyNumberFormat="1" applyFont="1" applyFill="1" applyBorder="1" applyAlignment="1" applyProtection="1">
      <alignment horizontal="center" vertical="center"/>
    </xf>
    <xf numFmtId="2" fontId="1" fillId="3" borderId="53" xfId="3" applyNumberFormat="1" applyFont="1" applyFill="1" applyBorder="1" applyAlignment="1" applyProtection="1">
      <alignment horizontal="center" vertical="center"/>
    </xf>
    <xf numFmtId="1" fontId="1" fillId="11" borderId="8" xfId="1" applyNumberFormat="1" applyFont="1" applyFill="1" applyBorder="1" applyAlignment="1" applyProtection="1">
      <alignment horizontal="center" vertical="center"/>
    </xf>
    <xf numFmtId="1" fontId="1" fillId="11" borderId="94" xfId="1" applyNumberFormat="1" applyFont="1" applyFill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 wrapText="1"/>
    </xf>
    <xf numFmtId="2" fontId="1" fillId="0" borderId="83" xfId="1" applyNumberFormat="1" applyFont="1" applyFill="1" applyBorder="1" applyAlignment="1" applyProtection="1">
      <alignment horizontal="center" vertical="center"/>
    </xf>
    <xf numFmtId="2" fontId="20" fillId="0" borderId="84" xfId="1" applyNumberFormat="1" applyFont="1" applyFill="1" applyBorder="1" applyProtection="1"/>
    <xf numFmtId="2" fontId="20" fillId="0" borderId="85" xfId="1" applyNumberFormat="1" applyFont="1" applyFill="1" applyBorder="1" applyProtection="1"/>
    <xf numFmtId="2" fontId="20" fillId="0" borderId="86" xfId="1" applyNumberFormat="1" applyFont="1" applyFill="1" applyBorder="1" applyProtection="1"/>
    <xf numFmtId="2" fontId="33" fillId="2" borderId="4" xfId="1" applyNumberFormat="1" applyFont="1" applyFill="1" applyBorder="1" applyAlignment="1" applyProtection="1">
      <alignment horizontal="center" vertical="center"/>
    </xf>
    <xf numFmtId="2" fontId="29" fillId="2" borderId="25" xfId="1" applyNumberFormat="1" applyFont="1" applyFill="1" applyBorder="1" applyAlignment="1" applyProtection="1">
      <alignment horizontal="center" vertical="center"/>
    </xf>
    <xf numFmtId="1" fontId="29" fillId="2" borderId="0" xfId="1" applyNumberFormat="1" applyFont="1" applyFill="1" applyBorder="1" applyAlignment="1" applyProtection="1">
      <alignment horizontal="center" vertical="center"/>
    </xf>
    <xf numFmtId="2" fontId="29" fillId="2" borderId="0" xfId="1" applyNumberFormat="1" applyFont="1" applyFill="1" applyBorder="1" applyAlignment="1" applyProtection="1">
      <alignment horizontal="center" vertical="center"/>
    </xf>
    <xf numFmtId="2" fontId="29" fillId="2" borderId="5" xfId="1" applyNumberFormat="1" applyFont="1" applyFill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/>
    </xf>
    <xf numFmtId="0" fontId="29" fillId="2" borderId="4" xfId="1" applyFont="1" applyFill="1" applyBorder="1" applyProtection="1"/>
    <xf numFmtId="0" fontId="29" fillId="2" borderId="25" xfId="1" applyFont="1" applyFill="1" applyBorder="1" applyAlignment="1" applyProtection="1">
      <alignment horizontal="center" vertical="center" wrapText="1"/>
    </xf>
    <xf numFmtId="0" fontId="29" fillId="2" borderId="5" xfId="1" applyFont="1" applyFill="1" applyBorder="1" applyAlignment="1" applyProtection="1">
      <alignment horizontal="center" vertical="center"/>
    </xf>
    <xf numFmtId="0" fontId="1" fillId="0" borderId="8" xfId="3" applyFont="1" applyBorder="1" applyAlignment="1" applyProtection="1">
      <alignment horizontal="center" vertical="center"/>
    </xf>
    <xf numFmtId="0" fontId="1" fillId="0" borderId="6" xfId="3" applyFont="1" applyBorder="1" applyAlignment="1" applyProtection="1">
      <alignment horizontal="center" vertical="center"/>
    </xf>
    <xf numFmtId="0" fontId="1" fillId="2" borderId="4" xfId="1" applyFill="1" applyBorder="1" applyProtection="1"/>
    <xf numFmtId="0" fontId="1" fillId="2" borderId="25" xfId="1" applyFont="1" applyFill="1" applyBorder="1" applyAlignment="1" applyProtection="1">
      <alignment horizontal="center" vertical="center" wrapText="1"/>
    </xf>
    <xf numFmtId="0" fontId="1" fillId="2" borderId="5" xfId="1" applyFont="1" applyFill="1" applyBorder="1" applyAlignment="1" applyProtection="1">
      <alignment horizontal="center" vertical="center"/>
    </xf>
    <xf numFmtId="0" fontId="1" fillId="0" borderId="48" xfId="1" applyFont="1" applyBorder="1" applyAlignment="1" applyProtection="1">
      <alignment horizontal="center" vertical="center"/>
    </xf>
    <xf numFmtId="0" fontId="1" fillId="2" borderId="4" xfId="1" applyFill="1" applyBorder="1" applyAlignment="1" applyProtection="1">
      <alignment horizontal="left"/>
    </xf>
    <xf numFmtId="0" fontId="1" fillId="2" borderId="25" xfId="1" applyFont="1" applyFill="1" applyBorder="1" applyAlignment="1" applyProtection="1">
      <alignment horizontal="center" vertical="center"/>
    </xf>
    <xf numFmtId="0" fontId="1" fillId="2" borderId="8" xfId="1" applyFont="1" applyFill="1" applyBorder="1" applyAlignment="1" applyProtection="1">
      <alignment horizontal="center" vertical="center"/>
    </xf>
    <xf numFmtId="0" fontId="1" fillId="0" borderId="72" xfId="1" applyFont="1" applyBorder="1" applyAlignment="1" applyProtection="1">
      <alignment horizontal="center" vertical="center"/>
    </xf>
    <xf numFmtId="0" fontId="15" fillId="2" borderId="71" xfId="1" applyFont="1" applyFill="1" applyBorder="1" applyAlignment="1" applyProtection="1">
      <alignment horizontal="center" vertical="center"/>
    </xf>
    <xf numFmtId="0" fontId="15" fillId="2" borderId="10" xfId="1" applyFont="1" applyFill="1" applyBorder="1" applyAlignment="1" applyProtection="1">
      <alignment horizontal="center" vertical="center"/>
    </xf>
    <xf numFmtId="0" fontId="15" fillId="2" borderId="11" xfId="1" applyFont="1" applyFill="1" applyBorder="1" applyAlignment="1" applyProtection="1">
      <alignment horizontal="center" vertical="center"/>
    </xf>
    <xf numFmtId="0" fontId="15" fillId="3" borderId="65" xfId="1" applyFont="1" applyFill="1" applyBorder="1" applyAlignment="1" applyProtection="1">
      <alignment horizontal="center" vertical="center"/>
    </xf>
    <xf numFmtId="0" fontId="15" fillId="3" borderId="66" xfId="1" applyFont="1" applyFill="1" applyBorder="1" applyAlignment="1" applyProtection="1">
      <alignment horizontal="center" vertical="center"/>
    </xf>
    <xf numFmtId="2" fontId="1" fillId="3" borderId="66" xfId="1" applyNumberFormat="1" applyFont="1" applyFill="1" applyBorder="1" applyAlignment="1" applyProtection="1">
      <alignment horizontal="center" vertical="center"/>
    </xf>
    <xf numFmtId="2" fontId="1" fillId="3" borderId="67" xfId="1" applyNumberFormat="1" applyFont="1" applyFill="1" applyBorder="1" applyAlignment="1" applyProtection="1">
      <alignment horizontal="center" vertical="center"/>
    </xf>
    <xf numFmtId="2" fontId="43" fillId="0" borderId="10" xfId="1" applyNumberFormat="1" applyFont="1" applyFill="1" applyBorder="1" applyAlignment="1" applyProtection="1">
      <alignment horizontal="center" vertical="center"/>
    </xf>
    <xf numFmtId="2" fontId="43" fillId="0" borderId="87" xfId="1" applyNumberFormat="1" applyFont="1" applyFill="1" applyBorder="1" applyAlignment="1" applyProtection="1">
      <alignment horizontal="center" vertical="center"/>
    </xf>
    <xf numFmtId="2" fontId="43" fillId="0" borderId="88" xfId="1" applyNumberFormat="1" applyFont="1" applyFill="1" applyBorder="1" applyAlignment="1" applyProtection="1">
      <alignment horizontal="center" vertical="center"/>
    </xf>
    <xf numFmtId="0" fontId="1" fillId="6" borderId="5" xfId="1" applyFont="1" applyFill="1" applyBorder="1" applyAlignment="1" applyProtection="1">
      <alignment horizontal="center" vertical="center"/>
    </xf>
    <xf numFmtId="0" fontId="1" fillId="6" borderId="4" xfId="1" applyFont="1" applyFill="1" applyBorder="1" applyAlignment="1" applyProtection="1">
      <alignment horizontal="center" vertical="center"/>
    </xf>
    <xf numFmtId="2" fontId="26" fillId="6" borderId="0" xfId="1" applyNumberFormat="1" applyFont="1" applyFill="1" applyBorder="1" applyAlignment="1" applyProtection="1">
      <alignment horizontal="center" vertical="center"/>
    </xf>
    <xf numFmtId="2" fontId="26" fillId="6" borderId="5" xfId="1" applyNumberFormat="1" applyFont="1" applyFill="1" applyBorder="1" applyAlignment="1" applyProtection="1">
      <alignment horizontal="center" vertical="center"/>
    </xf>
    <xf numFmtId="2" fontId="26" fillId="0" borderId="0" xfId="1" applyNumberFormat="1" applyFont="1" applyFill="1" applyBorder="1" applyProtection="1"/>
    <xf numFmtId="2" fontId="26" fillId="0" borderId="5" xfId="1" applyNumberFormat="1" applyFont="1" applyFill="1" applyBorder="1" applyProtection="1"/>
    <xf numFmtId="0" fontId="26" fillId="6" borderId="0" xfId="1" applyFont="1" applyFill="1" applyBorder="1" applyAlignment="1" applyProtection="1">
      <alignment horizontal="center" vertical="center"/>
    </xf>
    <xf numFmtId="1" fontId="1" fillId="0" borderId="8" xfId="1" applyNumberFormat="1" applyFont="1" applyFill="1" applyBorder="1" applyAlignment="1" applyProtection="1">
      <alignment horizontal="center" vertical="center"/>
    </xf>
    <xf numFmtId="1" fontId="1" fillId="0" borderId="94" xfId="1" applyNumberFormat="1" applyFont="1" applyFill="1" applyBorder="1" applyAlignment="1" applyProtection="1">
      <alignment horizontal="center" vertical="center"/>
    </xf>
    <xf numFmtId="2" fontId="7" fillId="0" borderId="0" xfId="1" applyNumberFormat="1" applyFont="1" applyFill="1" applyBorder="1" applyProtection="1"/>
    <xf numFmtId="2" fontId="7" fillId="0" borderId="5" xfId="1" applyNumberFormat="1" applyFont="1" applyFill="1" applyBorder="1" applyProtection="1"/>
    <xf numFmtId="2" fontId="26" fillId="2" borderId="25" xfId="1" applyNumberFormat="1" applyFont="1" applyFill="1" applyBorder="1" applyAlignment="1" applyProtection="1">
      <alignment horizontal="center" vertical="center" wrapText="1"/>
    </xf>
    <xf numFmtId="2" fontId="1" fillId="0" borderId="6" xfId="10" applyNumberFormat="1" applyFont="1" applyFill="1" applyBorder="1" applyAlignment="1" applyProtection="1">
      <alignment horizontal="center" vertical="center"/>
    </xf>
    <xf numFmtId="2" fontId="1" fillId="0" borderId="6" xfId="9" applyNumberFormat="1" applyFont="1" applyFill="1" applyBorder="1" applyAlignment="1" applyProtection="1">
      <alignment horizontal="center" vertical="center"/>
    </xf>
    <xf numFmtId="2" fontId="1" fillId="0" borderId="83" xfId="10" applyNumberFormat="1" applyFont="1" applyFill="1" applyBorder="1" applyAlignment="1" applyProtection="1">
      <alignment horizontal="center" vertical="center"/>
    </xf>
    <xf numFmtId="2" fontId="1" fillId="0" borderId="53" xfId="10" applyNumberFormat="1" applyFont="1" applyFill="1" applyBorder="1" applyAlignment="1" applyProtection="1">
      <alignment horizontal="center" vertical="center"/>
    </xf>
    <xf numFmtId="2" fontId="1" fillId="0" borderId="54" xfId="10" applyNumberFormat="1" applyFont="1" applyFill="1" applyBorder="1" applyAlignment="1" applyProtection="1">
      <alignment horizontal="center" vertical="center"/>
    </xf>
    <xf numFmtId="2" fontId="1" fillId="0" borderId="18" xfId="10" applyNumberFormat="1" applyFont="1" applyFill="1" applyBorder="1" applyAlignment="1" applyProtection="1">
      <alignment horizontal="center" vertical="center"/>
    </xf>
    <xf numFmtId="2" fontId="1" fillId="0" borderId="59" xfId="10" applyNumberFormat="1" applyFont="1" applyFill="1" applyBorder="1" applyAlignment="1" applyProtection="1">
      <alignment horizontal="center" vertical="center"/>
    </xf>
    <xf numFmtId="0" fontId="1" fillId="6" borderId="11" xfId="1" applyFont="1" applyFill="1" applyBorder="1" applyAlignment="1" applyProtection="1">
      <alignment horizontal="center" vertical="center"/>
    </xf>
    <xf numFmtId="0" fontId="1" fillId="6" borderId="9" xfId="1" applyFont="1" applyFill="1" applyBorder="1" applyAlignment="1" applyProtection="1">
      <alignment horizontal="center" vertical="center"/>
    </xf>
    <xf numFmtId="2" fontId="26" fillId="6" borderId="10" xfId="1" applyNumberFormat="1" applyFont="1" applyFill="1" applyBorder="1" applyAlignment="1" applyProtection="1">
      <alignment horizontal="center" vertical="center"/>
    </xf>
    <xf numFmtId="2" fontId="26" fillId="6" borderId="11" xfId="1" applyNumberFormat="1" applyFont="1" applyFill="1" applyBorder="1" applyAlignment="1" applyProtection="1">
      <alignment horizontal="center" vertical="center"/>
    </xf>
    <xf numFmtId="2" fontId="26" fillId="0" borderId="10" xfId="1" applyNumberFormat="1" applyFont="1" applyFill="1" applyBorder="1" applyProtection="1"/>
    <xf numFmtId="2" fontId="26" fillId="0" borderId="11" xfId="1" applyNumberFormat="1" applyFont="1" applyFill="1" applyBorder="1" applyProtection="1"/>
    <xf numFmtId="0" fontId="8" fillId="2" borderId="0" xfId="1" applyFont="1" applyFill="1" applyBorder="1" applyAlignment="1" applyProtection="1"/>
    <xf numFmtId="0" fontId="26" fillId="2" borderId="18" xfId="1" applyFont="1" applyFill="1" applyBorder="1" applyAlignment="1" applyProtection="1"/>
    <xf numFmtId="2" fontId="11" fillId="2" borderId="37" xfId="1" applyNumberFormat="1" applyFont="1" applyFill="1" applyBorder="1" applyAlignment="1" applyProtection="1">
      <alignment horizontal="left"/>
    </xf>
    <xf numFmtId="0" fontId="8" fillId="2" borderId="0" xfId="1" applyFont="1" applyFill="1" applyBorder="1" applyProtection="1"/>
    <xf numFmtId="0" fontId="26" fillId="2" borderId="25" xfId="1" applyFont="1" applyFill="1" applyBorder="1" applyAlignment="1" applyProtection="1"/>
    <xf numFmtId="2" fontId="11" fillId="2" borderId="38" xfId="1" applyNumberFormat="1" applyFont="1" applyFill="1" applyBorder="1" applyAlignment="1" applyProtection="1">
      <alignment horizontal="left"/>
    </xf>
    <xf numFmtId="0" fontId="26" fillId="2" borderId="29" xfId="1" applyFont="1" applyFill="1" applyBorder="1" applyAlignment="1" applyProtection="1"/>
    <xf numFmtId="2" fontId="11" fillId="2" borderId="39" xfId="1" applyNumberFormat="1" applyFont="1" applyFill="1" applyBorder="1" applyAlignment="1" applyProtection="1">
      <alignment horizontal="left"/>
    </xf>
    <xf numFmtId="0" fontId="26" fillId="2" borderId="0" xfId="1" applyFont="1" applyFill="1" applyBorder="1" applyAlignment="1" applyProtection="1"/>
    <xf numFmtId="0" fontId="11" fillId="0" borderId="0" xfId="1" applyFont="1" applyFill="1" applyProtection="1"/>
    <xf numFmtId="0" fontId="1" fillId="0" borderId="0" xfId="1" applyFill="1" applyProtection="1"/>
    <xf numFmtId="0" fontId="26" fillId="0" borderId="0" xfId="1" applyFont="1" applyFill="1" applyProtection="1"/>
    <xf numFmtId="1" fontId="11" fillId="0" borderId="0" xfId="1" applyNumberFormat="1" applyFont="1" applyFill="1" applyProtection="1"/>
    <xf numFmtId="0" fontId="28" fillId="2" borderId="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</xf>
    <xf numFmtId="0" fontId="48" fillId="0" borderId="0" xfId="0" applyFont="1" applyProtection="1"/>
    <xf numFmtId="0" fontId="26" fillId="2" borderId="0" xfId="1" applyFont="1" applyFill="1" applyAlignment="1" applyProtection="1">
      <alignment horizontal="center" vertical="center"/>
    </xf>
    <xf numFmtId="1" fontId="26" fillId="6" borderId="39" xfId="1" applyNumberFormat="1" applyFont="1" applyFill="1" applyBorder="1" applyAlignment="1" applyProtection="1">
      <alignment horizontal="center" vertical="center"/>
    </xf>
    <xf numFmtId="2" fontId="26" fillId="4" borderId="6" xfId="1" applyNumberFormat="1" applyFont="1" applyFill="1" applyBorder="1" applyAlignment="1" applyProtection="1">
      <alignment horizontal="center" vertical="center"/>
    </xf>
    <xf numFmtId="2" fontId="18" fillId="5" borderId="6" xfId="1" applyNumberFormat="1" applyFont="1" applyFill="1" applyBorder="1" applyAlignment="1" applyProtection="1">
      <alignment horizontal="center" vertical="center"/>
    </xf>
    <xf numFmtId="1" fontId="1" fillId="0" borderId="36" xfId="1" applyNumberFormat="1" applyFont="1" applyFill="1" applyBorder="1" applyAlignment="1" applyProtection="1">
      <alignment horizontal="center" vertical="center"/>
    </xf>
    <xf numFmtId="1" fontId="26" fillId="6" borderId="6" xfId="1" applyNumberFormat="1" applyFont="1" applyFill="1" applyBorder="1" applyAlignment="1" applyProtection="1">
      <alignment horizontal="center" vertical="center"/>
    </xf>
    <xf numFmtId="0" fontId="26" fillId="6" borderId="6" xfId="1" applyFont="1" applyFill="1" applyBorder="1" applyAlignment="1" applyProtection="1">
      <alignment horizontal="center" vertical="center"/>
    </xf>
    <xf numFmtId="0" fontId="1" fillId="6" borderId="57" xfId="1" applyFont="1" applyFill="1" applyBorder="1" applyAlignment="1" applyProtection="1">
      <alignment horizontal="center" vertical="center"/>
    </xf>
    <xf numFmtId="1" fontId="1" fillId="6" borderId="39" xfId="1" applyNumberFormat="1" applyFont="1" applyFill="1" applyBorder="1" applyAlignment="1" applyProtection="1">
      <alignment horizontal="center" vertical="center"/>
    </xf>
    <xf numFmtId="0" fontId="26" fillId="6" borderId="39" xfId="1" applyFont="1" applyFill="1" applyBorder="1" applyAlignment="1" applyProtection="1">
      <alignment horizontal="center" vertical="center"/>
    </xf>
    <xf numFmtId="2" fontId="1" fillId="0" borderId="29" xfId="1" applyNumberFormat="1" applyFont="1" applyFill="1" applyBorder="1" applyAlignment="1" applyProtection="1">
      <alignment horizontal="center" vertical="center"/>
    </xf>
    <xf numFmtId="2" fontId="1" fillId="6" borderId="57" xfId="1" applyNumberFormat="1" applyFont="1" applyFill="1" applyBorder="1" applyAlignment="1" applyProtection="1">
      <alignment horizontal="center" vertical="center"/>
    </xf>
    <xf numFmtId="2" fontId="20" fillId="5" borderId="61" xfId="1" applyNumberFormat="1" applyFont="1" applyFill="1" applyBorder="1" applyAlignment="1" applyProtection="1">
      <alignment horizontal="center" vertical="center"/>
    </xf>
    <xf numFmtId="1" fontId="8" fillId="2" borderId="37" xfId="1" applyNumberFormat="1" applyFont="1" applyFill="1" applyBorder="1" applyAlignment="1" applyProtection="1">
      <alignment horizontal="left" vertical="center"/>
    </xf>
    <xf numFmtId="1" fontId="8" fillId="2" borderId="38" xfId="1" applyNumberFormat="1" applyFont="1" applyFill="1" applyBorder="1" applyAlignment="1" applyProtection="1">
      <alignment horizontal="left" vertical="center"/>
    </xf>
    <xf numFmtId="1" fontId="8" fillId="2" borderId="39" xfId="1" applyNumberFormat="1" applyFont="1" applyFill="1" applyBorder="1" applyAlignment="1" applyProtection="1">
      <alignment horizontal="left" vertical="center"/>
    </xf>
    <xf numFmtId="0" fontId="16" fillId="2" borderId="0" xfId="1" applyFont="1" applyFill="1" applyBorder="1" applyAlignment="1" applyProtection="1">
      <alignment vertical="center" wrapText="1"/>
    </xf>
    <xf numFmtId="49" fontId="11" fillId="2" borderId="10" xfId="1" applyNumberFormat="1" applyFont="1" applyFill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vertical="center"/>
    </xf>
    <xf numFmtId="0" fontId="7" fillId="0" borderId="89" xfId="1" applyFont="1" applyBorder="1" applyAlignment="1" applyProtection="1">
      <alignment horizontal="center" vertical="center" wrapText="1"/>
    </xf>
    <xf numFmtId="49" fontId="7" fillId="0" borderId="56" xfId="1" applyNumberFormat="1" applyFont="1" applyBorder="1" applyAlignment="1" applyProtection="1">
      <alignment horizontal="center" vertical="center" wrapText="1"/>
    </xf>
    <xf numFmtId="1" fontId="7" fillId="4" borderId="40" xfId="1" applyNumberFormat="1" applyFont="1" applyFill="1" applyBorder="1" applyAlignment="1" applyProtection="1">
      <alignment horizontal="center" vertical="center" wrapText="1"/>
    </xf>
    <xf numFmtId="1" fontId="36" fillId="5" borderId="40" xfId="1" applyNumberFormat="1" applyFont="1" applyFill="1" applyBorder="1" applyAlignment="1" applyProtection="1">
      <alignment horizontal="center" vertical="center" wrapText="1"/>
    </xf>
    <xf numFmtId="1" fontId="7" fillId="0" borderId="40" xfId="1" applyNumberFormat="1" applyFont="1" applyFill="1" applyBorder="1" applyAlignment="1" applyProtection="1">
      <alignment horizontal="center" vertical="center" wrapText="1"/>
    </xf>
    <xf numFmtId="0" fontId="1" fillId="3" borderId="45" xfId="1" applyFont="1" applyFill="1" applyBorder="1" applyAlignment="1" applyProtection="1">
      <alignment horizontal="center" vertical="center"/>
    </xf>
    <xf numFmtId="2" fontId="1" fillId="4" borderId="41" xfId="1" applyNumberFormat="1" applyFont="1" applyFill="1" applyBorder="1" applyAlignment="1" applyProtection="1">
      <alignment horizontal="center" vertical="center"/>
    </xf>
    <xf numFmtId="0" fontId="1" fillId="3" borderId="39" xfId="1" applyFont="1" applyFill="1" applyBorder="1" applyAlignment="1" applyProtection="1">
      <alignment horizontal="left" vertical="center" wrapText="1"/>
    </xf>
    <xf numFmtId="49" fontId="15" fillId="2" borderId="0" xfId="1" applyNumberFormat="1" applyFont="1" applyFill="1" applyBorder="1" applyProtection="1"/>
    <xf numFmtId="0" fontId="1" fillId="2" borderId="39" xfId="1" applyFont="1" applyFill="1" applyBorder="1" applyAlignment="1" applyProtection="1">
      <alignment horizontal="center" vertical="center" wrapText="1"/>
    </xf>
    <xf numFmtId="2" fontId="1" fillId="4" borderId="39" xfId="1" applyNumberFormat="1" applyFont="1" applyFill="1" applyBorder="1" applyAlignment="1" applyProtection="1">
      <alignment horizontal="center" vertical="center"/>
    </xf>
    <xf numFmtId="49" fontId="1" fillId="2" borderId="39" xfId="1" applyNumberFormat="1" applyFont="1" applyFill="1" applyBorder="1" applyAlignment="1" applyProtection="1">
      <alignment horizontal="center" vertical="center"/>
    </xf>
    <xf numFmtId="0" fontId="44" fillId="2" borderId="39" xfId="1" applyFont="1" applyFill="1" applyBorder="1" applyAlignment="1" applyProtection="1">
      <alignment horizontal="center" vertical="center"/>
    </xf>
    <xf numFmtId="49" fontId="1" fillId="2" borderId="6" xfId="1" applyNumberFormat="1" applyFont="1" applyFill="1" applyBorder="1" applyAlignment="1" applyProtection="1">
      <alignment horizontal="center" vertical="center"/>
    </xf>
    <xf numFmtId="0" fontId="1" fillId="2" borderId="70" xfId="1" applyFont="1" applyFill="1" applyBorder="1" applyAlignment="1" applyProtection="1">
      <alignment horizontal="center" vertical="center" wrapText="1"/>
    </xf>
    <xf numFmtId="49" fontId="1" fillId="2" borderId="70" xfId="1" applyNumberFormat="1" applyFont="1" applyFill="1" applyBorder="1" applyAlignment="1" applyProtection="1">
      <alignment horizontal="center" vertical="center"/>
    </xf>
    <xf numFmtId="0" fontId="44" fillId="2" borderId="70" xfId="1" applyFont="1" applyFill="1" applyBorder="1" applyAlignment="1" applyProtection="1">
      <alignment horizontal="center" vertical="center"/>
    </xf>
    <xf numFmtId="2" fontId="1" fillId="4" borderId="66" xfId="1" applyNumberFormat="1" applyFont="1" applyFill="1" applyBorder="1" applyAlignment="1" applyProtection="1">
      <alignment horizontal="center" vertical="center"/>
    </xf>
    <xf numFmtId="2" fontId="1" fillId="0" borderId="66" xfId="1" applyNumberFormat="1" applyFont="1" applyFill="1" applyBorder="1" applyAlignment="1" applyProtection="1">
      <alignment horizontal="center" vertical="center"/>
    </xf>
    <xf numFmtId="0" fontId="24" fillId="0" borderId="43" xfId="1" applyFont="1" applyBorder="1" applyAlignment="1" applyProtection="1">
      <alignment horizontal="center" vertical="center" textRotation="90" wrapText="1"/>
    </xf>
    <xf numFmtId="0" fontId="24" fillId="0" borderId="47" xfId="1" applyFont="1" applyBorder="1" applyAlignment="1" applyProtection="1">
      <alignment horizontal="center" vertical="center" textRotation="90" wrapText="1"/>
    </xf>
    <xf numFmtId="0" fontId="1" fillId="3" borderId="6" xfId="1" applyFont="1" applyFill="1" applyBorder="1" applyAlignment="1" applyProtection="1">
      <alignment horizontal="left" vertical="center" wrapText="1"/>
    </xf>
    <xf numFmtId="0" fontId="1" fillId="3" borderId="39" xfId="1" applyFont="1" applyFill="1" applyBorder="1" applyAlignment="1" applyProtection="1">
      <alignment horizontal="center" vertical="center" wrapText="1"/>
    </xf>
    <xf numFmtId="2" fontId="1" fillId="3" borderId="39" xfId="1" applyNumberFormat="1" applyFont="1" applyFill="1" applyBorder="1" applyAlignment="1" applyProtection="1">
      <alignment horizontal="center" vertical="center"/>
    </xf>
    <xf numFmtId="0" fontId="26" fillId="0" borderId="4" xfId="1" applyFont="1" applyBorder="1" applyAlignment="1" applyProtection="1">
      <alignment horizontal="center" vertical="center" textRotation="90" wrapText="1"/>
    </xf>
    <xf numFmtId="0" fontId="44" fillId="2" borderId="48" xfId="1" applyFont="1" applyFill="1" applyBorder="1" applyAlignment="1" applyProtection="1">
      <alignment horizontal="center" vertical="center"/>
    </xf>
    <xf numFmtId="2" fontId="20" fillId="5" borderId="48" xfId="1" applyNumberFormat="1" applyFont="1" applyFill="1" applyBorder="1" applyAlignment="1" applyProtection="1">
      <alignment horizontal="center" vertical="center"/>
    </xf>
    <xf numFmtId="2" fontId="1" fillId="0" borderId="48" xfId="1" applyNumberFormat="1" applyFont="1" applyFill="1" applyBorder="1" applyAlignment="1" applyProtection="1">
      <alignment horizontal="center" vertical="center"/>
    </xf>
    <xf numFmtId="0" fontId="24" fillId="2" borderId="4" xfId="1" applyFont="1" applyFill="1" applyBorder="1" applyAlignment="1" applyProtection="1">
      <alignment horizontal="center" textRotation="90" wrapText="1"/>
    </xf>
    <xf numFmtId="165" fontId="1" fillId="4" borderId="36" xfId="1" applyNumberFormat="1" applyFont="1" applyFill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textRotation="90" wrapText="1"/>
    </xf>
    <xf numFmtId="0" fontId="1" fillId="3" borderId="66" xfId="1" applyFont="1" applyFill="1" applyBorder="1" applyAlignment="1" applyProtection="1">
      <alignment horizontal="left" vertical="center" wrapText="1"/>
    </xf>
    <xf numFmtId="0" fontId="11" fillId="2" borderId="0" xfId="1" applyFont="1" applyFill="1" applyAlignment="1" applyProtection="1">
      <alignment wrapText="1"/>
    </xf>
    <xf numFmtId="49" fontId="15" fillId="2" borderId="0" xfId="1" applyNumberFormat="1" applyFont="1" applyFill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</xf>
    <xf numFmtId="49" fontId="11" fillId="2" borderId="0" xfId="1" applyNumberFormat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vertical="center" wrapText="1"/>
    </xf>
    <xf numFmtId="2" fontId="8" fillId="2" borderId="37" xfId="1" applyNumberFormat="1" applyFont="1" applyFill="1" applyBorder="1" applyAlignment="1" applyProtection="1">
      <alignment horizontal="left" vertical="center"/>
    </xf>
    <xf numFmtId="0" fontId="24" fillId="2" borderId="25" xfId="1" applyFont="1" applyFill="1" applyBorder="1" applyAlignment="1" applyProtection="1">
      <alignment vertical="center" wrapText="1"/>
    </xf>
    <xf numFmtId="2" fontId="8" fillId="2" borderId="38" xfId="1" applyNumberFormat="1" applyFont="1" applyFill="1" applyBorder="1" applyAlignment="1" applyProtection="1">
      <alignment horizontal="left" vertical="center"/>
    </xf>
    <xf numFmtId="0" fontId="24" fillId="2" borderId="29" xfId="1" applyFont="1" applyFill="1" applyBorder="1" applyAlignment="1" applyProtection="1">
      <alignment vertical="center" wrapText="1"/>
    </xf>
    <xf numFmtId="2" fontId="8" fillId="2" borderId="39" xfId="1" applyNumberFormat="1" applyFont="1" applyFill="1" applyBorder="1" applyAlignment="1" applyProtection="1">
      <alignment horizontal="left" vertical="center"/>
    </xf>
    <xf numFmtId="49" fontId="11" fillId="2" borderId="0" xfId="1" applyNumberFormat="1" applyFont="1" applyFill="1" applyAlignment="1" applyProtection="1">
      <alignment horizontal="left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</xf>
    <xf numFmtId="1" fontId="7" fillId="0" borderId="35" xfId="1" applyNumberFormat="1" applyFont="1" applyFill="1" applyBorder="1" applyAlignment="1" applyProtection="1">
      <alignment horizontal="center" vertical="center" wrapText="1"/>
    </xf>
    <xf numFmtId="2" fontId="25" fillId="2" borderId="0" xfId="1" applyNumberFormat="1" applyFont="1" applyFill="1" applyBorder="1" applyProtection="1"/>
    <xf numFmtId="0" fontId="1" fillId="3" borderId="64" xfId="1" applyFont="1" applyFill="1" applyBorder="1" applyAlignment="1" applyProtection="1">
      <alignment horizontal="left" vertical="center" wrapText="1"/>
    </xf>
    <xf numFmtId="0" fontId="1" fillId="3" borderId="58" xfId="1" applyFont="1" applyFill="1" applyBorder="1" applyAlignment="1" applyProtection="1">
      <alignment horizontal="center" vertical="center"/>
    </xf>
    <xf numFmtId="0" fontId="1" fillId="6" borderId="8" xfId="1" applyFont="1" applyFill="1" applyBorder="1" applyAlignment="1" applyProtection="1">
      <alignment horizontal="center" vertical="center"/>
    </xf>
    <xf numFmtId="0" fontId="1" fillId="6" borderId="6" xfId="1" applyFont="1" applyFill="1" applyBorder="1" applyAlignment="1" applyProtection="1">
      <alignment horizontal="left" vertical="center" wrapText="1"/>
    </xf>
    <xf numFmtId="165" fontId="1" fillId="4" borderId="39" xfId="1" applyNumberFormat="1" applyFont="1" applyFill="1" applyBorder="1" applyAlignment="1" applyProtection="1">
      <alignment horizontal="center" vertical="center"/>
    </xf>
    <xf numFmtId="165" fontId="20" fillId="6" borderId="39" xfId="1" applyNumberFormat="1" applyFont="1" applyFill="1" applyBorder="1" applyAlignment="1" applyProtection="1">
      <alignment horizontal="center" vertical="center"/>
    </xf>
    <xf numFmtId="165" fontId="1" fillId="6" borderId="39" xfId="1" applyNumberFormat="1" applyFont="1" applyFill="1" applyBorder="1" applyAlignment="1" applyProtection="1">
      <alignment horizontal="center" vertical="center"/>
    </xf>
    <xf numFmtId="165" fontId="1" fillId="6" borderId="53" xfId="1" applyNumberFormat="1" applyFont="1" applyFill="1" applyBorder="1" applyAlignment="1" applyProtection="1">
      <alignment horizontal="center" vertical="center"/>
    </xf>
    <xf numFmtId="165" fontId="1" fillId="6" borderId="51" xfId="1" applyNumberFormat="1" applyFont="1" applyFill="1" applyBorder="1" applyAlignment="1" applyProtection="1">
      <alignment horizontal="center" vertical="center"/>
    </xf>
    <xf numFmtId="165" fontId="20" fillId="5" borderId="36" xfId="1" applyNumberFormat="1" applyFont="1" applyFill="1" applyBorder="1" applyAlignment="1" applyProtection="1">
      <alignment horizontal="center" vertical="center"/>
    </xf>
    <xf numFmtId="165" fontId="1" fillId="3" borderId="6" xfId="1" applyNumberFormat="1" applyFont="1" applyFill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horizontal="left" vertical="center" wrapText="1"/>
    </xf>
    <xf numFmtId="165" fontId="1" fillId="2" borderId="36" xfId="1" applyNumberFormat="1" applyFont="1" applyFill="1" applyBorder="1" applyAlignment="1" applyProtection="1">
      <alignment horizontal="center" vertical="center"/>
    </xf>
    <xf numFmtId="165" fontId="1" fillId="0" borderId="36" xfId="1" applyNumberFormat="1" applyFont="1" applyFill="1" applyBorder="1" applyAlignment="1" applyProtection="1">
      <alignment horizontal="center" vertical="center"/>
    </xf>
    <xf numFmtId="165" fontId="1" fillId="0" borderId="53" xfId="1" applyNumberFormat="1" applyFont="1" applyFill="1" applyBorder="1" applyAlignment="1" applyProtection="1">
      <alignment horizontal="center" vertical="center"/>
    </xf>
    <xf numFmtId="165" fontId="1" fillId="0" borderId="51" xfId="1" applyNumberFormat="1" applyFont="1" applyFill="1" applyBorder="1" applyAlignment="1" applyProtection="1">
      <alignment horizontal="center" vertical="center"/>
    </xf>
    <xf numFmtId="0" fontId="1" fillId="0" borderId="6" xfId="1" applyFont="1" applyFill="1" applyBorder="1" applyAlignment="1" applyProtection="1">
      <alignment horizontal="left" vertical="center" wrapText="1"/>
    </xf>
    <xf numFmtId="165" fontId="1" fillId="4" borderId="6" xfId="1" applyNumberFormat="1" applyFont="1" applyFill="1" applyBorder="1" applyAlignment="1" applyProtection="1">
      <alignment horizontal="center" vertical="center"/>
    </xf>
    <xf numFmtId="165" fontId="1" fillId="4" borderId="66" xfId="1" applyNumberFormat="1" applyFont="1" applyFill="1" applyBorder="1" applyAlignment="1" applyProtection="1">
      <alignment horizontal="center" vertical="center"/>
    </xf>
    <xf numFmtId="0" fontId="24" fillId="0" borderId="1" xfId="1" applyFont="1" applyBorder="1" applyAlignment="1" applyProtection="1">
      <alignment horizontal="center" vertical="center" textRotation="90"/>
    </xf>
    <xf numFmtId="0" fontId="1" fillId="3" borderId="36" xfId="1" applyFont="1" applyFill="1" applyBorder="1" applyAlignment="1" applyProtection="1">
      <alignment horizontal="left" vertical="center" wrapText="1"/>
    </xf>
    <xf numFmtId="0" fontId="8" fillId="0" borderId="4" xfId="1" applyFont="1" applyBorder="1" applyAlignment="1" applyProtection="1"/>
    <xf numFmtId="49" fontId="1" fillId="3" borderId="48" xfId="1" applyNumberFormat="1" applyFont="1" applyFill="1" applyBorder="1" applyAlignment="1" applyProtection="1">
      <alignment horizontal="center" vertical="center"/>
    </xf>
    <xf numFmtId="0" fontId="8" fillId="0" borderId="9" xfId="1" applyFont="1" applyBorder="1" applyAlignment="1" applyProtection="1"/>
    <xf numFmtId="0" fontId="1" fillId="3" borderId="60" xfId="1" applyFont="1" applyFill="1" applyBorder="1" applyAlignment="1" applyProtection="1">
      <alignment horizontal="center" vertical="center"/>
    </xf>
    <xf numFmtId="0" fontId="1" fillId="3" borderId="61" xfId="1" applyFont="1" applyFill="1" applyBorder="1" applyAlignment="1" applyProtection="1">
      <alignment horizontal="left" vertical="center" wrapText="1"/>
    </xf>
    <xf numFmtId="49" fontId="1" fillId="3" borderId="70" xfId="1" applyNumberFormat="1" applyFont="1" applyFill="1" applyBorder="1" applyAlignment="1" applyProtection="1">
      <alignment horizontal="center" vertical="center"/>
    </xf>
    <xf numFmtId="2" fontId="1" fillId="3" borderId="61" xfId="1" applyNumberFormat="1" applyFont="1" applyFill="1" applyBorder="1" applyAlignment="1" applyProtection="1">
      <alignment horizontal="center" vertical="center"/>
    </xf>
    <xf numFmtId="49" fontId="1" fillId="2" borderId="6" xfId="1" applyNumberFormat="1" applyFont="1" applyFill="1" applyBorder="1" applyAlignment="1" applyProtection="1">
      <alignment horizontal="left" vertical="center" wrapText="1"/>
    </xf>
    <xf numFmtId="2" fontId="1" fillId="0" borderId="41" xfId="1" applyNumberFormat="1" applyFont="1" applyFill="1" applyBorder="1" applyAlignment="1" applyProtection="1">
      <alignment horizontal="center" vertical="center"/>
    </xf>
    <xf numFmtId="2" fontId="1" fillId="0" borderId="68" xfId="1" applyNumberFormat="1" applyFont="1" applyFill="1" applyBorder="1" applyAlignment="1" applyProtection="1">
      <alignment horizontal="center" vertical="center"/>
    </xf>
    <xf numFmtId="0" fontId="1" fillId="0" borderId="47" xfId="1" applyBorder="1" applyAlignment="1" applyProtection="1"/>
    <xf numFmtId="2" fontId="1" fillId="5" borderId="36" xfId="1" applyNumberFormat="1" applyFont="1" applyFill="1" applyBorder="1" applyAlignment="1" applyProtection="1">
      <alignment horizontal="center" vertical="center"/>
    </xf>
    <xf numFmtId="2" fontId="1" fillId="3" borderId="56" xfId="1" applyNumberFormat="1" applyFont="1" applyFill="1" applyBorder="1" applyAlignment="1" applyProtection="1">
      <alignment horizontal="center" vertical="center"/>
    </xf>
    <xf numFmtId="165" fontId="33" fillId="2" borderId="0" xfId="1" applyNumberFormat="1" applyFont="1" applyFill="1" applyBorder="1" applyProtection="1"/>
    <xf numFmtId="0" fontId="1" fillId="0" borderId="55" xfId="1" applyBorder="1" applyAlignment="1" applyProtection="1"/>
    <xf numFmtId="2" fontId="1" fillId="3" borderId="36" xfId="1" applyNumberFormat="1" applyFont="1" applyFill="1" applyBorder="1" applyAlignment="1" applyProtection="1">
      <alignment horizontal="center" vertical="center"/>
    </xf>
    <xf numFmtId="0" fontId="24" fillId="0" borderId="43" xfId="1" applyFont="1" applyBorder="1" applyAlignment="1" applyProtection="1">
      <alignment horizontal="center" vertical="center" textRotation="90"/>
    </xf>
    <xf numFmtId="2" fontId="1" fillId="0" borderId="40" xfId="1" applyNumberFormat="1" applyFont="1" applyFill="1" applyBorder="1" applyAlignment="1" applyProtection="1">
      <alignment horizontal="center" vertical="center"/>
    </xf>
    <xf numFmtId="2" fontId="1" fillId="0" borderId="63" xfId="1" applyNumberFormat="1" applyFont="1" applyFill="1" applyBorder="1" applyAlignment="1" applyProtection="1">
      <alignment horizontal="center" vertical="center"/>
    </xf>
    <xf numFmtId="2" fontId="1" fillId="5" borderId="66" xfId="1" applyNumberFormat="1" applyFont="1" applyFill="1" applyBorder="1" applyAlignment="1" applyProtection="1">
      <alignment horizontal="center" vertical="center"/>
    </xf>
    <xf numFmtId="165" fontId="1" fillId="5" borderId="36" xfId="1" applyNumberFormat="1" applyFont="1" applyFill="1" applyBorder="1" applyAlignment="1" applyProtection="1">
      <alignment horizontal="center" vertical="center"/>
    </xf>
    <xf numFmtId="165" fontId="1" fillId="3" borderId="36" xfId="1" applyNumberFormat="1" applyFont="1" applyFill="1" applyBorder="1" applyAlignment="1" applyProtection="1">
      <alignment horizontal="center" vertical="center"/>
    </xf>
    <xf numFmtId="165" fontId="1" fillId="3" borderId="68" xfId="1" applyNumberFormat="1" applyFont="1" applyFill="1" applyBorder="1" applyAlignment="1" applyProtection="1">
      <alignment horizontal="center" vertical="center"/>
    </xf>
    <xf numFmtId="0" fontId="24" fillId="0" borderId="9" xfId="1" applyFont="1" applyBorder="1" applyAlignment="1" applyProtection="1">
      <alignment horizontal="center" vertical="center" textRotation="90"/>
    </xf>
    <xf numFmtId="165" fontId="1" fillId="5" borderId="66" xfId="1" applyNumberFormat="1" applyFont="1" applyFill="1" applyBorder="1" applyAlignment="1" applyProtection="1">
      <alignment horizontal="center" vertical="center"/>
    </xf>
    <xf numFmtId="165" fontId="1" fillId="3" borderId="66" xfId="1" applyNumberFormat="1" applyFont="1" applyFill="1" applyBorder="1" applyAlignment="1" applyProtection="1">
      <alignment horizontal="center" vertical="center"/>
    </xf>
    <xf numFmtId="165" fontId="1" fillId="3" borderId="67" xfId="1" applyNumberFormat="1" applyFont="1" applyFill="1" applyBorder="1" applyAlignment="1" applyProtection="1">
      <alignment horizontal="center" vertical="center"/>
    </xf>
    <xf numFmtId="9" fontId="1" fillId="4" borderId="36" xfId="8" applyFont="1" applyFill="1" applyBorder="1" applyAlignment="1" applyProtection="1">
      <alignment horizontal="center" vertical="center"/>
    </xf>
    <xf numFmtId="9" fontId="1" fillId="5" borderId="36" xfId="8" applyFont="1" applyFill="1" applyBorder="1" applyAlignment="1" applyProtection="1">
      <alignment horizontal="center" vertical="center"/>
    </xf>
    <xf numFmtId="9" fontId="1" fillId="3" borderId="36" xfId="8" applyFont="1" applyFill="1" applyBorder="1" applyAlignment="1" applyProtection="1">
      <alignment horizontal="center" vertical="center"/>
    </xf>
    <xf numFmtId="9" fontId="1" fillId="3" borderId="68" xfId="8" applyFont="1" applyFill="1" applyBorder="1" applyAlignment="1" applyProtection="1">
      <alignment horizontal="center" vertical="center"/>
    </xf>
    <xf numFmtId="9" fontId="1" fillId="4" borderId="61" xfId="8" applyFont="1" applyFill="1" applyBorder="1" applyAlignment="1" applyProtection="1">
      <alignment horizontal="center" vertical="center"/>
    </xf>
    <xf numFmtId="9" fontId="1" fillId="5" borderId="61" xfId="8" applyFont="1" applyFill="1" applyBorder="1" applyAlignment="1" applyProtection="1">
      <alignment horizontal="center" vertical="center"/>
    </xf>
    <xf numFmtId="9" fontId="1" fillId="3" borderId="61" xfId="8" applyFont="1" applyFill="1" applyBorder="1" applyAlignment="1" applyProtection="1">
      <alignment horizontal="center" vertical="center"/>
    </xf>
    <xf numFmtId="9" fontId="1" fillId="3" borderId="62" xfId="8" applyFont="1" applyFill="1" applyBorder="1" applyAlignment="1" applyProtection="1">
      <alignment horizontal="center" vertical="center"/>
    </xf>
    <xf numFmtId="1" fontId="15" fillId="2" borderId="0" xfId="1" applyNumberFormat="1" applyFont="1" applyFill="1" applyBorder="1" applyProtection="1"/>
    <xf numFmtId="0" fontId="1" fillId="0" borderId="0" xfId="1" applyBorder="1" applyAlignment="1" applyProtection="1"/>
    <xf numFmtId="49" fontId="11" fillId="2" borderId="0" xfId="1" applyNumberFormat="1" applyFont="1" applyFill="1" applyBorder="1" applyAlignment="1" applyProtection="1">
      <alignment horizontal="left" wrapText="1"/>
    </xf>
    <xf numFmtId="0" fontId="38" fillId="2" borderId="0" xfId="1" applyFont="1" applyFill="1" applyProtection="1"/>
    <xf numFmtId="49" fontId="1" fillId="2" borderId="0" xfId="1" applyNumberFormat="1" applyFill="1" applyAlignment="1" applyProtection="1">
      <alignment horizontal="left" wrapText="1"/>
    </xf>
    <xf numFmtId="1" fontId="7" fillId="0" borderId="63" xfId="1" applyNumberFormat="1" applyFont="1" applyFill="1" applyBorder="1" applyAlignment="1" applyProtection="1">
      <alignment horizontal="center" vertical="center" wrapText="1"/>
    </xf>
    <xf numFmtId="0" fontId="26" fillId="2" borderId="1" xfId="1" applyFont="1" applyFill="1" applyBorder="1" applyAlignment="1" applyProtection="1">
      <alignment horizontal="center" vertical="center" textRotation="90" wrapText="1"/>
    </xf>
    <xf numFmtId="0" fontId="1" fillId="3" borderId="6" xfId="1" applyFont="1" applyFill="1" applyBorder="1" applyAlignment="1" applyProtection="1">
      <alignment horizontal="left" vertical="center"/>
    </xf>
    <xf numFmtId="0" fontId="11" fillId="0" borderId="47" xfId="1" applyFont="1" applyBorder="1" applyAlignment="1" applyProtection="1">
      <alignment horizontal="center" vertical="center" wrapText="1"/>
    </xf>
    <xf numFmtId="0" fontId="1" fillId="0" borderId="39" xfId="1" applyFont="1" applyFill="1" applyBorder="1" applyAlignment="1" applyProtection="1">
      <alignment horizontal="left" vertical="center" wrapText="1"/>
    </xf>
    <xf numFmtId="2" fontId="1" fillId="2" borderId="36" xfId="1" applyNumberFormat="1" applyFont="1" applyFill="1" applyBorder="1" applyAlignment="1" applyProtection="1">
      <alignment horizontal="center" vertical="center"/>
    </xf>
    <xf numFmtId="2" fontId="1" fillId="2" borderId="51" xfId="1" applyNumberFormat="1" applyFont="1" applyFill="1" applyBorder="1" applyAlignment="1" applyProtection="1">
      <alignment horizontal="center" vertical="center"/>
    </xf>
    <xf numFmtId="0" fontId="11" fillId="0" borderId="55" xfId="1" applyFont="1" applyBorder="1" applyAlignment="1" applyProtection="1">
      <alignment horizontal="center" vertical="center" wrapText="1"/>
    </xf>
    <xf numFmtId="0" fontId="1" fillId="3" borderId="70" xfId="1" applyFont="1" applyFill="1" applyBorder="1" applyAlignment="1" applyProtection="1">
      <alignment horizontal="center" vertical="center"/>
    </xf>
    <xf numFmtId="49" fontId="11" fillId="2" borderId="0" xfId="1" applyNumberFormat="1" applyFont="1" applyFill="1" applyAlignment="1" applyProtection="1">
      <alignment horizontal="center"/>
    </xf>
    <xf numFmtId="0" fontId="1" fillId="7" borderId="0" xfId="1" applyFont="1" applyFill="1" applyBorder="1" applyAlignment="1" applyProtection="1">
      <alignment horizontal="center" vertical="center"/>
    </xf>
    <xf numFmtId="0" fontId="1" fillId="7" borderId="0" xfId="1" applyFont="1" applyFill="1" applyBorder="1" applyProtection="1"/>
    <xf numFmtId="0" fontId="16" fillId="7" borderId="0" xfId="1" applyFont="1" applyFill="1" applyBorder="1" applyAlignment="1" applyProtection="1">
      <alignment vertical="center"/>
    </xf>
    <xf numFmtId="0" fontId="26" fillId="7" borderId="0" xfId="1" applyFont="1" applyFill="1" applyBorder="1" applyAlignment="1" applyProtection="1">
      <alignment horizontal="left" vertical="center"/>
    </xf>
    <xf numFmtId="0" fontId="11" fillId="7" borderId="0" xfId="1" applyFont="1" applyFill="1" applyBorder="1" applyAlignment="1" applyProtection="1">
      <alignment horizontal="center" vertical="center"/>
    </xf>
    <xf numFmtId="0" fontId="26" fillId="7" borderId="0" xfId="1" applyFont="1" applyFill="1" applyBorder="1" applyAlignment="1" applyProtection="1">
      <alignment vertical="center"/>
    </xf>
    <xf numFmtId="0" fontId="7" fillId="7" borderId="91" xfId="1" applyFont="1" applyFill="1" applyBorder="1" applyAlignment="1" applyProtection="1">
      <alignment horizontal="center" vertical="center"/>
    </xf>
    <xf numFmtId="0" fontId="26" fillId="7" borderId="92" xfId="1" applyFont="1" applyFill="1" applyBorder="1" applyAlignment="1" applyProtection="1">
      <alignment horizontal="center" vertical="center"/>
    </xf>
    <xf numFmtId="0" fontId="26" fillId="7" borderId="93" xfId="1" applyFont="1" applyFill="1" applyBorder="1" applyAlignment="1" applyProtection="1">
      <alignment horizontal="center" vertical="center"/>
    </xf>
    <xf numFmtId="0" fontId="49" fillId="7" borderId="91" xfId="1" applyFont="1" applyFill="1" applyBorder="1" applyAlignment="1" applyProtection="1">
      <alignment horizontal="center" vertical="center"/>
    </xf>
    <xf numFmtId="0" fontId="49" fillId="7" borderId="92" xfId="1" applyFont="1" applyFill="1" applyBorder="1" applyAlignment="1" applyProtection="1">
      <alignment horizontal="center" vertical="center"/>
    </xf>
    <xf numFmtId="0" fontId="49" fillId="7" borderId="93" xfId="1" applyFont="1" applyFill="1" applyBorder="1" applyAlignment="1" applyProtection="1">
      <alignment horizontal="center" vertical="center"/>
    </xf>
    <xf numFmtId="0" fontId="45" fillId="13" borderId="89" xfId="1" applyFont="1" applyFill="1" applyBorder="1" applyAlignment="1" applyProtection="1">
      <alignment horizontal="center" vertical="center" wrapText="1"/>
    </xf>
    <xf numFmtId="0" fontId="49" fillId="13" borderId="56" xfId="1" applyFont="1" applyFill="1" applyBorder="1" applyAlignment="1" applyProtection="1">
      <alignment horizontal="center" wrapText="1"/>
    </xf>
    <xf numFmtId="0" fontId="49" fillId="13" borderId="75" xfId="1" applyFont="1" applyFill="1" applyBorder="1" applyAlignment="1" applyProtection="1">
      <alignment horizontal="center" vertical="center" wrapText="1"/>
    </xf>
    <xf numFmtId="0" fontId="49" fillId="13" borderId="46" xfId="1" applyFont="1" applyFill="1" applyBorder="1" applyAlignment="1" applyProtection="1">
      <alignment horizontal="center" vertical="center" wrapText="1"/>
    </xf>
    <xf numFmtId="0" fontId="26" fillId="13" borderId="89" xfId="1" applyFont="1" applyFill="1" applyBorder="1" applyAlignment="1" applyProtection="1">
      <alignment horizontal="center" vertical="center" wrapText="1"/>
    </xf>
    <xf numFmtId="0" fontId="26" fillId="13" borderId="41" xfId="1" applyFont="1" applyFill="1" applyBorder="1" applyAlignment="1" applyProtection="1">
      <alignment horizontal="center" vertical="center" wrapText="1"/>
    </xf>
    <xf numFmtId="0" fontId="26" fillId="13" borderId="41" xfId="1" applyFont="1" applyFill="1" applyBorder="1" applyAlignment="1" applyProtection="1">
      <alignment horizontal="center" vertical="center"/>
    </xf>
    <xf numFmtId="0" fontId="26" fillId="13" borderId="63" xfId="1" applyFont="1" applyFill="1" applyBorder="1" applyAlignment="1" applyProtection="1">
      <alignment horizontal="center" vertical="center" wrapText="1"/>
    </xf>
    <xf numFmtId="0" fontId="26" fillId="13" borderId="50" xfId="1" applyFont="1" applyFill="1" applyBorder="1" applyAlignment="1" applyProtection="1">
      <alignment horizontal="center" vertical="center" wrapText="1"/>
    </xf>
    <xf numFmtId="0" fontId="26" fillId="13" borderId="7" xfId="1" applyFont="1" applyFill="1" applyBorder="1" applyAlignment="1" applyProtection="1">
      <alignment horizontal="center" vertical="center" wrapText="1"/>
    </xf>
    <xf numFmtId="0" fontId="26" fillId="13" borderId="39" xfId="1" applyFont="1" applyFill="1" applyBorder="1" applyAlignment="1" applyProtection="1">
      <alignment horizontal="center" vertical="center" wrapText="1"/>
    </xf>
    <xf numFmtId="0" fontId="26" fillId="13" borderId="29" xfId="1" applyFont="1" applyFill="1" applyBorder="1" applyAlignment="1" applyProtection="1">
      <alignment horizontal="center" vertical="center" wrapText="1"/>
    </xf>
    <xf numFmtId="0" fontId="26" fillId="13" borderId="49" xfId="1" applyFont="1" applyFill="1" applyBorder="1" applyAlignment="1" applyProtection="1">
      <alignment horizontal="center" vertical="center" wrapText="1"/>
    </xf>
    <xf numFmtId="0" fontId="45" fillId="13" borderId="60" xfId="1" applyFont="1" applyFill="1" applyBorder="1" applyAlignment="1" applyProtection="1">
      <alignment horizontal="center" vertical="center" wrapText="1"/>
    </xf>
    <xf numFmtId="0" fontId="49" fillId="13" borderId="61" xfId="1" applyFont="1" applyFill="1" applyBorder="1" applyAlignment="1" applyProtection="1">
      <alignment vertical="center" wrapText="1"/>
    </xf>
    <xf numFmtId="0" fontId="11" fillId="13" borderId="66" xfId="1" applyFont="1" applyFill="1" applyBorder="1" applyAlignment="1" applyProtection="1">
      <alignment horizontal="center" vertical="center"/>
    </xf>
    <xf numFmtId="0" fontId="11" fillId="13" borderId="67" xfId="1" applyFont="1" applyFill="1" applyBorder="1" applyAlignment="1" applyProtection="1">
      <alignment horizontal="center" vertical="center" wrapText="1"/>
    </xf>
    <xf numFmtId="0" fontId="11" fillId="13" borderId="65" xfId="1" applyFont="1" applyFill="1" applyBorder="1" applyAlignment="1" applyProtection="1">
      <alignment horizontal="center" vertical="center" wrapText="1"/>
    </xf>
    <xf numFmtId="0" fontId="11" fillId="13" borderId="66" xfId="1" applyFont="1" applyFill="1" applyBorder="1" applyAlignment="1" applyProtection="1">
      <alignment horizontal="center" vertical="center" wrapText="1"/>
    </xf>
    <xf numFmtId="0" fontId="11" fillId="13" borderId="67" xfId="1" applyFont="1" applyFill="1" applyBorder="1" applyAlignment="1" applyProtection="1">
      <alignment horizontal="center" vertical="center"/>
    </xf>
    <xf numFmtId="0" fontId="11" fillId="13" borderId="72" xfId="1" applyFont="1" applyFill="1" applyBorder="1" applyAlignment="1" applyProtection="1">
      <alignment horizontal="center" vertical="center" wrapText="1"/>
    </xf>
    <xf numFmtId="0" fontId="11" fillId="13" borderId="54" xfId="1" applyFont="1" applyFill="1" applyBorder="1" applyAlignment="1" applyProtection="1">
      <alignment horizontal="center" vertical="center" wrapText="1"/>
    </xf>
    <xf numFmtId="0" fontId="11" fillId="13" borderId="54" xfId="1" applyFont="1" applyFill="1" applyBorder="1" applyAlignment="1" applyProtection="1">
      <alignment horizontal="center" vertical="center"/>
    </xf>
    <xf numFmtId="0" fontId="11" fillId="13" borderId="59" xfId="1" applyFont="1" applyFill="1" applyBorder="1" applyAlignment="1" applyProtection="1">
      <alignment horizontal="center" vertical="center"/>
    </xf>
    <xf numFmtId="0" fontId="26" fillId="13" borderId="72" xfId="1" applyFont="1" applyFill="1" applyBorder="1" applyAlignment="1" applyProtection="1">
      <alignment horizontal="center" vertical="center"/>
    </xf>
    <xf numFmtId="0" fontId="26" fillId="13" borderId="59" xfId="1" applyFont="1" applyFill="1" applyBorder="1" applyAlignment="1" applyProtection="1">
      <alignment horizontal="center" vertical="center"/>
    </xf>
    <xf numFmtId="0" fontId="49" fillId="13" borderId="57" xfId="1" applyFont="1" applyFill="1" applyBorder="1" applyAlignment="1" applyProtection="1">
      <alignment horizontal="center" vertical="center" wrapText="1"/>
    </xf>
    <xf numFmtId="0" fontId="1" fillId="13" borderId="36" xfId="1" applyFont="1" applyFill="1" applyBorder="1" applyAlignment="1" applyProtection="1">
      <alignment horizontal="center" vertical="center"/>
    </xf>
    <xf numFmtId="1" fontId="1" fillId="13" borderId="36" xfId="1" applyNumberFormat="1" applyFont="1" applyFill="1" applyBorder="1" applyAlignment="1" applyProtection="1">
      <alignment horizontal="center" vertical="center" wrapText="1"/>
    </xf>
    <xf numFmtId="0" fontId="1" fillId="13" borderId="51" xfId="1" applyFont="1" applyFill="1" applyBorder="1" applyAlignment="1" applyProtection="1">
      <alignment horizontal="center" vertical="center"/>
    </xf>
    <xf numFmtId="1" fontId="1" fillId="13" borderId="57" xfId="1" applyNumberFormat="1" applyFont="1" applyFill="1" applyBorder="1" applyAlignment="1" applyProtection="1">
      <alignment horizontal="center" vertical="center"/>
    </xf>
    <xf numFmtId="0" fontId="1" fillId="13" borderId="36" xfId="1" quotePrefix="1" applyFont="1" applyFill="1" applyBorder="1" applyAlignment="1" applyProtection="1">
      <alignment horizontal="center" vertical="center" wrapText="1"/>
    </xf>
    <xf numFmtId="1" fontId="1" fillId="13" borderId="36" xfId="1" applyNumberFormat="1" applyFont="1" applyFill="1" applyBorder="1" applyAlignment="1" applyProtection="1">
      <alignment horizontal="center" vertical="center"/>
    </xf>
    <xf numFmtId="0" fontId="1" fillId="13" borderId="36" xfId="1" quotePrefix="1" applyFont="1" applyFill="1" applyBorder="1" applyAlignment="1" applyProtection="1">
      <alignment horizontal="center" vertical="center"/>
    </xf>
    <xf numFmtId="1" fontId="1" fillId="13" borderId="51" xfId="1" applyNumberFormat="1" applyFont="1" applyFill="1" applyBorder="1" applyAlignment="1" applyProtection="1">
      <alignment horizontal="center" vertical="center"/>
    </xf>
    <xf numFmtId="0" fontId="1" fillId="13" borderId="44" xfId="1" quotePrefix="1" applyFont="1" applyFill="1" applyBorder="1" applyAlignment="1" applyProtection="1">
      <alignment horizontal="center" vertical="center" wrapText="1"/>
    </xf>
    <xf numFmtId="1" fontId="1" fillId="13" borderId="41" xfId="1" applyNumberFormat="1" applyFont="1" applyFill="1" applyBorder="1" applyAlignment="1" applyProtection="1">
      <alignment horizontal="center" vertical="center"/>
    </xf>
    <xf numFmtId="0" fontId="1" fillId="13" borderId="41" xfId="1" quotePrefix="1" applyFont="1" applyFill="1" applyBorder="1" applyAlignment="1" applyProtection="1">
      <alignment horizontal="center" vertical="center" wrapText="1"/>
    </xf>
    <xf numFmtId="1" fontId="1" fillId="13" borderId="75" xfId="1" applyNumberFormat="1" applyFont="1" applyFill="1" applyBorder="1" applyAlignment="1" applyProtection="1">
      <alignment horizontal="center" vertical="center"/>
    </xf>
    <xf numFmtId="0" fontId="1" fillId="13" borderId="44" xfId="1" applyFont="1" applyFill="1" applyBorder="1" applyAlignment="1" applyProtection="1">
      <alignment horizontal="center" vertical="center"/>
    </xf>
    <xf numFmtId="0" fontId="1" fillId="13" borderId="68" xfId="1" applyFont="1" applyFill="1" applyBorder="1" applyAlignment="1" applyProtection="1">
      <alignment horizontal="center" vertical="center"/>
    </xf>
    <xf numFmtId="0" fontId="1" fillId="13" borderId="8" xfId="1" applyFont="1" applyFill="1" applyBorder="1" applyAlignment="1" applyProtection="1">
      <alignment horizontal="center" vertical="center" wrapText="1"/>
    </xf>
    <xf numFmtId="0" fontId="1" fillId="13" borderId="6" xfId="1" applyFont="1" applyFill="1" applyBorder="1" applyAlignment="1" applyProtection="1">
      <alignment horizontal="center" vertical="center"/>
    </xf>
    <xf numFmtId="0" fontId="1" fillId="13" borderId="6" xfId="1" applyFont="1" applyFill="1" applyBorder="1" applyAlignment="1" applyProtection="1">
      <alignment horizontal="center" vertical="center" wrapText="1"/>
    </xf>
    <xf numFmtId="0" fontId="1" fillId="13" borderId="53" xfId="1" applyFont="1" applyFill="1" applyBorder="1" applyAlignment="1" applyProtection="1">
      <alignment horizontal="center" vertical="center"/>
    </xf>
    <xf numFmtId="1" fontId="1" fillId="13" borderId="8" xfId="1" applyNumberFormat="1" applyFont="1" applyFill="1" applyBorder="1" applyAlignment="1" applyProtection="1">
      <alignment horizontal="center" vertical="center"/>
    </xf>
    <xf numFmtId="1" fontId="1" fillId="13" borderId="6" xfId="1" applyNumberFormat="1" applyFont="1" applyFill="1" applyBorder="1" applyAlignment="1" applyProtection="1">
      <alignment horizontal="center" vertical="center"/>
    </xf>
    <xf numFmtId="1" fontId="1" fillId="13" borderId="53" xfId="1" applyNumberFormat="1" applyFont="1" applyFill="1" applyBorder="1" applyAlignment="1" applyProtection="1">
      <alignment horizontal="center" vertical="center"/>
    </xf>
    <xf numFmtId="0" fontId="1" fillId="13" borderId="8" xfId="1" quotePrefix="1" applyFont="1" applyFill="1" applyBorder="1" applyAlignment="1" applyProtection="1">
      <alignment horizontal="center" vertical="center" wrapText="1"/>
    </xf>
    <xf numFmtId="0" fontId="1" fillId="13" borderId="6" xfId="1" quotePrefix="1" applyFont="1" applyFill="1" applyBorder="1" applyAlignment="1" applyProtection="1">
      <alignment horizontal="center" vertical="center" wrapText="1"/>
    </xf>
    <xf numFmtId="1" fontId="1" fillId="13" borderId="83" xfId="1" applyNumberFormat="1" applyFont="1" applyFill="1" applyBorder="1" applyAlignment="1" applyProtection="1">
      <alignment horizontal="center" vertical="center"/>
    </xf>
    <xf numFmtId="0" fontId="1" fillId="13" borderId="8" xfId="1" applyFont="1" applyFill="1" applyBorder="1" applyAlignment="1" applyProtection="1">
      <alignment horizontal="center" vertical="center"/>
    </xf>
    <xf numFmtId="0" fontId="26" fillId="13" borderId="8" xfId="1" applyFont="1" applyFill="1" applyBorder="1" applyAlignment="1" applyProtection="1">
      <alignment horizontal="center" vertical="center" wrapText="1"/>
    </xf>
    <xf numFmtId="0" fontId="26" fillId="13" borderId="65" xfId="1" applyFont="1" applyFill="1" applyBorder="1" applyAlignment="1" applyProtection="1">
      <alignment horizontal="center" vertical="center" wrapText="1"/>
    </xf>
    <xf numFmtId="0" fontId="1" fillId="13" borderId="66" xfId="1" applyFont="1" applyFill="1" applyBorder="1" applyAlignment="1" applyProtection="1">
      <alignment horizontal="center" vertical="center" wrapText="1"/>
    </xf>
    <xf numFmtId="0" fontId="1" fillId="13" borderId="66" xfId="1" applyFont="1" applyFill="1" applyBorder="1" applyAlignment="1" applyProtection="1">
      <alignment horizontal="center" vertical="center"/>
    </xf>
    <xf numFmtId="0" fontId="1" fillId="13" borderId="67" xfId="1" applyFont="1" applyFill="1" applyBorder="1" applyAlignment="1" applyProtection="1">
      <alignment horizontal="center" vertical="center"/>
    </xf>
    <xf numFmtId="1" fontId="1" fillId="13" borderId="65" xfId="1" applyNumberFormat="1" applyFont="1" applyFill="1" applyBorder="1" applyAlignment="1" applyProtection="1">
      <alignment horizontal="center" vertical="center"/>
    </xf>
    <xf numFmtId="0" fontId="1" fillId="13" borderId="61" xfId="1" quotePrefix="1" applyFont="1" applyFill="1" applyBorder="1" applyAlignment="1" applyProtection="1">
      <alignment horizontal="center" vertical="center" wrapText="1"/>
    </xf>
    <xf numFmtId="1" fontId="1" fillId="13" borderId="66" xfId="1" applyNumberFormat="1" applyFont="1" applyFill="1" applyBorder="1" applyAlignment="1" applyProtection="1">
      <alignment horizontal="center" vertical="center"/>
    </xf>
    <xf numFmtId="0" fontId="1" fillId="13" borderId="61" xfId="1" quotePrefix="1" applyFont="1" applyFill="1" applyBorder="1" applyAlignment="1" applyProtection="1">
      <alignment horizontal="center" vertical="center"/>
    </xf>
    <xf numFmtId="1" fontId="1" fillId="13" borderId="67" xfId="1" applyNumberFormat="1" applyFont="1" applyFill="1" applyBorder="1" applyAlignment="1" applyProtection="1">
      <alignment horizontal="center" vertical="center"/>
    </xf>
    <xf numFmtId="0" fontId="1" fillId="13" borderId="65" xfId="1" quotePrefix="1" applyFont="1" applyFill="1" applyBorder="1" applyAlignment="1" applyProtection="1">
      <alignment horizontal="center" vertical="center" wrapText="1"/>
    </xf>
    <xf numFmtId="0" fontId="1" fillId="13" borderId="66" xfId="1" quotePrefix="1" applyFont="1" applyFill="1" applyBorder="1" applyAlignment="1" applyProtection="1">
      <alignment horizontal="center" vertical="center" wrapText="1"/>
    </xf>
    <xf numFmtId="1" fontId="1" fillId="13" borderId="90" xfId="1" applyNumberFormat="1" applyFont="1" applyFill="1" applyBorder="1" applyAlignment="1" applyProtection="1">
      <alignment horizontal="center" vertical="center"/>
    </xf>
    <xf numFmtId="0" fontId="1" fillId="13" borderId="65" xfId="1" applyFont="1" applyFill="1" applyBorder="1" applyAlignment="1" applyProtection="1">
      <alignment horizontal="center" vertical="center"/>
    </xf>
    <xf numFmtId="0" fontId="24" fillId="7" borderId="0" xfId="1" applyFont="1" applyFill="1" applyBorder="1" applyAlignment="1" applyProtection="1">
      <alignment horizontal="center" vertical="center" wrapText="1"/>
    </xf>
    <xf numFmtId="0" fontId="8" fillId="7" borderId="0" xfId="1" applyFont="1" applyFill="1" applyBorder="1" applyAlignment="1" applyProtection="1">
      <alignment horizontal="center" vertical="center" wrapText="1"/>
    </xf>
    <xf numFmtId="2" fontId="11" fillId="8" borderId="0" xfId="1" applyNumberFormat="1" applyFont="1" applyFill="1" applyBorder="1" applyAlignment="1" applyProtection="1">
      <alignment horizontal="center" vertical="center"/>
    </xf>
    <xf numFmtId="0" fontId="26" fillId="11" borderId="0" xfId="1" quotePrefix="1" applyFont="1" applyFill="1" applyBorder="1" applyAlignment="1" applyProtection="1">
      <alignment horizontal="center" vertical="center" wrapText="1"/>
    </xf>
    <xf numFmtId="0" fontId="11" fillId="7" borderId="0" xfId="1" applyFont="1" applyFill="1" applyBorder="1" applyProtection="1"/>
    <xf numFmtId="0" fontId="46" fillId="9" borderId="76" xfId="1" applyFont="1" applyFill="1" applyBorder="1" applyAlignment="1" applyProtection="1">
      <alignment horizontal="center" vertical="center"/>
    </xf>
    <xf numFmtId="0" fontId="46" fillId="9" borderId="77" xfId="1" applyFont="1" applyFill="1" applyBorder="1" applyAlignment="1" applyProtection="1">
      <alignment horizontal="center" vertical="center"/>
    </xf>
    <xf numFmtId="0" fontId="46" fillId="9" borderId="46" xfId="1" applyFont="1" applyFill="1" applyBorder="1" applyAlignment="1" applyProtection="1">
      <alignment horizontal="center" vertical="center"/>
    </xf>
    <xf numFmtId="0" fontId="47" fillId="10" borderId="4" xfId="1" applyFont="1" applyFill="1" applyBorder="1" applyAlignment="1" applyProtection="1">
      <alignment horizontal="left" vertical="center"/>
    </xf>
    <xf numFmtId="0" fontId="1" fillId="10" borderId="0" xfId="1" applyFont="1" applyFill="1" applyBorder="1" applyAlignment="1" applyProtection="1">
      <alignment horizontal="center" vertical="center"/>
    </xf>
    <xf numFmtId="0" fontId="1" fillId="10" borderId="48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47" fillId="10" borderId="83" xfId="1" applyFont="1" applyFill="1" applyBorder="1" applyAlignment="1" applyProtection="1">
      <alignment horizontal="left" vertical="center"/>
    </xf>
    <xf numFmtId="0" fontId="1" fillId="10" borderId="5" xfId="1" applyFont="1" applyFill="1" applyBorder="1" applyAlignment="1" applyProtection="1">
      <alignment horizontal="center" vertical="center"/>
    </xf>
    <xf numFmtId="0" fontId="1" fillId="7" borderId="52" xfId="1" applyFont="1" applyFill="1" applyBorder="1" applyAlignment="1" applyProtection="1">
      <alignment horizontal="left" vertical="center" wrapText="1"/>
    </xf>
    <xf numFmtId="0" fontId="1" fillId="0" borderId="82" xfId="1" applyFont="1" applyFill="1" applyBorder="1" applyAlignment="1" applyProtection="1">
      <alignment vertical="center"/>
    </xf>
    <xf numFmtId="0" fontId="1" fillId="0" borderId="48" xfId="1" applyFont="1" applyFill="1" applyBorder="1" applyAlignment="1" applyProtection="1">
      <alignment vertical="center"/>
    </xf>
    <xf numFmtId="0" fontId="1" fillId="7" borderId="83" xfId="1" applyFont="1" applyFill="1" applyBorder="1" applyAlignment="1" applyProtection="1">
      <alignment horizontal="left" vertical="center" wrapText="1"/>
    </xf>
    <xf numFmtId="0" fontId="1" fillId="0" borderId="82" xfId="1" applyFont="1" applyFill="1" applyBorder="1" applyAlignment="1" applyProtection="1"/>
    <xf numFmtId="0" fontId="1" fillId="0" borderId="94" xfId="1" applyFont="1" applyFill="1" applyBorder="1" applyAlignment="1" applyProtection="1"/>
    <xf numFmtId="0" fontId="1" fillId="7" borderId="4" xfId="1" applyFont="1" applyFill="1" applyBorder="1" applyAlignment="1" applyProtection="1">
      <alignment horizontal="center" vertical="center"/>
    </xf>
    <xf numFmtId="0" fontId="1" fillId="7" borderId="5" xfId="1" applyFont="1" applyFill="1" applyBorder="1" applyAlignment="1" applyProtection="1">
      <alignment horizontal="center" vertical="center"/>
    </xf>
    <xf numFmtId="0" fontId="47" fillId="10" borderId="52" xfId="1" applyFont="1" applyFill="1" applyBorder="1" applyAlignment="1" applyProtection="1">
      <alignment horizontal="left" vertical="center"/>
    </xf>
    <xf numFmtId="0" fontId="1" fillId="10" borderId="82" xfId="1" applyFont="1" applyFill="1" applyBorder="1" applyAlignment="1" applyProtection="1">
      <alignment horizontal="center" vertical="center"/>
    </xf>
    <xf numFmtId="0" fontId="1" fillId="10" borderId="94" xfId="1" applyFont="1" applyFill="1" applyBorder="1" applyAlignment="1" applyProtection="1">
      <alignment horizontal="center" vertical="center"/>
    </xf>
    <xf numFmtId="0" fontId="1" fillId="0" borderId="82" xfId="1" applyFont="1" applyFill="1" applyBorder="1" applyAlignment="1" applyProtection="1">
      <alignment vertical="center" wrapText="1"/>
    </xf>
    <xf numFmtId="0" fontId="1" fillId="0" borderId="48" xfId="1" applyFont="1" applyFill="1" applyBorder="1" applyAlignment="1" applyProtection="1">
      <alignment vertical="center" wrapText="1"/>
    </xf>
    <xf numFmtId="0" fontId="1" fillId="7" borderId="6" xfId="1" applyFont="1" applyFill="1" applyBorder="1" applyAlignment="1" applyProtection="1">
      <alignment horizontal="left" vertical="top" wrapText="1"/>
    </xf>
    <xf numFmtId="0" fontId="1" fillId="7" borderId="6" xfId="1" applyFont="1" applyFill="1" applyBorder="1" applyAlignment="1" applyProtection="1">
      <alignment horizontal="left" vertical="top"/>
    </xf>
    <xf numFmtId="0" fontId="1" fillId="7" borderId="53" xfId="1" applyFont="1" applyFill="1" applyBorder="1" applyAlignment="1" applyProtection="1">
      <alignment horizontal="left" vertical="top"/>
    </xf>
    <xf numFmtId="0" fontId="1" fillId="7" borderId="79" xfId="1" applyFont="1" applyFill="1" applyBorder="1" applyAlignment="1" applyProtection="1">
      <alignment horizontal="left" vertical="center" wrapText="1"/>
    </xf>
    <xf numFmtId="0" fontId="1" fillId="0" borderId="19" xfId="1" applyFont="1" applyFill="1" applyBorder="1" applyAlignment="1" applyProtection="1">
      <alignment wrapText="1"/>
    </xf>
    <xf numFmtId="0" fontId="1" fillId="0" borderId="37" xfId="1" applyFont="1" applyFill="1" applyBorder="1" applyAlignment="1" applyProtection="1">
      <alignment wrapText="1"/>
    </xf>
    <xf numFmtId="0" fontId="1" fillId="0" borderId="4" xfId="1" applyFont="1" applyFill="1" applyBorder="1" applyAlignment="1" applyProtection="1">
      <alignment wrapText="1"/>
    </xf>
    <xf numFmtId="0" fontId="1" fillId="0" borderId="0" xfId="1" applyFont="1" applyFill="1" applyBorder="1" applyAlignment="1" applyProtection="1">
      <alignment wrapText="1"/>
    </xf>
    <xf numFmtId="0" fontId="1" fillId="0" borderId="38" xfId="1" applyFont="1" applyFill="1" applyBorder="1" applyAlignment="1" applyProtection="1">
      <alignment wrapText="1"/>
    </xf>
    <xf numFmtId="0" fontId="1" fillId="0" borderId="6" xfId="1" applyFont="1" applyFill="1" applyBorder="1" applyAlignment="1" applyProtection="1"/>
    <xf numFmtId="0" fontId="1" fillId="0" borderId="53" xfId="1" applyFont="1" applyFill="1" applyBorder="1" applyAlignment="1" applyProtection="1"/>
    <xf numFmtId="0" fontId="1" fillId="0" borderId="9" xfId="1" applyFont="1" applyFill="1" applyBorder="1" applyAlignment="1" applyProtection="1">
      <alignment wrapText="1"/>
    </xf>
    <xf numFmtId="0" fontId="1" fillId="0" borderId="10" xfId="1" applyFont="1" applyFill="1" applyBorder="1" applyAlignment="1" applyProtection="1">
      <alignment wrapText="1"/>
    </xf>
    <xf numFmtId="0" fontId="1" fillId="0" borderId="70" xfId="1" applyFont="1" applyFill="1" applyBorder="1" applyAlignment="1" applyProtection="1">
      <alignment wrapText="1"/>
    </xf>
    <xf numFmtId="0" fontId="1" fillId="7" borderId="10" xfId="1" applyFont="1" applyFill="1" applyBorder="1" applyAlignment="1" applyProtection="1">
      <alignment horizontal="center" vertical="center"/>
    </xf>
    <xf numFmtId="0" fontId="1" fillId="0" borderId="66" xfId="1" applyFont="1" applyFill="1" applyBorder="1" applyAlignment="1" applyProtection="1"/>
    <xf numFmtId="0" fontId="1" fillId="0" borderId="67" xfId="1" applyFont="1" applyFill="1" applyBorder="1" applyAlignment="1" applyProtection="1"/>
  </cellXfs>
  <cellStyles count="11">
    <cellStyle name="Currency" xfId="9" builtinId="4"/>
    <cellStyle name="Hyperlink" xfId="2" builtinId="8"/>
    <cellStyle name="Normal" xfId="0" builtinId="0"/>
    <cellStyle name="Normal 2" xfId="1"/>
    <cellStyle name="Normal 2 2" xfId="3"/>
    <cellStyle name="Normal 2 2_5. Feasible Options" xfId="10"/>
    <cellStyle name="Normal 3" xfId="4"/>
    <cellStyle name="Normal 4" xfId="5"/>
    <cellStyle name="Normal 5" xfId="6"/>
    <cellStyle name="Normal 6" xfId="7"/>
    <cellStyle name="Percent 2" xfId="8"/>
  </cellStyles>
  <dxfs count="15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665"/>
          <c:h val="0.57482108106981478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summary'!$H$10:$AF$10</c:f>
              <c:numCache>
                <c:formatCode>0.00</c:formatCode>
                <c:ptCount val="25"/>
                <c:pt idx="0">
                  <c:v>0.82392515599438876</c:v>
                </c:pt>
                <c:pt idx="1">
                  <c:v>0.84504265099467302</c:v>
                </c:pt>
                <c:pt idx="2">
                  <c:v>0.86631508648153344</c:v>
                </c:pt>
                <c:pt idx="3">
                  <c:v>0.88747013759632043</c:v>
                </c:pt>
                <c:pt idx="4">
                  <c:v>0.90864554740897074</c:v>
                </c:pt>
                <c:pt idx="5">
                  <c:v>0.92993025143819341</c:v>
                </c:pt>
                <c:pt idx="6">
                  <c:v>0.94944912286008032</c:v>
                </c:pt>
                <c:pt idx="7">
                  <c:v>0.96899569008783115</c:v>
                </c:pt>
                <c:pt idx="8">
                  <c:v>0.98861752918665569</c:v>
                </c:pt>
                <c:pt idx="9">
                  <c:v>1.008272111989905</c:v>
                </c:pt>
                <c:pt idx="10">
                  <c:v>1.0239593301263461</c:v>
                </c:pt>
                <c:pt idx="11">
                  <c:v>1.0393782828168516</c:v>
                </c:pt>
                <c:pt idx="12">
                  <c:v>1.0545352050377543</c:v>
                </c:pt>
                <c:pt idx="13">
                  <c:v>1.0694357761980104</c:v>
                </c:pt>
                <c:pt idx="14">
                  <c:v>1.0840853392648593</c:v>
                </c:pt>
                <c:pt idx="15">
                  <c:v>1.0995626002667478</c:v>
                </c:pt>
                <c:pt idx="16">
                  <c:v>1.115423965496714</c:v>
                </c:pt>
                <c:pt idx="17">
                  <c:v>1.1310055359130131</c:v>
                </c:pt>
                <c:pt idx="18">
                  <c:v>1.1462949020082258</c:v>
                </c:pt>
                <c:pt idx="19">
                  <c:v>1.1613154298025961</c:v>
                </c:pt>
                <c:pt idx="20">
                  <c:v>1.1760708259767112</c:v>
                </c:pt>
                <c:pt idx="21">
                  <c:v>1.1905650507015093</c:v>
                </c:pt>
                <c:pt idx="22">
                  <c:v>1.2049274645354597</c:v>
                </c:pt>
                <c:pt idx="23">
                  <c:v>1.2190311198445583</c:v>
                </c:pt>
                <c:pt idx="24">
                  <c:v>1.2329042170093225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41-46EA-A492-8F102DF1356D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0.82736865639828649</c:v>
                </c:pt>
                <c:pt idx="1">
                  <c:v>0.80988939906655333</c:v>
                </c:pt>
                <c:pt idx="2">
                  <c:v>0.79307955540753161</c:v>
                </c:pt>
                <c:pt idx="3">
                  <c:v>0.77663067851371181</c:v>
                </c:pt>
                <c:pt idx="4">
                  <c:v>0.76058058117042715</c:v>
                </c:pt>
                <c:pt idx="5">
                  <c:v>0.74502090951808109</c:v>
                </c:pt>
                <c:pt idx="6">
                  <c:v>0.73035753370472967</c:v>
                </c:pt>
                <c:pt idx="7">
                  <c:v>0.71612710063040319</c:v>
                </c:pt>
                <c:pt idx="8">
                  <c:v>0.7021046367687398</c:v>
                </c:pt>
                <c:pt idx="9">
                  <c:v>0.68846627763586066</c:v>
                </c:pt>
                <c:pt idx="10">
                  <c:v>0.67472293519819571</c:v>
                </c:pt>
                <c:pt idx="11">
                  <c:v>0.66131794356499674</c:v>
                </c:pt>
                <c:pt idx="12">
                  <c:v>0.64825471504122911</c:v>
                </c:pt>
                <c:pt idx="13">
                  <c:v>0.63556104833235594</c:v>
                </c:pt>
                <c:pt idx="14">
                  <c:v>0.62306966765441296</c:v>
                </c:pt>
                <c:pt idx="15">
                  <c:v>0.61114765723326892</c:v>
                </c:pt>
                <c:pt idx="16">
                  <c:v>0.59946875395768251</c:v>
                </c:pt>
                <c:pt idx="17">
                  <c:v>0.58804068254829434</c:v>
                </c:pt>
                <c:pt idx="18">
                  <c:v>0.57675958090673318</c:v>
                </c:pt>
                <c:pt idx="19">
                  <c:v>0.56584061425638454</c:v>
                </c:pt>
                <c:pt idx="20">
                  <c:v>0.55512197362051652</c:v>
                </c:pt>
                <c:pt idx="21">
                  <c:v>0.54463231990102978</c:v>
                </c:pt>
                <c:pt idx="22">
                  <c:v>0.53445015240170446</c:v>
                </c:pt>
                <c:pt idx="23">
                  <c:v>0.52440870631000958</c:v>
                </c:pt>
                <c:pt idx="24">
                  <c:v>0.51459516284500217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41-46EA-A492-8F102DF1356D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summary'!$H$12:$AF$12</c:f>
              <c:numCache>
                <c:formatCode>0.00</c:formatCode>
                <c:ptCount val="25"/>
                <c:pt idx="0">
                  <c:v>1.4512377304068904</c:v>
                </c:pt>
                <c:pt idx="1">
                  <c:v>1.4592577507244353</c:v>
                </c:pt>
                <c:pt idx="2">
                  <c:v>1.465455782117403</c:v>
                </c:pt>
                <c:pt idx="3">
                  <c:v>1.4716159005617913</c:v>
                </c:pt>
                <c:pt idx="4">
                  <c:v>1.4720485148937947</c:v>
                </c:pt>
                <c:pt idx="5">
                  <c:v>1.4778682680901674</c:v>
                </c:pt>
                <c:pt idx="6">
                  <c:v>1.4793456310413799</c:v>
                </c:pt>
                <c:pt idx="7">
                  <c:v>1.4807490983508784</c:v>
                </c:pt>
                <c:pt idx="8">
                  <c:v>1.4782043637507301</c:v>
                </c:pt>
                <c:pt idx="9">
                  <c:v>1.4835160512657599</c:v>
                </c:pt>
                <c:pt idx="10">
                  <c:v>1.4851421397469968</c:v>
                </c:pt>
                <c:pt idx="11">
                  <c:v>1.48679964510957</c:v>
                </c:pt>
                <c:pt idx="12">
                  <c:v>1.4842272302676389</c:v>
                </c:pt>
                <c:pt idx="13">
                  <c:v>1.4893520277523995</c:v>
                </c:pt>
                <c:pt idx="14">
                  <c:v>1.4901555172624066</c:v>
                </c:pt>
                <c:pt idx="15">
                  <c:v>1.4906919758413613</c:v>
                </c:pt>
                <c:pt idx="16">
                  <c:v>1.486912456173934</c:v>
                </c:pt>
                <c:pt idx="17">
                  <c:v>1.4918021473047078</c:v>
                </c:pt>
                <c:pt idx="18">
                  <c:v>1.4928579326856932</c:v>
                </c:pt>
                <c:pt idx="19">
                  <c:v>1.4939590495613433</c:v>
                </c:pt>
                <c:pt idx="20">
                  <c:v>1.491047832919949</c:v>
                </c:pt>
                <c:pt idx="21">
                  <c:v>1.4963105352459587</c:v>
                </c:pt>
                <c:pt idx="22">
                  <c:v>1.4975625758050102</c:v>
                </c:pt>
                <c:pt idx="23">
                  <c:v>1.4988465939000448</c:v>
                </c:pt>
                <c:pt idx="24">
                  <c:v>1.4960968640838639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241-46EA-A492-8F102DF1356D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summary'!$H$14:$AF$14</c:f>
              <c:numCache>
                <c:formatCode>0.00</c:formatCode>
                <c:ptCount val="25"/>
                <c:pt idx="0">
                  <c:v>1.1200000000000001</c:v>
                </c:pt>
                <c:pt idx="1">
                  <c:v>1.1200000000000001</c:v>
                </c:pt>
                <c:pt idx="2">
                  <c:v>1.1200000000000001</c:v>
                </c:pt>
                <c:pt idx="3">
                  <c:v>1.1200000000000001</c:v>
                </c:pt>
                <c:pt idx="4">
                  <c:v>1.1200000000000001</c:v>
                </c:pt>
                <c:pt idx="5">
                  <c:v>1.1200000000000001</c:v>
                </c:pt>
                <c:pt idx="6">
                  <c:v>1.1200000000000001</c:v>
                </c:pt>
                <c:pt idx="7">
                  <c:v>1.1200000000000001</c:v>
                </c:pt>
                <c:pt idx="8">
                  <c:v>1.1200000000000001</c:v>
                </c:pt>
                <c:pt idx="9">
                  <c:v>1.1200000000000001</c:v>
                </c:pt>
                <c:pt idx="10">
                  <c:v>1.1200000000000001</c:v>
                </c:pt>
                <c:pt idx="11">
                  <c:v>1.1200000000000001</c:v>
                </c:pt>
                <c:pt idx="12">
                  <c:v>1.1200000000000001</c:v>
                </c:pt>
                <c:pt idx="13">
                  <c:v>1.1200000000000001</c:v>
                </c:pt>
                <c:pt idx="14">
                  <c:v>1.1200000000000001</c:v>
                </c:pt>
                <c:pt idx="15">
                  <c:v>1.1200000000000001</c:v>
                </c:pt>
                <c:pt idx="16">
                  <c:v>1.1200000000000001</c:v>
                </c:pt>
                <c:pt idx="17">
                  <c:v>1.1200000000000001</c:v>
                </c:pt>
                <c:pt idx="18">
                  <c:v>1.1200000000000001</c:v>
                </c:pt>
                <c:pt idx="19">
                  <c:v>1.1200000000000001</c:v>
                </c:pt>
                <c:pt idx="20">
                  <c:v>1.1200000000000001</c:v>
                </c:pt>
                <c:pt idx="21">
                  <c:v>1.1200000000000001</c:v>
                </c:pt>
                <c:pt idx="22">
                  <c:v>1.1200000000000001</c:v>
                </c:pt>
                <c:pt idx="23">
                  <c:v>1.1200000000000001</c:v>
                </c:pt>
                <c:pt idx="24">
                  <c:v>1.1200000000000001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241-46EA-A492-8F102DF1356D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summary'!$H$16:$AF$16</c:f>
              <c:numCache>
                <c:formatCode>0.00</c:formatCode>
                <c:ptCount val="25"/>
                <c:pt idx="0">
                  <c:v>0.110696755008588</c:v>
                </c:pt>
                <c:pt idx="1">
                  <c:v>0.11069675500858978</c:v>
                </c:pt>
                <c:pt idx="2">
                  <c:v>0.11069675500858933</c:v>
                </c:pt>
                <c:pt idx="3">
                  <c:v>0.11069675500858889</c:v>
                </c:pt>
                <c:pt idx="4">
                  <c:v>0.11069675500858889</c:v>
                </c:pt>
                <c:pt idx="5">
                  <c:v>0.11069675500858889</c:v>
                </c:pt>
                <c:pt idx="6">
                  <c:v>0.11069675500858889</c:v>
                </c:pt>
                <c:pt idx="7">
                  <c:v>0.11069675500858933</c:v>
                </c:pt>
                <c:pt idx="8">
                  <c:v>0.11069675500858933</c:v>
                </c:pt>
                <c:pt idx="9">
                  <c:v>0.11069675500858933</c:v>
                </c:pt>
                <c:pt idx="10">
                  <c:v>0.11069675500858844</c:v>
                </c:pt>
                <c:pt idx="11">
                  <c:v>0.11069675500858933</c:v>
                </c:pt>
                <c:pt idx="12">
                  <c:v>0.11069675500858889</c:v>
                </c:pt>
                <c:pt idx="13">
                  <c:v>0.11069675500858889</c:v>
                </c:pt>
                <c:pt idx="14">
                  <c:v>0.11069675500858978</c:v>
                </c:pt>
                <c:pt idx="15">
                  <c:v>0.11069675500858889</c:v>
                </c:pt>
                <c:pt idx="16">
                  <c:v>0.11069675500858933</c:v>
                </c:pt>
                <c:pt idx="17">
                  <c:v>0.11069675500858889</c:v>
                </c:pt>
                <c:pt idx="18">
                  <c:v>0.11069675500858889</c:v>
                </c:pt>
                <c:pt idx="19">
                  <c:v>0.11069675500859022</c:v>
                </c:pt>
                <c:pt idx="20">
                  <c:v>0.11069675500858978</c:v>
                </c:pt>
                <c:pt idx="21">
                  <c:v>0.11069675500858933</c:v>
                </c:pt>
                <c:pt idx="22">
                  <c:v>0.11069675500858978</c:v>
                </c:pt>
                <c:pt idx="23">
                  <c:v>0.11069675500858889</c:v>
                </c:pt>
                <c:pt idx="24">
                  <c:v>0.11069675500858889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241-46EA-A492-8F102DF13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335408"/>
        <c:axId val="709342072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summary'!$H$5:$AF$5</c:f>
              <c:numCache>
                <c:formatCode>0.00</c:formatCode>
                <c:ptCount val="25"/>
                <c:pt idx="0">
                  <c:v>4.8136021606972443</c:v>
                </c:pt>
                <c:pt idx="1">
                  <c:v>4.8136021606972443</c:v>
                </c:pt>
                <c:pt idx="2">
                  <c:v>4.8136021606972443</c:v>
                </c:pt>
                <c:pt idx="3">
                  <c:v>4.8136021606972443</c:v>
                </c:pt>
                <c:pt idx="4">
                  <c:v>4.8136021606972443</c:v>
                </c:pt>
                <c:pt idx="5">
                  <c:v>4.8136021606972443</c:v>
                </c:pt>
                <c:pt idx="6">
                  <c:v>4.8136021606972443</c:v>
                </c:pt>
                <c:pt idx="7">
                  <c:v>4.8136021606972443</c:v>
                </c:pt>
                <c:pt idx="8">
                  <c:v>4.8136021606972443</c:v>
                </c:pt>
                <c:pt idx="9">
                  <c:v>4.8136021606972443</c:v>
                </c:pt>
                <c:pt idx="10">
                  <c:v>4.3036021606972445</c:v>
                </c:pt>
                <c:pt idx="11">
                  <c:v>4.3036021606972445</c:v>
                </c:pt>
                <c:pt idx="12">
                  <c:v>4.3036021606972445</c:v>
                </c:pt>
                <c:pt idx="13">
                  <c:v>4.3036021606972445</c:v>
                </c:pt>
                <c:pt idx="14">
                  <c:v>4.3036021606972445</c:v>
                </c:pt>
                <c:pt idx="15">
                  <c:v>4.3036021606972445</c:v>
                </c:pt>
                <c:pt idx="16">
                  <c:v>4.3036021606972445</c:v>
                </c:pt>
                <c:pt idx="17">
                  <c:v>4.3036021606972445</c:v>
                </c:pt>
                <c:pt idx="18">
                  <c:v>4.3036021606972445</c:v>
                </c:pt>
                <c:pt idx="19">
                  <c:v>4.3036021606972445</c:v>
                </c:pt>
                <c:pt idx="20">
                  <c:v>4.3036021606972445</c:v>
                </c:pt>
                <c:pt idx="21">
                  <c:v>4.3036021606972445</c:v>
                </c:pt>
                <c:pt idx="22">
                  <c:v>4.3036021606972445</c:v>
                </c:pt>
                <c:pt idx="23">
                  <c:v>4.3036021606972445</c:v>
                </c:pt>
                <c:pt idx="24">
                  <c:v>4.3036021606972445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241-46EA-A492-8F102DF1356D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summary'!$H$18:$AF$18</c:f>
              <c:numCache>
                <c:formatCode>0.00</c:formatCode>
                <c:ptCount val="25"/>
                <c:pt idx="0">
                  <c:v>4.4904681140245506</c:v>
                </c:pt>
                <c:pt idx="1">
                  <c:v>4.4944219734696755</c:v>
                </c:pt>
                <c:pt idx="2">
                  <c:v>4.50315841264608</c:v>
                </c:pt>
                <c:pt idx="3">
                  <c:v>4.5078138154934742</c:v>
                </c:pt>
                <c:pt idx="4">
                  <c:v>4.5122277999449665</c:v>
                </c:pt>
                <c:pt idx="5">
                  <c:v>4.4985649115606421</c:v>
                </c:pt>
                <c:pt idx="6">
                  <c:v>4.5003663910137783</c:v>
                </c:pt>
                <c:pt idx="7">
                  <c:v>4.5111523967821956</c:v>
                </c:pt>
                <c:pt idx="8">
                  <c:v>4.5099991271364708</c:v>
                </c:pt>
                <c:pt idx="9">
                  <c:v>4.5213338128769793</c:v>
                </c:pt>
                <c:pt idx="10">
                  <c:v>4.5271155952659337</c:v>
                </c:pt>
                <c:pt idx="11">
                  <c:v>4.5303320318030993</c:v>
                </c:pt>
                <c:pt idx="12">
                  <c:v>4.5285083409887692</c:v>
                </c:pt>
                <c:pt idx="13">
                  <c:v>4.5375604371455349</c:v>
                </c:pt>
                <c:pt idx="14">
                  <c:v>4.5427885695665022</c:v>
                </c:pt>
                <c:pt idx="15">
                  <c:v>4.5492843623305266</c:v>
                </c:pt>
                <c:pt idx="16">
                  <c:v>4.5515699927443931</c:v>
                </c:pt>
                <c:pt idx="17">
                  <c:v>4.5601869771802246</c:v>
                </c:pt>
                <c:pt idx="18">
                  <c:v>4.5691630167654997</c:v>
                </c:pt>
                <c:pt idx="19">
                  <c:v>4.5772173576012634</c:v>
                </c:pt>
                <c:pt idx="20">
                  <c:v>4.5768944112664807</c:v>
                </c:pt>
                <c:pt idx="21">
                  <c:v>4.5869197911126909</c:v>
                </c:pt>
                <c:pt idx="22">
                  <c:v>4.594355146659808</c:v>
                </c:pt>
                <c:pt idx="23">
                  <c:v>4.6059248569934779</c:v>
                </c:pt>
                <c:pt idx="24">
                  <c:v>4.6077844027970389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241-46EA-A492-8F102DF13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335408"/>
        <c:axId val="709342072"/>
      </c:lineChart>
      <c:catAx>
        <c:axId val="70933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9342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09342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93E-2"/>
              <c:y val="0.398585287336320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93354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585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44" r="0.750000000000006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61"/>
          <c:y val="3.1007826724362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215"/>
          <c:h val="0.5966861559877048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0.82307990121916563</c:v>
                </c:pt>
                <c:pt idx="1">
                  <c:v>0.84339863045686414</c:v>
                </c:pt>
                <c:pt idx="2">
                  <c:v>0.8639162322980809</c:v>
                </c:pt>
                <c:pt idx="3">
                  <c:v>0.88435796561773472</c:v>
                </c:pt>
                <c:pt idx="4">
                  <c:v>0.90485929011398414</c:v>
                </c:pt>
                <c:pt idx="5">
                  <c:v>1.0469586013531178</c:v>
                </c:pt>
                <c:pt idx="6">
                  <c:v>1.1851592341579393</c:v>
                </c:pt>
                <c:pt idx="7">
                  <c:v>1.3223663074269911</c:v>
                </c:pt>
                <c:pt idx="8">
                  <c:v>1.4586260317187576</c:v>
                </c:pt>
                <c:pt idx="9">
                  <c:v>1.5936237228799186</c:v>
                </c:pt>
                <c:pt idx="10">
                  <c:v>1.5974314642776564</c:v>
                </c:pt>
                <c:pt idx="11">
                  <c:v>1.60129701959483</c:v>
                </c:pt>
                <c:pt idx="12">
                  <c:v>1.6052143430696677</c:v>
                </c:pt>
                <c:pt idx="13">
                  <c:v>1.6091769995795429</c:v>
                </c:pt>
                <c:pt idx="14">
                  <c:v>1.6131788389016981</c:v>
                </c:pt>
                <c:pt idx="15">
                  <c:v>1.6195897570857918</c:v>
                </c:pt>
                <c:pt idx="16">
                  <c:v>1.6266440901102501</c:v>
                </c:pt>
                <c:pt idx="17">
                  <c:v>1.633589807851143</c:v>
                </c:pt>
                <c:pt idx="18">
                  <c:v>1.6404057529197857</c:v>
                </c:pt>
                <c:pt idx="19">
                  <c:v>1.6471204473472332</c:v>
                </c:pt>
                <c:pt idx="20">
                  <c:v>1.6540077941020286</c:v>
                </c:pt>
                <c:pt idx="21">
                  <c:v>1.660781291317597</c:v>
                </c:pt>
                <c:pt idx="22">
                  <c:v>1.6676095601194427</c:v>
                </c:pt>
                <c:pt idx="23">
                  <c:v>1.674318498743004</c:v>
                </c:pt>
                <c:pt idx="24">
                  <c:v>1.6809422948960171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8E-4590-80B8-D141F1574D6C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summary'!$H$9:$AF$9</c:f>
              <c:numCache>
                <c:formatCode>0.00</c:formatCode>
                <c:ptCount val="25"/>
                <c:pt idx="0">
                  <c:v>0.82736865639828649</c:v>
                </c:pt>
                <c:pt idx="1">
                  <c:v>0.80988939906655333</c:v>
                </c:pt>
                <c:pt idx="2">
                  <c:v>0.79307955540753161</c:v>
                </c:pt>
                <c:pt idx="3">
                  <c:v>0.77663067851371181</c:v>
                </c:pt>
                <c:pt idx="4">
                  <c:v>0.76058058117042715</c:v>
                </c:pt>
                <c:pt idx="5">
                  <c:v>0.59281068952711136</c:v>
                </c:pt>
                <c:pt idx="6">
                  <c:v>0.44301899392381588</c:v>
                </c:pt>
                <c:pt idx="7">
                  <c:v>0.29514182553390933</c:v>
                </c:pt>
                <c:pt idx="8">
                  <c:v>0.14906348353369689</c:v>
                </c:pt>
                <c:pt idx="9">
                  <c:v>5.1016042499632801E-3</c:v>
                </c:pt>
                <c:pt idx="10">
                  <c:v>5.065425394955414E-3</c:v>
                </c:pt>
                <c:pt idx="11">
                  <c:v>5.029862162616321E-3</c:v>
                </c:pt>
                <c:pt idx="12">
                  <c:v>4.995006264421154E-3</c:v>
                </c:pt>
                <c:pt idx="13">
                  <c:v>4.9611736675779713E-3</c:v>
                </c:pt>
                <c:pt idx="14">
                  <c:v>4.9269164685849694E-3</c:v>
                </c:pt>
                <c:pt idx="15">
                  <c:v>4.8965883325238404E-3</c:v>
                </c:pt>
                <c:pt idx="16">
                  <c:v>4.8664183545884584E-3</c:v>
                </c:pt>
                <c:pt idx="17">
                  <c:v>4.8364949036635695E-3</c:v>
                </c:pt>
                <c:pt idx="18">
                  <c:v>4.80583541536957E-3</c:v>
                </c:pt>
                <c:pt idx="19">
                  <c:v>4.7765826211007487E-3</c:v>
                </c:pt>
                <c:pt idx="20">
                  <c:v>4.7471796720373657E-3</c:v>
                </c:pt>
                <c:pt idx="21">
                  <c:v>4.7179436515871632E-3</c:v>
                </c:pt>
                <c:pt idx="22">
                  <c:v>4.6897491183321462E-3</c:v>
                </c:pt>
                <c:pt idx="23">
                  <c:v>4.6617646450165051E-3</c:v>
                </c:pt>
                <c:pt idx="24">
                  <c:v>4.6340587016297915E-3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8E-4590-80B8-D141F1574D6C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1.4512377304068904</c:v>
                </c:pt>
                <c:pt idx="1">
                  <c:v>1.4592577507244353</c:v>
                </c:pt>
                <c:pt idx="2">
                  <c:v>1.465455782117403</c:v>
                </c:pt>
                <c:pt idx="3">
                  <c:v>1.4716159005617913</c:v>
                </c:pt>
                <c:pt idx="4">
                  <c:v>1.4720485148937947</c:v>
                </c:pt>
                <c:pt idx="5">
                  <c:v>1.4778682680901674</c:v>
                </c:pt>
                <c:pt idx="6">
                  <c:v>1.4793456310413799</c:v>
                </c:pt>
                <c:pt idx="7">
                  <c:v>1.4807490983508784</c:v>
                </c:pt>
                <c:pt idx="8">
                  <c:v>1.4782043637507301</c:v>
                </c:pt>
                <c:pt idx="9">
                  <c:v>1.4835160512657599</c:v>
                </c:pt>
                <c:pt idx="10">
                  <c:v>1.4851421397469968</c:v>
                </c:pt>
                <c:pt idx="11">
                  <c:v>1.48679964510957</c:v>
                </c:pt>
                <c:pt idx="12">
                  <c:v>1.4842272302676389</c:v>
                </c:pt>
                <c:pt idx="13">
                  <c:v>1.4893520277523995</c:v>
                </c:pt>
                <c:pt idx="14">
                  <c:v>1.4901555172624066</c:v>
                </c:pt>
                <c:pt idx="15">
                  <c:v>1.4906919758413613</c:v>
                </c:pt>
                <c:pt idx="16">
                  <c:v>1.486912456173934</c:v>
                </c:pt>
                <c:pt idx="17">
                  <c:v>1.4918021473047078</c:v>
                </c:pt>
                <c:pt idx="18">
                  <c:v>1.4928579326856932</c:v>
                </c:pt>
                <c:pt idx="19">
                  <c:v>1.4939590495613433</c:v>
                </c:pt>
                <c:pt idx="20">
                  <c:v>1.491047832919949</c:v>
                </c:pt>
                <c:pt idx="21">
                  <c:v>1.4963105352459587</c:v>
                </c:pt>
                <c:pt idx="22">
                  <c:v>1.4975625758050102</c:v>
                </c:pt>
                <c:pt idx="23">
                  <c:v>1.4988465939000448</c:v>
                </c:pt>
                <c:pt idx="24">
                  <c:v>1.4960968640838639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98E-4590-80B8-D141F1574D6C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1.1200000000000001</c:v>
                </c:pt>
                <c:pt idx="1">
                  <c:v>1.1200000000000001</c:v>
                </c:pt>
                <c:pt idx="2">
                  <c:v>1.1200000000000001</c:v>
                </c:pt>
                <c:pt idx="3">
                  <c:v>1.1200000000000001</c:v>
                </c:pt>
                <c:pt idx="4">
                  <c:v>1.1200000000000001</c:v>
                </c:pt>
                <c:pt idx="5">
                  <c:v>1.1200000000000001</c:v>
                </c:pt>
                <c:pt idx="6">
                  <c:v>1.1200000000000001</c:v>
                </c:pt>
                <c:pt idx="7">
                  <c:v>1.1200000000000001</c:v>
                </c:pt>
                <c:pt idx="8">
                  <c:v>1.1200000000000001</c:v>
                </c:pt>
                <c:pt idx="9">
                  <c:v>1.1200000000000001</c:v>
                </c:pt>
                <c:pt idx="10">
                  <c:v>0.99</c:v>
                </c:pt>
                <c:pt idx="11">
                  <c:v>0.98</c:v>
                </c:pt>
                <c:pt idx="12">
                  <c:v>0.98</c:v>
                </c:pt>
                <c:pt idx="13">
                  <c:v>0.97</c:v>
                </c:pt>
                <c:pt idx="14">
                  <c:v>0.96</c:v>
                </c:pt>
                <c:pt idx="15">
                  <c:v>0.95</c:v>
                </c:pt>
                <c:pt idx="16">
                  <c:v>0.95</c:v>
                </c:pt>
                <c:pt idx="17">
                  <c:v>0.94</c:v>
                </c:pt>
                <c:pt idx="18">
                  <c:v>0.93</c:v>
                </c:pt>
                <c:pt idx="19">
                  <c:v>0.92</c:v>
                </c:pt>
                <c:pt idx="20">
                  <c:v>0.91</c:v>
                </c:pt>
                <c:pt idx="21">
                  <c:v>0.9</c:v>
                </c:pt>
                <c:pt idx="22">
                  <c:v>0.89</c:v>
                </c:pt>
                <c:pt idx="23">
                  <c:v>0.88</c:v>
                </c:pt>
                <c:pt idx="24">
                  <c:v>0.87000000000000011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98E-4590-80B8-D141F1574D6C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0.110696755008588</c:v>
                </c:pt>
                <c:pt idx="1">
                  <c:v>0.11069675500858889</c:v>
                </c:pt>
                <c:pt idx="2">
                  <c:v>0.11069675500858844</c:v>
                </c:pt>
                <c:pt idx="3">
                  <c:v>0.11069675500858889</c:v>
                </c:pt>
                <c:pt idx="4">
                  <c:v>0.11069675500858889</c:v>
                </c:pt>
                <c:pt idx="5">
                  <c:v>0.11069675500858933</c:v>
                </c:pt>
                <c:pt idx="6">
                  <c:v>0.11069675500858933</c:v>
                </c:pt>
                <c:pt idx="7">
                  <c:v>0.11069675500858889</c:v>
                </c:pt>
                <c:pt idx="8">
                  <c:v>0.11069675500858844</c:v>
                </c:pt>
                <c:pt idx="9">
                  <c:v>0.11069675500858889</c:v>
                </c:pt>
                <c:pt idx="10">
                  <c:v>0.11069675500858867</c:v>
                </c:pt>
                <c:pt idx="11">
                  <c:v>0.11069675500858933</c:v>
                </c:pt>
                <c:pt idx="12">
                  <c:v>0.11069675500858933</c:v>
                </c:pt>
                <c:pt idx="13">
                  <c:v>0.11069675500858955</c:v>
                </c:pt>
                <c:pt idx="14">
                  <c:v>0.11069675500858889</c:v>
                </c:pt>
                <c:pt idx="15">
                  <c:v>0.11069675500858867</c:v>
                </c:pt>
                <c:pt idx="16">
                  <c:v>0.11069675500858867</c:v>
                </c:pt>
                <c:pt idx="17">
                  <c:v>0.11069675500858889</c:v>
                </c:pt>
                <c:pt idx="18">
                  <c:v>0.11069675500858944</c:v>
                </c:pt>
                <c:pt idx="19">
                  <c:v>0.11069675500858878</c:v>
                </c:pt>
                <c:pt idx="20">
                  <c:v>0.110696755008589</c:v>
                </c:pt>
                <c:pt idx="21">
                  <c:v>0.11069675500858966</c:v>
                </c:pt>
                <c:pt idx="22">
                  <c:v>0.110696755008589</c:v>
                </c:pt>
                <c:pt idx="23">
                  <c:v>0.11069675500858833</c:v>
                </c:pt>
                <c:pt idx="24">
                  <c:v>0.11069675500858933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98E-4590-80B8-D141F1574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337760"/>
        <c:axId val="709341680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summary'!$H$6:$AF$6</c:f>
              <c:numCache>
                <c:formatCode>0.00</c:formatCode>
                <c:ptCount val="25"/>
                <c:pt idx="0">
                  <c:v>4.8136021606972443</c:v>
                </c:pt>
                <c:pt idx="1">
                  <c:v>4.8136021606972443</c:v>
                </c:pt>
                <c:pt idx="2">
                  <c:v>4.8136021606972443</c:v>
                </c:pt>
                <c:pt idx="3">
                  <c:v>4.8136021606972443</c:v>
                </c:pt>
                <c:pt idx="4">
                  <c:v>4.8136021606972443</c:v>
                </c:pt>
                <c:pt idx="5">
                  <c:v>4.8136021606972443</c:v>
                </c:pt>
                <c:pt idx="6">
                  <c:v>4.8136021606972443</c:v>
                </c:pt>
                <c:pt idx="7">
                  <c:v>4.8136021606972443</c:v>
                </c:pt>
                <c:pt idx="8">
                  <c:v>4.8136021606972443</c:v>
                </c:pt>
                <c:pt idx="9">
                  <c:v>4.8136021606972443</c:v>
                </c:pt>
                <c:pt idx="10">
                  <c:v>4.3036021606972445</c:v>
                </c:pt>
                <c:pt idx="11">
                  <c:v>4.3036021606972445</c:v>
                </c:pt>
                <c:pt idx="12">
                  <c:v>4.3036021606972445</c:v>
                </c:pt>
                <c:pt idx="13">
                  <c:v>4.3036021606972445</c:v>
                </c:pt>
                <c:pt idx="14">
                  <c:v>4.3036021606972445</c:v>
                </c:pt>
                <c:pt idx="15">
                  <c:v>4.3036021606972445</c:v>
                </c:pt>
                <c:pt idx="16">
                  <c:v>4.3036021606972445</c:v>
                </c:pt>
                <c:pt idx="17">
                  <c:v>4.3036021606972445</c:v>
                </c:pt>
                <c:pt idx="18">
                  <c:v>4.3036021606972445</c:v>
                </c:pt>
                <c:pt idx="19">
                  <c:v>4.3036021606972445</c:v>
                </c:pt>
                <c:pt idx="20">
                  <c:v>4.3036021606972445</c:v>
                </c:pt>
                <c:pt idx="21">
                  <c:v>4.3036021606972445</c:v>
                </c:pt>
                <c:pt idx="22">
                  <c:v>4.3036021606972445</c:v>
                </c:pt>
                <c:pt idx="23">
                  <c:v>4.3036021606972445</c:v>
                </c:pt>
                <c:pt idx="24">
                  <c:v>4.3036021606972445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98E-4590-80B8-D141F1574D6C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4.4896228592493266</c:v>
                </c:pt>
                <c:pt idx="1">
                  <c:v>4.4927779529318652</c:v>
                </c:pt>
                <c:pt idx="2">
                  <c:v>4.5007595584626277</c:v>
                </c:pt>
                <c:pt idx="3">
                  <c:v>4.5047016435148883</c:v>
                </c:pt>
                <c:pt idx="4">
                  <c:v>4.5084415426499795</c:v>
                </c:pt>
                <c:pt idx="5">
                  <c:v>4.4633830414845974</c:v>
                </c:pt>
                <c:pt idx="6">
                  <c:v>4.448737962530724</c:v>
                </c:pt>
                <c:pt idx="7">
                  <c:v>4.4435377390248618</c:v>
                </c:pt>
                <c:pt idx="8">
                  <c:v>4.4269664764335275</c:v>
                </c:pt>
                <c:pt idx="9">
                  <c:v>4.4233207503810945</c:v>
                </c:pt>
                <c:pt idx="10">
                  <c:v>4.3009302196140045</c:v>
                </c:pt>
                <c:pt idx="11">
                  <c:v>4.2959626871786964</c:v>
                </c:pt>
                <c:pt idx="12">
                  <c:v>4.2959277702438747</c:v>
                </c:pt>
                <c:pt idx="13">
                  <c:v>4.2967017858622896</c:v>
                </c:pt>
                <c:pt idx="14">
                  <c:v>4.2937393180175114</c:v>
                </c:pt>
                <c:pt idx="15">
                  <c:v>4.2930604502488254</c:v>
                </c:pt>
                <c:pt idx="16">
                  <c:v>4.2981877817548346</c:v>
                </c:pt>
                <c:pt idx="17">
                  <c:v>4.2995670614737245</c:v>
                </c:pt>
                <c:pt idx="18">
                  <c:v>4.3013201221856967</c:v>
                </c:pt>
                <c:pt idx="19">
                  <c:v>4.3019583435106155</c:v>
                </c:pt>
                <c:pt idx="20">
                  <c:v>4.2944565854433181</c:v>
                </c:pt>
                <c:pt idx="21">
                  <c:v>4.297221655479337</c:v>
                </c:pt>
                <c:pt idx="22">
                  <c:v>4.2972768389604177</c:v>
                </c:pt>
                <c:pt idx="23">
                  <c:v>4.3014652942269285</c:v>
                </c:pt>
                <c:pt idx="24">
                  <c:v>4.2958613765403628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98E-4590-80B8-D141F1574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337760"/>
        <c:axId val="709341680"/>
      </c:lineChart>
      <c:catAx>
        <c:axId val="70933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9341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093416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93377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2"/>
          <c:y val="0.8535580838704635"/>
          <c:w val="0.65132029756728005"/>
          <c:h val="0.126917950379431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44" r="0.750000000000006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30</xdr:row>
      <xdr:rowOff>55418</xdr:rowOff>
    </xdr:from>
    <xdr:to>
      <xdr:col>19</xdr:col>
      <xdr:colOff>303414</xdr:colOff>
      <xdr:row>57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65</xdr:row>
      <xdr:rowOff>69273</xdr:rowOff>
    </xdr:from>
    <xdr:to>
      <xdr:col>19</xdr:col>
      <xdr:colOff>95596</xdr:colOff>
      <xdr:row>93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ater%20Strategy\Water%20Resources%20Strategy\&#183;Section-Wide%20Data\Regulation\WRMP\08%20Final%20WRMP%202015\Tables\09%20Final%20WRMP%20Jan%2014%20tables\02%20Final%20public%20domain\Kinsall%20public%20v0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Resource zone summary"/>
      <sheetName val="Data QA summary"/>
      <sheetName val="WRP1a BL Licences"/>
      <sheetName val="WRP1 BL Supply"/>
      <sheetName val="WRP2 BL Demand"/>
      <sheetName val="WRP2a BL Customers"/>
      <sheetName val="WRP2b Weighted BL Demand"/>
      <sheetName val="WRP3 Feasible options"/>
      <sheetName val="WRP4 Preferred (Scenario Yr)"/>
      <sheetName val="WRP5 FP Supply"/>
      <sheetName val="WRP6 FP Demand"/>
      <sheetName val="WRP6a FP Customers"/>
      <sheetName val="WRP6b Weighted FP Demand"/>
      <sheetName val="List of named ranges"/>
      <sheetName val="HIDDENMACROS3a"/>
    </sheetNames>
    <sheetDataSet>
      <sheetData sheetId="0"/>
      <sheetData sheetId="1"/>
      <sheetData sheetId="2"/>
      <sheetData sheetId="3">
        <row r="1002">
          <cell r="C1002" t="str">
            <v>GW</v>
          </cell>
        </row>
        <row r="1003">
          <cell r="C1003" t="str">
            <v>SW:River</v>
          </cell>
        </row>
        <row r="1004">
          <cell r="C1004" t="str">
            <v>SW:Reservoir</v>
          </cell>
        </row>
        <row r="1005">
          <cell r="C1005" t="str">
            <v>SW:Other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="80" zoomScaleNormal="80" workbookViewId="0">
      <selection activeCell="D11" sqref="D11"/>
    </sheetView>
  </sheetViews>
  <sheetFormatPr defaultColWidth="8.88671875" defaultRowHeight="15" x14ac:dyDescent="0.2"/>
  <cols>
    <col min="1" max="1" width="2.5546875" style="515" customWidth="1"/>
    <col min="2" max="2" width="22.5546875" style="515" customWidth="1"/>
    <col min="3" max="3" width="7.77734375" style="515" customWidth="1"/>
    <col min="4" max="4" width="79.109375" style="515" bestFit="1" customWidth="1"/>
    <col min="5" max="5" width="18.5546875" style="515" customWidth="1"/>
    <col min="6" max="6" width="17.77734375" style="515" customWidth="1"/>
    <col min="7" max="7" width="2.44140625" style="515" customWidth="1"/>
    <col min="8" max="8" width="7.5546875" style="515" customWidth="1"/>
    <col min="9" max="9" width="13.33203125" style="515" customWidth="1"/>
    <col min="10" max="10" width="2.33203125" style="515" customWidth="1"/>
    <col min="11" max="12" width="8.88671875" style="515"/>
    <col min="13" max="13" width="8.21875" style="515" bestFit="1" customWidth="1"/>
    <col min="14" max="256" width="8.88671875" style="515"/>
    <col min="257" max="257" width="2.5546875" style="515" customWidth="1"/>
    <col min="258" max="258" width="22.5546875" style="515" customWidth="1"/>
    <col min="259" max="259" width="7.77734375" style="515" customWidth="1"/>
    <col min="260" max="260" width="26.6640625" style="515" customWidth="1"/>
    <col min="261" max="261" width="18.5546875" style="515" customWidth="1"/>
    <col min="262" max="262" width="17.77734375" style="515" customWidth="1"/>
    <col min="263" max="263" width="2.44140625" style="515" customWidth="1"/>
    <col min="264" max="264" width="7.5546875" style="515" customWidth="1"/>
    <col min="265" max="265" width="13.33203125" style="515" customWidth="1"/>
    <col min="266" max="266" width="2.33203125" style="515" customWidth="1"/>
    <col min="267" max="268" width="8.88671875" style="515"/>
    <col min="269" max="269" width="8.21875" style="515" bestFit="1" customWidth="1"/>
    <col min="270" max="512" width="8.88671875" style="515"/>
    <col min="513" max="513" width="2.5546875" style="515" customWidth="1"/>
    <col min="514" max="514" width="22.5546875" style="515" customWidth="1"/>
    <col min="515" max="515" width="7.77734375" style="515" customWidth="1"/>
    <col min="516" max="516" width="26.6640625" style="515" customWidth="1"/>
    <col min="517" max="517" width="18.5546875" style="515" customWidth="1"/>
    <col min="518" max="518" width="17.77734375" style="515" customWidth="1"/>
    <col min="519" max="519" width="2.44140625" style="515" customWidth="1"/>
    <col min="520" max="520" width="7.5546875" style="515" customWidth="1"/>
    <col min="521" max="521" width="13.33203125" style="515" customWidth="1"/>
    <col min="522" max="522" width="2.33203125" style="515" customWidth="1"/>
    <col min="523" max="524" width="8.88671875" style="515"/>
    <col min="525" max="525" width="8.21875" style="515" bestFit="1" customWidth="1"/>
    <col min="526" max="768" width="8.88671875" style="515"/>
    <col min="769" max="769" width="2.5546875" style="515" customWidth="1"/>
    <col min="770" max="770" width="22.5546875" style="515" customWidth="1"/>
    <col min="771" max="771" width="7.77734375" style="515" customWidth="1"/>
    <col min="772" max="772" width="26.6640625" style="515" customWidth="1"/>
    <col min="773" max="773" width="18.5546875" style="515" customWidth="1"/>
    <col min="774" max="774" width="17.77734375" style="515" customWidth="1"/>
    <col min="775" max="775" width="2.44140625" style="515" customWidth="1"/>
    <col min="776" max="776" width="7.5546875" style="515" customWidth="1"/>
    <col min="777" max="777" width="13.33203125" style="515" customWidth="1"/>
    <col min="778" max="778" width="2.33203125" style="515" customWidth="1"/>
    <col min="779" max="780" width="8.88671875" style="515"/>
    <col min="781" max="781" width="8.21875" style="515" bestFit="1" customWidth="1"/>
    <col min="782" max="1024" width="8.88671875" style="515"/>
    <col min="1025" max="1025" width="2.5546875" style="515" customWidth="1"/>
    <col min="1026" max="1026" width="22.5546875" style="515" customWidth="1"/>
    <col min="1027" max="1027" width="7.77734375" style="515" customWidth="1"/>
    <col min="1028" max="1028" width="26.6640625" style="515" customWidth="1"/>
    <col min="1029" max="1029" width="18.5546875" style="515" customWidth="1"/>
    <col min="1030" max="1030" width="17.77734375" style="515" customWidth="1"/>
    <col min="1031" max="1031" width="2.44140625" style="515" customWidth="1"/>
    <col min="1032" max="1032" width="7.5546875" style="515" customWidth="1"/>
    <col min="1033" max="1033" width="13.33203125" style="515" customWidth="1"/>
    <col min="1034" max="1034" width="2.33203125" style="515" customWidth="1"/>
    <col min="1035" max="1036" width="8.88671875" style="515"/>
    <col min="1037" max="1037" width="8.21875" style="515" bestFit="1" customWidth="1"/>
    <col min="1038" max="1280" width="8.88671875" style="515"/>
    <col min="1281" max="1281" width="2.5546875" style="515" customWidth="1"/>
    <col min="1282" max="1282" width="22.5546875" style="515" customWidth="1"/>
    <col min="1283" max="1283" width="7.77734375" style="515" customWidth="1"/>
    <col min="1284" max="1284" width="26.6640625" style="515" customWidth="1"/>
    <col min="1285" max="1285" width="18.5546875" style="515" customWidth="1"/>
    <col min="1286" max="1286" width="17.77734375" style="515" customWidth="1"/>
    <col min="1287" max="1287" width="2.44140625" style="515" customWidth="1"/>
    <col min="1288" max="1288" width="7.5546875" style="515" customWidth="1"/>
    <col min="1289" max="1289" width="13.33203125" style="515" customWidth="1"/>
    <col min="1290" max="1290" width="2.33203125" style="515" customWidth="1"/>
    <col min="1291" max="1292" width="8.88671875" style="515"/>
    <col min="1293" max="1293" width="8.21875" style="515" bestFit="1" customWidth="1"/>
    <col min="1294" max="1536" width="8.88671875" style="515"/>
    <col min="1537" max="1537" width="2.5546875" style="515" customWidth="1"/>
    <col min="1538" max="1538" width="22.5546875" style="515" customWidth="1"/>
    <col min="1539" max="1539" width="7.77734375" style="515" customWidth="1"/>
    <col min="1540" max="1540" width="26.6640625" style="515" customWidth="1"/>
    <col min="1541" max="1541" width="18.5546875" style="515" customWidth="1"/>
    <col min="1542" max="1542" width="17.77734375" style="515" customWidth="1"/>
    <col min="1543" max="1543" width="2.44140625" style="515" customWidth="1"/>
    <col min="1544" max="1544" width="7.5546875" style="515" customWidth="1"/>
    <col min="1545" max="1545" width="13.33203125" style="515" customWidth="1"/>
    <col min="1546" max="1546" width="2.33203125" style="515" customWidth="1"/>
    <col min="1547" max="1548" width="8.88671875" style="515"/>
    <col min="1549" max="1549" width="8.21875" style="515" bestFit="1" customWidth="1"/>
    <col min="1550" max="1792" width="8.88671875" style="515"/>
    <col min="1793" max="1793" width="2.5546875" style="515" customWidth="1"/>
    <col min="1794" max="1794" width="22.5546875" style="515" customWidth="1"/>
    <col min="1795" max="1795" width="7.77734375" style="515" customWidth="1"/>
    <col min="1796" max="1796" width="26.6640625" style="515" customWidth="1"/>
    <col min="1797" max="1797" width="18.5546875" style="515" customWidth="1"/>
    <col min="1798" max="1798" width="17.77734375" style="515" customWidth="1"/>
    <col min="1799" max="1799" width="2.44140625" style="515" customWidth="1"/>
    <col min="1800" max="1800" width="7.5546875" style="515" customWidth="1"/>
    <col min="1801" max="1801" width="13.33203125" style="515" customWidth="1"/>
    <col min="1802" max="1802" width="2.33203125" style="515" customWidth="1"/>
    <col min="1803" max="1804" width="8.88671875" style="515"/>
    <col min="1805" max="1805" width="8.21875" style="515" bestFit="1" customWidth="1"/>
    <col min="1806" max="2048" width="8.88671875" style="515"/>
    <col min="2049" max="2049" width="2.5546875" style="515" customWidth="1"/>
    <col min="2050" max="2050" width="22.5546875" style="515" customWidth="1"/>
    <col min="2051" max="2051" width="7.77734375" style="515" customWidth="1"/>
    <col min="2052" max="2052" width="26.6640625" style="515" customWidth="1"/>
    <col min="2053" max="2053" width="18.5546875" style="515" customWidth="1"/>
    <col min="2054" max="2054" width="17.77734375" style="515" customWidth="1"/>
    <col min="2055" max="2055" width="2.44140625" style="515" customWidth="1"/>
    <col min="2056" max="2056" width="7.5546875" style="515" customWidth="1"/>
    <col min="2057" max="2057" width="13.33203125" style="515" customWidth="1"/>
    <col min="2058" max="2058" width="2.33203125" style="515" customWidth="1"/>
    <col min="2059" max="2060" width="8.88671875" style="515"/>
    <col min="2061" max="2061" width="8.21875" style="515" bestFit="1" customWidth="1"/>
    <col min="2062" max="2304" width="8.88671875" style="515"/>
    <col min="2305" max="2305" width="2.5546875" style="515" customWidth="1"/>
    <col min="2306" max="2306" width="22.5546875" style="515" customWidth="1"/>
    <col min="2307" max="2307" width="7.77734375" style="515" customWidth="1"/>
    <col min="2308" max="2308" width="26.6640625" style="515" customWidth="1"/>
    <col min="2309" max="2309" width="18.5546875" style="515" customWidth="1"/>
    <col min="2310" max="2310" width="17.77734375" style="515" customWidth="1"/>
    <col min="2311" max="2311" width="2.44140625" style="515" customWidth="1"/>
    <col min="2312" max="2312" width="7.5546875" style="515" customWidth="1"/>
    <col min="2313" max="2313" width="13.33203125" style="515" customWidth="1"/>
    <col min="2314" max="2314" width="2.33203125" style="515" customWidth="1"/>
    <col min="2315" max="2316" width="8.88671875" style="515"/>
    <col min="2317" max="2317" width="8.21875" style="515" bestFit="1" customWidth="1"/>
    <col min="2318" max="2560" width="8.88671875" style="515"/>
    <col min="2561" max="2561" width="2.5546875" style="515" customWidth="1"/>
    <col min="2562" max="2562" width="22.5546875" style="515" customWidth="1"/>
    <col min="2563" max="2563" width="7.77734375" style="515" customWidth="1"/>
    <col min="2564" max="2564" width="26.6640625" style="515" customWidth="1"/>
    <col min="2565" max="2565" width="18.5546875" style="515" customWidth="1"/>
    <col min="2566" max="2566" width="17.77734375" style="515" customWidth="1"/>
    <col min="2567" max="2567" width="2.44140625" style="515" customWidth="1"/>
    <col min="2568" max="2568" width="7.5546875" style="515" customWidth="1"/>
    <col min="2569" max="2569" width="13.33203125" style="515" customWidth="1"/>
    <col min="2570" max="2570" width="2.33203125" style="515" customWidth="1"/>
    <col min="2571" max="2572" width="8.88671875" style="515"/>
    <col min="2573" max="2573" width="8.21875" style="515" bestFit="1" customWidth="1"/>
    <col min="2574" max="2816" width="8.88671875" style="515"/>
    <col min="2817" max="2817" width="2.5546875" style="515" customWidth="1"/>
    <col min="2818" max="2818" width="22.5546875" style="515" customWidth="1"/>
    <col min="2819" max="2819" width="7.77734375" style="515" customWidth="1"/>
    <col min="2820" max="2820" width="26.6640625" style="515" customWidth="1"/>
    <col min="2821" max="2821" width="18.5546875" style="515" customWidth="1"/>
    <col min="2822" max="2822" width="17.77734375" style="515" customWidth="1"/>
    <col min="2823" max="2823" width="2.44140625" style="515" customWidth="1"/>
    <col min="2824" max="2824" width="7.5546875" style="515" customWidth="1"/>
    <col min="2825" max="2825" width="13.33203125" style="515" customWidth="1"/>
    <col min="2826" max="2826" width="2.33203125" style="515" customWidth="1"/>
    <col min="2827" max="2828" width="8.88671875" style="515"/>
    <col min="2829" max="2829" width="8.21875" style="515" bestFit="1" customWidth="1"/>
    <col min="2830" max="3072" width="8.88671875" style="515"/>
    <col min="3073" max="3073" width="2.5546875" style="515" customWidth="1"/>
    <col min="3074" max="3074" width="22.5546875" style="515" customWidth="1"/>
    <col min="3075" max="3075" width="7.77734375" style="515" customWidth="1"/>
    <col min="3076" max="3076" width="26.6640625" style="515" customWidth="1"/>
    <col min="3077" max="3077" width="18.5546875" style="515" customWidth="1"/>
    <col min="3078" max="3078" width="17.77734375" style="515" customWidth="1"/>
    <col min="3079" max="3079" width="2.44140625" style="515" customWidth="1"/>
    <col min="3080" max="3080" width="7.5546875" style="515" customWidth="1"/>
    <col min="3081" max="3081" width="13.33203125" style="515" customWidth="1"/>
    <col min="3082" max="3082" width="2.33203125" style="515" customWidth="1"/>
    <col min="3083" max="3084" width="8.88671875" style="515"/>
    <col min="3085" max="3085" width="8.21875" style="515" bestFit="1" customWidth="1"/>
    <col min="3086" max="3328" width="8.88671875" style="515"/>
    <col min="3329" max="3329" width="2.5546875" style="515" customWidth="1"/>
    <col min="3330" max="3330" width="22.5546875" style="515" customWidth="1"/>
    <col min="3331" max="3331" width="7.77734375" style="515" customWidth="1"/>
    <col min="3332" max="3332" width="26.6640625" style="515" customWidth="1"/>
    <col min="3333" max="3333" width="18.5546875" style="515" customWidth="1"/>
    <col min="3334" max="3334" width="17.77734375" style="515" customWidth="1"/>
    <col min="3335" max="3335" width="2.44140625" style="515" customWidth="1"/>
    <col min="3336" max="3336" width="7.5546875" style="515" customWidth="1"/>
    <col min="3337" max="3337" width="13.33203125" style="515" customWidth="1"/>
    <col min="3338" max="3338" width="2.33203125" style="515" customWidth="1"/>
    <col min="3339" max="3340" width="8.88671875" style="515"/>
    <col min="3341" max="3341" width="8.21875" style="515" bestFit="1" customWidth="1"/>
    <col min="3342" max="3584" width="8.88671875" style="515"/>
    <col min="3585" max="3585" width="2.5546875" style="515" customWidth="1"/>
    <col min="3586" max="3586" width="22.5546875" style="515" customWidth="1"/>
    <col min="3587" max="3587" width="7.77734375" style="515" customWidth="1"/>
    <col min="3588" max="3588" width="26.6640625" style="515" customWidth="1"/>
    <col min="3589" max="3589" width="18.5546875" style="515" customWidth="1"/>
    <col min="3590" max="3590" width="17.77734375" style="515" customWidth="1"/>
    <col min="3591" max="3591" width="2.44140625" style="515" customWidth="1"/>
    <col min="3592" max="3592" width="7.5546875" style="515" customWidth="1"/>
    <col min="3593" max="3593" width="13.33203125" style="515" customWidth="1"/>
    <col min="3594" max="3594" width="2.33203125" style="515" customWidth="1"/>
    <col min="3595" max="3596" width="8.88671875" style="515"/>
    <col min="3597" max="3597" width="8.21875" style="515" bestFit="1" customWidth="1"/>
    <col min="3598" max="3840" width="8.88671875" style="515"/>
    <col min="3841" max="3841" width="2.5546875" style="515" customWidth="1"/>
    <col min="3842" max="3842" width="22.5546875" style="515" customWidth="1"/>
    <col min="3843" max="3843" width="7.77734375" style="515" customWidth="1"/>
    <col min="3844" max="3844" width="26.6640625" style="515" customWidth="1"/>
    <col min="3845" max="3845" width="18.5546875" style="515" customWidth="1"/>
    <col min="3846" max="3846" width="17.77734375" style="515" customWidth="1"/>
    <col min="3847" max="3847" width="2.44140625" style="515" customWidth="1"/>
    <col min="3848" max="3848" width="7.5546875" style="515" customWidth="1"/>
    <col min="3849" max="3849" width="13.33203125" style="515" customWidth="1"/>
    <col min="3850" max="3850" width="2.33203125" style="515" customWidth="1"/>
    <col min="3851" max="3852" width="8.88671875" style="515"/>
    <col min="3853" max="3853" width="8.21875" style="515" bestFit="1" customWidth="1"/>
    <col min="3854" max="4096" width="8.88671875" style="515"/>
    <col min="4097" max="4097" width="2.5546875" style="515" customWidth="1"/>
    <col min="4098" max="4098" width="22.5546875" style="515" customWidth="1"/>
    <col min="4099" max="4099" width="7.77734375" style="515" customWidth="1"/>
    <col min="4100" max="4100" width="26.6640625" style="515" customWidth="1"/>
    <col min="4101" max="4101" width="18.5546875" style="515" customWidth="1"/>
    <col min="4102" max="4102" width="17.77734375" style="515" customWidth="1"/>
    <col min="4103" max="4103" width="2.44140625" style="515" customWidth="1"/>
    <col min="4104" max="4104" width="7.5546875" style="515" customWidth="1"/>
    <col min="4105" max="4105" width="13.33203125" style="515" customWidth="1"/>
    <col min="4106" max="4106" width="2.33203125" style="515" customWidth="1"/>
    <col min="4107" max="4108" width="8.88671875" style="515"/>
    <col min="4109" max="4109" width="8.21875" style="515" bestFit="1" customWidth="1"/>
    <col min="4110" max="4352" width="8.88671875" style="515"/>
    <col min="4353" max="4353" width="2.5546875" style="515" customWidth="1"/>
    <col min="4354" max="4354" width="22.5546875" style="515" customWidth="1"/>
    <col min="4355" max="4355" width="7.77734375" style="515" customWidth="1"/>
    <col min="4356" max="4356" width="26.6640625" style="515" customWidth="1"/>
    <col min="4357" max="4357" width="18.5546875" style="515" customWidth="1"/>
    <col min="4358" max="4358" width="17.77734375" style="515" customWidth="1"/>
    <col min="4359" max="4359" width="2.44140625" style="515" customWidth="1"/>
    <col min="4360" max="4360" width="7.5546875" style="515" customWidth="1"/>
    <col min="4361" max="4361" width="13.33203125" style="515" customWidth="1"/>
    <col min="4362" max="4362" width="2.33203125" style="515" customWidth="1"/>
    <col min="4363" max="4364" width="8.88671875" style="515"/>
    <col min="4365" max="4365" width="8.21875" style="515" bestFit="1" customWidth="1"/>
    <col min="4366" max="4608" width="8.88671875" style="515"/>
    <col min="4609" max="4609" width="2.5546875" style="515" customWidth="1"/>
    <col min="4610" max="4610" width="22.5546875" style="515" customWidth="1"/>
    <col min="4611" max="4611" width="7.77734375" style="515" customWidth="1"/>
    <col min="4612" max="4612" width="26.6640625" style="515" customWidth="1"/>
    <col min="4613" max="4613" width="18.5546875" style="515" customWidth="1"/>
    <col min="4614" max="4614" width="17.77734375" style="515" customWidth="1"/>
    <col min="4615" max="4615" width="2.44140625" style="515" customWidth="1"/>
    <col min="4616" max="4616" width="7.5546875" style="515" customWidth="1"/>
    <col min="4617" max="4617" width="13.33203125" style="515" customWidth="1"/>
    <col min="4618" max="4618" width="2.33203125" style="515" customWidth="1"/>
    <col min="4619" max="4620" width="8.88671875" style="515"/>
    <col min="4621" max="4621" width="8.21875" style="515" bestFit="1" customWidth="1"/>
    <col min="4622" max="4864" width="8.88671875" style="515"/>
    <col min="4865" max="4865" width="2.5546875" style="515" customWidth="1"/>
    <col min="4866" max="4866" width="22.5546875" style="515" customWidth="1"/>
    <col min="4867" max="4867" width="7.77734375" style="515" customWidth="1"/>
    <col min="4868" max="4868" width="26.6640625" style="515" customWidth="1"/>
    <col min="4869" max="4869" width="18.5546875" style="515" customWidth="1"/>
    <col min="4870" max="4870" width="17.77734375" style="515" customWidth="1"/>
    <col min="4871" max="4871" width="2.44140625" style="515" customWidth="1"/>
    <col min="4872" max="4872" width="7.5546875" style="515" customWidth="1"/>
    <col min="4873" max="4873" width="13.33203125" style="515" customWidth="1"/>
    <col min="4874" max="4874" width="2.33203125" style="515" customWidth="1"/>
    <col min="4875" max="4876" width="8.88671875" style="515"/>
    <col min="4877" max="4877" width="8.21875" style="515" bestFit="1" customWidth="1"/>
    <col min="4878" max="5120" width="8.88671875" style="515"/>
    <col min="5121" max="5121" width="2.5546875" style="515" customWidth="1"/>
    <col min="5122" max="5122" width="22.5546875" style="515" customWidth="1"/>
    <col min="5123" max="5123" width="7.77734375" style="515" customWidth="1"/>
    <col min="5124" max="5124" width="26.6640625" style="515" customWidth="1"/>
    <col min="5125" max="5125" width="18.5546875" style="515" customWidth="1"/>
    <col min="5126" max="5126" width="17.77734375" style="515" customWidth="1"/>
    <col min="5127" max="5127" width="2.44140625" style="515" customWidth="1"/>
    <col min="5128" max="5128" width="7.5546875" style="515" customWidth="1"/>
    <col min="5129" max="5129" width="13.33203125" style="515" customWidth="1"/>
    <col min="5130" max="5130" width="2.33203125" style="515" customWidth="1"/>
    <col min="5131" max="5132" width="8.88671875" style="515"/>
    <col min="5133" max="5133" width="8.21875" style="515" bestFit="1" customWidth="1"/>
    <col min="5134" max="5376" width="8.88671875" style="515"/>
    <col min="5377" max="5377" width="2.5546875" style="515" customWidth="1"/>
    <col min="5378" max="5378" width="22.5546875" style="515" customWidth="1"/>
    <col min="5379" max="5379" width="7.77734375" style="515" customWidth="1"/>
    <col min="5380" max="5380" width="26.6640625" style="515" customWidth="1"/>
    <col min="5381" max="5381" width="18.5546875" style="515" customWidth="1"/>
    <col min="5382" max="5382" width="17.77734375" style="515" customWidth="1"/>
    <col min="5383" max="5383" width="2.44140625" style="515" customWidth="1"/>
    <col min="5384" max="5384" width="7.5546875" style="515" customWidth="1"/>
    <col min="5385" max="5385" width="13.33203125" style="515" customWidth="1"/>
    <col min="5386" max="5386" width="2.33203125" style="515" customWidth="1"/>
    <col min="5387" max="5388" width="8.88671875" style="515"/>
    <col min="5389" max="5389" width="8.21875" style="515" bestFit="1" customWidth="1"/>
    <col min="5390" max="5632" width="8.88671875" style="515"/>
    <col min="5633" max="5633" width="2.5546875" style="515" customWidth="1"/>
    <col min="5634" max="5634" width="22.5546875" style="515" customWidth="1"/>
    <col min="5635" max="5635" width="7.77734375" style="515" customWidth="1"/>
    <col min="5636" max="5636" width="26.6640625" style="515" customWidth="1"/>
    <col min="5637" max="5637" width="18.5546875" style="515" customWidth="1"/>
    <col min="5638" max="5638" width="17.77734375" style="515" customWidth="1"/>
    <col min="5639" max="5639" width="2.44140625" style="515" customWidth="1"/>
    <col min="5640" max="5640" width="7.5546875" style="515" customWidth="1"/>
    <col min="5641" max="5641" width="13.33203125" style="515" customWidth="1"/>
    <col min="5642" max="5642" width="2.33203125" style="515" customWidth="1"/>
    <col min="5643" max="5644" width="8.88671875" style="515"/>
    <col min="5645" max="5645" width="8.21875" style="515" bestFit="1" customWidth="1"/>
    <col min="5646" max="5888" width="8.88671875" style="515"/>
    <col min="5889" max="5889" width="2.5546875" style="515" customWidth="1"/>
    <col min="5890" max="5890" width="22.5546875" style="515" customWidth="1"/>
    <col min="5891" max="5891" width="7.77734375" style="515" customWidth="1"/>
    <col min="5892" max="5892" width="26.6640625" style="515" customWidth="1"/>
    <col min="5893" max="5893" width="18.5546875" style="515" customWidth="1"/>
    <col min="5894" max="5894" width="17.77734375" style="515" customWidth="1"/>
    <col min="5895" max="5895" width="2.44140625" style="515" customWidth="1"/>
    <col min="5896" max="5896" width="7.5546875" style="515" customWidth="1"/>
    <col min="5897" max="5897" width="13.33203125" style="515" customWidth="1"/>
    <col min="5898" max="5898" width="2.33203125" style="515" customWidth="1"/>
    <col min="5899" max="5900" width="8.88671875" style="515"/>
    <col min="5901" max="5901" width="8.21875" style="515" bestFit="1" customWidth="1"/>
    <col min="5902" max="6144" width="8.88671875" style="515"/>
    <col min="6145" max="6145" width="2.5546875" style="515" customWidth="1"/>
    <col min="6146" max="6146" width="22.5546875" style="515" customWidth="1"/>
    <col min="6147" max="6147" width="7.77734375" style="515" customWidth="1"/>
    <col min="6148" max="6148" width="26.6640625" style="515" customWidth="1"/>
    <col min="6149" max="6149" width="18.5546875" style="515" customWidth="1"/>
    <col min="6150" max="6150" width="17.77734375" style="515" customWidth="1"/>
    <col min="6151" max="6151" width="2.44140625" style="515" customWidth="1"/>
    <col min="6152" max="6152" width="7.5546875" style="515" customWidth="1"/>
    <col min="6153" max="6153" width="13.33203125" style="515" customWidth="1"/>
    <col min="6154" max="6154" width="2.33203125" style="515" customWidth="1"/>
    <col min="6155" max="6156" width="8.88671875" style="515"/>
    <col min="6157" max="6157" width="8.21875" style="515" bestFit="1" customWidth="1"/>
    <col min="6158" max="6400" width="8.88671875" style="515"/>
    <col min="6401" max="6401" width="2.5546875" style="515" customWidth="1"/>
    <col min="6402" max="6402" width="22.5546875" style="515" customWidth="1"/>
    <col min="6403" max="6403" width="7.77734375" style="515" customWidth="1"/>
    <col min="6404" max="6404" width="26.6640625" style="515" customWidth="1"/>
    <col min="6405" max="6405" width="18.5546875" style="515" customWidth="1"/>
    <col min="6406" max="6406" width="17.77734375" style="515" customWidth="1"/>
    <col min="6407" max="6407" width="2.44140625" style="515" customWidth="1"/>
    <col min="6408" max="6408" width="7.5546875" style="515" customWidth="1"/>
    <col min="6409" max="6409" width="13.33203125" style="515" customWidth="1"/>
    <col min="6410" max="6410" width="2.33203125" style="515" customWidth="1"/>
    <col min="6411" max="6412" width="8.88671875" style="515"/>
    <col min="6413" max="6413" width="8.21875" style="515" bestFit="1" customWidth="1"/>
    <col min="6414" max="6656" width="8.88671875" style="515"/>
    <col min="6657" max="6657" width="2.5546875" style="515" customWidth="1"/>
    <col min="6658" max="6658" width="22.5546875" style="515" customWidth="1"/>
    <col min="6659" max="6659" width="7.77734375" style="515" customWidth="1"/>
    <col min="6660" max="6660" width="26.6640625" style="515" customWidth="1"/>
    <col min="6661" max="6661" width="18.5546875" style="515" customWidth="1"/>
    <col min="6662" max="6662" width="17.77734375" style="515" customWidth="1"/>
    <col min="6663" max="6663" width="2.44140625" style="515" customWidth="1"/>
    <col min="6664" max="6664" width="7.5546875" style="515" customWidth="1"/>
    <col min="6665" max="6665" width="13.33203125" style="515" customWidth="1"/>
    <col min="6666" max="6666" width="2.33203125" style="515" customWidth="1"/>
    <col min="6667" max="6668" width="8.88671875" style="515"/>
    <col min="6669" max="6669" width="8.21875" style="515" bestFit="1" customWidth="1"/>
    <col min="6670" max="6912" width="8.88671875" style="515"/>
    <col min="6913" max="6913" width="2.5546875" style="515" customWidth="1"/>
    <col min="6914" max="6914" width="22.5546875" style="515" customWidth="1"/>
    <col min="6915" max="6915" width="7.77734375" style="515" customWidth="1"/>
    <col min="6916" max="6916" width="26.6640625" style="515" customWidth="1"/>
    <col min="6917" max="6917" width="18.5546875" style="515" customWidth="1"/>
    <col min="6918" max="6918" width="17.77734375" style="515" customWidth="1"/>
    <col min="6919" max="6919" width="2.44140625" style="515" customWidth="1"/>
    <col min="6920" max="6920" width="7.5546875" style="515" customWidth="1"/>
    <col min="6921" max="6921" width="13.33203125" style="515" customWidth="1"/>
    <col min="6922" max="6922" width="2.33203125" style="515" customWidth="1"/>
    <col min="6923" max="6924" width="8.88671875" style="515"/>
    <col min="6925" max="6925" width="8.21875" style="515" bestFit="1" customWidth="1"/>
    <col min="6926" max="7168" width="8.88671875" style="515"/>
    <col min="7169" max="7169" width="2.5546875" style="515" customWidth="1"/>
    <col min="7170" max="7170" width="22.5546875" style="515" customWidth="1"/>
    <col min="7171" max="7171" width="7.77734375" style="515" customWidth="1"/>
    <col min="7172" max="7172" width="26.6640625" style="515" customWidth="1"/>
    <col min="7173" max="7173" width="18.5546875" style="515" customWidth="1"/>
    <col min="7174" max="7174" width="17.77734375" style="515" customWidth="1"/>
    <col min="7175" max="7175" width="2.44140625" style="515" customWidth="1"/>
    <col min="7176" max="7176" width="7.5546875" style="515" customWidth="1"/>
    <col min="7177" max="7177" width="13.33203125" style="515" customWidth="1"/>
    <col min="7178" max="7178" width="2.33203125" style="515" customWidth="1"/>
    <col min="7179" max="7180" width="8.88671875" style="515"/>
    <col min="7181" max="7181" width="8.21875" style="515" bestFit="1" customWidth="1"/>
    <col min="7182" max="7424" width="8.88671875" style="515"/>
    <col min="7425" max="7425" width="2.5546875" style="515" customWidth="1"/>
    <col min="7426" max="7426" width="22.5546875" style="515" customWidth="1"/>
    <col min="7427" max="7427" width="7.77734375" style="515" customWidth="1"/>
    <col min="7428" max="7428" width="26.6640625" style="515" customWidth="1"/>
    <col min="7429" max="7429" width="18.5546875" style="515" customWidth="1"/>
    <col min="7430" max="7430" width="17.77734375" style="515" customWidth="1"/>
    <col min="7431" max="7431" width="2.44140625" style="515" customWidth="1"/>
    <col min="7432" max="7432" width="7.5546875" style="515" customWidth="1"/>
    <col min="7433" max="7433" width="13.33203125" style="515" customWidth="1"/>
    <col min="7434" max="7434" width="2.33203125" style="515" customWidth="1"/>
    <col min="7435" max="7436" width="8.88671875" style="515"/>
    <col min="7437" max="7437" width="8.21875" style="515" bestFit="1" customWidth="1"/>
    <col min="7438" max="7680" width="8.88671875" style="515"/>
    <col min="7681" max="7681" width="2.5546875" style="515" customWidth="1"/>
    <col min="7682" max="7682" width="22.5546875" style="515" customWidth="1"/>
    <col min="7683" max="7683" width="7.77734375" style="515" customWidth="1"/>
    <col min="7684" max="7684" width="26.6640625" style="515" customWidth="1"/>
    <col min="7685" max="7685" width="18.5546875" style="515" customWidth="1"/>
    <col min="7686" max="7686" width="17.77734375" style="515" customWidth="1"/>
    <col min="7687" max="7687" width="2.44140625" style="515" customWidth="1"/>
    <col min="7688" max="7688" width="7.5546875" style="515" customWidth="1"/>
    <col min="7689" max="7689" width="13.33203125" style="515" customWidth="1"/>
    <col min="7690" max="7690" width="2.33203125" style="515" customWidth="1"/>
    <col min="7691" max="7692" width="8.88671875" style="515"/>
    <col min="7693" max="7693" width="8.21875" style="515" bestFit="1" customWidth="1"/>
    <col min="7694" max="7936" width="8.88671875" style="515"/>
    <col min="7937" max="7937" width="2.5546875" style="515" customWidth="1"/>
    <col min="7938" max="7938" width="22.5546875" style="515" customWidth="1"/>
    <col min="7939" max="7939" width="7.77734375" style="515" customWidth="1"/>
    <col min="7940" max="7940" width="26.6640625" style="515" customWidth="1"/>
    <col min="7941" max="7941" width="18.5546875" style="515" customWidth="1"/>
    <col min="7942" max="7942" width="17.77734375" style="515" customWidth="1"/>
    <col min="7943" max="7943" width="2.44140625" style="515" customWidth="1"/>
    <col min="7944" max="7944" width="7.5546875" style="515" customWidth="1"/>
    <col min="7945" max="7945" width="13.33203125" style="515" customWidth="1"/>
    <col min="7946" max="7946" width="2.33203125" style="515" customWidth="1"/>
    <col min="7947" max="7948" width="8.88671875" style="515"/>
    <col min="7949" max="7949" width="8.21875" style="515" bestFit="1" customWidth="1"/>
    <col min="7950" max="8192" width="8.88671875" style="515"/>
    <col min="8193" max="8193" width="2.5546875" style="515" customWidth="1"/>
    <col min="8194" max="8194" width="22.5546875" style="515" customWidth="1"/>
    <col min="8195" max="8195" width="7.77734375" style="515" customWidth="1"/>
    <col min="8196" max="8196" width="26.6640625" style="515" customWidth="1"/>
    <col min="8197" max="8197" width="18.5546875" style="515" customWidth="1"/>
    <col min="8198" max="8198" width="17.77734375" style="515" customWidth="1"/>
    <col min="8199" max="8199" width="2.44140625" style="515" customWidth="1"/>
    <col min="8200" max="8200" width="7.5546875" style="515" customWidth="1"/>
    <col min="8201" max="8201" width="13.33203125" style="515" customWidth="1"/>
    <col min="8202" max="8202" width="2.33203125" style="515" customWidth="1"/>
    <col min="8203" max="8204" width="8.88671875" style="515"/>
    <col min="8205" max="8205" width="8.21875" style="515" bestFit="1" customWidth="1"/>
    <col min="8206" max="8448" width="8.88671875" style="515"/>
    <col min="8449" max="8449" width="2.5546875" style="515" customWidth="1"/>
    <col min="8450" max="8450" width="22.5546875" style="515" customWidth="1"/>
    <col min="8451" max="8451" width="7.77734375" style="515" customWidth="1"/>
    <col min="8452" max="8452" width="26.6640625" style="515" customWidth="1"/>
    <col min="8453" max="8453" width="18.5546875" style="515" customWidth="1"/>
    <col min="8454" max="8454" width="17.77734375" style="515" customWidth="1"/>
    <col min="8455" max="8455" width="2.44140625" style="515" customWidth="1"/>
    <col min="8456" max="8456" width="7.5546875" style="515" customWidth="1"/>
    <col min="8457" max="8457" width="13.33203125" style="515" customWidth="1"/>
    <col min="8458" max="8458" width="2.33203125" style="515" customWidth="1"/>
    <col min="8459" max="8460" width="8.88671875" style="515"/>
    <col min="8461" max="8461" width="8.21875" style="515" bestFit="1" customWidth="1"/>
    <col min="8462" max="8704" width="8.88671875" style="515"/>
    <col min="8705" max="8705" width="2.5546875" style="515" customWidth="1"/>
    <col min="8706" max="8706" width="22.5546875" style="515" customWidth="1"/>
    <col min="8707" max="8707" width="7.77734375" style="515" customWidth="1"/>
    <col min="8708" max="8708" width="26.6640625" style="515" customWidth="1"/>
    <col min="8709" max="8709" width="18.5546875" style="515" customWidth="1"/>
    <col min="8710" max="8710" width="17.77734375" style="515" customWidth="1"/>
    <col min="8711" max="8711" width="2.44140625" style="515" customWidth="1"/>
    <col min="8712" max="8712" width="7.5546875" style="515" customWidth="1"/>
    <col min="8713" max="8713" width="13.33203125" style="515" customWidth="1"/>
    <col min="8714" max="8714" width="2.33203125" style="515" customWidth="1"/>
    <col min="8715" max="8716" width="8.88671875" style="515"/>
    <col min="8717" max="8717" width="8.21875" style="515" bestFit="1" customWidth="1"/>
    <col min="8718" max="8960" width="8.88671875" style="515"/>
    <col min="8961" max="8961" width="2.5546875" style="515" customWidth="1"/>
    <col min="8962" max="8962" width="22.5546875" style="515" customWidth="1"/>
    <col min="8963" max="8963" width="7.77734375" style="515" customWidth="1"/>
    <col min="8964" max="8964" width="26.6640625" style="515" customWidth="1"/>
    <col min="8965" max="8965" width="18.5546875" style="515" customWidth="1"/>
    <col min="8966" max="8966" width="17.77734375" style="515" customWidth="1"/>
    <col min="8967" max="8967" width="2.44140625" style="515" customWidth="1"/>
    <col min="8968" max="8968" width="7.5546875" style="515" customWidth="1"/>
    <col min="8969" max="8969" width="13.33203125" style="515" customWidth="1"/>
    <col min="8970" max="8970" width="2.33203125" style="515" customWidth="1"/>
    <col min="8971" max="8972" width="8.88671875" style="515"/>
    <col min="8973" max="8973" width="8.21875" style="515" bestFit="1" customWidth="1"/>
    <col min="8974" max="9216" width="8.88671875" style="515"/>
    <col min="9217" max="9217" width="2.5546875" style="515" customWidth="1"/>
    <col min="9218" max="9218" width="22.5546875" style="515" customWidth="1"/>
    <col min="9219" max="9219" width="7.77734375" style="515" customWidth="1"/>
    <col min="9220" max="9220" width="26.6640625" style="515" customWidth="1"/>
    <col min="9221" max="9221" width="18.5546875" style="515" customWidth="1"/>
    <col min="9222" max="9222" width="17.77734375" style="515" customWidth="1"/>
    <col min="9223" max="9223" width="2.44140625" style="515" customWidth="1"/>
    <col min="9224" max="9224" width="7.5546875" style="515" customWidth="1"/>
    <col min="9225" max="9225" width="13.33203125" style="515" customWidth="1"/>
    <col min="9226" max="9226" width="2.33203125" style="515" customWidth="1"/>
    <col min="9227" max="9228" width="8.88671875" style="515"/>
    <col min="9229" max="9229" width="8.21875" style="515" bestFit="1" customWidth="1"/>
    <col min="9230" max="9472" width="8.88671875" style="515"/>
    <col min="9473" max="9473" width="2.5546875" style="515" customWidth="1"/>
    <col min="9474" max="9474" width="22.5546875" style="515" customWidth="1"/>
    <col min="9475" max="9475" width="7.77734375" style="515" customWidth="1"/>
    <col min="9476" max="9476" width="26.6640625" style="515" customWidth="1"/>
    <col min="9477" max="9477" width="18.5546875" style="515" customWidth="1"/>
    <col min="9478" max="9478" width="17.77734375" style="515" customWidth="1"/>
    <col min="9479" max="9479" width="2.44140625" style="515" customWidth="1"/>
    <col min="9480" max="9480" width="7.5546875" style="515" customWidth="1"/>
    <col min="9481" max="9481" width="13.33203125" style="515" customWidth="1"/>
    <col min="9482" max="9482" width="2.33203125" style="515" customWidth="1"/>
    <col min="9483" max="9484" width="8.88671875" style="515"/>
    <col min="9485" max="9485" width="8.21875" style="515" bestFit="1" customWidth="1"/>
    <col min="9486" max="9728" width="8.88671875" style="515"/>
    <col min="9729" max="9729" width="2.5546875" style="515" customWidth="1"/>
    <col min="9730" max="9730" width="22.5546875" style="515" customWidth="1"/>
    <col min="9731" max="9731" width="7.77734375" style="515" customWidth="1"/>
    <col min="9732" max="9732" width="26.6640625" style="515" customWidth="1"/>
    <col min="9733" max="9733" width="18.5546875" style="515" customWidth="1"/>
    <col min="9734" max="9734" width="17.77734375" style="515" customWidth="1"/>
    <col min="9735" max="9735" width="2.44140625" style="515" customWidth="1"/>
    <col min="9736" max="9736" width="7.5546875" style="515" customWidth="1"/>
    <col min="9737" max="9737" width="13.33203125" style="515" customWidth="1"/>
    <col min="9738" max="9738" width="2.33203125" style="515" customWidth="1"/>
    <col min="9739" max="9740" width="8.88671875" style="515"/>
    <col min="9741" max="9741" width="8.21875" style="515" bestFit="1" customWidth="1"/>
    <col min="9742" max="9984" width="8.88671875" style="515"/>
    <col min="9985" max="9985" width="2.5546875" style="515" customWidth="1"/>
    <col min="9986" max="9986" width="22.5546875" style="515" customWidth="1"/>
    <col min="9987" max="9987" width="7.77734375" style="515" customWidth="1"/>
    <col min="9988" max="9988" width="26.6640625" style="515" customWidth="1"/>
    <col min="9989" max="9989" width="18.5546875" style="515" customWidth="1"/>
    <col min="9990" max="9990" width="17.77734375" style="515" customWidth="1"/>
    <col min="9991" max="9991" width="2.44140625" style="515" customWidth="1"/>
    <col min="9992" max="9992" width="7.5546875" style="515" customWidth="1"/>
    <col min="9993" max="9993" width="13.33203125" style="515" customWidth="1"/>
    <col min="9994" max="9994" width="2.33203125" style="515" customWidth="1"/>
    <col min="9995" max="9996" width="8.88671875" style="515"/>
    <col min="9997" max="9997" width="8.21875" style="515" bestFit="1" customWidth="1"/>
    <col min="9998" max="10240" width="8.88671875" style="515"/>
    <col min="10241" max="10241" width="2.5546875" style="515" customWidth="1"/>
    <col min="10242" max="10242" width="22.5546875" style="515" customWidth="1"/>
    <col min="10243" max="10243" width="7.77734375" style="515" customWidth="1"/>
    <col min="10244" max="10244" width="26.6640625" style="515" customWidth="1"/>
    <col min="10245" max="10245" width="18.5546875" style="515" customWidth="1"/>
    <col min="10246" max="10246" width="17.77734375" style="515" customWidth="1"/>
    <col min="10247" max="10247" width="2.44140625" style="515" customWidth="1"/>
    <col min="10248" max="10248" width="7.5546875" style="515" customWidth="1"/>
    <col min="10249" max="10249" width="13.33203125" style="515" customWidth="1"/>
    <col min="10250" max="10250" width="2.33203125" style="515" customWidth="1"/>
    <col min="10251" max="10252" width="8.88671875" style="515"/>
    <col min="10253" max="10253" width="8.21875" style="515" bestFit="1" customWidth="1"/>
    <col min="10254" max="10496" width="8.88671875" style="515"/>
    <col min="10497" max="10497" width="2.5546875" style="515" customWidth="1"/>
    <col min="10498" max="10498" width="22.5546875" style="515" customWidth="1"/>
    <col min="10499" max="10499" width="7.77734375" style="515" customWidth="1"/>
    <col min="10500" max="10500" width="26.6640625" style="515" customWidth="1"/>
    <col min="10501" max="10501" width="18.5546875" style="515" customWidth="1"/>
    <col min="10502" max="10502" width="17.77734375" style="515" customWidth="1"/>
    <col min="10503" max="10503" width="2.44140625" style="515" customWidth="1"/>
    <col min="10504" max="10504" width="7.5546875" style="515" customWidth="1"/>
    <col min="10505" max="10505" width="13.33203125" style="515" customWidth="1"/>
    <col min="10506" max="10506" width="2.33203125" style="515" customWidth="1"/>
    <col min="10507" max="10508" width="8.88671875" style="515"/>
    <col min="10509" max="10509" width="8.21875" style="515" bestFit="1" customWidth="1"/>
    <col min="10510" max="10752" width="8.88671875" style="515"/>
    <col min="10753" max="10753" width="2.5546875" style="515" customWidth="1"/>
    <col min="10754" max="10754" width="22.5546875" style="515" customWidth="1"/>
    <col min="10755" max="10755" width="7.77734375" style="515" customWidth="1"/>
    <col min="10756" max="10756" width="26.6640625" style="515" customWidth="1"/>
    <col min="10757" max="10757" width="18.5546875" style="515" customWidth="1"/>
    <col min="10758" max="10758" width="17.77734375" style="515" customWidth="1"/>
    <col min="10759" max="10759" width="2.44140625" style="515" customWidth="1"/>
    <col min="10760" max="10760" width="7.5546875" style="515" customWidth="1"/>
    <col min="10761" max="10761" width="13.33203125" style="515" customWidth="1"/>
    <col min="10762" max="10762" width="2.33203125" style="515" customWidth="1"/>
    <col min="10763" max="10764" width="8.88671875" style="515"/>
    <col min="10765" max="10765" width="8.21875" style="515" bestFit="1" customWidth="1"/>
    <col min="10766" max="11008" width="8.88671875" style="515"/>
    <col min="11009" max="11009" width="2.5546875" style="515" customWidth="1"/>
    <col min="11010" max="11010" width="22.5546875" style="515" customWidth="1"/>
    <col min="11011" max="11011" width="7.77734375" style="515" customWidth="1"/>
    <col min="11012" max="11012" width="26.6640625" style="515" customWidth="1"/>
    <col min="11013" max="11013" width="18.5546875" style="515" customWidth="1"/>
    <col min="11014" max="11014" width="17.77734375" style="515" customWidth="1"/>
    <col min="11015" max="11015" width="2.44140625" style="515" customWidth="1"/>
    <col min="11016" max="11016" width="7.5546875" style="515" customWidth="1"/>
    <col min="11017" max="11017" width="13.33203125" style="515" customWidth="1"/>
    <col min="11018" max="11018" width="2.33203125" style="515" customWidth="1"/>
    <col min="11019" max="11020" width="8.88671875" style="515"/>
    <col min="11021" max="11021" width="8.21875" style="515" bestFit="1" customWidth="1"/>
    <col min="11022" max="11264" width="8.88671875" style="515"/>
    <col min="11265" max="11265" width="2.5546875" style="515" customWidth="1"/>
    <col min="11266" max="11266" width="22.5546875" style="515" customWidth="1"/>
    <col min="11267" max="11267" width="7.77734375" style="515" customWidth="1"/>
    <col min="11268" max="11268" width="26.6640625" style="515" customWidth="1"/>
    <col min="11269" max="11269" width="18.5546875" style="515" customWidth="1"/>
    <col min="11270" max="11270" width="17.77734375" style="515" customWidth="1"/>
    <col min="11271" max="11271" width="2.44140625" style="515" customWidth="1"/>
    <col min="11272" max="11272" width="7.5546875" style="515" customWidth="1"/>
    <col min="11273" max="11273" width="13.33203125" style="515" customWidth="1"/>
    <col min="11274" max="11274" width="2.33203125" style="515" customWidth="1"/>
    <col min="11275" max="11276" width="8.88671875" style="515"/>
    <col min="11277" max="11277" width="8.21875" style="515" bestFit="1" customWidth="1"/>
    <col min="11278" max="11520" width="8.88671875" style="515"/>
    <col min="11521" max="11521" width="2.5546875" style="515" customWidth="1"/>
    <col min="11522" max="11522" width="22.5546875" style="515" customWidth="1"/>
    <col min="11523" max="11523" width="7.77734375" style="515" customWidth="1"/>
    <col min="11524" max="11524" width="26.6640625" style="515" customWidth="1"/>
    <col min="11525" max="11525" width="18.5546875" style="515" customWidth="1"/>
    <col min="11526" max="11526" width="17.77734375" style="515" customWidth="1"/>
    <col min="11527" max="11527" width="2.44140625" style="515" customWidth="1"/>
    <col min="11528" max="11528" width="7.5546875" style="515" customWidth="1"/>
    <col min="11529" max="11529" width="13.33203125" style="515" customWidth="1"/>
    <col min="11530" max="11530" width="2.33203125" style="515" customWidth="1"/>
    <col min="11531" max="11532" width="8.88671875" style="515"/>
    <col min="11533" max="11533" width="8.21875" style="515" bestFit="1" customWidth="1"/>
    <col min="11534" max="11776" width="8.88671875" style="515"/>
    <col min="11777" max="11777" width="2.5546875" style="515" customWidth="1"/>
    <col min="11778" max="11778" width="22.5546875" style="515" customWidth="1"/>
    <col min="11779" max="11779" width="7.77734375" style="515" customWidth="1"/>
    <col min="11780" max="11780" width="26.6640625" style="515" customWidth="1"/>
    <col min="11781" max="11781" width="18.5546875" style="515" customWidth="1"/>
    <col min="11782" max="11782" width="17.77734375" style="515" customWidth="1"/>
    <col min="11783" max="11783" width="2.44140625" style="515" customWidth="1"/>
    <col min="11784" max="11784" width="7.5546875" style="515" customWidth="1"/>
    <col min="11785" max="11785" width="13.33203125" style="515" customWidth="1"/>
    <col min="11786" max="11786" width="2.33203125" style="515" customWidth="1"/>
    <col min="11787" max="11788" width="8.88671875" style="515"/>
    <col min="11789" max="11789" width="8.21875" style="515" bestFit="1" customWidth="1"/>
    <col min="11790" max="12032" width="8.88671875" style="515"/>
    <col min="12033" max="12033" width="2.5546875" style="515" customWidth="1"/>
    <col min="12034" max="12034" width="22.5546875" style="515" customWidth="1"/>
    <col min="12035" max="12035" width="7.77734375" style="515" customWidth="1"/>
    <col min="12036" max="12036" width="26.6640625" style="515" customWidth="1"/>
    <col min="12037" max="12037" width="18.5546875" style="515" customWidth="1"/>
    <col min="12038" max="12038" width="17.77734375" style="515" customWidth="1"/>
    <col min="12039" max="12039" width="2.44140625" style="515" customWidth="1"/>
    <col min="12040" max="12040" width="7.5546875" style="515" customWidth="1"/>
    <col min="12041" max="12041" width="13.33203125" style="515" customWidth="1"/>
    <col min="12042" max="12042" width="2.33203125" style="515" customWidth="1"/>
    <col min="12043" max="12044" width="8.88671875" style="515"/>
    <col min="12045" max="12045" width="8.21875" style="515" bestFit="1" customWidth="1"/>
    <col min="12046" max="12288" width="8.88671875" style="515"/>
    <col min="12289" max="12289" width="2.5546875" style="515" customWidth="1"/>
    <col min="12290" max="12290" width="22.5546875" style="515" customWidth="1"/>
    <col min="12291" max="12291" width="7.77734375" style="515" customWidth="1"/>
    <col min="12292" max="12292" width="26.6640625" style="515" customWidth="1"/>
    <col min="12293" max="12293" width="18.5546875" style="515" customWidth="1"/>
    <col min="12294" max="12294" width="17.77734375" style="515" customWidth="1"/>
    <col min="12295" max="12295" width="2.44140625" style="515" customWidth="1"/>
    <col min="12296" max="12296" width="7.5546875" style="515" customWidth="1"/>
    <col min="12297" max="12297" width="13.33203125" style="515" customWidth="1"/>
    <col min="12298" max="12298" width="2.33203125" style="515" customWidth="1"/>
    <col min="12299" max="12300" width="8.88671875" style="515"/>
    <col min="12301" max="12301" width="8.21875" style="515" bestFit="1" customWidth="1"/>
    <col min="12302" max="12544" width="8.88671875" style="515"/>
    <col min="12545" max="12545" width="2.5546875" style="515" customWidth="1"/>
    <col min="12546" max="12546" width="22.5546875" style="515" customWidth="1"/>
    <col min="12547" max="12547" width="7.77734375" style="515" customWidth="1"/>
    <col min="12548" max="12548" width="26.6640625" style="515" customWidth="1"/>
    <col min="12549" max="12549" width="18.5546875" style="515" customWidth="1"/>
    <col min="12550" max="12550" width="17.77734375" style="515" customWidth="1"/>
    <col min="12551" max="12551" width="2.44140625" style="515" customWidth="1"/>
    <col min="12552" max="12552" width="7.5546875" style="515" customWidth="1"/>
    <col min="12553" max="12553" width="13.33203125" style="515" customWidth="1"/>
    <col min="12554" max="12554" width="2.33203125" style="515" customWidth="1"/>
    <col min="12555" max="12556" width="8.88671875" style="515"/>
    <col min="12557" max="12557" width="8.21875" style="515" bestFit="1" customWidth="1"/>
    <col min="12558" max="12800" width="8.88671875" style="515"/>
    <col min="12801" max="12801" width="2.5546875" style="515" customWidth="1"/>
    <col min="12802" max="12802" width="22.5546875" style="515" customWidth="1"/>
    <col min="12803" max="12803" width="7.77734375" style="515" customWidth="1"/>
    <col min="12804" max="12804" width="26.6640625" style="515" customWidth="1"/>
    <col min="12805" max="12805" width="18.5546875" style="515" customWidth="1"/>
    <col min="12806" max="12806" width="17.77734375" style="515" customWidth="1"/>
    <col min="12807" max="12807" width="2.44140625" style="515" customWidth="1"/>
    <col min="12808" max="12808" width="7.5546875" style="515" customWidth="1"/>
    <col min="12809" max="12809" width="13.33203125" style="515" customWidth="1"/>
    <col min="12810" max="12810" width="2.33203125" style="515" customWidth="1"/>
    <col min="12811" max="12812" width="8.88671875" style="515"/>
    <col min="12813" max="12813" width="8.21875" style="515" bestFit="1" customWidth="1"/>
    <col min="12814" max="13056" width="8.88671875" style="515"/>
    <col min="13057" max="13057" width="2.5546875" style="515" customWidth="1"/>
    <col min="13058" max="13058" width="22.5546875" style="515" customWidth="1"/>
    <col min="13059" max="13059" width="7.77734375" style="515" customWidth="1"/>
    <col min="13060" max="13060" width="26.6640625" style="515" customWidth="1"/>
    <col min="13061" max="13061" width="18.5546875" style="515" customWidth="1"/>
    <col min="13062" max="13062" width="17.77734375" style="515" customWidth="1"/>
    <col min="13063" max="13063" width="2.44140625" style="515" customWidth="1"/>
    <col min="13064" max="13064" width="7.5546875" style="515" customWidth="1"/>
    <col min="13065" max="13065" width="13.33203125" style="515" customWidth="1"/>
    <col min="13066" max="13066" width="2.33203125" style="515" customWidth="1"/>
    <col min="13067" max="13068" width="8.88671875" style="515"/>
    <col min="13069" max="13069" width="8.21875" style="515" bestFit="1" customWidth="1"/>
    <col min="13070" max="13312" width="8.88671875" style="515"/>
    <col min="13313" max="13313" width="2.5546875" style="515" customWidth="1"/>
    <col min="13314" max="13314" width="22.5546875" style="515" customWidth="1"/>
    <col min="13315" max="13315" width="7.77734375" style="515" customWidth="1"/>
    <col min="13316" max="13316" width="26.6640625" style="515" customWidth="1"/>
    <col min="13317" max="13317" width="18.5546875" style="515" customWidth="1"/>
    <col min="13318" max="13318" width="17.77734375" style="515" customWidth="1"/>
    <col min="13319" max="13319" width="2.44140625" style="515" customWidth="1"/>
    <col min="13320" max="13320" width="7.5546875" style="515" customWidth="1"/>
    <col min="13321" max="13321" width="13.33203125" style="515" customWidth="1"/>
    <col min="13322" max="13322" width="2.33203125" style="515" customWidth="1"/>
    <col min="13323" max="13324" width="8.88671875" style="515"/>
    <col min="13325" max="13325" width="8.21875" style="515" bestFit="1" customWidth="1"/>
    <col min="13326" max="13568" width="8.88671875" style="515"/>
    <col min="13569" max="13569" width="2.5546875" style="515" customWidth="1"/>
    <col min="13570" max="13570" width="22.5546875" style="515" customWidth="1"/>
    <col min="13571" max="13571" width="7.77734375" style="515" customWidth="1"/>
    <col min="13572" max="13572" width="26.6640625" style="515" customWidth="1"/>
    <col min="13573" max="13573" width="18.5546875" style="515" customWidth="1"/>
    <col min="13574" max="13574" width="17.77734375" style="515" customWidth="1"/>
    <col min="13575" max="13575" width="2.44140625" style="515" customWidth="1"/>
    <col min="13576" max="13576" width="7.5546875" style="515" customWidth="1"/>
    <col min="13577" max="13577" width="13.33203125" style="515" customWidth="1"/>
    <col min="13578" max="13578" width="2.33203125" style="515" customWidth="1"/>
    <col min="13579" max="13580" width="8.88671875" style="515"/>
    <col min="13581" max="13581" width="8.21875" style="515" bestFit="1" customWidth="1"/>
    <col min="13582" max="13824" width="8.88671875" style="515"/>
    <col min="13825" max="13825" width="2.5546875" style="515" customWidth="1"/>
    <col min="13826" max="13826" width="22.5546875" style="515" customWidth="1"/>
    <col min="13827" max="13827" width="7.77734375" style="515" customWidth="1"/>
    <col min="13828" max="13828" width="26.6640625" style="515" customWidth="1"/>
    <col min="13829" max="13829" width="18.5546875" style="515" customWidth="1"/>
    <col min="13830" max="13830" width="17.77734375" style="515" customWidth="1"/>
    <col min="13831" max="13831" width="2.44140625" style="515" customWidth="1"/>
    <col min="13832" max="13832" width="7.5546875" style="515" customWidth="1"/>
    <col min="13833" max="13833" width="13.33203125" style="515" customWidth="1"/>
    <col min="13834" max="13834" width="2.33203125" style="515" customWidth="1"/>
    <col min="13835" max="13836" width="8.88671875" style="515"/>
    <col min="13837" max="13837" width="8.21875" style="515" bestFit="1" customWidth="1"/>
    <col min="13838" max="14080" width="8.88671875" style="515"/>
    <col min="14081" max="14081" width="2.5546875" style="515" customWidth="1"/>
    <col min="14082" max="14082" width="22.5546875" style="515" customWidth="1"/>
    <col min="14083" max="14083" width="7.77734375" style="515" customWidth="1"/>
    <col min="14084" max="14084" width="26.6640625" style="515" customWidth="1"/>
    <col min="14085" max="14085" width="18.5546875" style="515" customWidth="1"/>
    <col min="14086" max="14086" width="17.77734375" style="515" customWidth="1"/>
    <col min="14087" max="14087" width="2.44140625" style="515" customWidth="1"/>
    <col min="14088" max="14088" width="7.5546875" style="515" customWidth="1"/>
    <col min="14089" max="14089" width="13.33203125" style="515" customWidth="1"/>
    <col min="14090" max="14090" width="2.33203125" style="515" customWidth="1"/>
    <col min="14091" max="14092" width="8.88671875" style="515"/>
    <col min="14093" max="14093" width="8.21875" style="515" bestFit="1" customWidth="1"/>
    <col min="14094" max="14336" width="8.88671875" style="515"/>
    <col min="14337" max="14337" width="2.5546875" style="515" customWidth="1"/>
    <col min="14338" max="14338" width="22.5546875" style="515" customWidth="1"/>
    <col min="14339" max="14339" width="7.77734375" style="515" customWidth="1"/>
    <col min="14340" max="14340" width="26.6640625" style="515" customWidth="1"/>
    <col min="14341" max="14341" width="18.5546875" style="515" customWidth="1"/>
    <col min="14342" max="14342" width="17.77734375" style="515" customWidth="1"/>
    <col min="14343" max="14343" width="2.44140625" style="515" customWidth="1"/>
    <col min="14344" max="14344" width="7.5546875" style="515" customWidth="1"/>
    <col min="14345" max="14345" width="13.33203125" style="515" customWidth="1"/>
    <col min="14346" max="14346" width="2.33203125" style="515" customWidth="1"/>
    <col min="14347" max="14348" width="8.88671875" style="515"/>
    <col min="14349" max="14349" width="8.21875" style="515" bestFit="1" customWidth="1"/>
    <col min="14350" max="14592" width="8.88671875" style="515"/>
    <col min="14593" max="14593" width="2.5546875" style="515" customWidth="1"/>
    <col min="14594" max="14594" width="22.5546875" style="515" customWidth="1"/>
    <col min="14595" max="14595" width="7.77734375" style="515" customWidth="1"/>
    <col min="14596" max="14596" width="26.6640625" style="515" customWidth="1"/>
    <col min="14597" max="14597" width="18.5546875" style="515" customWidth="1"/>
    <col min="14598" max="14598" width="17.77734375" style="515" customWidth="1"/>
    <col min="14599" max="14599" width="2.44140625" style="515" customWidth="1"/>
    <col min="14600" max="14600" width="7.5546875" style="515" customWidth="1"/>
    <col min="14601" max="14601" width="13.33203125" style="515" customWidth="1"/>
    <col min="14602" max="14602" width="2.33203125" style="515" customWidth="1"/>
    <col min="14603" max="14604" width="8.88671875" style="515"/>
    <col min="14605" max="14605" width="8.21875" style="515" bestFit="1" customWidth="1"/>
    <col min="14606" max="14848" width="8.88671875" style="515"/>
    <col min="14849" max="14849" width="2.5546875" style="515" customWidth="1"/>
    <col min="14850" max="14850" width="22.5546875" style="515" customWidth="1"/>
    <col min="14851" max="14851" width="7.77734375" style="515" customWidth="1"/>
    <col min="14852" max="14852" width="26.6640625" style="515" customWidth="1"/>
    <col min="14853" max="14853" width="18.5546875" style="515" customWidth="1"/>
    <col min="14854" max="14854" width="17.77734375" style="515" customWidth="1"/>
    <col min="14855" max="14855" width="2.44140625" style="515" customWidth="1"/>
    <col min="14856" max="14856" width="7.5546875" style="515" customWidth="1"/>
    <col min="14857" max="14857" width="13.33203125" style="515" customWidth="1"/>
    <col min="14858" max="14858" width="2.33203125" style="515" customWidth="1"/>
    <col min="14859" max="14860" width="8.88671875" style="515"/>
    <col min="14861" max="14861" width="8.21875" style="515" bestFit="1" customWidth="1"/>
    <col min="14862" max="15104" width="8.88671875" style="515"/>
    <col min="15105" max="15105" width="2.5546875" style="515" customWidth="1"/>
    <col min="15106" max="15106" width="22.5546875" style="515" customWidth="1"/>
    <col min="15107" max="15107" width="7.77734375" style="515" customWidth="1"/>
    <col min="15108" max="15108" width="26.6640625" style="515" customWidth="1"/>
    <col min="15109" max="15109" width="18.5546875" style="515" customWidth="1"/>
    <col min="15110" max="15110" width="17.77734375" style="515" customWidth="1"/>
    <col min="15111" max="15111" width="2.44140625" style="515" customWidth="1"/>
    <col min="15112" max="15112" width="7.5546875" style="515" customWidth="1"/>
    <col min="15113" max="15113" width="13.33203125" style="515" customWidth="1"/>
    <col min="15114" max="15114" width="2.33203125" style="515" customWidth="1"/>
    <col min="15115" max="15116" width="8.88671875" style="515"/>
    <col min="15117" max="15117" width="8.21875" style="515" bestFit="1" customWidth="1"/>
    <col min="15118" max="15360" width="8.88671875" style="515"/>
    <col min="15361" max="15361" width="2.5546875" style="515" customWidth="1"/>
    <col min="15362" max="15362" width="22.5546875" style="515" customWidth="1"/>
    <col min="15363" max="15363" width="7.77734375" style="515" customWidth="1"/>
    <col min="15364" max="15364" width="26.6640625" style="515" customWidth="1"/>
    <col min="15365" max="15365" width="18.5546875" style="515" customWidth="1"/>
    <col min="15366" max="15366" width="17.77734375" style="515" customWidth="1"/>
    <col min="15367" max="15367" width="2.44140625" style="515" customWidth="1"/>
    <col min="15368" max="15368" width="7.5546875" style="515" customWidth="1"/>
    <col min="15369" max="15369" width="13.33203125" style="515" customWidth="1"/>
    <col min="15370" max="15370" width="2.33203125" style="515" customWidth="1"/>
    <col min="15371" max="15372" width="8.88671875" style="515"/>
    <col min="15373" max="15373" width="8.21875" style="515" bestFit="1" customWidth="1"/>
    <col min="15374" max="15616" width="8.88671875" style="515"/>
    <col min="15617" max="15617" width="2.5546875" style="515" customWidth="1"/>
    <col min="15618" max="15618" width="22.5546875" style="515" customWidth="1"/>
    <col min="15619" max="15619" width="7.77734375" style="515" customWidth="1"/>
    <col min="15620" max="15620" width="26.6640625" style="515" customWidth="1"/>
    <col min="15621" max="15621" width="18.5546875" style="515" customWidth="1"/>
    <col min="15622" max="15622" width="17.77734375" style="515" customWidth="1"/>
    <col min="15623" max="15623" width="2.44140625" style="515" customWidth="1"/>
    <col min="15624" max="15624" width="7.5546875" style="515" customWidth="1"/>
    <col min="15625" max="15625" width="13.33203125" style="515" customWidth="1"/>
    <col min="15626" max="15626" width="2.33203125" style="515" customWidth="1"/>
    <col min="15627" max="15628" width="8.88671875" style="515"/>
    <col min="15629" max="15629" width="8.21875" style="515" bestFit="1" customWidth="1"/>
    <col min="15630" max="15872" width="8.88671875" style="515"/>
    <col min="15873" max="15873" width="2.5546875" style="515" customWidth="1"/>
    <col min="15874" max="15874" width="22.5546875" style="515" customWidth="1"/>
    <col min="15875" max="15875" width="7.77734375" style="515" customWidth="1"/>
    <col min="15876" max="15876" width="26.6640625" style="515" customWidth="1"/>
    <col min="15877" max="15877" width="18.5546875" style="515" customWidth="1"/>
    <col min="15878" max="15878" width="17.77734375" style="515" customWidth="1"/>
    <col min="15879" max="15879" width="2.44140625" style="515" customWidth="1"/>
    <col min="15880" max="15880" width="7.5546875" style="515" customWidth="1"/>
    <col min="15881" max="15881" width="13.33203125" style="515" customWidth="1"/>
    <col min="15882" max="15882" width="2.33203125" style="515" customWidth="1"/>
    <col min="15883" max="15884" width="8.88671875" style="515"/>
    <col min="15885" max="15885" width="8.21875" style="515" bestFit="1" customWidth="1"/>
    <col min="15886" max="16128" width="8.88671875" style="515"/>
    <col min="16129" max="16129" width="2.5546875" style="515" customWidth="1"/>
    <col min="16130" max="16130" width="22.5546875" style="515" customWidth="1"/>
    <col min="16131" max="16131" width="7.77734375" style="515" customWidth="1"/>
    <col min="16132" max="16132" width="26.6640625" style="515" customWidth="1"/>
    <col min="16133" max="16133" width="18.5546875" style="515" customWidth="1"/>
    <col min="16134" max="16134" width="17.77734375" style="515" customWidth="1"/>
    <col min="16135" max="16135" width="2.44140625" style="515" customWidth="1"/>
    <col min="16136" max="16136" width="7.5546875" style="515" customWidth="1"/>
    <col min="16137" max="16137" width="13.33203125" style="515" customWidth="1"/>
    <col min="16138" max="16138" width="2.33203125" style="515" customWidth="1"/>
    <col min="16139" max="16140" width="8.88671875" style="515"/>
    <col min="16141" max="16141" width="8.21875" style="515" bestFit="1" customWidth="1"/>
    <col min="16142" max="16384" width="8.88671875" style="515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468" t="s">
        <v>0</v>
      </c>
      <c r="C2" s="469"/>
      <c r="D2" s="469"/>
      <c r="E2" s="469"/>
      <c r="F2" s="469"/>
      <c r="G2" s="469"/>
      <c r="H2" s="469"/>
      <c r="I2" s="469"/>
      <c r="J2" s="469"/>
      <c r="K2" s="470"/>
      <c r="L2" s="2"/>
    </row>
    <row r="3" spans="1:12" ht="26.25" x14ac:dyDescent="0.4">
      <c r="A3" s="2"/>
      <c r="B3" s="214"/>
      <c r="C3" s="215"/>
      <c r="D3" s="215"/>
      <c r="E3" s="212"/>
      <c r="F3" s="3"/>
      <c r="G3" s="3"/>
      <c r="H3" s="3"/>
      <c r="I3" s="3"/>
      <c r="J3" s="3"/>
      <c r="K3" s="4"/>
      <c r="L3" s="2"/>
    </row>
    <row r="4" spans="1:12" x14ac:dyDescent="0.2">
      <c r="A4" s="2"/>
      <c r="B4" s="471" t="s">
        <v>821</v>
      </c>
      <c r="C4" s="472"/>
      <c r="D4" s="473"/>
      <c r="E4" s="27"/>
      <c r="F4" s="5"/>
      <c r="G4" s="5"/>
      <c r="H4" s="5"/>
      <c r="J4" s="5"/>
      <c r="K4" s="6"/>
      <c r="L4" s="2"/>
    </row>
    <row r="5" spans="1:12" x14ac:dyDescent="0.2">
      <c r="A5" s="2"/>
      <c r="B5" s="474" t="s">
        <v>1</v>
      </c>
      <c r="C5" s="475"/>
      <c r="D5" s="476"/>
      <c r="E5" s="211"/>
      <c r="F5" s="7"/>
      <c r="G5" s="7"/>
      <c r="H5" s="7"/>
      <c r="I5" s="7"/>
      <c r="J5" s="5"/>
      <c r="K5" s="6"/>
      <c r="L5" s="2"/>
    </row>
    <row r="6" spans="1:12" x14ac:dyDescent="0.2">
      <c r="A6" s="2"/>
      <c r="B6" s="477" t="s">
        <v>2</v>
      </c>
      <c r="C6" s="478"/>
      <c r="D6" s="479"/>
      <c r="E6" s="211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216"/>
      <c r="C7" s="7"/>
      <c r="D7" s="7"/>
      <c r="E7" s="213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516" t="s">
        <v>788</v>
      </c>
      <c r="E9" s="12"/>
      <c r="F9" s="13"/>
      <c r="G9" s="13"/>
      <c r="H9" s="13"/>
      <c r="I9" s="13"/>
      <c r="J9" s="13"/>
      <c r="K9" s="14"/>
      <c r="L9" s="15"/>
    </row>
    <row r="10" spans="1:12" ht="15.75" x14ac:dyDescent="0.25">
      <c r="A10" s="9"/>
      <c r="B10" s="10" t="s">
        <v>5</v>
      </c>
      <c r="C10" s="11"/>
      <c r="D10" s="516" t="s">
        <v>789</v>
      </c>
      <c r="E10" s="12"/>
      <c r="F10" s="13"/>
      <c r="G10" s="13"/>
      <c r="H10" s="13"/>
      <c r="I10" s="13"/>
      <c r="J10" s="13"/>
      <c r="K10" s="14"/>
      <c r="L10" s="210" t="s">
        <v>776</v>
      </c>
    </row>
    <row r="11" spans="1:12" ht="15.75" x14ac:dyDescent="0.25">
      <c r="A11" s="9"/>
      <c r="B11" s="10" t="s">
        <v>6</v>
      </c>
      <c r="C11" s="11"/>
      <c r="D11" s="517">
        <v>3</v>
      </c>
      <c r="E11" s="12"/>
      <c r="F11" s="13"/>
      <c r="G11" s="13"/>
      <c r="H11" s="13"/>
      <c r="I11" s="13"/>
      <c r="J11" s="13"/>
      <c r="K11" s="14"/>
      <c r="L11" s="210" t="s">
        <v>777</v>
      </c>
    </row>
    <row r="12" spans="1:12" ht="15.75" x14ac:dyDescent="0.25">
      <c r="A12" s="9"/>
      <c r="B12" s="16" t="s">
        <v>7</v>
      </c>
      <c r="C12" s="209"/>
      <c r="D12" s="516" t="s">
        <v>777</v>
      </c>
      <c r="E12" s="17" t="str">
        <f>IF(D12="Dry Year Annual Average","DYAA ",IF(D12="dry year critical period","DYCP ",0))</f>
        <v xml:space="preserve">DYAA </v>
      </c>
      <c r="F12" s="17" t="str">
        <f>IF(D12="Dry Year Annual Average","Normal Year Annual Average ",IF(D12="dry year critical period","Normal Year Critical Period ",0))</f>
        <v xml:space="preserve">Normal Year Annual Average </v>
      </c>
      <c r="G12" s="13"/>
      <c r="H12" s="13"/>
      <c r="I12" s="13"/>
      <c r="J12" s="13"/>
      <c r="K12" s="14"/>
      <c r="L12" s="210" t="s">
        <v>778</v>
      </c>
    </row>
    <row r="13" spans="1:12" ht="15.75" x14ac:dyDescent="0.25">
      <c r="A13" s="9"/>
      <c r="B13" s="10" t="s">
        <v>8</v>
      </c>
      <c r="C13" s="18"/>
      <c r="D13" s="518" t="s">
        <v>820</v>
      </c>
      <c r="E13" s="12"/>
      <c r="F13" s="13"/>
      <c r="G13" s="13"/>
      <c r="H13" s="13"/>
      <c r="I13" s="13"/>
      <c r="J13" s="13"/>
      <c r="K13" s="14"/>
      <c r="L13" s="210" t="s">
        <v>779</v>
      </c>
    </row>
    <row r="14" spans="1:12" ht="15.75" x14ac:dyDescent="0.25">
      <c r="A14" s="9"/>
      <c r="B14" s="10" t="s">
        <v>9</v>
      </c>
      <c r="C14" s="18"/>
      <c r="D14" s="519" t="s">
        <v>791</v>
      </c>
      <c r="E14" s="12"/>
      <c r="F14" s="13"/>
      <c r="G14" s="13"/>
      <c r="H14" s="13"/>
      <c r="I14" s="13"/>
      <c r="J14" s="13"/>
      <c r="K14" s="14"/>
      <c r="L14" s="210" t="s">
        <v>780</v>
      </c>
    </row>
    <row r="15" spans="1:12" ht="15.75" x14ac:dyDescent="0.25">
      <c r="A15" s="13"/>
      <c r="B15" s="10" t="s">
        <v>10</v>
      </c>
      <c r="C15" s="18"/>
      <c r="D15" s="516" t="s">
        <v>794</v>
      </c>
      <c r="E15" s="18" t="s">
        <v>11</v>
      </c>
      <c r="F15" s="520" t="s">
        <v>794</v>
      </c>
      <c r="G15" s="19"/>
      <c r="H15" s="18" t="s">
        <v>12</v>
      </c>
      <c r="I15" s="521">
        <v>43068</v>
      </c>
      <c r="J15" s="13"/>
      <c r="K15" s="14"/>
    </row>
    <row r="16" spans="1:12" ht="15.75" x14ac:dyDescent="0.25">
      <c r="A16" s="13"/>
      <c r="B16" s="10"/>
      <c r="C16" s="18"/>
      <c r="D16" s="522"/>
      <c r="E16" s="19"/>
      <c r="F16" s="19"/>
      <c r="G16" s="19"/>
      <c r="H16" s="18"/>
      <c r="I16" s="19"/>
      <c r="J16" s="13"/>
      <c r="K16" s="14"/>
      <c r="L16" s="208"/>
    </row>
    <row r="17" spans="1:12" ht="15.75" x14ac:dyDescent="0.25">
      <c r="A17" s="20"/>
      <c r="B17" s="10" t="s">
        <v>13</v>
      </c>
      <c r="C17" s="13"/>
      <c r="D17" s="516">
        <v>1</v>
      </c>
      <c r="E17" s="13"/>
      <c r="F17" s="21" t="s">
        <v>14</v>
      </c>
      <c r="G17" s="13"/>
      <c r="H17" s="13"/>
      <c r="I17" s="13"/>
      <c r="J17" s="13"/>
      <c r="K17" s="14"/>
      <c r="L17" s="208"/>
    </row>
    <row r="18" spans="1:12" ht="15.75" thickBot="1" x14ac:dyDescent="0.25">
      <c r="A18" s="2"/>
      <c r="B18" s="22"/>
      <c r="C18" s="5"/>
      <c r="D18" s="2"/>
      <c r="E18" s="5"/>
      <c r="F18" s="5"/>
      <c r="G18" s="5"/>
      <c r="H18" s="5"/>
      <c r="I18" s="5"/>
      <c r="J18" s="5"/>
      <c r="K18" s="6"/>
      <c r="L18" s="23"/>
    </row>
    <row r="19" spans="1:12" ht="26.25" x14ac:dyDescent="0.4">
      <c r="A19" s="24"/>
      <c r="B19" s="8" t="s">
        <v>15</v>
      </c>
      <c r="C19" s="25"/>
      <c r="D19" s="25"/>
      <c r="E19" s="26"/>
      <c r="F19" s="26"/>
      <c r="G19" s="25"/>
      <c r="H19" s="25"/>
      <c r="I19" s="25"/>
      <c r="J19" s="3"/>
      <c r="K19" s="4"/>
      <c r="L19" s="2"/>
    </row>
    <row r="20" spans="1:12" ht="26.25" x14ac:dyDescent="0.4">
      <c r="A20" s="24"/>
      <c r="B20" s="27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28"/>
      <c r="C21" s="29" t="s">
        <v>16</v>
      </c>
      <c r="D21" s="29"/>
      <c r="E21" s="29"/>
      <c r="F21" s="30"/>
      <c r="G21" s="30"/>
      <c r="H21" s="30"/>
      <c r="I21" s="30"/>
      <c r="J21" s="30"/>
      <c r="K21" s="6"/>
      <c r="L21" s="2"/>
    </row>
    <row r="22" spans="1:12" ht="18.600000000000001" customHeight="1" x14ac:dyDescent="0.4">
      <c r="A22" s="24"/>
      <c r="B22" s="27"/>
      <c r="C22" s="30"/>
      <c r="D22" s="30"/>
      <c r="E22" s="30"/>
      <c r="F22" s="30"/>
      <c r="G22" s="30"/>
      <c r="H22" s="30"/>
      <c r="I22" s="30"/>
      <c r="J22" s="30"/>
      <c r="K22" s="6"/>
      <c r="L22" s="2"/>
    </row>
    <row r="23" spans="1:12" ht="18" x14ac:dyDescent="0.25">
      <c r="A23" s="31"/>
      <c r="B23" s="32"/>
      <c r="C23" s="29" t="s">
        <v>17</v>
      </c>
      <c r="D23" s="29"/>
      <c r="E23" s="29"/>
      <c r="F23" s="30"/>
      <c r="G23" s="30"/>
      <c r="H23" s="30"/>
      <c r="I23" s="30"/>
      <c r="J23" s="30"/>
      <c r="K23" s="6"/>
      <c r="L23" s="2"/>
    </row>
    <row r="24" spans="1:12" x14ac:dyDescent="0.2">
      <c r="A24" s="2"/>
      <c r="B24" s="33"/>
      <c r="C24" s="29"/>
      <c r="D24" s="29"/>
      <c r="E24" s="29"/>
      <c r="F24" s="30"/>
      <c r="G24" s="30"/>
      <c r="H24" s="30"/>
      <c r="I24" s="30"/>
      <c r="J24" s="30"/>
      <c r="K24" s="6"/>
      <c r="L24" s="2"/>
    </row>
    <row r="25" spans="1:12" x14ac:dyDescent="0.2">
      <c r="A25" s="2"/>
      <c r="B25" s="34"/>
      <c r="C25" s="29" t="s">
        <v>18</v>
      </c>
      <c r="D25" s="29"/>
      <c r="E25" s="29"/>
      <c r="F25" s="30"/>
      <c r="G25" s="30"/>
      <c r="H25" s="30"/>
      <c r="I25" s="30"/>
      <c r="J25" s="30"/>
      <c r="K25" s="6"/>
      <c r="L25" s="2"/>
    </row>
    <row r="26" spans="1:12" x14ac:dyDescent="0.2">
      <c r="A26" s="2"/>
      <c r="B26" s="33"/>
      <c r="C26" s="29"/>
      <c r="D26" s="29"/>
      <c r="E26" s="29"/>
      <c r="F26" s="30"/>
      <c r="G26" s="30"/>
      <c r="H26" s="30"/>
      <c r="I26" s="30"/>
      <c r="J26" s="30"/>
      <c r="K26" s="6"/>
      <c r="L26" s="2"/>
    </row>
    <row r="27" spans="1:12" x14ac:dyDescent="0.2">
      <c r="A27" s="2"/>
      <c r="B27" s="35"/>
      <c r="C27" s="29" t="s">
        <v>19</v>
      </c>
      <c r="D27" s="29"/>
      <c r="E27" s="29"/>
      <c r="F27" s="30"/>
      <c r="G27" s="30"/>
      <c r="H27" s="30"/>
      <c r="I27" s="30"/>
      <c r="J27" s="30"/>
      <c r="K27" s="6"/>
      <c r="L27" s="2"/>
    </row>
    <row r="28" spans="1:12" x14ac:dyDescent="0.2">
      <c r="A28" s="2"/>
      <c r="B28" s="33"/>
      <c r="C28" s="29"/>
      <c r="D28" s="29"/>
      <c r="E28" s="29"/>
      <c r="F28" s="30"/>
      <c r="G28" s="30"/>
      <c r="H28" s="30"/>
      <c r="I28" s="30"/>
      <c r="J28" s="30"/>
      <c r="K28" s="6"/>
      <c r="L28" s="2"/>
    </row>
    <row r="29" spans="1:12" x14ac:dyDescent="0.2">
      <c r="A29" s="2"/>
      <c r="B29" s="36"/>
      <c r="C29" s="29" t="s">
        <v>20</v>
      </c>
      <c r="D29" s="29"/>
      <c r="E29" s="29"/>
      <c r="F29" s="30"/>
      <c r="G29" s="30"/>
      <c r="H29" s="30"/>
      <c r="I29" s="30"/>
      <c r="J29" s="30"/>
      <c r="K29" s="6"/>
      <c r="L29" s="2"/>
    </row>
    <row r="30" spans="1:12" ht="15.75" thickBot="1" x14ac:dyDescent="0.25">
      <c r="A30" s="2"/>
      <c r="B30" s="37"/>
      <c r="C30" s="38"/>
      <c r="D30" s="38"/>
      <c r="E30" s="38"/>
      <c r="F30" s="38"/>
      <c r="G30" s="39"/>
      <c r="H30" s="39"/>
      <c r="I30" s="39"/>
      <c r="J30" s="39"/>
      <c r="K30" s="40"/>
      <c r="L30" s="2"/>
    </row>
    <row r="31" spans="1:12" ht="15.75" x14ac:dyDescent="0.25">
      <c r="A31" s="2"/>
      <c r="B31" s="8" t="s">
        <v>21</v>
      </c>
      <c r="C31" s="41"/>
      <c r="D31" s="42" t="s">
        <v>22</v>
      </c>
      <c r="E31" s="3"/>
      <c r="F31" s="3"/>
      <c r="G31" s="3"/>
      <c r="H31" s="3"/>
      <c r="I31" s="523"/>
      <c r="J31" s="3"/>
      <c r="K31" s="4"/>
      <c r="L31" s="23"/>
    </row>
    <row r="32" spans="1:12" ht="15.75" x14ac:dyDescent="0.25">
      <c r="A32" s="2"/>
      <c r="B32" s="43" t="s">
        <v>23</v>
      </c>
      <c r="C32" s="5"/>
      <c r="D32" s="13" t="s">
        <v>24</v>
      </c>
      <c r="E32" s="13"/>
      <c r="F32" s="13"/>
      <c r="G32" s="13"/>
      <c r="H32" s="13"/>
      <c r="I32" s="44"/>
      <c r="J32" s="13"/>
      <c r="K32" s="14"/>
      <c r="L32" s="23"/>
    </row>
    <row r="33" spans="1:12" ht="15.75" x14ac:dyDescent="0.25">
      <c r="A33" s="2"/>
      <c r="B33" s="43" t="s">
        <v>25</v>
      </c>
      <c r="C33" s="5"/>
      <c r="D33" s="45" t="s">
        <v>26</v>
      </c>
      <c r="E33" s="13"/>
      <c r="F33" s="5"/>
      <c r="G33" s="13"/>
      <c r="H33" s="13"/>
      <c r="I33" s="46"/>
      <c r="J33" s="13"/>
      <c r="K33" s="14"/>
      <c r="L33" s="23"/>
    </row>
    <row r="34" spans="1:12" ht="15.75" x14ac:dyDescent="0.25">
      <c r="A34" s="2"/>
      <c r="B34" s="43" t="s">
        <v>27</v>
      </c>
      <c r="C34" s="5"/>
      <c r="D34" s="45" t="s">
        <v>28</v>
      </c>
      <c r="E34" s="13"/>
      <c r="F34" s="5"/>
      <c r="G34" s="13"/>
      <c r="H34" s="13"/>
      <c r="I34" s="46"/>
      <c r="J34" s="13"/>
      <c r="K34" s="14"/>
      <c r="L34" s="23"/>
    </row>
    <row r="35" spans="1:12" ht="15.75" x14ac:dyDescent="0.25">
      <c r="A35" s="2"/>
      <c r="B35" s="43" t="s">
        <v>29</v>
      </c>
      <c r="C35" s="5"/>
      <c r="D35" s="29" t="s">
        <v>30</v>
      </c>
      <c r="E35" s="13"/>
      <c r="F35" s="5"/>
      <c r="G35" s="13"/>
      <c r="H35" s="13"/>
      <c r="I35" s="46"/>
      <c r="J35" s="13"/>
      <c r="K35" s="14"/>
      <c r="L35" s="2"/>
    </row>
    <row r="36" spans="1:12" ht="15.75" x14ac:dyDescent="0.25">
      <c r="A36" s="2"/>
      <c r="B36" s="43" t="s">
        <v>31</v>
      </c>
      <c r="C36" s="5"/>
      <c r="D36" s="29" t="s">
        <v>32</v>
      </c>
      <c r="E36" s="13"/>
      <c r="F36" s="5"/>
      <c r="G36" s="13"/>
      <c r="H36" s="13"/>
      <c r="I36" s="44"/>
      <c r="J36" s="13"/>
      <c r="K36" s="14"/>
      <c r="L36" s="2"/>
    </row>
    <row r="37" spans="1:12" ht="15.75" x14ac:dyDescent="0.25">
      <c r="A37" s="2"/>
      <c r="B37" s="43" t="s">
        <v>33</v>
      </c>
      <c r="C37" s="5"/>
      <c r="D37" s="29" t="s">
        <v>34</v>
      </c>
      <c r="E37" s="13"/>
      <c r="F37" s="5"/>
      <c r="G37" s="13"/>
      <c r="H37" s="13"/>
      <c r="I37" s="44"/>
      <c r="J37" s="13"/>
      <c r="K37" s="14"/>
      <c r="L37" s="2"/>
    </row>
    <row r="38" spans="1:12" ht="15.75" x14ac:dyDescent="0.25">
      <c r="A38" s="2"/>
      <c r="B38" s="43" t="s">
        <v>35</v>
      </c>
      <c r="C38" s="5"/>
      <c r="D38" s="45" t="s">
        <v>36</v>
      </c>
      <c r="E38" s="13"/>
      <c r="F38" s="5"/>
      <c r="G38" s="13"/>
      <c r="H38" s="13"/>
      <c r="I38" s="44"/>
      <c r="J38" s="13"/>
      <c r="K38" s="14"/>
      <c r="L38" s="2"/>
    </row>
    <row r="39" spans="1:12" ht="15.75" x14ac:dyDescent="0.25">
      <c r="A39" s="2"/>
      <c r="B39" s="43" t="s">
        <v>37</v>
      </c>
      <c r="C39" s="5"/>
      <c r="D39" s="45" t="s">
        <v>38</v>
      </c>
      <c r="E39" s="13"/>
      <c r="F39" s="5"/>
      <c r="G39" s="13"/>
      <c r="H39" s="13"/>
      <c r="I39" s="44"/>
      <c r="J39" s="13"/>
      <c r="K39" s="14"/>
      <c r="L39" s="2"/>
    </row>
    <row r="40" spans="1:12" ht="15.75" x14ac:dyDescent="0.25">
      <c r="A40" s="2"/>
      <c r="B40" s="43" t="s">
        <v>39</v>
      </c>
      <c r="C40" s="5"/>
      <c r="D40" s="45" t="s">
        <v>40</v>
      </c>
      <c r="E40" s="13"/>
      <c r="F40" s="5"/>
      <c r="G40" s="13"/>
      <c r="H40" s="13"/>
      <c r="I40" s="44"/>
      <c r="J40" s="13"/>
      <c r="K40" s="14"/>
      <c r="L40" s="2"/>
    </row>
    <row r="41" spans="1:12" ht="15.75" x14ac:dyDescent="0.25">
      <c r="A41" s="2"/>
      <c r="B41" s="43" t="s">
        <v>41</v>
      </c>
      <c r="C41" s="5"/>
      <c r="D41" s="45" t="s">
        <v>42</v>
      </c>
      <c r="E41" s="13"/>
      <c r="F41" s="5"/>
      <c r="G41" s="13"/>
      <c r="H41" s="13"/>
      <c r="I41" s="44"/>
      <c r="J41" s="13"/>
      <c r="K41" s="14"/>
      <c r="L41" s="2"/>
    </row>
    <row r="42" spans="1:12" ht="15.75" x14ac:dyDescent="0.25">
      <c r="A42" s="2"/>
      <c r="B42" s="43" t="s">
        <v>43</v>
      </c>
      <c r="C42" s="5"/>
      <c r="D42" s="45" t="s">
        <v>44</v>
      </c>
      <c r="E42" s="13"/>
      <c r="F42" s="5"/>
      <c r="G42" s="13"/>
      <c r="H42" s="13"/>
      <c r="I42" s="44"/>
      <c r="J42" s="13"/>
      <c r="K42" s="14"/>
      <c r="L42" s="2"/>
    </row>
    <row r="43" spans="1:12" ht="16.5" thickBot="1" x14ac:dyDescent="0.3">
      <c r="A43" s="2"/>
      <c r="B43" s="47" t="s">
        <v>45</v>
      </c>
      <c r="C43" s="48"/>
      <c r="D43" s="49" t="s">
        <v>46</v>
      </c>
      <c r="E43" s="50"/>
      <c r="F43" s="51"/>
      <c r="G43" s="50"/>
      <c r="H43" s="50"/>
      <c r="I43" s="52"/>
      <c r="J43" s="50"/>
      <c r="K43" s="53"/>
      <c r="L43" s="2"/>
    </row>
    <row r="44" spans="1:12" ht="15.75" x14ac:dyDescent="0.25">
      <c r="A44" s="2"/>
      <c r="B44" s="54"/>
      <c r="C44" s="54"/>
      <c r="D44" s="13"/>
      <c r="E44" s="13"/>
      <c r="F44" s="13"/>
      <c r="G44" s="13"/>
      <c r="H44" s="13"/>
      <c r="I44" s="13"/>
      <c r="J44" s="13"/>
      <c r="K44" s="13"/>
      <c r="L44" s="2"/>
    </row>
  </sheetData>
  <sheetProtection algorithmName="SHA-512" hashValue="zA4uxWwmBx33BILGHg3n4oKYCtr/hBkBRGiww5uR6X++dEGsyIqz7hi/MyZBpjEZgOKkj/V9NkHOjlb6wLHMbA==" saltValue="lWVuJRwffTKxKb80IbaNWw==" spinCount="100000" sheet="1" objects="1" scenarios="1"/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orientation="portrait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80" zoomScaleNormal="80" workbookViewId="0">
      <selection activeCell="I24" sqref="I24"/>
    </sheetView>
  </sheetViews>
  <sheetFormatPr defaultColWidth="8.88671875" defaultRowHeight="15" x14ac:dyDescent="0.2"/>
  <cols>
    <col min="1" max="1" width="4.109375" style="515" customWidth="1"/>
    <col min="2" max="3" width="6.88671875" style="515" customWidth="1"/>
    <col min="4" max="4" width="36.88671875" style="515" customWidth="1"/>
    <col min="5" max="5" width="39.21875" style="515" customWidth="1"/>
    <col min="6" max="6" width="6.88671875" style="515" customWidth="1"/>
    <col min="7" max="7" width="8.21875" style="515" bestFit="1" customWidth="1"/>
    <col min="8" max="36" width="11.44140625" style="515" customWidth="1"/>
    <col min="37" max="252" width="8.88671875" style="515"/>
    <col min="253" max="253" width="4.109375" style="515" customWidth="1"/>
    <col min="254" max="255" width="6.88671875" style="515" customWidth="1"/>
    <col min="256" max="256" width="36.88671875" style="515" customWidth="1"/>
    <col min="257" max="257" width="39.21875" style="515" customWidth="1"/>
    <col min="258" max="258" width="6.88671875" style="515" customWidth="1"/>
    <col min="259" max="259" width="8.21875" style="515" bestFit="1" customWidth="1"/>
    <col min="260" max="288" width="11.44140625" style="515" customWidth="1"/>
    <col min="289" max="508" width="8.88671875" style="515"/>
    <col min="509" max="509" width="4.109375" style="515" customWidth="1"/>
    <col min="510" max="511" width="6.88671875" style="515" customWidth="1"/>
    <col min="512" max="512" width="36.88671875" style="515" customWidth="1"/>
    <col min="513" max="513" width="39.21875" style="515" customWidth="1"/>
    <col min="514" max="514" width="6.88671875" style="515" customWidth="1"/>
    <col min="515" max="515" width="8.21875" style="515" bestFit="1" customWidth="1"/>
    <col min="516" max="544" width="11.44140625" style="515" customWidth="1"/>
    <col min="545" max="764" width="8.88671875" style="515"/>
    <col min="765" max="765" width="4.109375" style="515" customWidth="1"/>
    <col min="766" max="767" width="6.88671875" style="515" customWidth="1"/>
    <col min="768" max="768" width="36.88671875" style="515" customWidth="1"/>
    <col min="769" max="769" width="39.21875" style="515" customWidth="1"/>
    <col min="770" max="770" width="6.88671875" style="515" customWidth="1"/>
    <col min="771" max="771" width="8.21875" style="515" bestFit="1" customWidth="1"/>
    <col min="772" max="800" width="11.44140625" style="515" customWidth="1"/>
    <col min="801" max="1020" width="8.88671875" style="515"/>
    <col min="1021" max="1021" width="4.109375" style="515" customWidth="1"/>
    <col min="1022" max="1023" width="6.88671875" style="515" customWidth="1"/>
    <col min="1024" max="1024" width="36.88671875" style="515" customWidth="1"/>
    <col min="1025" max="1025" width="39.21875" style="515" customWidth="1"/>
    <col min="1026" max="1026" width="6.88671875" style="515" customWidth="1"/>
    <col min="1027" max="1027" width="8.21875" style="515" bestFit="1" customWidth="1"/>
    <col min="1028" max="1056" width="11.44140625" style="515" customWidth="1"/>
    <col min="1057" max="1276" width="8.88671875" style="515"/>
    <col min="1277" max="1277" width="4.109375" style="515" customWidth="1"/>
    <col min="1278" max="1279" width="6.88671875" style="515" customWidth="1"/>
    <col min="1280" max="1280" width="36.88671875" style="515" customWidth="1"/>
    <col min="1281" max="1281" width="39.21875" style="515" customWidth="1"/>
    <col min="1282" max="1282" width="6.88671875" style="515" customWidth="1"/>
    <col min="1283" max="1283" width="8.21875" style="515" bestFit="1" customWidth="1"/>
    <col min="1284" max="1312" width="11.44140625" style="515" customWidth="1"/>
    <col min="1313" max="1532" width="8.88671875" style="515"/>
    <col min="1533" max="1533" width="4.109375" style="515" customWidth="1"/>
    <col min="1534" max="1535" width="6.88671875" style="515" customWidth="1"/>
    <col min="1536" max="1536" width="36.88671875" style="515" customWidth="1"/>
    <col min="1537" max="1537" width="39.21875" style="515" customWidth="1"/>
    <col min="1538" max="1538" width="6.88671875" style="515" customWidth="1"/>
    <col min="1539" max="1539" width="8.21875" style="515" bestFit="1" customWidth="1"/>
    <col min="1540" max="1568" width="11.44140625" style="515" customWidth="1"/>
    <col min="1569" max="1788" width="8.88671875" style="515"/>
    <col min="1789" max="1789" width="4.109375" style="515" customWidth="1"/>
    <col min="1790" max="1791" width="6.88671875" style="515" customWidth="1"/>
    <col min="1792" max="1792" width="36.88671875" style="515" customWidth="1"/>
    <col min="1793" max="1793" width="39.21875" style="515" customWidth="1"/>
    <col min="1794" max="1794" width="6.88671875" style="515" customWidth="1"/>
    <col min="1795" max="1795" width="8.21875" style="515" bestFit="1" customWidth="1"/>
    <col min="1796" max="1824" width="11.44140625" style="515" customWidth="1"/>
    <col min="1825" max="2044" width="8.88671875" style="515"/>
    <col min="2045" max="2045" width="4.109375" style="515" customWidth="1"/>
    <col min="2046" max="2047" width="6.88671875" style="515" customWidth="1"/>
    <col min="2048" max="2048" width="36.88671875" style="515" customWidth="1"/>
    <col min="2049" max="2049" width="39.21875" style="515" customWidth="1"/>
    <col min="2050" max="2050" width="6.88671875" style="515" customWidth="1"/>
    <col min="2051" max="2051" width="8.21875" style="515" bestFit="1" customWidth="1"/>
    <col min="2052" max="2080" width="11.44140625" style="515" customWidth="1"/>
    <col min="2081" max="2300" width="8.88671875" style="515"/>
    <col min="2301" max="2301" width="4.109375" style="515" customWidth="1"/>
    <col min="2302" max="2303" width="6.88671875" style="515" customWidth="1"/>
    <col min="2304" max="2304" width="36.88671875" style="515" customWidth="1"/>
    <col min="2305" max="2305" width="39.21875" style="515" customWidth="1"/>
    <col min="2306" max="2306" width="6.88671875" style="515" customWidth="1"/>
    <col min="2307" max="2307" width="8.21875" style="515" bestFit="1" customWidth="1"/>
    <col min="2308" max="2336" width="11.44140625" style="515" customWidth="1"/>
    <col min="2337" max="2556" width="8.88671875" style="515"/>
    <col min="2557" max="2557" width="4.109375" style="515" customWidth="1"/>
    <col min="2558" max="2559" width="6.88671875" style="515" customWidth="1"/>
    <col min="2560" max="2560" width="36.88671875" style="515" customWidth="1"/>
    <col min="2561" max="2561" width="39.21875" style="515" customWidth="1"/>
    <col min="2562" max="2562" width="6.88671875" style="515" customWidth="1"/>
    <col min="2563" max="2563" width="8.21875" style="515" bestFit="1" customWidth="1"/>
    <col min="2564" max="2592" width="11.44140625" style="515" customWidth="1"/>
    <col min="2593" max="2812" width="8.88671875" style="515"/>
    <col min="2813" max="2813" width="4.109375" style="515" customWidth="1"/>
    <col min="2814" max="2815" width="6.88671875" style="515" customWidth="1"/>
    <col min="2816" max="2816" width="36.88671875" style="515" customWidth="1"/>
    <col min="2817" max="2817" width="39.21875" style="515" customWidth="1"/>
    <col min="2818" max="2818" width="6.88671875" style="515" customWidth="1"/>
    <col min="2819" max="2819" width="8.21875" style="515" bestFit="1" customWidth="1"/>
    <col min="2820" max="2848" width="11.44140625" style="515" customWidth="1"/>
    <col min="2849" max="3068" width="8.88671875" style="515"/>
    <col min="3069" max="3069" width="4.109375" style="515" customWidth="1"/>
    <col min="3070" max="3071" width="6.88671875" style="515" customWidth="1"/>
    <col min="3072" max="3072" width="36.88671875" style="515" customWidth="1"/>
    <col min="3073" max="3073" width="39.21875" style="515" customWidth="1"/>
    <col min="3074" max="3074" width="6.88671875" style="515" customWidth="1"/>
    <col min="3075" max="3075" width="8.21875" style="515" bestFit="1" customWidth="1"/>
    <col min="3076" max="3104" width="11.44140625" style="515" customWidth="1"/>
    <col min="3105" max="3324" width="8.88671875" style="515"/>
    <col min="3325" max="3325" width="4.109375" style="515" customWidth="1"/>
    <col min="3326" max="3327" width="6.88671875" style="515" customWidth="1"/>
    <col min="3328" max="3328" width="36.88671875" style="515" customWidth="1"/>
    <col min="3329" max="3329" width="39.21875" style="515" customWidth="1"/>
    <col min="3330" max="3330" width="6.88671875" style="515" customWidth="1"/>
    <col min="3331" max="3331" width="8.21875" style="515" bestFit="1" customWidth="1"/>
    <col min="3332" max="3360" width="11.44140625" style="515" customWidth="1"/>
    <col min="3361" max="3580" width="8.88671875" style="515"/>
    <col min="3581" max="3581" width="4.109375" style="515" customWidth="1"/>
    <col min="3582" max="3583" width="6.88671875" style="515" customWidth="1"/>
    <col min="3584" max="3584" width="36.88671875" style="515" customWidth="1"/>
    <col min="3585" max="3585" width="39.21875" style="515" customWidth="1"/>
    <col min="3586" max="3586" width="6.88671875" style="515" customWidth="1"/>
    <col min="3587" max="3587" width="8.21875" style="515" bestFit="1" customWidth="1"/>
    <col min="3588" max="3616" width="11.44140625" style="515" customWidth="1"/>
    <col min="3617" max="3836" width="8.88671875" style="515"/>
    <col min="3837" max="3837" width="4.109375" style="515" customWidth="1"/>
    <col min="3838" max="3839" width="6.88671875" style="515" customWidth="1"/>
    <col min="3840" max="3840" width="36.88671875" style="515" customWidth="1"/>
    <col min="3841" max="3841" width="39.21875" style="515" customWidth="1"/>
    <col min="3842" max="3842" width="6.88671875" style="515" customWidth="1"/>
    <col min="3843" max="3843" width="8.21875" style="515" bestFit="1" customWidth="1"/>
    <col min="3844" max="3872" width="11.44140625" style="515" customWidth="1"/>
    <col min="3873" max="4092" width="8.88671875" style="515"/>
    <col min="4093" max="4093" width="4.109375" style="515" customWidth="1"/>
    <col min="4094" max="4095" width="6.88671875" style="515" customWidth="1"/>
    <col min="4096" max="4096" width="36.88671875" style="515" customWidth="1"/>
    <col min="4097" max="4097" width="39.21875" style="515" customWidth="1"/>
    <col min="4098" max="4098" width="6.88671875" style="515" customWidth="1"/>
    <col min="4099" max="4099" width="8.21875" style="515" bestFit="1" customWidth="1"/>
    <col min="4100" max="4128" width="11.44140625" style="515" customWidth="1"/>
    <col min="4129" max="4348" width="8.88671875" style="515"/>
    <col min="4349" max="4349" width="4.109375" style="515" customWidth="1"/>
    <col min="4350" max="4351" width="6.88671875" style="515" customWidth="1"/>
    <col min="4352" max="4352" width="36.88671875" style="515" customWidth="1"/>
    <col min="4353" max="4353" width="39.21875" style="515" customWidth="1"/>
    <col min="4354" max="4354" width="6.88671875" style="515" customWidth="1"/>
    <col min="4355" max="4355" width="8.21875" style="515" bestFit="1" customWidth="1"/>
    <col min="4356" max="4384" width="11.44140625" style="515" customWidth="1"/>
    <col min="4385" max="4604" width="8.88671875" style="515"/>
    <col min="4605" max="4605" width="4.109375" style="515" customWidth="1"/>
    <col min="4606" max="4607" width="6.88671875" style="515" customWidth="1"/>
    <col min="4608" max="4608" width="36.88671875" style="515" customWidth="1"/>
    <col min="4609" max="4609" width="39.21875" style="515" customWidth="1"/>
    <col min="4610" max="4610" width="6.88671875" style="515" customWidth="1"/>
    <col min="4611" max="4611" width="8.21875" style="515" bestFit="1" customWidth="1"/>
    <col min="4612" max="4640" width="11.44140625" style="515" customWidth="1"/>
    <col min="4641" max="4860" width="8.88671875" style="515"/>
    <col min="4861" max="4861" width="4.109375" style="515" customWidth="1"/>
    <col min="4862" max="4863" width="6.88671875" style="515" customWidth="1"/>
    <col min="4864" max="4864" width="36.88671875" style="515" customWidth="1"/>
    <col min="4865" max="4865" width="39.21875" style="515" customWidth="1"/>
    <col min="4866" max="4866" width="6.88671875" style="515" customWidth="1"/>
    <col min="4867" max="4867" width="8.21875" style="515" bestFit="1" customWidth="1"/>
    <col min="4868" max="4896" width="11.44140625" style="515" customWidth="1"/>
    <col min="4897" max="5116" width="8.88671875" style="515"/>
    <col min="5117" max="5117" width="4.109375" style="515" customWidth="1"/>
    <col min="5118" max="5119" width="6.88671875" style="515" customWidth="1"/>
    <col min="5120" max="5120" width="36.88671875" style="515" customWidth="1"/>
    <col min="5121" max="5121" width="39.21875" style="515" customWidth="1"/>
    <col min="5122" max="5122" width="6.88671875" style="515" customWidth="1"/>
    <col min="5123" max="5123" width="8.21875" style="515" bestFit="1" customWidth="1"/>
    <col min="5124" max="5152" width="11.44140625" style="515" customWidth="1"/>
    <col min="5153" max="5372" width="8.88671875" style="515"/>
    <col min="5373" max="5373" width="4.109375" style="515" customWidth="1"/>
    <col min="5374" max="5375" width="6.88671875" style="515" customWidth="1"/>
    <col min="5376" max="5376" width="36.88671875" style="515" customWidth="1"/>
    <col min="5377" max="5377" width="39.21875" style="515" customWidth="1"/>
    <col min="5378" max="5378" width="6.88671875" style="515" customWidth="1"/>
    <col min="5379" max="5379" width="8.21875" style="515" bestFit="1" customWidth="1"/>
    <col min="5380" max="5408" width="11.44140625" style="515" customWidth="1"/>
    <col min="5409" max="5628" width="8.88671875" style="515"/>
    <col min="5629" max="5629" width="4.109375" style="515" customWidth="1"/>
    <col min="5630" max="5631" width="6.88671875" style="515" customWidth="1"/>
    <col min="5632" max="5632" width="36.88671875" style="515" customWidth="1"/>
    <col min="5633" max="5633" width="39.21875" style="515" customWidth="1"/>
    <col min="5634" max="5634" width="6.88671875" style="515" customWidth="1"/>
    <col min="5635" max="5635" width="8.21875" style="515" bestFit="1" customWidth="1"/>
    <col min="5636" max="5664" width="11.44140625" style="515" customWidth="1"/>
    <col min="5665" max="5884" width="8.88671875" style="515"/>
    <col min="5885" max="5885" width="4.109375" style="515" customWidth="1"/>
    <col min="5886" max="5887" width="6.88671875" style="515" customWidth="1"/>
    <col min="5888" max="5888" width="36.88671875" style="515" customWidth="1"/>
    <col min="5889" max="5889" width="39.21875" style="515" customWidth="1"/>
    <col min="5890" max="5890" width="6.88671875" style="515" customWidth="1"/>
    <col min="5891" max="5891" width="8.21875" style="515" bestFit="1" customWidth="1"/>
    <col min="5892" max="5920" width="11.44140625" style="515" customWidth="1"/>
    <col min="5921" max="6140" width="8.88671875" style="515"/>
    <col min="6141" max="6141" width="4.109375" style="515" customWidth="1"/>
    <col min="6142" max="6143" width="6.88671875" style="515" customWidth="1"/>
    <col min="6144" max="6144" width="36.88671875" style="515" customWidth="1"/>
    <col min="6145" max="6145" width="39.21875" style="515" customWidth="1"/>
    <col min="6146" max="6146" width="6.88671875" style="515" customWidth="1"/>
    <col min="6147" max="6147" width="8.21875" style="515" bestFit="1" customWidth="1"/>
    <col min="6148" max="6176" width="11.44140625" style="515" customWidth="1"/>
    <col min="6177" max="6396" width="8.88671875" style="515"/>
    <col min="6397" max="6397" width="4.109375" style="515" customWidth="1"/>
    <col min="6398" max="6399" width="6.88671875" style="515" customWidth="1"/>
    <col min="6400" max="6400" width="36.88671875" style="515" customWidth="1"/>
    <col min="6401" max="6401" width="39.21875" style="515" customWidth="1"/>
    <col min="6402" max="6402" width="6.88671875" style="515" customWidth="1"/>
    <col min="6403" max="6403" width="8.21875" style="515" bestFit="1" customWidth="1"/>
    <col min="6404" max="6432" width="11.44140625" style="515" customWidth="1"/>
    <col min="6433" max="6652" width="8.88671875" style="515"/>
    <col min="6653" max="6653" width="4.109375" style="515" customWidth="1"/>
    <col min="6654" max="6655" width="6.88671875" style="515" customWidth="1"/>
    <col min="6656" max="6656" width="36.88671875" style="515" customWidth="1"/>
    <col min="6657" max="6657" width="39.21875" style="515" customWidth="1"/>
    <col min="6658" max="6658" width="6.88671875" style="515" customWidth="1"/>
    <col min="6659" max="6659" width="8.21875" style="515" bestFit="1" customWidth="1"/>
    <col min="6660" max="6688" width="11.44140625" style="515" customWidth="1"/>
    <col min="6689" max="6908" width="8.88671875" style="515"/>
    <col min="6909" max="6909" width="4.109375" style="515" customWidth="1"/>
    <col min="6910" max="6911" width="6.88671875" style="515" customWidth="1"/>
    <col min="6912" max="6912" width="36.88671875" style="515" customWidth="1"/>
    <col min="6913" max="6913" width="39.21875" style="515" customWidth="1"/>
    <col min="6914" max="6914" width="6.88671875" style="515" customWidth="1"/>
    <col min="6915" max="6915" width="8.21875" style="515" bestFit="1" customWidth="1"/>
    <col min="6916" max="6944" width="11.44140625" style="515" customWidth="1"/>
    <col min="6945" max="7164" width="8.88671875" style="515"/>
    <col min="7165" max="7165" width="4.109375" style="515" customWidth="1"/>
    <col min="7166" max="7167" width="6.88671875" style="515" customWidth="1"/>
    <col min="7168" max="7168" width="36.88671875" style="515" customWidth="1"/>
    <col min="7169" max="7169" width="39.21875" style="515" customWidth="1"/>
    <col min="7170" max="7170" width="6.88671875" style="515" customWidth="1"/>
    <col min="7171" max="7171" width="8.21875" style="515" bestFit="1" customWidth="1"/>
    <col min="7172" max="7200" width="11.44140625" style="515" customWidth="1"/>
    <col min="7201" max="7420" width="8.88671875" style="515"/>
    <col min="7421" max="7421" width="4.109375" style="515" customWidth="1"/>
    <col min="7422" max="7423" width="6.88671875" style="515" customWidth="1"/>
    <col min="7424" max="7424" width="36.88671875" style="515" customWidth="1"/>
    <col min="7425" max="7425" width="39.21875" style="515" customWidth="1"/>
    <col min="7426" max="7426" width="6.88671875" style="515" customWidth="1"/>
    <col min="7427" max="7427" width="8.21875" style="515" bestFit="1" customWidth="1"/>
    <col min="7428" max="7456" width="11.44140625" style="515" customWidth="1"/>
    <col min="7457" max="7676" width="8.88671875" style="515"/>
    <col min="7677" max="7677" width="4.109375" style="515" customWidth="1"/>
    <col min="7678" max="7679" width="6.88671875" style="515" customWidth="1"/>
    <col min="7680" max="7680" width="36.88671875" style="515" customWidth="1"/>
    <col min="7681" max="7681" width="39.21875" style="515" customWidth="1"/>
    <col min="7682" max="7682" width="6.88671875" style="515" customWidth="1"/>
    <col min="7683" max="7683" width="8.21875" style="515" bestFit="1" customWidth="1"/>
    <col min="7684" max="7712" width="11.44140625" style="515" customWidth="1"/>
    <col min="7713" max="7932" width="8.88671875" style="515"/>
    <col min="7933" max="7933" width="4.109375" style="515" customWidth="1"/>
    <col min="7934" max="7935" width="6.88671875" style="515" customWidth="1"/>
    <col min="7936" max="7936" width="36.88671875" style="515" customWidth="1"/>
    <col min="7937" max="7937" width="39.21875" style="515" customWidth="1"/>
    <col min="7938" max="7938" width="6.88671875" style="515" customWidth="1"/>
    <col min="7939" max="7939" width="8.21875" style="515" bestFit="1" customWidth="1"/>
    <col min="7940" max="7968" width="11.44140625" style="515" customWidth="1"/>
    <col min="7969" max="8188" width="8.88671875" style="515"/>
    <col min="8189" max="8189" width="4.109375" style="515" customWidth="1"/>
    <col min="8190" max="8191" width="6.88671875" style="515" customWidth="1"/>
    <col min="8192" max="8192" width="36.88671875" style="515" customWidth="1"/>
    <col min="8193" max="8193" width="39.21875" style="515" customWidth="1"/>
    <col min="8194" max="8194" width="6.88671875" style="515" customWidth="1"/>
    <col min="8195" max="8195" width="8.21875" style="515" bestFit="1" customWidth="1"/>
    <col min="8196" max="8224" width="11.44140625" style="515" customWidth="1"/>
    <col min="8225" max="8444" width="8.88671875" style="515"/>
    <col min="8445" max="8445" width="4.109375" style="515" customWidth="1"/>
    <col min="8446" max="8447" width="6.88671875" style="515" customWidth="1"/>
    <col min="8448" max="8448" width="36.88671875" style="515" customWidth="1"/>
    <col min="8449" max="8449" width="39.21875" style="515" customWidth="1"/>
    <col min="8450" max="8450" width="6.88671875" style="515" customWidth="1"/>
    <col min="8451" max="8451" width="8.21875" style="515" bestFit="1" customWidth="1"/>
    <col min="8452" max="8480" width="11.44140625" style="515" customWidth="1"/>
    <col min="8481" max="8700" width="8.88671875" style="515"/>
    <col min="8701" max="8701" width="4.109375" style="515" customWidth="1"/>
    <col min="8702" max="8703" width="6.88671875" style="515" customWidth="1"/>
    <col min="8704" max="8704" width="36.88671875" style="515" customWidth="1"/>
    <col min="8705" max="8705" width="39.21875" style="515" customWidth="1"/>
    <col min="8706" max="8706" width="6.88671875" style="515" customWidth="1"/>
    <col min="8707" max="8707" width="8.21875" style="515" bestFit="1" customWidth="1"/>
    <col min="8708" max="8736" width="11.44140625" style="515" customWidth="1"/>
    <col min="8737" max="8956" width="8.88671875" style="515"/>
    <col min="8957" max="8957" width="4.109375" style="515" customWidth="1"/>
    <col min="8958" max="8959" width="6.88671875" style="515" customWidth="1"/>
    <col min="8960" max="8960" width="36.88671875" style="515" customWidth="1"/>
    <col min="8961" max="8961" width="39.21875" style="515" customWidth="1"/>
    <col min="8962" max="8962" width="6.88671875" style="515" customWidth="1"/>
    <col min="8963" max="8963" width="8.21875" style="515" bestFit="1" customWidth="1"/>
    <col min="8964" max="8992" width="11.44140625" style="515" customWidth="1"/>
    <col min="8993" max="9212" width="8.88671875" style="515"/>
    <col min="9213" max="9213" width="4.109375" style="515" customWidth="1"/>
    <col min="9214" max="9215" width="6.88671875" style="515" customWidth="1"/>
    <col min="9216" max="9216" width="36.88671875" style="515" customWidth="1"/>
    <col min="9217" max="9217" width="39.21875" style="515" customWidth="1"/>
    <col min="9218" max="9218" width="6.88671875" style="515" customWidth="1"/>
    <col min="9219" max="9219" width="8.21875" style="515" bestFit="1" customWidth="1"/>
    <col min="9220" max="9248" width="11.44140625" style="515" customWidth="1"/>
    <col min="9249" max="9468" width="8.88671875" style="515"/>
    <col min="9469" max="9469" width="4.109375" style="515" customWidth="1"/>
    <col min="9470" max="9471" width="6.88671875" style="515" customWidth="1"/>
    <col min="9472" max="9472" width="36.88671875" style="515" customWidth="1"/>
    <col min="9473" max="9473" width="39.21875" style="515" customWidth="1"/>
    <col min="9474" max="9474" width="6.88671875" style="515" customWidth="1"/>
    <col min="9475" max="9475" width="8.21875" style="515" bestFit="1" customWidth="1"/>
    <col min="9476" max="9504" width="11.44140625" style="515" customWidth="1"/>
    <col min="9505" max="9724" width="8.88671875" style="515"/>
    <col min="9725" max="9725" width="4.109375" style="515" customWidth="1"/>
    <col min="9726" max="9727" width="6.88671875" style="515" customWidth="1"/>
    <col min="9728" max="9728" width="36.88671875" style="515" customWidth="1"/>
    <col min="9729" max="9729" width="39.21875" style="515" customWidth="1"/>
    <col min="9730" max="9730" width="6.88671875" style="515" customWidth="1"/>
    <col min="9731" max="9731" width="8.21875" style="515" bestFit="1" customWidth="1"/>
    <col min="9732" max="9760" width="11.44140625" style="515" customWidth="1"/>
    <col min="9761" max="9980" width="8.88671875" style="515"/>
    <col min="9981" max="9981" width="4.109375" style="515" customWidth="1"/>
    <col min="9982" max="9983" width="6.88671875" style="515" customWidth="1"/>
    <col min="9984" max="9984" width="36.88671875" style="515" customWidth="1"/>
    <col min="9985" max="9985" width="39.21875" style="515" customWidth="1"/>
    <col min="9986" max="9986" width="6.88671875" style="515" customWidth="1"/>
    <col min="9987" max="9987" width="8.21875" style="515" bestFit="1" customWidth="1"/>
    <col min="9988" max="10016" width="11.44140625" style="515" customWidth="1"/>
    <col min="10017" max="10236" width="8.88671875" style="515"/>
    <col min="10237" max="10237" width="4.109375" style="515" customWidth="1"/>
    <col min="10238" max="10239" width="6.88671875" style="515" customWidth="1"/>
    <col min="10240" max="10240" width="36.88671875" style="515" customWidth="1"/>
    <col min="10241" max="10241" width="39.21875" style="515" customWidth="1"/>
    <col min="10242" max="10242" width="6.88671875" style="515" customWidth="1"/>
    <col min="10243" max="10243" width="8.21875" style="515" bestFit="1" customWidth="1"/>
    <col min="10244" max="10272" width="11.44140625" style="515" customWidth="1"/>
    <col min="10273" max="10492" width="8.88671875" style="515"/>
    <col min="10493" max="10493" width="4.109375" style="515" customWidth="1"/>
    <col min="10494" max="10495" width="6.88671875" style="515" customWidth="1"/>
    <col min="10496" max="10496" width="36.88671875" style="515" customWidth="1"/>
    <col min="10497" max="10497" width="39.21875" style="515" customWidth="1"/>
    <col min="10498" max="10498" width="6.88671875" style="515" customWidth="1"/>
    <col min="10499" max="10499" width="8.21875" style="515" bestFit="1" customWidth="1"/>
    <col min="10500" max="10528" width="11.44140625" style="515" customWidth="1"/>
    <col min="10529" max="10748" width="8.88671875" style="515"/>
    <col min="10749" max="10749" width="4.109375" style="515" customWidth="1"/>
    <col min="10750" max="10751" width="6.88671875" style="515" customWidth="1"/>
    <col min="10752" max="10752" width="36.88671875" style="515" customWidth="1"/>
    <col min="10753" max="10753" width="39.21875" style="515" customWidth="1"/>
    <col min="10754" max="10754" width="6.88671875" style="515" customWidth="1"/>
    <col min="10755" max="10755" width="8.21875" style="515" bestFit="1" customWidth="1"/>
    <col min="10756" max="10784" width="11.44140625" style="515" customWidth="1"/>
    <col min="10785" max="11004" width="8.88671875" style="515"/>
    <col min="11005" max="11005" width="4.109375" style="515" customWidth="1"/>
    <col min="11006" max="11007" width="6.88671875" style="515" customWidth="1"/>
    <col min="11008" max="11008" width="36.88671875" style="515" customWidth="1"/>
    <col min="11009" max="11009" width="39.21875" style="515" customWidth="1"/>
    <col min="11010" max="11010" width="6.88671875" style="515" customWidth="1"/>
    <col min="11011" max="11011" width="8.21875" style="515" bestFit="1" customWidth="1"/>
    <col min="11012" max="11040" width="11.44140625" style="515" customWidth="1"/>
    <col min="11041" max="11260" width="8.88671875" style="515"/>
    <col min="11261" max="11261" width="4.109375" style="515" customWidth="1"/>
    <col min="11262" max="11263" width="6.88671875" style="515" customWidth="1"/>
    <col min="11264" max="11264" width="36.88671875" style="515" customWidth="1"/>
    <col min="11265" max="11265" width="39.21875" style="515" customWidth="1"/>
    <col min="11266" max="11266" width="6.88671875" style="515" customWidth="1"/>
    <col min="11267" max="11267" width="8.21875" style="515" bestFit="1" customWidth="1"/>
    <col min="11268" max="11296" width="11.44140625" style="515" customWidth="1"/>
    <col min="11297" max="11516" width="8.88671875" style="515"/>
    <col min="11517" max="11517" width="4.109375" style="515" customWidth="1"/>
    <col min="11518" max="11519" width="6.88671875" style="515" customWidth="1"/>
    <col min="11520" max="11520" width="36.88671875" style="515" customWidth="1"/>
    <col min="11521" max="11521" width="39.21875" style="515" customWidth="1"/>
    <col min="11522" max="11522" width="6.88671875" style="515" customWidth="1"/>
    <col min="11523" max="11523" width="8.21875" style="515" bestFit="1" customWidth="1"/>
    <col min="11524" max="11552" width="11.44140625" style="515" customWidth="1"/>
    <col min="11553" max="11772" width="8.88671875" style="515"/>
    <col min="11773" max="11773" width="4.109375" style="515" customWidth="1"/>
    <col min="11774" max="11775" width="6.88671875" style="515" customWidth="1"/>
    <col min="11776" max="11776" width="36.88671875" style="515" customWidth="1"/>
    <col min="11777" max="11777" width="39.21875" style="515" customWidth="1"/>
    <col min="11778" max="11778" width="6.88671875" style="515" customWidth="1"/>
    <col min="11779" max="11779" width="8.21875" style="515" bestFit="1" customWidth="1"/>
    <col min="11780" max="11808" width="11.44140625" style="515" customWidth="1"/>
    <col min="11809" max="12028" width="8.88671875" style="515"/>
    <col min="12029" max="12029" width="4.109375" style="515" customWidth="1"/>
    <col min="12030" max="12031" width="6.88671875" style="515" customWidth="1"/>
    <col min="12032" max="12032" width="36.88671875" style="515" customWidth="1"/>
    <col min="12033" max="12033" width="39.21875" style="515" customWidth="1"/>
    <col min="12034" max="12034" width="6.88671875" style="515" customWidth="1"/>
    <col min="12035" max="12035" width="8.21875" style="515" bestFit="1" customWidth="1"/>
    <col min="12036" max="12064" width="11.44140625" style="515" customWidth="1"/>
    <col min="12065" max="12284" width="8.88671875" style="515"/>
    <col min="12285" max="12285" width="4.109375" style="515" customWidth="1"/>
    <col min="12286" max="12287" width="6.88671875" style="515" customWidth="1"/>
    <col min="12288" max="12288" width="36.88671875" style="515" customWidth="1"/>
    <col min="12289" max="12289" width="39.21875" style="515" customWidth="1"/>
    <col min="12290" max="12290" width="6.88671875" style="515" customWidth="1"/>
    <col min="12291" max="12291" width="8.21875" style="515" bestFit="1" customWidth="1"/>
    <col min="12292" max="12320" width="11.44140625" style="515" customWidth="1"/>
    <col min="12321" max="12540" width="8.88671875" style="515"/>
    <col min="12541" max="12541" width="4.109375" style="515" customWidth="1"/>
    <col min="12542" max="12543" width="6.88671875" style="515" customWidth="1"/>
    <col min="12544" max="12544" width="36.88671875" style="515" customWidth="1"/>
    <col min="12545" max="12545" width="39.21875" style="515" customWidth="1"/>
    <col min="12546" max="12546" width="6.88671875" style="515" customWidth="1"/>
    <col min="12547" max="12547" width="8.21875" style="515" bestFit="1" customWidth="1"/>
    <col min="12548" max="12576" width="11.44140625" style="515" customWidth="1"/>
    <col min="12577" max="12796" width="8.88671875" style="515"/>
    <col min="12797" max="12797" width="4.109375" style="515" customWidth="1"/>
    <col min="12798" max="12799" width="6.88671875" style="515" customWidth="1"/>
    <col min="12800" max="12800" width="36.88671875" style="515" customWidth="1"/>
    <col min="12801" max="12801" width="39.21875" style="515" customWidth="1"/>
    <col min="12802" max="12802" width="6.88671875" style="515" customWidth="1"/>
    <col min="12803" max="12803" width="8.21875" style="515" bestFit="1" customWidth="1"/>
    <col min="12804" max="12832" width="11.44140625" style="515" customWidth="1"/>
    <col min="12833" max="13052" width="8.88671875" style="515"/>
    <col min="13053" max="13053" width="4.109375" style="515" customWidth="1"/>
    <col min="13054" max="13055" width="6.88671875" style="515" customWidth="1"/>
    <col min="13056" max="13056" width="36.88671875" style="515" customWidth="1"/>
    <col min="13057" max="13057" width="39.21875" style="515" customWidth="1"/>
    <col min="13058" max="13058" width="6.88671875" style="515" customWidth="1"/>
    <col min="13059" max="13059" width="8.21875" style="515" bestFit="1" customWidth="1"/>
    <col min="13060" max="13088" width="11.44140625" style="515" customWidth="1"/>
    <col min="13089" max="13308" width="8.88671875" style="515"/>
    <col min="13309" max="13309" width="4.109375" style="515" customWidth="1"/>
    <col min="13310" max="13311" width="6.88671875" style="515" customWidth="1"/>
    <col min="13312" max="13312" width="36.88671875" style="515" customWidth="1"/>
    <col min="13313" max="13313" width="39.21875" style="515" customWidth="1"/>
    <col min="13314" max="13314" width="6.88671875" style="515" customWidth="1"/>
    <col min="13315" max="13315" width="8.21875" style="515" bestFit="1" customWidth="1"/>
    <col min="13316" max="13344" width="11.44140625" style="515" customWidth="1"/>
    <col min="13345" max="13564" width="8.88671875" style="515"/>
    <col min="13565" max="13565" width="4.109375" style="515" customWidth="1"/>
    <col min="13566" max="13567" width="6.88671875" style="515" customWidth="1"/>
    <col min="13568" max="13568" width="36.88671875" style="515" customWidth="1"/>
    <col min="13569" max="13569" width="39.21875" style="515" customWidth="1"/>
    <col min="13570" max="13570" width="6.88671875" style="515" customWidth="1"/>
    <col min="13571" max="13571" width="8.21875" style="515" bestFit="1" customWidth="1"/>
    <col min="13572" max="13600" width="11.44140625" style="515" customWidth="1"/>
    <col min="13601" max="13820" width="8.88671875" style="515"/>
    <col min="13821" max="13821" width="4.109375" style="515" customWidth="1"/>
    <col min="13822" max="13823" width="6.88671875" style="515" customWidth="1"/>
    <col min="13824" max="13824" width="36.88671875" style="515" customWidth="1"/>
    <col min="13825" max="13825" width="39.21875" style="515" customWidth="1"/>
    <col min="13826" max="13826" width="6.88671875" style="515" customWidth="1"/>
    <col min="13827" max="13827" width="8.21875" style="515" bestFit="1" customWidth="1"/>
    <col min="13828" max="13856" width="11.44140625" style="515" customWidth="1"/>
    <col min="13857" max="14076" width="8.88671875" style="515"/>
    <col min="14077" max="14077" width="4.109375" style="515" customWidth="1"/>
    <col min="14078" max="14079" width="6.88671875" style="515" customWidth="1"/>
    <col min="14080" max="14080" width="36.88671875" style="515" customWidth="1"/>
    <col min="14081" max="14081" width="39.21875" style="515" customWidth="1"/>
    <col min="14082" max="14082" width="6.88671875" style="515" customWidth="1"/>
    <col min="14083" max="14083" width="8.21875" style="515" bestFit="1" customWidth="1"/>
    <col min="14084" max="14112" width="11.44140625" style="515" customWidth="1"/>
    <col min="14113" max="14332" width="8.88671875" style="515"/>
    <col min="14333" max="14333" width="4.109375" style="515" customWidth="1"/>
    <col min="14334" max="14335" width="6.88671875" style="515" customWidth="1"/>
    <col min="14336" max="14336" width="36.88671875" style="515" customWidth="1"/>
    <col min="14337" max="14337" width="39.21875" style="515" customWidth="1"/>
    <col min="14338" max="14338" width="6.88671875" style="515" customWidth="1"/>
    <col min="14339" max="14339" width="8.21875" style="515" bestFit="1" customWidth="1"/>
    <col min="14340" max="14368" width="11.44140625" style="515" customWidth="1"/>
    <col min="14369" max="14588" width="8.88671875" style="515"/>
    <col min="14589" max="14589" width="4.109375" style="515" customWidth="1"/>
    <col min="14590" max="14591" width="6.88671875" style="515" customWidth="1"/>
    <col min="14592" max="14592" width="36.88671875" style="515" customWidth="1"/>
    <col min="14593" max="14593" width="39.21875" style="515" customWidth="1"/>
    <col min="14594" max="14594" width="6.88671875" style="515" customWidth="1"/>
    <col min="14595" max="14595" width="8.21875" style="515" bestFit="1" customWidth="1"/>
    <col min="14596" max="14624" width="11.44140625" style="515" customWidth="1"/>
    <col min="14625" max="14844" width="8.88671875" style="515"/>
    <col min="14845" max="14845" width="4.109375" style="515" customWidth="1"/>
    <col min="14846" max="14847" width="6.88671875" style="515" customWidth="1"/>
    <col min="14848" max="14848" width="36.88671875" style="515" customWidth="1"/>
    <col min="14849" max="14849" width="39.21875" style="515" customWidth="1"/>
    <col min="14850" max="14850" width="6.88671875" style="515" customWidth="1"/>
    <col min="14851" max="14851" width="8.21875" style="515" bestFit="1" customWidth="1"/>
    <col min="14852" max="14880" width="11.44140625" style="515" customWidth="1"/>
    <col min="14881" max="15100" width="8.88671875" style="515"/>
    <col min="15101" max="15101" width="4.109375" style="515" customWidth="1"/>
    <col min="15102" max="15103" width="6.88671875" style="515" customWidth="1"/>
    <col min="15104" max="15104" width="36.88671875" style="515" customWidth="1"/>
    <col min="15105" max="15105" width="39.21875" style="515" customWidth="1"/>
    <col min="15106" max="15106" width="6.88671875" style="515" customWidth="1"/>
    <col min="15107" max="15107" width="8.21875" style="515" bestFit="1" customWidth="1"/>
    <col min="15108" max="15136" width="11.44140625" style="515" customWidth="1"/>
    <col min="15137" max="15356" width="8.88671875" style="515"/>
    <col min="15357" max="15357" width="4.109375" style="515" customWidth="1"/>
    <col min="15358" max="15359" width="6.88671875" style="515" customWidth="1"/>
    <col min="15360" max="15360" width="36.88671875" style="515" customWidth="1"/>
    <col min="15361" max="15361" width="39.21875" style="515" customWidth="1"/>
    <col min="15362" max="15362" width="6.88671875" style="515" customWidth="1"/>
    <col min="15363" max="15363" width="8.21875" style="515" bestFit="1" customWidth="1"/>
    <col min="15364" max="15392" width="11.44140625" style="515" customWidth="1"/>
    <col min="15393" max="15612" width="8.88671875" style="515"/>
    <col min="15613" max="15613" width="4.109375" style="515" customWidth="1"/>
    <col min="15614" max="15615" width="6.88671875" style="515" customWidth="1"/>
    <col min="15616" max="15616" width="36.88671875" style="515" customWidth="1"/>
    <col min="15617" max="15617" width="39.21875" style="515" customWidth="1"/>
    <col min="15618" max="15618" width="6.88671875" style="515" customWidth="1"/>
    <col min="15619" max="15619" width="8.21875" style="515" bestFit="1" customWidth="1"/>
    <col min="15620" max="15648" width="11.44140625" style="515" customWidth="1"/>
    <col min="15649" max="15868" width="8.88671875" style="515"/>
    <col min="15869" max="15869" width="4.109375" style="515" customWidth="1"/>
    <col min="15870" max="15871" width="6.88671875" style="515" customWidth="1"/>
    <col min="15872" max="15872" width="36.88671875" style="515" customWidth="1"/>
    <col min="15873" max="15873" width="39.21875" style="515" customWidth="1"/>
    <col min="15874" max="15874" width="6.88671875" style="515" customWidth="1"/>
    <col min="15875" max="15875" width="8.21875" style="515" bestFit="1" customWidth="1"/>
    <col min="15876" max="15904" width="11.44140625" style="515" customWidth="1"/>
    <col min="15905" max="16124" width="8.88671875" style="515"/>
    <col min="16125" max="16125" width="4.109375" style="515" customWidth="1"/>
    <col min="16126" max="16127" width="6.88671875" style="515" customWidth="1"/>
    <col min="16128" max="16128" width="36.88671875" style="515" customWidth="1"/>
    <col min="16129" max="16129" width="39.21875" style="515" customWidth="1"/>
    <col min="16130" max="16130" width="6.88671875" style="515" customWidth="1"/>
    <col min="16131" max="16131" width="8.21875" style="515" bestFit="1" customWidth="1"/>
    <col min="16132" max="16160" width="11.44140625" style="515" customWidth="1"/>
    <col min="16161" max="16384" width="8.88671875" style="515"/>
  </cols>
  <sheetData>
    <row r="1" spans="1:36" ht="18.75" thickBot="1" x14ac:dyDescent="0.25">
      <c r="A1" s="630"/>
      <c r="B1" s="623"/>
      <c r="C1" s="624" t="s">
        <v>654</v>
      </c>
      <c r="D1" s="625"/>
      <c r="E1" s="863"/>
      <c r="F1" s="627"/>
      <c r="G1" s="627"/>
      <c r="H1" s="627"/>
      <c r="I1" s="627"/>
      <c r="J1" s="628"/>
      <c r="K1" s="628"/>
      <c r="L1" s="819"/>
      <c r="M1" s="628"/>
      <c r="N1" s="628"/>
      <c r="O1" s="628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30"/>
      <c r="AI1" s="629"/>
      <c r="AJ1" s="629"/>
    </row>
    <row r="2" spans="1:36" ht="32.25" thickBot="1" x14ac:dyDescent="0.25">
      <c r="A2" s="537"/>
      <c r="B2" s="537"/>
      <c r="C2" s="538" t="s">
        <v>600</v>
      </c>
      <c r="D2" s="539" t="s">
        <v>143</v>
      </c>
      <c r="E2" s="177" t="s">
        <v>655</v>
      </c>
      <c r="F2" s="539" t="s">
        <v>144</v>
      </c>
      <c r="G2" s="539" t="s">
        <v>192</v>
      </c>
      <c r="H2" s="864" t="str">
        <f>'TITLE PAGE'!D14</f>
        <v>2016-17</v>
      </c>
      <c r="I2" s="542" t="str">
        <f>'WRZ summary'!E3</f>
        <v>For info 2017-18</v>
      </c>
      <c r="J2" s="542" t="str">
        <f>'WRZ summary'!F3</f>
        <v>For info 2018-19</v>
      </c>
      <c r="K2" s="542" t="str">
        <f>'WRZ summary'!G3</f>
        <v>For info 2019-20</v>
      </c>
      <c r="L2" s="865" t="str">
        <f>'WRZ summary'!H3</f>
        <v>2020-21</v>
      </c>
      <c r="M2" s="865" t="str">
        <f>'WRZ summary'!I3</f>
        <v>2021-22</v>
      </c>
      <c r="N2" s="865" t="str">
        <f>'WRZ summary'!J3</f>
        <v>2022-23</v>
      </c>
      <c r="O2" s="865" t="str">
        <f>'WRZ summary'!K3</f>
        <v>2023-24</v>
      </c>
      <c r="P2" s="865" t="str">
        <f>'WRZ summary'!L3</f>
        <v>2024-25</v>
      </c>
      <c r="Q2" s="865" t="str">
        <f>'WRZ summary'!M3</f>
        <v>2025-26</v>
      </c>
      <c r="R2" s="865" t="str">
        <f>'WRZ summary'!N3</f>
        <v>2026-27</v>
      </c>
      <c r="S2" s="865" t="str">
        <f>'WRZ summary'!O3</f>
        <v>2027-28</v>
      </c>
      <c r="T2" s="865" t="str">
        <f>'WRZ summary'!P3</f>
        <v>2028-29</v>
      </c>
      <c r="U2" s="865" t="str">
        <f>'WRZ summary'!Q3</f>
        <v>2029-2030</v>
      </c>
      <c r="V2" s="865" t="str">
        <f>'WRZ summary'!R3</f>
        <v>2030-2031</v>
      </c>
      <c r="W2" s="865" t="str">
        <f>'WRZ summary'!S3</f>
        <v>2031-2032</v>
      </c>
      <c r="X2" s="865" t="str">
        <f>'WRZ summary'!T3</f>
        <v>2032-33</v>
      </c>
      <c r="Y2" s="865" t="str">
        <f>'WRZ summary'!U3</f>
        <v>2033-34</v>
      </c>
      <c r="Z2" s="865" t="str">
        <f>'WRZ summary'!V3</f>
        <v>2034-35</v>
      </c>
      <c r="AA2" s="865" t="str">
        <f>'WRZ summary'!W3</f>
        <v>2035-36</v>
      </c>
      <c r="AB2" s="865" t="str">
        <f>'WRZ summary'!X3</f>
        <v>2036-37</v>
      </c>
      <c r="AC2" s="865" t="str">
        <f>'WRZ summary'!Y3</f>
        <v>2037-38</v>
      </c>
      <c r="AD2" s="865" t="str">
        <f>'WRZ summary'!Z3</f>
        <v>2038-39</v>
      </c>
      <c r="AE2" s="865" t="str">
        <f>'WRZ summary'!AA3</f>
        <v>2039-40</v>
      </c>
      <c r="AF2" s="865" t="str">
        <f>'WRZ summary'!AB3</f>
        <v>2040-41</v>
      </c>
      <c r="AG2" s="865" t="str">
        <f>'WRZ summary'!AC3</f>
        <v>2041-42</v>
      </c>
      <c r="AH2" s="865" t="str">
        <f>'WRZ summary'!AD3</f>
        <v>2042-43</v>
      </c>
      <c r="AI2" s="865" t="str">
        <f>'WRZ summary'!AE3</f>
        <v>2043-44</v>
      </c>
      <c r="AJ2" s="545" t="str">
        <f>'WRZ summary'!AF3</f>
        <v>2044-45</v>
      </c>
    </row>
    <row r="3" spans="1:36" x14ac:dyDescent="0.2">
      <c r="A3" s="866"/>
      <c r="B3" s="505" t="s">
        <v>193</v>
      </c>
      <c r="C3" s="464" t="s">
        <v>656</v>
      </c>
      <c r="D3" s="867" t="s">
        <v>657</v>
      </c>
      <c r="E3" s="284" t="s">
        <v>658</v>
      </c>
      <c r="F3" s="568" t="s">
        <v>78</v>
      </c>
      <c r="G3" s="351">
        <v>2</v>
      </c>
      <c r="H3" s="561">
        <f>'3. BL Demand'!H3+SUM('6. Preferred (Scenario Yr)'!G45)</f>
        <v>1.4435714479230923</v>
      </c>
      <c r="I3" s="597">
        <f>'3. BL Demand'!I3+SUM('6. Preferred (Scenario Yr)'!H45)</f>
        <v>1.4472988259549857</v>
      </c>
      <c r="J3" s="597">
        <f>'3. BL Demand'!J3+SUM('6. Preferred (Scenario Yr)'!I45)</f>
        <v>1.4473887113147421</v>
      </c>
      <c r="K3" s="597">
        <f>'3. BL Demand'!K3+SUM('6. Preferred (Scenario Yr)'!J45)</f>
        <v>1.4499557427659582</v>
      </c>
      <c r="L3" s="242">
        <f>'3. BL Demand'!L3+SUM('6. Preferred (Scenario Yr)'!K45)</f>
        <v>1.4489189850482411</v>
      </c>
      <c r="M3" s="242">
        <f>'3. BL Demand'!M3+SUM('6. Preferred (Scenario Yr)'!L45)</f>
        <v>1.456939005365786</v>
      </c>
      <c r="N3" s="242">
        <f>'3. BL Demand'!N3+SUM('6. Preferred (Scenario Yr)'!M45)</f>
        <v>1.4631370367587537</v>
      </c>
      <c r="O3" s="242">
        <f>'3. BL Demand'!O3+SUM('6. Preferred (Scenario Yr)'!N45)</f>
        <v>1.469297155203142</v>
      </c>
      <c r="P3" s="242">
        <f>'3. BL Demand'!P3+SUM('6. Preferred (Scenario Yr)'!O45)</f>
        <v>1.4697297695351454</v>
      </c>
      <c r="Q3" s="242">
        <f>'3. BL Demand'!Q3+SUM('6. Preferred (Scenario Yr)'!P45)</f>
        <v>1.4755495227315181</v>
      </c>
      <c r="R3" s="242">
        <f>'3. BL Demand'!R3+SUM('6. Preferred (Scenario Yr)'!Q45)</f>
        <v>1.4770268856827307</v>
      </c>
      <c r="S3" s="242">
        <f>'3. BL Demand'!S3+SUM('6. Preferred (Scenario Yr)'!R45)</f>
        <v>1.4784303529922291</v>
      </c>
      <c r="T3" s="242">
        <f>'3. BL Demand'!T3+SUM('6. Preferred (Scenario Yr)'!S45)</f>
        <v>1.4758856183920808</v>
      </c>
      <c r="U3" s="242">
        <f>'3. BL Demand'!U3+SUM('6. Preferred (Scenario Yr)'!T45)</f>
        <v>1.4811973059071106</v>
      </c>
      <c r="V3" s="242">
        <f>'3. BL Demand'!V3+SUM('6. Preferred (Scenario Yr)'!U45)</f>
        <v>1.4828233943883475</v>
      </c>
      <c r="W3" s="242">
        <f>'3. BL Demand'!W3+SUM('6. Preferred (Scenario Yr)'!V45)</f>
        <v>1.4844808997509207</v>
      </c>
      <c r="X3" s="242">
        <f>'3. BL Demand'!X3+SUM('6. Preferred (Scenario Yr)'!W45)</f>
        <v>1.4819084849089896</v>
      </c>
      <c r="Y3" s="242">
        <f>'3. BL Demand'!Y3+SUM('6. Preferred (Scenario Yr)'!X45)</f>
        <v>1.4870332823937502</v>
      </c>
      <c r="Z3" s="242">
        <f>'3. BL Demand'!Z3+SUM('6. Preferred (Scenario Yr)'!Y45)</f>
        <v>1.4878367719037573</v>
      </c>
      <c r="AA3" s="242">
        <f>'3. BL Demand'!AA3+SUM('6. Preferred (Scenario Yr)'!Z45)</f>
        <v>1.488373230482712</v>
      </c>
      <c r="AB3" s="242">
        <f>'3. BL Demand'!AB3+SUM('6. Preferred (Scenario Yr)'!AA45)</f>
        <v>1.4845937108152847</v>
      </c>
      <c r="AC3" s="242">
        <f>'3. BL Demand'!AC3+SUM('6. Preferred (Scenario Yr)'!AB45)</f>
        <v>1.4894834019460585</v>
      </c>
      <c r="AD3" s="242">
        <f>'3. BL Demand'!AD3+SUM('6. Preferred (Scenario Yr)'!AC45)</f>
        <v>1.4905391873270439</v>
      </c>
      <c r="AE3" s="242">
        <f>'3. BL Demand'!AE3+SUM('6. Preferred (Scenario Yr)'!AD45)</f>
        <v>1.491640304202694</v>
      </c>
      <c r="AF3" s="242">
        <f>'3. BL Demand'!AF3+SUM('6. Preferred (Scenario Yr)'!AE45)</f>
        <v>1.4887290875612997</v>
      </c>
      <c r="AG3" s="242">
        <f>'3. BL Demand'!AG3+SUM('6. Preferred (Scenario Yr)'!AF45)</f>
        <v>1.4939917898873094</v>
      </c>
      <c r="AH3" s="242">
        <f>'3. BL Demand'!AH3+SUM('6. Preferred (Scenario Yr)'!AG45)</f>
        <v>1.4952438304463609</v>
      </c>
      <c r="AI3" s="242">
        <f>'3. BL Demand'!AI3+SUM('6. Preferred (Scenario Yr)'!AH45)</f>
        <v>1.4965278485413955</v>
      </c>
      <c r="AJ3" s="242">
        <f>'3. BL Demand'!AJ3+SUM('6. Preferred (Scenario Yr)'!AI45)</f>
        <v>1.4937781187252146</v>
      </c>
    </row>
    <row r="4" spans="1:36" x14ac:dyDescent="0.2">
      <c r="A4" s="866"/>
      <c r="B4" s="506"/>
      <c r="C4" s="259" t="s">
        <v>659</v>
      </c>
      <c r="D4" s="841" t="s">
        <v>660</v>
      </c>
      <c r="E4" s="284" t="s">
        <v>658</v>
      </c>
      <c r="F4" s="351" t="s">
        <v>78</v>
      </c>
      <c r="G4" s="351">
        <v>2</v>
      </c>
      <c r="H4" s="570">
        <f>'3. BL Demand'!H4+'6. Preferred (Scenario Yr)'!G48</f>
        <v>1.2443424813393259E-2</v>
      </c>
      <c r="I4" s="597">
        <f>'3. BL Demand'!I4+'6. Preferred (Scenario Yr)'!H48</f>
        <v>1.2443424813393259E-2</v>
      </c>
      <c r="J4" s="597">
        <f>'3. BL Demand'!J4+'6. Preferred (Scenario Yr)'!I48</f>
        <v>1.2443424813393259E-2</v>
      </c>
      <c r="K4" s="597">
        <f>'3. BL Demand'!K4+'6. Preferred (Scenario Yr)'!J48</f>
        <v>1.2443424813393259E-2</v>
      </c>
      <c r="L4" s="242">
        <f>'3. BL Demand'!L4+'6. Preferred (Scenario Yr)'!K48</f>
        <v>1.2443424813393259E-2</v>
      </c>
      <c r="M4" s="242">
        <f>'3. BL Demand'!M4+'6. Preferred (Scenario Yr)'!L48</f>
        <v>1.2443424813393259E-2</v>
      </c>
      <c r="N4" s="242">
        <f>'3. BL Demand'!N4+'6. Preferred (Scenario Yr)'!M48</f>
        <v>1.2443424813393259E-2</v>
      </c>
      <c r="O4" s="242">
        <f>'3. BL Demand'!O4+'6. Preferred (Scenario Yr)'!N48</f>
        <v>1.2443424813393259E-2</v>
      </c>
      <c r="P4" s="242">
        <f>'3. BL Demand'!P4+'6. Preferred (Scenario Yr)'!O48</f>
        <v>1.2443424813393259E-2</v>
      </c>
      <c r="Q4" s="242">
        <f>'3. BL Demand'!Q4+'6. Preferred (Scenario Yr)'!P48</f>
        <v>1.2443424813393259E-2</v>
      </c>
      <c r="R4" s="242">
        <f>'3. BL Demand'!R4+'6. Preferred (Scenario Yr)'!Q48</f>
        <v>1.2443424813393259E-2</v>
      </c>
      <c r="S4" s="242">
        <f>'3. BL Demand'!S4+'6. Preferred (Scenario Yr)'!R48</f>
        <v>1.2443424813393259E-2</v>
      </c>
      <c r="T4" s="242">
        <f>'3. BL Demand'!T4+'6. Preferred (Scenario Yr)'!S48</f>
        <v>1.2443424813393259E-2</v>
      </c>
      <c r="U4" s="242">
        <f>'3. BL Demand'!U4+'6. Preferred (Scenario Yr)'!T48</f>
        <v>1.2443424813393259E-2</v>
      </c>
      <c r="V4" s="242">
        <f>'3. BL Demand'!V4+'6. Preferred (Scenario Yr)'!U48</f>
        <v>1.2443424813393259E-2</v>
      </c>
      <c r="W4" s="242">
        <f>'3. BL Demand'!W4+'6. Preferred (Scenario Yr)'!V48</f>
        <v>1.2443424813393259E-2</v>
      </c>
      <c r="X4" s="242">
        <f>'3. BL Demand'!X4+'6. Preferred (Scenario Yr)'!W48</f>
        <v>1.2443424813393259E-2</v>
      </c>
      <c r="Y4" s="242">
        <f>'3. BL Demand'!Y4+'6. Preferred (Scenario Yr)'!X48</f>
        <v>1.2443424813393259E-2</v>
      </c>
      <c r="Z4" s="242">
        <f>'3. BL Demand'!Z4+'6. Preferred (Scenario Yr)'!Y48</f>
        <v>1.2443424813393259E-2</v>
      </c>
      <c r="AA4" s="242">
        <f>'3. BL Demand'!AA4+'6. Preferred (Scenario Yr)'!Z48</f>
        <v>1.2443424813393259E-2</v>
      </c>
      <c r="AB4" s="242">
        <f>'3. BL Demand'!AB4+'6. Preferred (Scenario Yr)'!AA48</f>
        <v>1.2443424813393259E-2</v>
      </c>
      <c r="AC4" s="242">
        <f>'3. BL Demand'!AC4+'6. Preferred (Scenario Yr)'!AB48</f>
        <v>1.2443424813393259E-2</v>
      </c>
      <c r="AD4" s="242">
        <f>'3. BL Demand'!AD4+'6. Preferred (Scenario Yr)'!AC48</f>
        <v>1.2443424813393259E-2</v>
      </c>
      <c r="AE4" s="242">
        <f>'3. BL Demand'!AE4+'6. Preferred (Scenario Yr)'!AD48</f>
        <v>1.2443424813393259E-2</v>
      </c>
      <c r="AF4" s="242">
        <f>'3. BL Demand'!AF4+'6. Preferred (Scenario Yr)'!AE48</f>
        <v>1.2443424813393259E-2</v>
      </c>
      <c r="AG4" s="242">
        <f>'3. BL Demand'!AG4+'6. Preferred (Scenario Yr)'!AF48</f>
        <v>1.2443424813393259E-2</v>
      </c>
      <c r="AH4" s="242">
        <f>'3. BL Demand'!AH4+'6. Preferred (Scenario Yr)'!AG48</f>
        <v>1.2443424813393259E-2</v>
      </c>
      <c r="AI4" s="242">
        <f>'3. BL Demand'!AI4+'6. Preferred (Scenario Yr)'!AH48</f>
        <v>1.2443424813393259E-2</v>
      </c>
      <c r="AJ4" s="242">
        <f>'3. BL Demand'!AJ4+'6. Preferred (Scenario Yr)'!AI48</f>
        <v>1.2443424813393259E-2</v>
      </c>
    </row>
    <row r="5" spans="1:36" x14ac:dyDescent="0.2">
      <c r="A5" s="866"/>
      <c r="B5" s="506"/>
      <c r="C5" s="868" t="s">
        <v>661</v>
      </c>
      <c r="D5" s="841" t="s">
        <v>662</v>
      </c>
      <c r="E5" s="284" t="s">
        <v>658</v>
      </c>
      <c r="F5" s="351" t="s">
        <v>78</v>
      </c>
      <c r="G5" s="351">
        <v>2</v>
      </c>
      <c r="H5" s="570">
        <f>'3. BL Demand'!H5+'6. Preferred (Scenario Yr)'!G51</f>
        <v>0.80869189192186097</v>
      </c>
      <c r="I5" s="597">
        <f>'3. BL Demand'!I5+'6. Preferred (Scenario Yr)'!H51</f>
        <v>0.82943670765396871</v>
      </c>
      <c r="J5" s="597">
        <f>'3. BL Demand'!J5+'6. Preferred (Scenario Yr)'!I51</f>
        <v>0.85032301322385273</v>
      </c>
      <c r="K5" s="597">
        <f>'3. BL Demand'!K5+'6. Preferred (Scenario Yr)'!J51</f>
        <v>0.8718696628606426</v>
      </c>
      <c r="L5" s="242">
        <f>'3. BL Demand'!L5+'6. Preferred (Scenario Yr)'!K51</f>
        <v>0.89104459604832043</v>
      </c>
      <c r="M5" s="242">
        <f>'3. BL Demand'!M5+'6. Preferred (Scenario Yr)'!L51</f>
        <v>0.91233260348562351</v>
      </c>
      <c r="N5" s="242">
        <f>'3. BL Demand'!N5+'6. Preferred (Scenario Yr)'!M51</f>
        <v>0.93380097271807738</v>
      </c>
      <c r="O5" s="242">
        <f>'3. BL Demand'!O5+'6. Preferred (Scenario Yr)'!N51</f>
        <v>0.95517528299997634</v>
      </c>
      <c r="P5" s="242">
        <f>'3. BL Demand'!P5+'6. Preferred (Scenario Yr)'!O51</f>
        <v>0.97659135000656294</v>
      </c>
      <c r="Q5" s="242">
        <f>'3. BL Demand'!Q5+'6. Preferred (Scenario Yr)'!P51</f>
        <v>1.1370133281638481</v>
      </c>
      <c r="R5" s="242">
        <f>'3. BL Demand'!R5+'6. Preferred (Scenario Yr)'!Q51</f>
        <v>1.2859941319373067</v>
      </c>
      <c r="S5" s="242">
        <f>'3. BL Demand'!S5+'6. Preferred (Scenario Yr)'!R51</f>
        <v>1.4337343014398141</v>
      </c>
      <c r="T5" s="242">
        <f>'3. BL Demand'!T5+'6. Preferred (Scenario Yr)'!S51</f>
        <v>1.5802872988562973</v>
      </c>
      <c r="U5" s="242">
        <f>'3. BL Demand'!U5+'6. Preferred (Scenario Yr)'!T51</f>
        <v>1.725345482464788</v>
      </c>
      <c r="V5" s="242">
        <f>'3. BL Demand'!V5+'6. Preferred (Scenario Yr)'!U51</f>
        <v>1.7289185435639867</v>
      </c>
      <c r="W5" s="242">
        <f>'3. BL Demand'!W5+'6. Preferred (Scenario Yr)'!V51</f>
        <v>1.7325522542934206</v>
      </c>
      <c r="X5" s="242">
        <f>'3. BL Demand'!X5+'6. Preferred (Scenario Yr)'!W51</f>
        <v>1.7362405776139449</v>
      </c>
      <c r="Y5" s="242">
        <f>'3. BL Demand'!Y5+'6. Preferred (Scenario Yr)'!X51</f>
        <v>1.7399770121609617</v>
      </c>
      <c r="Z5" s="242">
        <f>'3. BL Demand'!Z5+'6. Preferred (Scenario Yr)'!Y51</f>
        <v>1.7437553413639522</v>
      </c>
      <c r="AA5" s="242">
        <f>'3. BL Demand'!AA5+'6. Preferred (Scenario Yr)'!Z51</f>
        <v>1.7499454732208963</v>
      </c>
      <c r="AB5" s="242">
        <f>'3. BL Demand'!AB5+'6. Preferred (Scenario Yr)'!AA51</f>
        <v>1.7567817457215709</v>
      </c>
      <c r="AC5" s="242">
        <f>'3. BL Demand'!AC5+'6. Preferred (Scenario Yr)'!AB51</f>
        <v>1.7635119950719678</v>
      </c>
      <c r="AD5" s="242">
        <f>'3. BL Demand'!AD5+'6. Preferred (Scenario Yr)'!AC51</f>
        <v>1.770115000912579</v>
      </c>
      <c r="AE5" s="242">
        <f>'3. BL Demand'!AE5+'6. Preferred (Scenario Yr)'!AD51</f>
        <v>1.7766192222229176</v>
      </c>
      <c r="AF5" s="242">
        <f>'3. BL Demand'!AF5+'6. Preferred (Scenario Yr)'!AE51</f>
        <v>1.7832985380451956</v>
      </c>
      <c r="AG5" s="242">
        <f>'3. BL Demand'!AG5+'6. Preferred (Scenario Yr)'!AF51</f>
        <v>1.789210486580185</v>
      </c>
      <c r="AH5" s="242">
        <f>'3. BL Demand'!AH5+'6. Preferred (Scenario Yr)'!AG51</f>
        <v>1.7951922032340026</v>
      </c>
      <c r="AI5" s="242">
        <f>'3. BL Demand'!AI5+'6. Preferred (Scenario Yr)'!AH51</f>
        <v>1.8010693153268695</v>
      </c>
      <c r="AJ5" s="242">
        <f>'3. BL Demand'!AJ5+'6. Preferred (Scenario Yr)'!AI51</f>
        <v>1.8068757395088957</v>
      </c>
    </row>
    <row r="6" spans="1:36" x14ac:dyDescent="0.2">
      <c r="A6" s="866"/>
      <c r="B6" s="506"/>
      <c r="C6" s="259" t="s">
        <v>663</v>
      </c>
      <c r="D6" s="841" t="s">
        <v>664</v>
      </c>
      <c r="E6" s="284" t="s">
        <v>658</v>
      </c>
      <c r="F6" s="351" t="s">
        <v>78</v>
      </c>
      <c r="G6" s="351">
        <v>2</v>
      </c>
      <c r="H6" s="570">
        <f>'3. BL Demand'!H6+'6. Preferred (Scenario Yr)'!G55</f>
        <v>0.9709796247642285</v>
      </c>
      <c r="I6" s="597">
        <f>'3. BL Demand'!I6+'6. Preferred (Scenario Yr)'!H55</f>
        <v>0.95163997405900869</v>
      </c>
      <c r="J6" s="597">
        <f>'3. BL Demand'!J6+'6. Preferred (Scenario Yr)'!I55</f>
        <v>0.93182998294865771</v>
      </c>
      <c r="K6" s="597">
        <f>'3. BL Demand'!K6+'6. Preferred (Scenario Yr)'!J55</f>
        <v>0.91306438095980413</v>
      </c>
      <c r="L6" s="242">
        <f>'3. BL Demand'!L6+'6. Preferred (Scenario Yr)'!K55</f>
        <v>0.89382722852497143</v>
      </c>
      <c r="M6" s="242">
        <f>'3. BL Demand'!M6+'6. Preferred (Scenario Yr)'!L55</f>
        <v>0.87510987198013424</v>
      </c>
      <c r="N6" s="242">
        <f>'3. BL Demand'!N6+'6. Preferred (Scenario Yr)'!M55</f>
        <v>0.85708398243273676</v>
      </c>
      <c r="O6" s="242">
        <f>'3. BL Demand'!O6+'6. Preferred (Scenario Yr)'!N55</f>
        <v>0.83944068055713761</v>
      </c>
      <c r="P6" s="242">
        <f>'3. BL Demand'!P6+'6. Preferred (Scenario Yr)'!O55</f>
        <v>0.82221738603127748</v>
      </c>
      <c r="Q6" s="242">
        <f>'3. BL Demand'!Q6+'6. Preferred (Scenario Yr)'!P55</f>
        <v>0.63586972901455885</v>
      </c>
      <c r="R6" s="242">
        <f>'3. BL Demand'!R6+'6. Preferred (Scenario Yr)'!Q55</f>
        <v>0.47504601187863693</v>
      </c>
      <c r="S6" s="242">
        <f>'3. BL Demand'!S6+'6. Preferred (Scenario Yr)'!R55</f>
        <v>0.31638714676297752</v>
      </c>
      <c r="T6" s="242">
        <f>'3. BL Demand'!T6+'6. Preferred (Scenario Yr)'!S55</f>
        <v>0.15977007289171807</v>
      </c>
      <c r="U6" s="242">
        <f>'3. BL Demand'!U6+'6. Preferred (Scenario Yr)'!T55</f>
        <v>5.5053114322739516E-3</v>
      </c>
      <c r="V6" s="242">
        <f>'3. BL Demand'!V6+'6. Preferred (Scenario Yr)'!U55</f>
        <v>5.4644980588357539E-3</v>
      </c>
      <c r="W6" s="242">
        <f>'3. BL Demand'!W6+'6. Preferred (Scenario Yr)'!V55</f>
        <v>5.4243955852441017E-3</v>
      </c>
      <c r="X6" s="242">
        <f>'3. BL Demand'!X6+'6. Preferred (Scenario Yr)'!W55</f>
        <v>5.3850928938092846E-3</v>
      </c>
      <c r="Y6" s="242">
        <f>'3. BL Demand'!Y6+'6. Preferred (Scenario Yr)'!X55</f>
        <v>5.3469031787235499E-3</v>
      </c>
      <c r="Z6" s="242">
        <f>'3. BL Demand'!Z6+'6. Preferred (Scenario Yr)'!Y55</f>
        <v>5.3083758692610283E-3</v>
      </c>
      <c r="AA6" s="242">
        <f>'3. BL Demand'!AA6+'6. Preferred (Scenario Yr)'!Z55</f>
        <v>5.2738622886737696E-3</v>
      </c>
      <c r="AB6" s="242">
        <f>'3. BL Demand'!AB6+'6. Preferred (Scenario Yr)'!AA55</f>
        <v>5.2394849081108807E-3</v>
      </c>
      <c r="AC6" s="242">
        <f>'3. BL Demand'!AC6+'6. Preferred (Scenario Yr)'!AB55</f>
        <v>5.2054360622875162E-3</v>
      </c>
      <c r="AD6" s="242">
        <f>'3. BL Demand'!AD6+'6. Preferred (Scenario Yr)'!AC55</f>
        <v>5.1707308556925291E-3</v>
      </c>
      <c r="AE6" s="242">
        <f>'3. BL Demand'!AE6+'6. Preferred (Scenario Yr)'!AD55</f>
        <v>5.137509769306714E-3</v>
      </c>
      <c r="AF6" s="242">
        <f>'3. BL Demand'!AF6+'6. Preferred (Scenario Yr)'!AE55</f>
        <v>5.1042138894250577E-3</v>
      </c>
      <c r="AG6" s="242">
        <f>'3. BL Demand'!AG6+'6. Preferred (Scenario Yr)'!AF55</f>
        <v>5.0693634721659109E-3</v>
      </c>
      <c r="AH6" s="242">
        <f>'3. BL Demand'!AH6+'6. Preferred (Scenario Yr)'!AG55</f>
        <v>5.0356926441684768E-3</v>
      </c>
      <c r="AI6" s="242">
        <f>'3. BL Demand'!AI6+'6. Preferred (Scenario Yr)'!AH55</f>
        <v>5.0023657182192149E-3</v>
      </c>
      <c r="AJ6" s="242">
        <f>'3. BL Demand'!AJ6+'6. Preferred (Scenario Yr)'!AI55</f>
        <v>4.9694470467593899E-3</v>
      </c>
    </row>
    <row r="7" spans="1:36" x14ac:dyDescent="0.2">
      <c r="A7" s="866"/>
      <c r="B7" s="506"/>
      <c r="C7" s="259" t="s">
        <v>665</v>
      </c>
      <c r="D7" s="841" t="s">
        <v>203</v>
      </c>
      <c r="E7" s="284" t="s">
        <v>666</v>
      </c>
      <c r="F7" s="351" t="s">
        <v>78</v>
      </c>
      <c r="G7" s="351">
        <v>2</v>
      </c>
      <c r="H7" s="570">
        <f>H3-H30</f>
        <v>1.4338348330184489</v>
      </c>
      <c r="I7" s="597">
        <f t="shared" ref="I7:AJ10" si="0">I3-I30</f>
        <v>1.4375622110503423</v>
      </c>
      <c r="J7" s="597">
        <f t="shared" si="0"/>
        <v>1.4376520964100987</v>
      </c>
      <c r="K7" s="597">
        <f t="shared" si="0"/>
        <v>1.4402191278613148</v>
      </c>
      <c r="L7" s="242">
        <f t="shared" si="0"/>
        <v>1.4391823701435977</v>
      </c>
      <c r="M7" s="242">
        <f t="shared" si="0"/>
        <v>1.4472023904611426</v>
      </c>
      <c r="N7" s="242">
        <f t="shared" si="0"/>
        <v>1.4534004218541103</v>
      </c>
      <c r="O7" s="242">
        <f t="shared" si="0"/>
        <v>1.4595605402984986</v>
      </c>
      <c r="P7" s="242">
        <f t="shared" si="0"/>
        <v>1.4599931546305021</v>
      </c>
      <c r="Q7" s="242">
        <f t="shared" si="0"/>
        <v>1.4658129078268747</v>
      </c>
      <c r="R7" s="242">
        <f t="shared" si="0"/>
        <v>1.4672902707780873</v>
      </c>
      <c r="S7" s="242">
        <f t="shared" si="0"/>
        <v>1.4686937380875857</v>
      </c>
      <c r="T7" s="242">
        <f t="shared" si="0"/>
        <v>1.4661490034874374</v>
      </c>
      <c r="U7" s="242">
        <f t="shared" si="0"/>
        <v>1.4714606910024672</v>
      </c>
      <c r="V7" s="242">
        <f t="shared" si="0"/>
        <v>1.4730867794837041</v>
      </c>
      <c r="W7" s="242">
        <f t="shared" si="0"/>
        <v>1.4747442848462773</v>
      </c>
      <c r="X7" s="242">
        <f t="shared" si="0"/>
        <v>1.4721718700043462</v>
      </c>
      <c r="Y7" s="242">
        <f t="shared" si="0"/>
        <v>1.4772966674891068</v>
      </c>
      <c r="Z7" s="242">
        <f t="shared" si="0"/>
        <v>1.4781001569991139</v>
      </c>
      <c r="AA7" s="242">
        <f t="shared" si="0"/>
        <v>1.4786366155780686</v>
      </c>
      <c r="AB7" s="242">
        <f t="shared" si="0"/>
        <v>1.4748570959106413</v>
      </c>
      <c r="AC7" s="242">
        <f t="shared" si="0"/>
        <v>1.4797467870414152</v>
      </c>
      <c r="AD7" s="242">
        <f t="shared" si="0"/>
        <v>1.4808025724224005</v>
      </c>
      <c r="AE7" s="242">
        <f t="shared" si="0"/>
        <v>1.4819036892980506</v>
      </c>
      <c r="AF7" s="242">
        <f t="shared" si="0"/>
        <v>1.4789924726566563</v>
      </c>
      <c r="AG7" s="242">
        <f t="shared" si="0"/>
        <v>1.484255174982666</v>
      </c>
      <c r="AH7" s="242">
        <f t="shared" si="0"/>
        <v>1.4855072155417175</v>
      </c>
      <c r="AI7" s="242">
        <f t="shared" si="0"/>
        <v>1.4867912336367521</v>
      </c>
      <c r="AJ7" s="242">
        <f t="shared" si="0"/>
        <v>1.4840415038205712</v>
      </c>
    </row>
    <row r="8" spans="1:36" x14ac:dyDescent="0.2">
      <c r="A8" s="866"/>
      <c r="B8" s="506"/>
      <c r="C8" s="259" t="s">
        <v>667</v>
      </c>
      <c r="D8" s="841" t="s">
        <v>206</v>
      </c>
      <c r="E8" s="284" t="s">
        <v>668</v>
      </c>
      <c r="F8" s="351" t="s">
        <v>78</v>
      </c>
      <c r="G8" s="351">
        <v>2</v>
      </c>
      <c r="H8" s="570">
        <f>H4-H31</f>
        <v>1.2055360263292592E-2</v>
      </c>
      <c r="I8" s="597">
        <f t="shared" si="0"/>
        <v>1.2055360263292592E-2</v>
      </c>
      <c r="J8" s="597">
        <f t="shared" si="0"/>
        <v>1.2055360263292592E-2</v>
      </c>
      <c r="K8" s="597">
        <f t="shared" si="0"/>
        <v>1.2055360263292592E-2</v>
      </c>
      <c r="L8" s="242">
        <f t="shared" si="0"/>
        <v>1.2055360263292592E-2</v>
      </c>
      <c r="M8" s="242">
        <f t="shared" si="0"/>
        <v>1.2055360263292592E-2</v>
      </c>
      <c r="N8" s="242">
        <f t="shared" si="0"/>
        <v>1.2055360263292592E-2</v>
      </c>
      <c r="O8" s="242">
        <f t="shared" si="0"/>
        <v>1.2055360263292592E-2</v>
      </c>
      <c r="P8" s="242">
        <f t="shared" si="0"/>
        <v>1.2055360263292592E-2</v>
      </c>
      <c r="Q8" s="242">
        <f t="shared" si="0"/>
        <v>1.2055360263292592E-2</v>
      </c>
      <c r="R8" s="242">
        <f t="shared" si="0"/>
        <v>1.2055360263292592E-2</v>
      </c>
      <c r="S8" s="242">
        <f t="shared" si="0"/>
        <v>1.2055360263292592E-2</v>
      </c>
      <c r="T8" s="242">
        <f t="shared" si="0"/>
        <v>1.2055360263292592E-2</v>
      </c>
      <c r="U8" s="242">
        <f t="shared" si="0"/>
        <v>1.2055360263292592E-2</v>
      </c>
      <c r="V8" s="242">
        <f t="shared" si="0"/>
        <v>1.2055360263292592E-2</v>
      </c>
      <c r="W8" s="242">
        <f t="shared" si="0"/>
        <v>1.2055360263292592E-2</v>
      </c>
      <c r="X8" s="242">
        <f t="shared" si="0"/>
        <v>1.2055360263292592E-2</v>
      </c>
      <c r="Y8" s="242">
        <f t="shared" si="0"/>
        <v>1.2055360263292592E-2</v>
      </c>
      <c r="Z8" s="242">
        <f t="shared" si="0"/>
        <v>1.2055360263292592E-2</v>
      </c>
      <c r="AA8" s="242">
        <f t="shared" si="0"/>
        <v>1.2055360263292592E-2</v>
      </c>
      <c r="AB8" s="242">
        <f t="shared" si="0"/>
        <v>1.2055360263292592E-2</v>
      </c>
      <c r="AC8" s="242">
        <f t="shared" si="0"/>
        <v>1.2055360263292592E-2</v>
      </c>
      <c r="AD8" s="242">
        <f t="shared" si="0"/>
        <v>1.2055360263292592E-2</v>
      </c>
      <c r="AE8" s="242">
        <f t="shared" si="0"/>
        <v>1.2055360263292592E-2</v>
      </c>
      <c r="AF8" s="242">
        <f t="shared" si="0"/>
        <v>1.2055360263292592E-2</v>
      </c>
      <c r="AG8" s="242">
        <f t="shared" si="0"/>
        <v>1.2055360263292592E-2</v>
      </c>
      <c r="AH8" s="242">
        <f t="shared" si="0"/>
        <v>1.2055360263292592E-2</v>
      </c>
      <c r="AI8" s="242">
        <f t="shared" si="0"/>
        <v>1.2055360263292592E-2</v>
      </c>
      <c r="AJ8" s="242">
        <f t="shared" si="0"/>
        <v>1.2055360263292592E-2</v>
      </c>
    </row>
    <row r="9" spans="1:36" x14ac:dyDescent="0.2">
      <c r="A9" s="866"/>
      <c r="B9" s="506"/>
      <c r="C9" s="259" t="s">
        <v>86</v>
      </c>
      <c r="D9" s="841" t="s">
        <v>208</v>
      </c>
      <c r="E9" s="284" t="s">
        <v>669</v>
      </c>
      <c r="F9" s="351" t="s">
        <v>78</v>
      </c>
      <c r="G9" s="351">
        <v>2</v>
      </c>
      <c r="H9" s="570">
        <f>H5-H32</f>
        <v>0.74479657311418779</v>
      </c>
      <c r="I9" s="597">
        <f t="shared" si="0"/>
        <v>0.76449447204467258</v>
      </c>
      <c r="J9" s="597">
        <f t="shared" si="0"/>
        <v>0.78435383112734558</v>
      </c>
      <c r="K9" s="597">
        <f t="shared" si="0"/>
        <v>0.80489311301654387</v>
      </c>
      <c r="L9" s="242">
        <f t="shared" si="0"/>
        <v>0.82307990121916563</v>
      </c>
      <c r="M9" s="242">
        <f t="shared" si="0"/>
        <v>0.84339863045686414</v>
      </c>
      <c r="N9" s="242">
        <f t="shared" si="0"/>
        <v>0.8639162322980809</v>
      </c>
      <c r="O9" s="242">
        <f t="shared" si="0"/>
        <v>0.88435796561773472</v>
      </c>
      <c r="P9" s="242">
        <f t="shared" si="0"/>
        <v>0.90485929011398414</v>
      </c>
      <c r="Q9" s="242">
        <f t="shared" si="0"/>
        <v>1.0469586013531178</v>
      </c>
      <c r="R9" s="242">
        <f t="shared" si="0"/>
        <v>1.1851592341579393</v>
      </c>
      <c r="S9" s="242">
        <f t="shared" si="0"/>
        <v>1.3223663074269911</v>
      </c>
      <c r="T9" s="242">
        <f t="shared" si="0"/>
        <v>1.4586260317187576</v>
      </c>
      <c r="U9" s="242">
        <f t="shared" si="0"/>
        <v>1.5936237228799186</v>
      </c>
      <c r="V9" s="242">
        <f t="shared" si="0"/>
        <v>1.5974314642776564</v>
      </c>
      <c r="W9" s="242">
        <f t="shared" si="0"/>
        <v>1.60129701959483</v>
      </c>
      <c r="X9" s="242">
        <f t="shared" si="0"/>
        <v>1.6052143430696677</v>
      </c>
      <c r="Y9" s="242">
        <f t="shared" si="0"/>
        <v>1.6091769995795429</v>
      </c>
      <c r="Z9" s="242">
        <f t="shared" si="0"/>
        <v>1.6131788389016981</v>
      </c>
      <c r="AA9" s="242">
        <f t="shared" si="0"/>
        <v>1.6195897570857918</v>
      </c>
      <c r="AB9" s="242">
        <f t="shared" si="0"/>
        <v>1.6266440901102501</v>
      </c>
      <c r="AC9" s="242">
        <f t="shared" si="0"/>
        <v>1.633589807851143</v>
      </c>
      <c r="AD9" s="242">
        <f t="shared" si="0"/>
        <v>1.6404057529197857</v>
      </c>
      <c r="AE9" s="242">
        <f t="shared" si="0"/>
        <v>1.6471204473472332</v>
      </c>
      <c r="AF9" s="242">
        <f t="shared" si="0"/>
        <v>1.6540077941020286</v>
      </c>
      <c r="AG9" s="242">
        <f t="shared" si="0"/>
        <v>1.660781291317597</v>
      </c>
      <c r="AH9" s="242">
        <f t="shared" si="0"/>
        <v>1.6676095601194427</v>
      </c>
      <c r="AI9" s="242">
        <f t="shared" si="0"/>
        <v>1.674318498743004</v>
      </c>
      <c r="AJ9" s="242">
        <f t="shared" si="0"/>
        <v>1.6809422948960171</v>
      </c>
    </row>
    <row r="10" spans="1:36" x14ac:dyDescent="0.2">
      <c r="A10" s="866"/>
      <c r="B10" s="506"/>
      <c r="C10" s="259" t="s">
        <v>83</v>
      </c>
      <c r="D10" s="841" t="s">
        <v>210</v>
      </c>
      <c r="E10" s="284" t="s">
        <v>670</v>
      </c>
      <c r="F10" s="351" t="s">
        <v>78</v>
      </c>
      <c r="G10" s="351">
        <v>2</v>
      </c>
      <c r="H10" s="570">
        <f>H6-H33</f>
        <v>0.89932520437685148</v>
      </c>
      <c r="I10" s="597">
        <f t="shared" si="0"/>
        <v>0.88129732121012072</v>
      </c>
      <c r="J10" s="597">
        <f t="shared" si="0"/>
        <v>0.86279909763825868</v>
      </c>
      <c r="K10" s="597">
        <f t="shared" si="0"/>
        <v>0.84534526318789405</v>
      </c>
      <c r="L10" s="242">
        <f t="shared" si="0"/>
        <v>0.82736865639828649</v>
      </c>
      <c r="M10" s="242">
        <f t="shared" si="0"/>
        <v>0.80988939906655333</v>
      </c>
      <c r="N10" s="242">
        <f t="shared" si="0"/>
        <v>0.79307955540753161</v>
      </c>
      <c r="O10" s="242">
        <f t="shared" si="0"/>
        <v>0.77663067851371181</v>
      </c>
      <c r="P10" s="242">
        <f t="shared" si="0"/>
        <v>0.76058058117042715</v>
      </c>
      <c r="Q10" s="242">
        <f t="shared" si="0"/>
        <v>0.59281068952711136</v>
      </c>
      <c r="R10" s="242">
        <f t="shared" si="0"/>
        <v>0.44301899392381588</v>
      </c>
      <c r="S10" s="242">
        <f t="shared" si="0"/>
        <v>0.29514182553390933</v>
      </c>
      <c r="T10" s="242">
        <f t="shared" si="0"/>
        <v>0.14906348353369689</v>
      </c>
      <c r="U10" s="242">
        <f t="shared" si="0"/>
        <v>5.1016042499632801E-3</v>
      </c>
      <c r="V10" s="242">
        <f t="shared" si="0"/>
        <v>5.065425394955414E-3</v>
      </c>
      <c r="W10" s="242">
        <f t="shared" si="0"/>
        <v>5.029862162616321E-3</v>
      </c>
      <c r="X10" s="242">
        <f t="shared" si="0"/>
        <v>4.995006264421154E-3</v>
      </c>
      <c r="Y10" s="242">
        <f t="shared" si="0"/>
        <v>4.9611736675779713E-3</v>
      </c>
      <c r="Z10" s="242">
        <f t="shared" si="0"/>
        <v>4.9269164685849694E-3</v>
      </c>
      <c r="AA10" s="242">
        <f t="shared" si="0"/>
        <v>4.8965883325238404E-3</v>
      </c>
      <c r="AB10" s="242">
        <f t="shared" si="0"/>
        <v>4.8664183545884584E-3</v>
      </c>
      <c r="AC10" s="242">
        <f t="shared" si="0"/>
        <v>4.8364949036635695E-3</v>
      </c>
      <c r="AD10" s="242">
        <f t="shared" si="0"/>
        <v>4.80583541536957E-3</v>
      </c>
      <c r="AE10" s="242">
        <f t="shared" si="0"/>
        <v>4.7765826211007487E-3</v>
      </c>
      <c r="AF10" s="242">
        <f t="shared" si="0"/>
        <v>4.7471796720373657E-3</v>
      </c>
      <c r="AG10" s="242">
        <f t="shared" si="0"/>
        <v>4.7179436515871632E-3</v>
      </c>
      <c r="AH10" s="242">
        <f t="shared" si="0"/>
        <v>4.6897491183321462E-3</v>
      </c>
      <c r="AI10" s="242">
        <f t="shared" si="0"/>
        <v>4.6617646450165051E-3</v>
      </c>
      <c r="AJ10" s="242">
        <f t="shared" si="0"/>
        <v>4.6340587016297915E-3</v>
      </c>
    </row>
    <row r="11" spans="1:36" x14ac:dyDescent="0.2">
      <c r="A11" s="866"/>
      <c r="B11" s="506"/>
      <c r="C11" s="869" t="s">
        <v>671</v>
      </c>
      <c r="D11" s="870" t="s">
        <v>213</v>
      </c>
      <c r="E11" s="450" t="s">
        <v>672</v>
      </c>
      <c r="F11" s="366" t="s">
        <v>673</v>
      </c>
      <c r="G11" s="366">
        <v>1</v>
      </c>
      <c r="H11" s="871" t="s">
        <v>126</v>
      </c>
      <c r="I11" s="872" t="s">
        <v>126</v>
      </c>
      <c r="J11" s="872" t="s">
        <v>126</v>
      </c>
      <c r="K11" s="872" t="s">
        <v>126</v>
      </c>
      <c r="L11" s="873" t="s">
        <v>126</v>
      </c>
      <c r="M11" s="873" t="s">
        <v>126</v>
      </c>
      <c r="N11" s="873" t="s">
        <v>126</v>
      </c>
      <c r="O11" s="873" t="s">
        <v>126</v>
      </c>
      <c r="P11" s="873" t="s">
        <v>126</v>
      </c>
      <c r="Q11" s="873" t="s">
        <v>126</v>
      </c>
      <c r="R11" s="873" t="s">
        <v>126</v>
      </c>
      <c r="S11" s="873" t="s">
        <v>126</v>
      </c>
      <c r="T11" s="873" t="s">
        <v>126</v>
      </c>
      <c r="U11" s="873" t="s">
        <v>126</v>
      </c>
      <c r="V11" s="873" t="s">
        <v>126</v>
      </c>
      <c r="W11" s="873" t="s">
        <v>126</v>
      </c>
      <c r="X11" s="873" t="s">
        <v>126</v>
      </c>
      <c r="Y11" s="873" t="s">
        <v>126</v>
      </c>
      <c r="Z11" s="873" t="s">
        <v>126</v>
      </c>
      <c r="AA11" s="873" t="s">
        <v>126</v>
      </c>
      <c r="AB11" s="873" t="s">
        <v>126</v>
      </c>
      <c r="AC11" s="873" t="s">
        <v>126</v>
      </c>
      <c r="AD11" s="873" t="s">
        <v>126</v>
      </c>
      <c r="AE11" s="873" t="s">
        <v>126</v>
      </c>
      <c r="AF11" s="873" t="s">
        <v>126</v>
      </c>
      <c r="AG11" s="873" t="s">
        <v>126</v>
      </c>
      <c r="AH11" s="873" t="s">
        <v>126</v>
      </c>
      <c r="AI11" s="873" t="s">
        <v>126</v>
      </c>
      <c r="AJ11" s="874" t="s">
        <v>126</v>
      </c>
    </row>
    <row r="12" spans="1:36" ht="15.75" thickBot="1" x14ac:dyDescent="0.25">
      <c r="A12" s="866"/>
      <c r="B12" s="506"/>
      <c r="C12" s="869" t="s">
        <v>674</v>
      </c>
      <c r="D12" s="870" t="s">
        <v>216</v>
      </c>
      <c r="E12" s="451" t="s">
        <v>672</v>
      </c>
      <c r="F12" s="366" t="s">
        <v>126</v>
      </c>
      <c r="G12" s="366">
        <v>1</v>
      </c>
      <c r="H12" s="871" t="s">
        <v>648</v>
      </c>
      <c r="I12" s="872" t="s">
        <v>126</v>
      </c>
      <c r="J12" s="872" t="s">
        <v>126</v>
      </c>
      <c r="K12" s="872" t="s">
        <v>126</v>
      </c>
      <c r="L12" s="873" t="s">
        <v>126</v>
      </c>
      <c r="M12" s="873" t="s">
        <v>126</v>
      </c>
      <c r="N12" s="873" t="s">
        <v>126</v>
      </c>
      <c r="O12" s="873" t="s">
        <v>126</v>
      </c>
      <c r="P12" s="873" t="s">
        <v>126</v>
      </c>
      <c r="Q12" s="873" t="s">
        <v>126</v>
      </c>
      <c r="R12" s="873" t="s">
        <v>126</v>
      </c>
      <c r="S12" s="873" t="s">
        <v>126</v>
      </c>
      <c r="T12" s="873" t="s">
        <v>126</v>
      </c>
      <c r="U12" s="873" t="s">
        <v>126</v>
      </c>
      <c r="V12" s="873" t="s">
        <v>126</v>
      </c>
      <c r="W12" s="873" t="s">
        <v>126</v>
      </c>
      <c r="X12" s="873" t="s">
        <v>126</v>
      </c>
      <c r="Y12" s="873" t="s">
        <v>126</v>
      </c>
      <c r="Z12" s="873" t="s">
        <v>126</v>
      </c>
      <c r="AA12" s="873" t="s">
        <v>126</v>
      </c>
      <c r="AB12" s="873" t="s">
        <v>126</v>
      </c>
      <c r="AC12" s="873" t="s">
        <v>126</v>
      </c>
      <c r="AD12" s="873" t="s">
        <v>126</v>
      </c>
      <c r="AE12" s="873" t="s">
        <v>126</v>
      </c>
      <c r="AF12" s="873" t="s">
        <v>126</v>
      </c>
      <c r="AG12" s="873" t="s">
        <v>126</v>
      </c>
      <c r="AH12" s="873" t="s">
        <v>126</v>
      </c>
      <c r="AI12" s="873" t="s">
        <v>126</v>
      </c>
      <c r="AJ12" s="875" t="s">
        <v>126</v>
      </c>
    </row>
    <row r="13" spans="1:36" x14ac:dyDescent="0.2">
      <c r="A13" s="866"/>
      <c r="B13" s="505" t="s">
        <v>217</v>
      </c>
      <c r="C13" s="259" t="s">
        <v>675</v>
      </c>
      <c r="D13" s="841" t="s">
        <v>219</v>
      </c>
      <c r="E13" s="284" t="s">
        <v>676</v>
      </c>
      <c r="F13" s="295" t="s">
        <v>221</v>
      </c>
      <c r="G13" s="295">
        <v>1</v>
      </c>
      <c r="H13" s="871">
        <f>ROUND((H9*1000000)/(H54*1000),0)</f>
        <v>129</v>
      </c>
      <c r="I13" s="876">
        <f>ROUND((I9*1000000)/(I54*1000),0)</f>
        <v>129</v>
      </c>
      <c r="J13" s="876">
        <f>ROUND((J9*1000000)/(J54*1000),0)</f>
        <v>129</v>
      </c>
      <c r="K13" s="876">
        <f>ROUND((K9*1000000)/(K54*1000),0)</f>
        <v>129</v>
      </c>
      <c r="L13" s="877">
        <f t="shared" ref="L13:AJ13" si="1">ROUND((L9*1000000)/(L54*1000),0)</f>
        <v>129</v>
      </c>
      <c r="M13" s="877">
        <f t="shared" si="1"/>
        <v>128</v>
      </c>
      <c r="N13" s="877">
        <f t="shared" si="1"/>
        <v>128</v>
      </c>
      <c r="O13" s="877">
        <f t="shared" si="1"/>
        <v>128</v>
      </c>
      <c r="P13" s="877">
        <f t="shared" si="1"/>
        <v>129</v>
      </c>
      <c r="Q13" s="877">
        <f t="shared" si="1"/>
        <v>125</v>
      </c>
      <c r="R13" s="877">
        <f t="shared" si="1"/>
        <v>125</v>
      </c>
      <c r="S13" s="877">
        <f t="shared" si="1"/>
        <v>125</v>
      </c>
      <c r="T13" s="877">
        <f t="shared" si="1"/>
        <v>125</v>
      </c>
      <c r="U13" s="877">
        <f t="shared" si="1"/>
        <v>125</v>
      </c>
      <c r="V13" s="877">
        <f t="shared" si="1"/>
        <v>125</v>
      </c>
      <c r="W13" s="877">
        <f t="shared" si="1"/>
        <v>125</v>
      </c>
      <c r="X13" s="877">
        <f t="shared" si="1"/>
        <v>125</v>
      </c>
      <c r="Y13" s="877">
        <f t="shared" si="1"/>
        <v>125</v>
      </c>
      <c r="Z13" s="877">
        <f t="shared" si="1"/>
        <v>125</v>
      </c>
      <c r="AA13" s="877">
        <f t="shared" si="1"/>
        <v>125</v>
      </c>
      <c r="AB13" s="877">
        <f t="shared" si="1"/>
        <v>126</v>
      </c>
      <c r="AC13" s="877">
        <f t="shared" si="1"/>
        <v>126</v>
      </c>
      <c r="AD13" s="877">
        <f t="shared" si="1"/>
        <v>126</v>
      </c>
      <c r="AE13" s="877">
        <f t="shared" si="1"/>
        <v>126</v>
      </c>
      <c r="AF13" s="877">
        <f t="shared" si="1"/>
        <v>127</v>
      </c>
      <c r="AG13" s="877">
        <f t="shared" si="1"/>
        <v>127</v>
      </c>
      <c r="AH13" s="877">
        <f t="shared" si="1"/>
        <v>127</v>
      </c>
      <c r="AI13" s="877">
        <f t="shared" si="1"/>
        <v>127</v>
      </c>
      <c r="AJ13" s="877">
        <f t="shared" si="1"/>
        <v>127</v>
      </c>
    </row>
    <row r="14" spans="1:36" x14ac:dyDescent="0.2">
      <c r="A14" s="866"/>
      <c r="B14" s="506"/>
      <c r="C14" s="267" t="s">
        <v>677</v>
      </c>
      <c r="D14" s="878" t="s">
        <v>223</v>
      </c>
      <c r="E14" s="452" t="s">
        <v>678</v>
      </c>
      <c r="F14" s="295" t="s">
        <v>221</v>
      </c>
      <c r="G14" s="295">
        <v>1</v>
      </c>
      <c r="H14" s="849">
        <f>'3. BL Demand'!H14</f>
        <v>29.034596141086908</v>
      </c>
      <c r="I14" s="876">
        <f>'3. BL Demand'!I14</f>
        <v>28.331694094566263</v>
      </c>
      <c r="J14" s="876">
        <f>'3. BL Demand'!J14</f>
        <v>27.588633729901652</v>
      </c>
      <c r="K14" s="876">
        <f>'3. BL Demand'!K14</f>
        <v>26.86957567009614</v>
      </c>
      <c r="L14" s="879">
        <f>'3. BL Demand'!L14</f>
        <v>26.169100815930744</v>
      </c>
      <c r="M14" s="879">
        <f>'3. BL Demand'!M14</f>
        <v>25.525974278556724</v>
      </c>
      <c r="N14" s="879">
        <f>'3. BL Demand'!N14</f>
        <v>24.905974439501637</v>
      </c>
      <c r="O14" s="879">
        <f>'3. BL Demand'!O14</f>
        <v>24.309946039574012</v>
      </c>
      <c r="P14" s="879">
        <f>'3. BL Demand'!P14</f>
        <v>23.737923942347024</v>
      </c>
      <c r="Q14" s="880">
        <v>22.651118016062178</v>
      </c>
      <c r="R14" s="880">
        <v>22.087122985373579</v>
      </c>
      <c r="S14" s="880">
        <v>21.506063356758645</v>
      </c>
      <c r="T14" s="880">
        <v>20.919625795608159</v>
      </c>
      <c r="U14" s="880">
        <v>20.322872894240128</v>
      </c>
      <c r="V14" s="880">
        <v>20.330345458403478</v>
      </c>
      <c r="W14" s="880">
        <v>20.336441783433965</v>
      </c>
      <c r="X14" s="880">
        <v>20.342078550673754</v>
      </c>
      <c r="Y14" s="880">
        <v>20.345294076629806</v>
      </c>
      <c r="Z14" s="880">
        <v>20.354167716344115</v>
      </c>
      <c r="AA14" s="880">
        <v>20.367370064303557</v>
      </c>
      <c r="AB14" s="880">
        <v>20.384739364618728</v>
      </c>
      <c r="AC14" s="880">
        <v>20.401525906886395</v>
      </c>
      <c r="AD14" s="880">
        <v>20.422984129688661</v>
      </c>
      <c r="AE14" s="880">
        <v>20.437255308001944</v>
      </c>
      <c r="AF14" s="880">
        <v>20.451732851098942</v>
      </c>
      <c r="AG14" s="880">
        <v>20.466157658234856</v>
      </c>
      <c r="AH14" s="880">
        <v>20.478088071150566</v>
      </c>
      <c r="AI14" s="880">
        <v>20.489525207552148</v>
      </c>
      <c r="AJ14" s="881">
        <v>20.499017840801212</v>
      </c>
    </row>
    <row r="15" spans="1:36" x14ac:dyDescent="0.2">
      <c r="A15" s="866"/>
      <c r="B15" s="506"/>
      <c r="C15" s="267" t="s">
        <v>679</v>
      </c>
      <c r="D15" s="878" t="s">
        <v>225</v>
      </c>
      <c r="E15" s="452" t="s">
        <v>678</v>
      </c>
      <c r="F15" s="295" t="s">
        <v>221</v>
      </c>
      <c r="G15" s="295">
        <v>1</v>
      </c>
      <c r="H15" s="849">
        <f>'3. BL Demand'!H15</f>
        <v>55.026452891107702</v>
      </c>
      <c r="I15" s="876">
        <f>'3. BL Demand'!I15</f>
        <v>56.186954093812773</v>
      </c>
      <c r="J15" s="876">
        <f>'3. BL Demand'!J15</f>
        <v>57.203304077887402</v>
      </c>
      <c r="K15" s="876">
        <f>'3. BL Demand'!K15</f>
        <v>58.201725487172638</v>
      </c>
      <c r="L15" s="879">
        <f>'3. BL Demand'!L15</f>
        <v>59.175878006996932</v>
      </c>
      <c r="M15" s="879">
        <f>'3. BL Demand'!M15</f>
        <v>60.239198277850512</v>
      </c>
      <c r="N15" s="879">
        <f>'3. BL Demand'!N15</f>
        <v>61.300134027469092</v>
      </c>
      <c r="O15" s="879">
        <f>'3. BL Demand'!O15</f>
        <v>62.366684124572075</v>
      </c>
      <c r="P15" s="879">
        <f>'3. BL Demand'!P15</f>
        <v>63.445216965510028</v>
      </c>
      <c r="Q15" s="880">
        <v>62.957254958452594</v>
      </c>
      <c r="R15" s="880">
        <v>63.866309659929399</v>
      </c>
      <c r="S15" s="880">
        <v>64.805896141197152</v>
      </c>
      <c r="T15" s="880">
        <v>65.794364582625974</v>
      </c>
      <c r="U15" s="880">
        <v>66.806818428281815</v>
      </c>
      <c r="V15" s="880">
        <v>66.951187237467323</v>
      </c>
      <c r="W15" s="880">
        <v>67.091331513764388</v>
      </c>
      <c r="X15" s="880">
        <v>67.230262779053277</v>
      </c>
      <c r="Y15" s="880">
        <v>67.361483785732858</v>
      </c>
      <c r="Z15" s="880">
        <v>67.511755157492388</v>
      </c>
      <c r="AA15" s="880">
        <v>67.676766105426353</v>
      </c>
      <c r="AB15" s="880">
        <v>67.856329812895197</v>
      </c>
      <c r="AC15" s="880">
        <v>68.034413916442247</v>
      </c>
      <c r="AD15" s="880">
        <v>68.228567667026866</v>
      </c>
      <c r="AE15" s="880">
        <v>68.399192472005424</v>
      </c>
      <c r="AF15" s="880">
        <v>68.570952957253638</v>
      </c>
      <c r="AG15" s="880">
        <v>68.742988080509434</v>
      </c>
      <c r="AH15" s="880">
        <v>68.907086341217834</v>
      </c>
      <c r="AI15" s="880">
        <v>69.069953425126869</v>
      </c>
      <c r="AJ15" s="882">
        <v>69.226684626739782</v>
      </c>
    </row>
    <row r="16" spans="1:36" x14ac:dyDescent="0.2">
      <c r="A16" s="866"/>
      <c r="B16" s="506"/>
      <c r="C16" s="267" t="s">
        <v>680</v>
      </c>
      <c r="D16" s="878" t="s">
        <v>227</v>
      </c>
      <c r="E16" s="452" t="s">
        <v>678</v>
      </c>
      <c r="F16" s="295" t="s">
        <v>221</v>
      </c>
      <c r="G16" s="295">
        <v>1</v>
      </c>
      <c r="H16" s="849">
        <f>'3. BL Demand'!H16</f>
        <v>16.05458280159289</v>
      </c>
      <c r="I16" s="876">
        <f>'3. BL Demand'!I16</f>
        <v>16.017881216866819</v>
      </c>
      <c r="J16" s="876">
        <f>'3. BL Demand'!J16</f>
        <v>15.94223106718032</v>
      </c>
      <c r="K16" s="876">
        <f>'3. BL Demand'!K16</f>
        <v>15.864441512061063</v>
      </c>
      <c r="L16" s="879">
        <f>'3. BL Demand'!L16</f>
        <v>15.782259143032888</v>
      </c>
      <c r="M16" s="879">
        <f>'3. BL Demand'!M16</f>
        <v>15.724450271967081</v>
      </c>
      <c r="N16" s="879">
        <f>'3. BL Demand'!N16</f>
        <v>15.667753484438849</v>
      </c>
      <c r="O16" s="879">
        <f>'3. BL Demand'!O16</f>
        <v>15.614018285136412</v>
      </c>
      <c r="P16" s="879">
        <f>'3. BL Demand'!P16</f>
        <v>15.564557720388601</v>
      </c>
      <c r="Q16" s="880">
        <v>15.119076137686443</v>
      </c>
      <c r="R16" s="880">
        <v>15.054927593437174</v>
      </c>
      <c r="S16" s="880">
        <v>14.997170652286101</v>
      </c>
      <c r="T16" s="880">
        <v>14.949572652034107</v>
      </c>
      <c r="U16" s="880">
        <v>14.905985911797643</v>
      </c>
      <c r="V16" s="880">
        <v>14.818089729675727</v>
      </c>
      <c r="W16" s="880">
        <v>14.7287646514886</v>
      </c>
      <c r="X16" s="880">
        <v>14.638688681601389</v>
      </c>
      <c r="Y16" s="880">
        <v>14.546464917663485</v>
      </c>
      <c r="Z16" s="880">
        <v>14.457865352924486</v>
      </c>
      <c r="AA16" s="880">
        <v>14.371871737338488</v>
      </c>
      <c r="AB16" s="880">
        <v>14.288350908459932</v>
      </c>
      <c r="AC16" s="880">
        <v>14.203891279592639</v>
      </c>
      <c r="AD16" s="880">
        <v>14.122132940756376</v>
      </c>
      <c r="AE16" s="880">
        <v>14.034863987623726</v>
      </c>
      <c r="AF16" s="880">
        <v>13.947227428600797</v>
      </c>
      <c r="AG16" s="880">
        <v>13.859043330262161</v>
      </c>
      <c r="AH16" s="880">
        <v>13.768669207365754</v>
      </c>
      <c r="AI16" s="880">
        <v>13.677475379166975</v>
      </c>
      <c r="AJ16" s="882">
        <v>13.584505783601509</v>
      </c>
    </row>
    <row r="17" spans="1:36" x14ac:dyDescent="0.2">
      <c r="A17" s="866"/>
      <c r="B17" s="506"/>
      <c r="C17" s="267" t="s">
        <v>681</v>
      </c>
      <c r="D17" s="878" t="s">
        <v>229</v>
      </c>
      <c r="E17" s="452" t="s">
        <v>678</v>
      </c>
      <c r="F17" s="295" t="s">
        <v>221</v>
      </c>
      <c r="G17" s="295">
        <v>1</v>
      </c>
      <c r="H17" s="849">
        <f>'3. BL Demand'!H17</f>
        <v>12.675679854594316</v>
      </c>
      <c r="I17" s="876">
        <f>'3. BL Demand'!I17</f>
        <v>12.724213688338192</v>
      </c>
      <c r="J17" s="876">
        <f>'3. BL Demand'!J17</f>
        <v>12.739086365937826</v>
      </c>
      <c r="K17" s="876">
        <f>'3. BL Demand'!K17</f>
        <v>12.749579405334687</v>
      </c>
      <c r="L17" s="879">
        <f>'3. BL Demand'!L17</f>
        <v>12.754227868881392</v>
      </c>
      <c r="M17" s="879">
        <f>'3. BL Demand'!M17</f>
        <v>12.777408877755066</v>
      </c>
      <c r="N17" s="879">
        <f>'3. BL Demand'!N17</f>
        <v>12.799371752275608</v>
      </c>
      <c r="O17" s="879">
        <f>'3. BL Demand'!O17</f>
        <v>12.821818091436104</v>
      </c>
      <c r="P17" s="879">
        <f>'3. BL Demand'!P17</f>
        <v>12.846016272463025</v>
      </c>
      <c r="Q17" s="880">
        <v>12.555002633917541</v>
      </c>
      <c r="R17" s="880">
        <v>12.563740604073478</v>
      </c>
      <c r="S17" s="880">
        <v>12.578365229409375</v>
      </c>
      <c r="T17" s="880">
        <v>12.602039918278653</v>
      </c>
      <c r="U17" s="880">
        <v>12.629629071535415</v>
      </c>
      <c r="V17" s="880">
        <v>12.646846256333344</v>
      </c>
      <c r="W17" s="880">
        <v>12.663223040790399</v>
      </c>
      <c r="X17" s="880">
        <v>12.679329205181324</v>
      </c>
      <c r="Y17" s="880">
        <v>12.693940900739166</v>
      </c>
      <c r="Z17" s="880">
        <v>12.712100469610585</v>
      </c>
      <c r="AA17" s="880">
        <v>12.732988244110041</v>
      </c>
      <c r="AB17" s="880">
        <v>12.75656394417175</v>
      </c>
      <c r="AC17" s="880">
        <v>12.779807129221762</v>
      </c>
      <c r="AD17" s="880">
        <v>12.806012344155551</v>
      </c>
      <c r="AE17" s="880">
        <v>12.827745930270668</v>
      </c>
      <c r="AF17" s="880">
        <v>12.849640467334455</v>
      </c>
      <c r="AG17" s="880">
        <v>12.871534227923679</v>
      </c>
      <c r="AH17" s="880">
        <v>12.891890798532568</v>
      </c>
      <c r="AI17" s="880">
        <v>12.91196733377177</v>
      </c>
      <c r="AJ17" s="882">
        <v>12.930848247295231</v>
      </c>
    </row>
    <row r="18" spans="1:36" x14ac:dyDescent="0.2">
      <c r="A18" s="866"/>
      <c r="B18" s="506"/>
      <c r="C18" s="267" t="s">
        <v>682</v>
      </c>
      <c r="D18" s="878" t="s">
        <v>231</v>
      </c>
      <c r="E18" s="452" t="s">
        <v>678</v>
      </c>
      <c r="F18" s="295" t="s">
        <v>221</v>
      </c>
      <c r="G18" s="295">
        <v>1</v>
      </c>
      <c r="H18" s="849">
        <f>'3. BL Demand'!H18</f>
        <v>14.942733950295716</v>
      </c>
      <c r="I18" s="876">
        <f>'3. BL Demand'!I18</f>
        <v>14.936824061429872</v>
      </c>
      <c r="J18" s="876">
        <f>'3. BL Demand'!J18</f>
        <v>14.89569237336354</v>
      </c>
      <c r="K18" s="876">
        <f>'3. BL Demand'!K18</f>
        <v>14.853477957935201</v>
      </c>
      <c r="L18" s="879">
        <f>'3. BL Demand'!L18</f>
        <v>14.808651018616606</v>
      </c>
      <c r="M18" s="879">
        <f>'3. BL Demand'!M18</f>
        <v>14.784213688856921</v>
      </c>
      <c r="N18" s="879">
        <f>'3. BL Demand'!N18</f>
        <v>14.761797753953818</v>
      </c>
      <c r="O18" s="879">
        <f>'3. BL Demand'!O18</f>
        <v>14.74302531215962</v>
      </c>
      <c r="P18" s="879">
        <f>'3. BL Demand'!P18</f>
        <v>14.729042859945931</v>
      </c>
      <c r="Q18" s="880">
        <v>13.98785217690574</v>
      </c>
      <c r="R18" s="880">
        <v>13.782671097054342</v>
      </c>
      <c r="S18" s="880">
        <v>13.631403683835714</v>
      </c>
      <c r="T18" s="880">
        <v>13.523441026067159</v>
      </c>
      <c r="U18" s="880">
        <v>13.444184030817905</v>
      </c>
      <c r="V18" s="880">
        <v>13.461656320040948</v>
      </c>
      <c r="W18" s="880">
        <v>13.478426615384878</v>
      </c>
      <c r="X18" s="880">
        <v>13.495098181484128</v>
      </c>
      <c r="Y18" s="880">
        <v>13.510364587049565</v>
      </c>
      <c r="Z18" s="880">
        <v>13.529588706486505</v>
      </c>
      <c r="AA18" s="880">
        <v>13.551894526356204</v>
      </c>
      <c r="AB18" s="880">
        <v>13.576944697547612</v>
      </c>
      <c r="AC18" s="880">
        <v>13.601830970124384</v>
      </c>
      <c r="AD18" s="880">
        <v>13.630056419379121</v>
      </c>
      <c r="AE18" s="880">
        <v>13.653705770276352</v>
      </c>
      <c r="AF18" s="880">
        <v>13.677706321475336</v>
      </c>
      <c r="AG18" s="880">
        <v>13.701882783100233</v>
      </c>
      <c r="AH18" s="880">
        <v>13.7245964574734</v>
      </c>
      <c r="AI18" s="880">
        <v>13.747182446722581</v>
      </c>
      <c r="AJ18" s="882">
        <v>13.768662856759677</v>
      </c>
    </row>
    <row r="19" spans="1:36" x14ac:dyDescent="0.2">
      <c r="A19" s="866"/>
      <c r="B19" s="506"/>
      <c r="C19" s="267" t="s">
        <v>683</v>
      </c>
      <c r="D19" s="878" t="s">
        <v>233</v>
      </c>
      <c r="E19" s="452" t="s">
        <v>678</v>
      </c>
      <c r="F19" s="295" t="s">
        <v>221</v>
      </c>
      <c r="G19" s="295">
        <v>1</v>
      </c>
      <c r="H19" s="849">
        <f>'3. BL Demand'!H19</f>
        <v>1.4496360083780038</v>
      </c>
      <c r="I19" s="876">
        <f>'3. BL Demand'!I19</f>
        <v>1.5040128852762993</v>
      </c>
      <c r="J19" s="876">
        <f>'3. BL Demand'!J19</f>
        <v>1.5537396392032008</v>
      </c>
      <c r="K19" s="876">
        <f>'3. BL Demand'!K19</f>
        <v>1.6022273083300771</v>
      </c>
      <c r="L19" s="879">
        <f>'3. BL Demand'!L19</f>
        <v>1.6491241941636172</v>
      </c>
      <c r="M19" s="879">
        <f>'3. BL Demand'!M19</f>
        <v>1.6977576200785636</v>
      </c>
      <c r="N19" s="879">
        <f>'3. BL Demand'!N19</f>
        <v>1.7457754069023319</v>
      </c>
      <c r="O19" s="879">
        <f>'3. BL Demand'!O19</f>
        <v>1.7934808010434735</v>
      </c>
      <c r="P19" s="879">
        <f>'3. BL Demand'!P19</f>
        <v>1.841128890922999</v>
      </c>
      <c r="Q19" s="880">
        <v>1.8037834326806887</v>
      </c>
      <c r="R19" s="880">
        <v>1.8404115110868051</v>
      </c>
      <c r="S19" s="880">
        <v>1.8787374574471956</v>
      </c>
      <c r="T19" s="880">
        <v>1.9190149157955316</v>
      </c>
      <c r="U19" s="880">
        <v>1.9602680152998422</v>
      </c>
      <c r="V19" s="880">
        <v>2.000808997337943</v>
      </c>
      <c r="W19" s="880">
        <v>2.0409914114259169</v>
      </c>
      <c r="X19" s="880">
        <v>2.0809037753736419</v>
      </c>
      <c r="Y19" s="880">
        <v>2.1203416793949983</v>
      </c>
      <c r="Z19" s="880">
        <v>2.1601512903649951</v>
      </c>
      <c r="AA19" s="880">
        <v>2.2002238078714278</v>
      </c>
      <c r="AB19" s="880">
        <v>2.2405849755383036</v>
      </c>
      <c r="AC19" s="880">
        <v>2.2807138927086106</v>
      </c>
      <c r="AD19" s="880">
        <v>2.3212062483582954</v>
      </c>
      <c r="AE19" s="880">
        <v>2.3607198928892248</v>
      </c>
      <c r="AF19" s="880">
        <v>2.4000841618869897</v>
      </c>
      <c r="AG19" s="880">
        <v>2.4392708893038755</v>
      </c>
      <c r="AH19" s="880">
        <v>2.4779858196973175</v>
      </c>
      <c r="AI19" s="880">
        <v>2.516462587557033</v>
      </c>
      <c r="AJ19" s="881">
        <v>2.5545190947724055</v>
      </c>
    </row>
    <row r="20" spans="1:36" x14ac:dyDescent="0.2">
      <c r="A20" s="866"/>
      <c r="B20" s="506"/>
      <c r="C20" s="259" t="s">
        <v>684</v>
      </c>
      <c r="D20" s="841" t="s">
        <v>235</v>
      </c>
      <c r="E20" s="284" t="s">
        <v>685</v>
      </c>
      <c r="F20" s="295" t="s">
        <v>221</v>
      </c>
      <c r="G20" s="295">
        <v>1</v>
      </c>
      <c r="H20" s="849">
        <f t="shared" ref="H20:AJ20" si="2">ROUND((H10*1000000)/(H55*1000),0)</f>
        <v>142</v>
      </c>
      <c r="I20" s="876">
        <f t="shared" si="2"/>
        <v>142</v>
      </c>
      <c r="J20" s="876">
        <f t="shared" si="2"/>
        <v>141</v>
      </c>
      <c r="K20" s="876">
        <f t="shared" si="2"/>
        <v>141</v>
      </c>
      <c r="L20" s="877">
        <f t="shared" si="2"/>
        <v>140</v>
      </c>
      <c r="M20" s="877">
        <f t="shared" si="2"/>
        <v>140</v>
      </c>
      <c r="N20" s="877">
        <f t="shared" si="2"/>
        <v>140</v>
      </c>
      <c r="O20" s="877">
        <f t="shared" si="2"/>
        <v>139</v>
      </c>
      <c r="P20" s="877">
        <f t="shared" si="2"/>
        <v>139</v>
      </c>
      <c r="Q20" s="877">
        <f t="shared" si="2"/>
        <v>141</v>
      </c>
      <c r="R20" s="877">
        <f t="shared" si="2"/>
        <v>141</v>
      </c>
      <c r="S20" s="877">
        <f t="shared" si="2"/>
        <v>141</v>
      </c>
      <c r="T20" s="877">
        <f t="shared" si="2"/>
        <v>142</v>
      </c>
      <c r="U20" s="877">
        <f t="shared" si="2"/>
        <v>149</v>
      </c>
      <c r="V20" s="877">
        <f t="shared" si="2"/>
        <v>149</v>
      </c>
      <c r="W20" s="877">
        <f t="shared" si="2"/>
        <v>149</v>
      </c>
      <c r="X20" s="877">
        <f t="shared" si="2"/>
        <v>149</v>
      </c>
      <c r="Y20" s="877">
        <f t="shared" si="2"/>
        <v>149</v>
      </c>
      <c r="Z20" s="877">
        <f t="shared" si="2"/>
        <v>149</v>
      </c>
      <c r="AA20" s="877">
        <f t="shared" si="2"/>
        <v>149</v>
      </c>
      <c r="AB20" s="877">
        <f t="shared" si="2"/>
        <v>149</v>
      </c>
      <c r="AC20" s="877">
        <f t="shared" si="2"/>
        <v>149</v>
      </c>
      <c r="AD20" s="877">
        <f t="shared" si="2"/>
        <v>149</v>
      </c>
      <c r="AE20" s="877">
        <f t="shared" si="2"/>
        <v>149</v>
      </c>
      <c r="AF20" s="877">
        <f t="shared" si="2"/>
        <v>149</v>
      </c>
      <c r="AG20" s="877">
        <f t="shared" si="2"/>
        <v>149</v>
      </c>
      <c r="AH20" s="877">
        <f t="shared" si="2"/>
        <v>149</v>
      </c>
      <c r="AI20" s="877">
        <f t="shared" si="2"/>
        <v>150</v>
      </c>
      <c r="AJ20" s="877">
        <f t="shared" si="2"/>
        <v>150</v>
      </c>
    </row>
    <row r="21" spans="1:36" x14ac:dyDescent="0.2">
      <c r="A21" s="866"/>
      <c r="B21" s="506"/>
      <c r="C21" s="267" t="s">
        <v>686</v>
      </c>
      <c r="D21" s="883" t="s">
        <v>238</v>
      </c>
      <c r="E21" s="452" t="s">
        <v>678</v>
      </c>
      <c r="F21" s="295" t="s">
        <v>221</v>
      </c>
      <c r="G21" s="295">
        <v>1</v>
      </c>
      <c r="H21" s="849">
        <f>'3. BL Demand'!H21</f>
        <v>32.391063667836917</v>
      </c>
      <c r="I21" s="876">
        <f>'3. BL Demand'!I21</f>
        <v>31.52250991688771</v>
      </c>
      <c r="J21" s="876">
        <f>'3. BL Demand'!J21</f>
        <v>30.673724107539879</v>
      </c>
      <c r="K21" s="876">
        <f>'3. BL Demand'!K21</f>
        <v>29.818289719120163</v>
      </c>
      <c r="L21" s="879">
        <f>'3. BL Demand'!L21</f>
        <v>28.970663349215943</v>
      </c>
      <c r="M21" s="879">
        <f>'3. BL Demand'!M21</f>
        <v>28.135047269445899</v>
      </c>
      <c r="N21" s="879">
        <f>'3. BL Demand'!N21</f>
        <v>27.298494940108682</v>
      </c>
      <c r="O21" s="879">
        <f>'3. BL Demand'!O21</f>
        <v>26.462434195152543</v>
      </c>
      <c r="P21" s="879">
        <f>'3. BL Demand'!P21</f>
        <v>25.627820237508519</v>
      </c>
      <c r="Q21" s="880">
        <v>25.211657060690111</v>
      </c>
      <c r="R21" s="880">
        <v>24.434107209911797</v>
      </c>
      <c r="S21" s="880">
        <v>23.657624358461717</v>
      </c>
      <c r="T21" s="880">
        <v>22.904645419266554</v>
      </c>
      <c r="U21" s="880">
        <v>23.332990023131504</v>
      </c>
      <c r="V21" s="880">
        <v>23.334800367197577</v>
      </c>
      <c r="W21" s="880">
        <v>23.335804458223198</v>
      </c>
      <c r="X21" s="880">
        <v>23.335747097539674</v>
      </c>
      <c r="Y21" s="880">
        <v>23.333926300036968</v>
      </c>
      <c r="Z21" s="880">
        <v>23.333255075046768</v>
      </c>
      <c r="AA21" s="880">
        <v>23.333774853866721</v>
      </c>
      <c r="AB21" s="880">
        <v>23.334942179766148</v>
      </c>
      <c r="AC21" s="880">
        <v>23.334927747617325</v>
      </c>
      <c r="AD21" s="880">
        <v>23.335527265127613</v>
      </c>
      <c r="AE21" s="880">
        <v>23.332717096251798</v>
      </c>
      <c r="AF21" s="880">
        <v>23.329539954366304</v>
      </c>
      <c r="AG21" s="880">
        <v>23.325380799409878</v>
      </c>
      <c r="AH21" s="880">
        <v>23.3194581130969</v>
      </c>
      <c r="AI21" s="880">
        <v>23.312437938452323</v>
      </c>
      <c r="AJ21" s="882">
        <v>23.304362281052889</v>
      </c>
    </row>
    <row r="22" spans="1:36" x14ac:dyDescent="0.2">
      <c r="A22" s="866"/>
      <c r="B22" s="506"/>
      <c r="C22" s="267" t="s">
        <v>687</v>
      </c>
      <c r="D22" s="883" t="s">
        <v>240</v>
      </c>
      <c r="E22" s="452" t="s">
        <v>678</v>
      </c>
      <c r="F22" s="295" t="s">
        <v>221</v>
      </c>
      <c r="G22" s="295">
        <v>1</v>
      </c>
      <c r="H22" s="849">
        <f>'3. BL Demand'!H22</f>
        <v>59.000075458885533</v>
      </c>
      <c r="I22" s="876">
        <f>'3. BL Demand'!I22</f>
        <v>59.799188521785076</v>
      </c>
      <c r="J22" s="876">
        <f>'3. BL Demand'!J22</f>
        <v>60.632144453955618</v>
      </c>
      <c r="K22" s="876">
        <f>'3. BL Demand'!K22</f>
        <v>61.449053241529668</v>
      </c>
      <c r="L22" s="879">
        <f>'3. BL Demand'!L22</f>
        <v>62.279016119237326</v>
      </c>
      <c r="M22" s="879">
        <f>'3. BL Demand'!M22</f>
        <v>63.13333800433962</v>
      </c>
      <c r="N22" s="879">
        <f>'3. BL Demand'!N22</f>
        <v>63.985037942202325</v>
      </c>
      <c r="O22" s="879">
        <f>'3. BL Demand'!O22</f>
        <v>64.837275523010248</v>
      </c>
      <c r="P22" s="879">
        <f>'3. BL Demand'!P22</f>
        <v>65.692601107460575</v>
      </c>
      <c r="Q22" s="880">
        <v>67.670759246592993</v>
      </c>
      <c r="R22" s="880">
        <v>68.739972695268278</v>
      </c>
      <c r="S22" s="880">
        <v>69.831626335583948</v>
      </c>
      <c r="T22" s="880">
        <v>71.017926984914851</v>
      </c>
      <c r="U22" s="880">
        <v>76.088342450071337</v>
      </c>
      <c r="V22" s="880">
        <v>76.22001128794065</v>
      </c>
      <c r="W22" s="880">
        <v>76.349478201964047</v>
      </c>
      <c r="X22" s="880">
        <v>76.475895901274967</v>
      </c>
      <c r="Y22" s="880">
        <v>76.596944825340685</v>
      </c>
      <c r="Z22" s="880">
        <v>76.72217645567541</v>
      </c>
      <c r="AA22" s="880">
        <v>76.85174816154958</v>
      </c>
      <c r="AB22" s="880">
        <v>76.983888769434131</v>
      </c>
      <c r="AC22" s="880">
        <v>77.112566046845046</v>
      </c>
      <c r="AD22" s="880">
        <v>77.243706623488038</v>
      </c>
      <c r="AE22" s="880">
        <v>77.363981780622225</v>
      </c>
      <c r="AF22" s="880">
        <v>77.483442378070322</v>
      </c>
      <c r="AG22" s="880">
        <v>77.60003815633938</v>
      </c>
      <c r="AH22" s="880">
        <v>77.711150245400432</v>
      </c>
      <c r="AI22" s="880">
        <v>77.818974168972957</v>
      </c>
      <c r="AJ22" s="882">
        <v>77.923633692812714</v>
      </c>
    </row>
    <row r="23" spans="1:36" x14ac:dyDescent="0.2">
      <c r="A23" s="866"/>
      <c r="B23" s="506"/>
      <c r="C23" s="267" t="s">
        <v>688</v>
      </c>
      <c r="D23" s="883" t="s">
        <v>242</v>
      </c>
      <c r="E23" s="452" t="s">
        <v>678</v>
      </c>
      <c r="F23" s="295" t="s">
        <v>221</v>
      </c>
      <c r="G23" s="295">
        <v>1</v>
      </c>
      <c r="H23" s="849">
        <f>'3. BL Demand'!H23</f>
        <v>17.156047812949424</v>
      </c>
      <c r="I23" s="876">
        <f>'3. BL Demand'!I23</f>
        <v>17.035062105957074</v>
      </c>
      <c r="J23" s="876">
        <f>'3. BL Demand'!J23</f>
        <v>16.924238398392777</v>
      </c>
      <c r="K23" s="876">
        <f>'3. BL Demand'!K23</f>
        <v>16.809332698444113</v>
      </c>
      <c r="L23" s="879">
        <f>'3. BL Demand'!L23</f>
        <v>16.698396215221454</v>
      </c>
      <c r="M23" s="879">
        <f>'3. BL Demand'!M23</f>
        <v>16.59417448046301</v>
      </c>
      <c r="N23" s="879">
        <f>'3. BL Demand'!N23</f>
        <v>16.489326349776771</v>
      </c>
      <c r="O23" s="879">
        <f>'3. BL Demand'!O23</f>
        <v>16.384687646435815</v>
      </c>
      <c r="P23" s="879">
        <f>'3. BL Demand'!P23</f>
        <v>16.280879696483161</v>
      </c>
      <c r="Q23" s="880">
        <v>16.450054206656358</v>
      </c>
      <c r="R23" s="880">
        <v>16.392125283759764</v>
      </c>
      <c r="S23" s="880">
        <v>16.33767994498286</v>
      </c>
      <c r="T23" s="880">
        <v>16.303064108928474</v>
      </c>
      <c r="U23" s="880">
        <v>17.140802631610008</v>
      </c>
      <c r="V23" s="880">
        <v>17.032922715743453</v>
      </c>
      <c r="W23" s="880">
        <v>16.924079506502299</v>
      </c>
      <c r="X23" s="880">
        <v>16.814098637658784</v>
      </c>
      <c r="Y23" s="880">
        <v>16.702490820316232</v>
      </c>
      <c r="Z23" s="880">
        <v>16.59135064917524</v>
      </c>
      <c r="AA23" s="880">
        <v>16.480689228222204</v>
      </c>
      <c r="AB23" s="880">
        <v>16.370106433868688</v>
      </c>
      <c r="AC23" s="880">
        <v>16.258316530782992</v>
      </c>
      <c r="AD23" s="880">
        <v>16.146577136414045</v>
      </c>
      <c r="AE23" s="880">
        <v>16.032112809384603</v>
      </c>
      <c r="AF23" s="880">
        <v>15.917047070052822</v>
      </c>
      <c r="AG23" s="880">
        <v>15.800966853039153</v>
      </c>
      <c r="AH23" s="880">
        <v>15.683359137272154</v>
      </c>
      <c r="AI23" s="880">
        <v>15.564692739342352</v>
      </c>
      <c r="AJ23" s="882">
        <v>15.445009991310458</v>
      </c>
    </row>
    <row r="24" spans="1:36" x14ac:dyDescent="0.2">
      <c r="A24" s="866"/>
      <c r="B24" s="506"/>
      <c r="C24" s="267" t="s">
        <v>689</v>
      </c>
      <c r="D24" s="883" t="s">
        <v>244</v>
      </c>
      <c r="E24" s="452" t="s">
        <v>678</v>
      </c>
      <c r="F24" s="295" t="s">
        <v>221</v>
      </c>
      <c r="G24" s="295">
        <v>1</v>
      </c>
      <c r="H24" s="849">
        <f>'3. BL Demand'!H24</f>
        <v>13.543392965548403</v>
      </c>
      <c r="I24" s="876">
        <f>'3. BL Demand'!I24</f>
        <v>13.518614002667617</v>
      </c>
      <c r="J24" s="876">
        <f>'3. BL Demand'!J24</f>
        <v>13.501792876758671</v>
      </c>
      <c r="K24" s="876">
        <f>'3. BL Demand'!K24</f>
        <v>13.481632390568352</v>
      </c>
      <c r="L24" s="879">
        <f>'3. BL Demand'!L24</f>
        <v>13.464570599958567</v>
      </c>
      <c r="M24" s="879">
        <f>'3. BL Demand'!M24</f>
        <v>13.452883327218</v>
      </c>
      <c r="N24" s="879">
        <f>'3. BL Demand'!N24</f>
        <v>13.44067433681005</v>
      </c>
      <c r="O24" s="879">
        <f>'3. BL Demand'!O24</f>
        <v>13.428620046079736</v>
      </c>
      <c r="P24" s="879">
        <f>'3. BL Demand'!P24</f>
        <v>13.417235018536536</v>
      </c>
      <c r="Q24" s="880">
        <v>13.632060866023055</v>
      </c>
      <c r="R24" s="880">
        <v>13.660159651905584</v>
      </c>
      <c r="S24" s="880">
        <v>13.691617291058602</v>
      </c>
      <c r="T24" s="880">
        <v>13.740268503712953</v>
      </c>
      <c r="U24" s="880">
        <v>14.529034225862418</v>
      </c>
      <c r="V24" s="880">
        <v>14.542565585609614</v>
      </c>
      <c r="W24" s="880">
        <v>14.555637045103659</v>
      </c>
      <c r="X24" s="880">
        <v>14.568088208019384</v>
      </c>
      <c r="Y24" s="880">
        <v>14.579478962184478</v>
      </c>
      <c r="Z24" s="880">
        <v>14.591628337158257</v>
      </c>
      <c r="AA24" s="880">
        <v>14.604564327217082</v>
      </c>
      <c r="AB24" s="880">
        <v>14.617948632832537</v>
      </c>
      <c r="AC24" s="880">
        <v>14.630635579205194</v>
      </c>
      <c r="AD24" s="880">
        <v>14.643750310960607</v>
      </c>
      <c r="AE24" s="880">
        <v>14.654766893527647</v>
      </c>
      <c r="AF24" s="880">
        <v>14.665592657709192</v>
      </c>
      <c r="AG24" s="880">
        <v>14.675840227483178</v>
      </c>
      <c r="AH24" s="880">
        <v>14.685016026214107</v>
      </c>
      <c r="AI24" s="880">
        <v>14.693537111898221</v>
      </c>
      <c r="AJ24" s="882">
        <v>14.701428337426016</v>
      </c>
    </row>
    <row r="25" spans="1:36" x14ac:dyDescent="0.2">
      <c r="A25" s="866"/>
      <c r="B25" s="506"/>
      <c r="C25" s="267" t="s">
        <v>690</v>
      </c>
      <c r="D25" s="883" t="s">
        <v>246</v>
      </c>
      <c r="E25" s="452" t="s">
        <v>678</v>
      </c>
      <c r="F25" s="295" t="s">
        <v>221</v>
      </c>
      <c r="G25" s="295">
        <v>1</v>
      </c>
      <c r="H25" s="849">
        <f>'3. BL Demand'!H25</f>
        <v>18.848125902852452</v>
      </c>
      <c r="I25" s="876">
        <f>'3. BL Demand'!I25</f>
        <v>18.828507870455802</v>
      </c>
      <c r="J25" s="876">
        <f>'3. BL Demand'!J25</f>
        <v>18.819951121644447</v>
      </c>
      <c r="K25" s="876">
        <f>'3. BL Demand'!K25</f>
        <v>18.806722459147945</v>
      </c>
      <c r="L25" s="879">
        <f>'3. BL Demand'!L25</f>
        <v>18.797798909132283</v>
      </c>
      <c r="M25" s="879">
        <f>'3. BL Demand'!M25</f>
        <v>18.796370488825552</v>
      </c>
      <c r="N25" s="879">
        <f>'3. BL Demand'!N25</f>
        <v>18.794210279809139</v>
      </c>
      <c r="O25" s="879">
        <f>'3. BL Demand'!O25</f>
        <v>18.792263130188296</v>
      </c>
      <c r="P25" s="879">
        <f>'3. BL Demand'!P25</f>
        <v>18.791250209865542</v>
      </c>
      <c r="Q25" s="880">
        <v>19.107302903507062</v>
      </c>
      <c r="R25" s="880">
        <v>19.161925410795796</v>
      </c>
      <c r="S25" s="880">
        <v>19.221350348364933</v>
      </c>
      <c r="T25" s="880">
        <v>19.305026931880533</v>
      </c>
      <c r="U25" s="880">
        <v>20.429524756326103</v>
      </c>
      <c r="V25" s="880">
        <v>20.464877501520323</v>
      </c>
      <c r="W25" s="880">
        <v>20.499639035810567</v>
      </c>
      <c r="X25" s="880">
        <v>20.533581863772749</v>
      </c>
      <c r="Y25" s="880">
        <v>20.566083189354252</v>
      </c>
      <c r="Z25" s="880">
        <v>20.599707560838986</v>
      </c>
      <c r="AA25" s="880">
        <v>20.634497231472334</v>
      </c>
      <c r="AB25" s="880">
        <v>20.669976645705404</v>
      </c>
      <c r="AC25" s="880">
        <v>20.704526164590877</v>
      </c>
      <c r="AD25" s="880">
        <v>20.739737073000988</v>
      </c>
      <c r="AE25" s="880">
        <v>20.772030644146355</v>
      </c>
      <c r="AF25" s="880">
        <v>20.804105508105611</v>
      </c>
      <c r="AG25" s="880">
        <v>20.835411175464493</v>
      </c>
      <c r="AH25" s="880">
        <v>20.86524448633849</v>
      </c>
      <c r="AI25" s="880">
        <v>20.894194933214031</v>
      </c>
      <c r="AJ25" s="882">
        <v>20.922295746879055</v>
      </c>
    </row>
    <row r="26" spans="1:36" x14ac:dyDescent="0.2">
      <c r="A26" s="866"/>
      <c r="B26" s="506"/>
      <c r="C26" s="267" t="s">
        <v>691</v>
      </c>
      <c r="D26" s="883" t="s">
        <v>248</v>
      </c>
      <c r="E26" s="452" t="s">
        <v>678</v>
      </c>
      <c r="F26" s="295" t="s">
        <v>221</v>
      </c>
      <c r="G26" s="295">
        <v>1</v>
      </c>
      <c r="H26" s="849">
        <f>'3. BL Demand'!H26</f>
        <v>1.5195660361397285</v>
      </c>
      <c r="I26" s="876">
        <f>'3. BL Demand'!I26</f>
        <v>1.5640228944930845</v>
      </c>
      <c r="J26" s="876">
        <f>'3. BL Demand'!J26</f>
        <v>1.6093341510084853</v>
      </c>
      <c r="K26" s="876">
        <f>'3. BL Demand'!K26</f>
        <v>1.654247349953077</v>
      </c>
      <c r="L26" s="879">
        <f>'3. BL Demand'!L26</f>
        <v>1.6994613744032598</v>
      </c>
      <c r="M26" s="879">
        <f>'3. BL Demand'!M26</f>
        <v>1.7452007308526358</v>
      </c>
      <c r="N26" s="879">
        <f>'3. BL Demand'!N26</f>
        <v>1.7908326654447093</v>
      </c>
      <c r="O26" s="879">
        <f>'3. BL Demand'!O26</f>
        <v>1.8364283654470237</v>
      </c>
      <c r="P26" s="879">
        <f>'3. BL Demand'!P26</f>
        <v>1.8820386725408071</v>
      </c>
      <c r="Q26" s="880">
        <v>1.949656991914084</v>
      </c>
      <c r="R26" s="880">
        <v>1.9985077213511759</v>
      </c>
      <c r="S26" s="880">
        <v>2.0474464995871942</v>
      </c>
      <c r="T26" s="880">
        <v>2.0976753471660259</v>
      </c>
      <c r="U26" s="880">
        <v>2.2063921403793136</v>
      </c>
      <c r="V26" s="880">
        <v>2.2500933175478739</v>
      </c>
      <c r="W26" s="880">
        <v>2.2934187963230337</v>
      </c>
      <c r="X26" s="880">
        <v>2.3363557549941931</v>
      </c>
      <c r="Y26" s="880">
        <v>2.3788793957969316</v>
      </c>
      <c r="Z26" s="880">
        <v>2.4210841815578741</v>
      </c>
      <c r="AA26" s="880">
        <v>2.4629496008004268</v>
      </c>
      <c r="AB26" s="880">
        <v>2.5044388030930511</v>
      </c>
      <c r="AC26" s="880">
        <v>2.5454946193277594</v>
      </c>
      <c r="AD26" s="880">
        <v>2.5861458266342372</v>
      </c>
      <c r="AE26" s="880">
        <v>2.626319831238157</v>
      </c>
      <c r="AF26" s="880">
        <v>2.6660687407139156</v>
      </c>
      <c r="AG26" s="880">
        <v>2.7053797818734182</v>
      </c>
      <c r="AH26" s="880">
        <v>2.7442506091446521</v>
      </c>
      <c r="AI26" s="880">
        <v>2.7826866493115658</v>
      </c>
      <c r="AJ26" s="882">
        <v>2.820687556710233</v>
      </c>
    </row>
    <row r="27" spans="1:36" x14ac:dyDescent="0.2">
      <c r="A27" s="866"/>
      <c r="B27" s="506"/>
      <c r="C27" s="259" t="s">
        <v>692</v>
      </c>
      <c r="D27" s="841" t="s">
        <v>250</v>
      </c>
      <c r="E27" s="284" t="s">
        <v>693</v>
      </c>
      <c r="F27" s="295" t="s">
        <v>221</v>
      </c>
      <c r="G27" s="295">
        <v>1</v>
      </c>
      <c r="H27" s="884">
        <f t="shared" ref="H27:AJ27" si="3">((H9+H10)*1000000)/((H54+H55)*1000)</f>
        <v>136.12183726481069</v>
      </c>
      <c r="I27" s="876">
        <f t="shared" si="3"/>
        <v>135.70873725469536</v>
      </c>
      <c r="J27" s="876">
        <f t="shared" si="3"/>
        <v>135.22375152364685</v>
      </c>
      <c r="K27" s="876">
        <f t="shared" si="3"/>
        <v>134.83729846810627</v>
      </c>
      <c r="L27" s="877">
        <f t="shared" si="3"/>
        <v>134.22850698196984</v>
      </c>
      <c r="M27" s="877">
        <f t="shared" si="3"/>
        <v>133.87000331661758</v>
      </c>
      <c r="N27" s="877">
        <f t="shared" si="3"/>
        <v>133.58207954235556</v>
      </c>
      <c r="O27" s="877">
        <f t="shared" si="3"/>
        <v>133.33353826644336</v>
      </c>
      <c r="P27" s="877">
        <f t="shared" si="3"/>
        <v>133.15015103701734</v>
      </c>
      <c r="Q27" s="877">
        <f t="shared" si="3"/>
        <v>130.57958161385886</v>
      </c>
      <c r="R27" s="877">
        <f t="shared" si="3"/>
        <v>129.18067400460072</v>
      </c>
      <c r="S27" s="877">
        <f t="shared" si="3"/>
        <v>127.85953628394306</v>
      </c>
      <c r="T27" s="877">
        <f t="shared" si="3"/>
        <v>126.666961187143</v>
      </c>
      <c r="U27" s="877">
        <f t="shared" si="3"/>
        <v>125.54862200105198</v>
      </c>
      <c r="V27" s="877">
        <f t="shared" si="3"/>
        <v>125.46607933845138</v>
      </c>
      <c r="W27" s="877">
        <f t="shared" si="3"/>
        <v>125.3876660948944</v>
      </c>
      <c r="X27" s="877">
        <f t="shared" si="3"/>
        <v>125.31833253559792</v>
      </c>
      <c r="Y27" s="877">
        <f t="shared" si="3"/>
        <v>125.24536688724704</v>
      </c>
      <c r="Z27" s="877">
        <f t="shared" si="3"/>
        <v>125.2177596535908</v>
      </c>
      <c r="AA27" s="877">
        <f t="shared" si="3"/>
        <v>125.41044733056333</v>
      </c>
      <c r="AB27" s="877">
        <f t="shared" si="3"/>
        <v>125.648205530455</v>
      </c>
      <c r="AC27" s="877">
        <f t="shared" si="3"/>
        <v>125.87997131352539</v>
      </c>
      <c r="AD27" s="877">
        <f t="shared" si="3"/>
        <v>126.13652059893994</v>
      </c>
      <c r="AE27" s="877">
        <f t="shared" si="3"/>
        <v>126.3470097012283</v>
      </c>
      <c r="AF27" s="877">
        <f t="shared" si="3"/>
        <v>126.57789138661121</v>
      </c>
      <c r="AG27" s="877">
        <f t="shared" si="3"/>
        <v>126.80563416393295</v>
      </c>
      <c r="AH27" s="877">
        <f t="shared" si="3"/>
        <v>127.02800107883658</v>
      </c>
      <c r="AI27" s="877">
        <f t="shared" si="3"/>
        <v>127.24405528903689</v>
      </c>
      <c r="AJ27" s="877">
        <f t="shared" si="3"/>
        <v>127.44741447847223</v>
      </c>
    </row>
    <row r="28" spans="1:36" x14ac:dyDescent="0.2">
      <c r="A28" s="866"/>
      <c r="B28" s="506"/>
      <c r="C28" s="259" t="s">
        <v>694</v>
      </c>
      <c r="D28" s="841" t="s">
        <v>253</v>
      </c>
      <c r="E28" s="284" t="s">
        <v>658</v>
      </c>
      <c r="F28" s="351" t="s">
        <v>78</v>
      </c>
      <c r="G28" s="351">
        <v>1</v>
      </c>
      <c r="H28" s="884">
        <f>'3. BL Demand'!H28+'6. Preferred (Scenario Yr)'!G58</f>
        <v>9.7074023234720919E-2</v>
      </c>
      <c r="I28" s="876">
        <f>'3. BL Demand'!I28+'6. Preferred (Scenario Yr)'!H58</f>
        <v>9.7074023234720919E-2</v>
      </c>
      <c r="J28" s="876">
        <f>'3. BL Demand'!J28+'6. Preferred (Scenario Yr)'!I58</f>
        <v>9.7074023234720919E-2</v>
      </c>
      <c r="K28" s="876">
        <f>'3. BL Demand'!K28+'6. Preferred (Scenario Yr)'!J58</f>
        <v>9.7074023234720919E-2</v>
      </c>
      <c r="L28" s="877">
        <f>'3. BL Demand'!L28+'6. Preferred (Scenario Yr)'!K58</f>
        <v>9.7074023234720919E-2</v>
      </c>
      <c r="M28" s="877">
        <f>'3. BL Demand'!M28+'6. Preferred (Scenario Yr)'!L58</f>
        <v>9.7074023234720919E-2</v>
      </c>
      <c r="N28" s="877">
        <f>'3. BL Demand'!N28+'6. Preferred (Scenario Yr)'!M58</f>
        <v>9.7074023234720919E-2</v>
      </c>
      <c r="O28" s="877">
        <f>'3. BL Demand'!O28+'6. Preferred (Scenario Yr)'!N58</f>
        <v>9.7074023234720919E-2</v>
      </c>
      <c r="P28" s="877">
        <f>'3. BL Demand'!P28+'6. Preferred (Scenario Yr)'!O58</f>
        <v>9.7074023234720919E-2</v>
      </c>
      <c r="Q28" s="877">
        <f>'3. BL Demand'!Q28+'6. Preferred (Scenario Yr)'!P58</f>
        <v>9.7074023234720919E-2</v>
      </c>
      <c r="R28" s="877">
        <f>'3. BL Demand'!R28+'6. Preferred (Scenario Yr)'!Q58</f>
        <v>9.7074023234720919E-2</v>
      </c>
      <c r="S28" s="877">
        <f>'3. BL Demand'!S28+'6. Preferred (Scenario Yr)'!R58</f>
        <v>9.7074023234720919E-2</v>
      </c>
      <c r="T28" s="877">
        <f>'3. BL Demand'!T28+'6. Preferred (Scenario Yr)'!S58</f>
        <v>9.7074023234720919E-2</v>
      </c>
      <c r="U28" s="877">
        <f>'3. BL Demand'!U28+'6. Preferred (Scenario Yr)'!T58</f>
        <v>9.7074023234720919E-2</v>
      </c>
      <c r="V28" s="877">
        <f>'3. BL Demand'!V28+'6. Preferred (Scenario Yr)'!U58</f>
        <v>9.7074023234720919E-2</v>
      </c>
      <c r="W28" s="877">
        <f>'3. BL Demand'!W28+'6. Preferred (Scenario Yr)'!V58</f>
        <v>9.7074023234720919E-2</v>
      </c>
      <c r="X28" s="877">
        <f>'3. BL Demand'!X28+'6. Preferred (Scenario Yr)'!W58</f>
        <v>9.7074023234720919E-2</v>
      </c>
      <c r="Y28" s="877">
        <f>'3. BL Demand'!Y28+'6. Preferred (Scenario Yr)'!X58</f>
        <v>9.7074023234720919E-2</v>
      </c>
      <c r="Z28" s="877">
        <f>'3. BL Demand'!Z28+'6. Preferred (Scenario Yr)'!Y58</f>
        <v>9.7074023234720919E-2</v>
      </c>
      <c r="AA28" s="877">
        <f>'3. BL Demand'!AA28+'6. Preferred (Scenario Yr)'!Z58</f>
        <v>9.7074023234720919E-2</v>
      </c>
      <c r="AB28" s="877">
        <f>'3. BL Demand'!AB28+'6. Preferred (Scenario Yr)'!AA58</f>
        <v>9.7074023234720919E-2</v>
      </c>
      <c r="AC28" s="877">
        <f>'3. BL Demand'!AC28+'6. Preferred (Scenario Yr)'!AB58</f>
        <v>9.7074023234720919E-2</v>
      </c>
      <c r="AD28" s="877">
        <f>'3. BL Demand'!AD28+'6. Preferred (Scenario Yr)'!AC58</f>
        <v>9.7074023234720919E-2</v>
      </c>
      <c r="AE28" s="877">
        <f>'3. BL Demand'!AE28+'6. Preferred (Scenario Yr)'!AD58</f>
        <v>9.7074023234720919E-2</v>
      </c>
      <c r="AF28" s="877">
        <f>'3. BL Demand'!AF28+'6. Preferred (Scenario Yr)'!AE58</f>
        <v>9.7074023234720919E-2</v>
      </c>
      <c r="AG28" s="877">
        <f>'3. BL Demand'!AG28+'6. Preferred (Scenario Yr)'!AF58</f>
        <v>9.7074023234720919E-2</v>
      </c>
      <c r="AH28" s="877">
        <f>'3. BL Demand'!AH28+'6. Preferred (Scenario Yr)'!AG58</f>
        <v>9.7074023234720919E-2</v>
      </c>
      <c r="AI28" s="877">
        <f>'3. BL Demand'!AI28+'6. Preferred (Scenario Yr)'!AH58</f>
        <v>9.7074023234720919E-2</v>
      </c>
      <c r="AJ28" s="877">
        <f>'3. BL Demand'!AJ28+'6. Preferred (Scenario Yr)'!AI58</f>
        <v>9.7074023234720919E-2</v>
      </c>
    </row>
    <row r="29" spans="1:36" ht="15.75" thickBot="1" x14ac:dyDescent="0.25">
      <c r="A29" s="866"/>
      <c r="B29" s="507"/>
      <c r="C29" s="326" t="s">
        <v>695</v>
      </c>
      <c r="D29" s="851" t="s">
        <v>255</v>
      </c>
      <c r="E29" s="328" t="s">
        <v>658</v>
      </c>
      <c r="F29" s="349" t="s">
        <v>78</v>
      </c>
      <c r="G29" s="349">
        <v>1</v>
      </c>
      <c r="H29" s="885">
        <f>'3. BL Demand'!H29+'6. Preferred (Scenario Yr)'!G34</f>
        <v>1.3622731773868095E-2</v>
      </c>
      <c r="I29" s="876">
        <f>'3. BL Demand'!I29+'6. Preferred (Scenario Yr)'!H34</f>
        <v>1.3622731773868095E-2</v>
      </c>
      <c r="J29" s="876">
        <f>'3. BL Demand'!J29+'6. Preferred (Scenario Yr)'!I34</f>
        <v>1.3622731773868095E-2</v>
      </c>
      <c r="K29" s="876">
        <f>'3. BL Demand'!K29+'6. Preferred (Scenario Yr)'!J34</f>
        <v>1.3622731773868095E-2</v>
      </c>
      <c r="L29" s="877">
        <f>'3. BL Demand'!L29+'6. Preferred (Scenario Yr)'!K34</f>
        <v>1.3622731773868095E-2</v>
      </c>
      <c r="M29" s="877">
        <f>'3. BL Demand'!M29+'6. Preferred (Scenario Yr)'!L34</f>
        <v>1.3622731773868095E-2</v>
      </c>
      <c r="N29" s="877">
        <f>'3. BL Demand'!N29+'6. Preferred (Scenario Yr)'!M34</f>
        <v>1.3622731773868095E-2</v>
      </c>
      <c r="O29" s="877">
        <f>'3. BL Demand'!O29+'6. Preferred (Scenario Yr)'!N34</f>
        <v>1.3622731773868095E-2</v>
      </c>
      <c r="P29" s="877">
        <f>'3. BL Demand'!P29+'6. Preferred (Scenario Yr)'!O34</f>
        <v>1.3622731773868095E-2</v>
      </c>
      <c r="Q29" s="877">
        <f>'3. BL Demand'!Q29+'6. Preferred (Scenario Yr)'!P34</f>
        <v>1.3622731773868095E-2</v>
      </c>
      <c r="R29" s="877">
        <f>'3. BL Demand'!R29+'6. Preferred (Scenario Yr)'!Q34</f>
        <v>1.3622731773868095E-2</v>
      </c>
      <c r="S29" s="877">
        <f>'3. BL Demand'!S29+'6. Preferred (Scenario Yr)'!R34</f>
        <v>1.3622731773868095E-2</v>
      </c>
      <c r="T29" s="877">
        <f>'3. BL Demand'!T29+'6. Preferred (Scenario Yr)'!S34</f>
        <v>1.3622731773868095E-2</v>
      </c>
      <c r="U29" s="877">
        <f>'3. BL Demand'!U29+'6. Preferred (Scenario Yr)'!T34</f>
        <v>1.3622731773868095E-2</v>
      </c>
      <c r="V29" s="877">
        <f>'3. BL Demand'!V29+'6. Preferred (Scenario Yr)'!U34</f>
        <v>1.3622731773868095E-2</v>
      </c>
      <c r="W29" s="877">
        <f>'3. BL Demand'!W29+'6. Preferred (Scenario Yr)'!V34</f>
        <v>1.3622731773868095E-2</v>
      </c>
      <c r="X29" s="877">
        <f>'3. BL Demand'!X29+'6. Preferred (Scenario Yr)'!W34</f>
        <v>1.3622731773868095E-2</v>
      </c>
      <c r="Y29" s="877">
        <f>'3. BL Demand'!Y29+'6. Preferred (Scenario Yr)'!X34</f>
        <v>1.3622731773868095E-2</v>
      </c>
      <c r="Z29" s="877">
        <f>'3. BL Demand'!Z29+'6. Preferred (Scenario Yr)'!Y34</f>
        <v>1.3622731773868095E-2</v>
      </c>
      <c r="AA29" s="877">
        <f>'3. BL Demand'!AA29+'6. Preferred (Scenario Yr)'!Z34</f>
        <v>1.3622731773868095E-2</v>
      </c>
      <c r="AB29" s="877">
        <f>'3. BL Demand'!AB29+'6. Preferred (Scenario Yr)'!AA34</f>
        <v>1.3622731773868095E-2</v>
      </c>
      <c r="AC29" s="877">
        <f>'3. BL Demand'!AC29+'6. Preferred (Scenario Yr)'!AB34</f>
        <v>1.3622731773868095E-2</v>
      </c>
      <c r="AD29" s="877">
        <f>'3. BL Demand'!AD29+'6. Preferred (Scenario Yr)'!AC34</f>
        <v>1.3622731773868095E-2</v>
      </c>
      <c r="AE29" s="877">
        <f>'3. BL Demand'!AE29+'6. Preferred (Scenario Yr)'!AD34</f>
        <v>1.3622731773868095E-2</v>
      </c>
      <c r="AF29" s="877">
        <f>'3. BL Demand'!AF29+'6. Preferred (Scenario Yr)'!AE34</f>
        <v>1.3622731773868095E-2</v>
      </c>
      <c r="AG29" s="877">
        <f>'3. BL Demand'!AG29+'6. Preferred (Scenario Yr)'!AF34</f>
        <v>1.3622731773868095E-2</v>
      </c>
      <c r="AH29" s="877">
        <f>'3. BL Demand'!AH29+'6. Preferred (Scenario Yr)'!AG34</f>
        <v>1.3622731773868095E-2</v>
      </c>
      <c r="AI29" s="877">
        <f>'3. BL Demand'!AI29+'6. Preferred (Scenario Yr)'!AH34</f>
        <v>1.3622731773868095E-2</v>
      </c>
      <c r="AJ29" s="877">
        <f>'3. BL Demand'!AJ29+'6. Preferred (Scenario Yr)'!AI34</f>
        <v>1.3622731773868095E-2</v>
      </c>
    </row>
    <row r="30" spans="1:36" x14ac:dyDescent="0.2">
      <c r="A30" s="866"/>
      <c r="B30" s="886" t="s">
        <v>256</v>
      </c>
      <c r="C30" s="464" t="s">
        <v>696</v>
      </c>
      <c r="D30" s="887" t="s">
        <v>258</v>
      </c>
      <c r="E30" s="284" t="s">
        <v>658</v>
      </c>
      <c r="F30" s="351" t="s">
        <v>78</v>
      </c>
      <c r="G30" s="351">
        <v>2</v>
      </c>
      <c r="H30" s="561">
        <f>'3. BL Demand'!H30+'6. Preferred (Scenario Yr)'!G61</f>
        <v>9.7366149046432936E-3</v>
      </c>
      <c r="I30" s="587">
        <f>'3. BL Demand'!I30+'6. Preferred (Scenario Yr)'!H61</f>
        <v>9.7366149046432936E-3</v>
      </c>
      <c r="J30" s="587">
        <f>'3. BL Demand'!J30+'6. Preferred (Scenario Yr)'!I61</f>
        <v>9.7366149046432936E-3</v>
      </c>
      <c r="K30" s="587">
        <f>'3. BL Demand'!K30+'6. Preferred (Scenario Yr)'!J61</f>
        <v>9.7366149046432936E-3</v>
      </c>
      <c r="L30" s="242">
        <f>'3. BL Demand'!L30+'6. Preferred (Scenario Yr)'!K61</f>
        <v>9.7366149046432936E-3</v>
      </c>
      <c r="M30" s="242">
        <f>'3. BL Demand'!M30+'6. Preferred (Scenario Yr)'!L61</f>
        <v>9.7366149046432936E-3</v>
      </c>
      <c r="N30" s="242">
        <f>'3. BL Demand'!N30+'6. Preferred (Scenario Yr)'!M61</f>
        <v>9.7366149046432936E-3</v>
      </c>
      <c r="O30" s="242">
        <f>'3. BL Demand'!O30+'6. Preferred (Scenario Yr)'!N61</f>
        <v>9.7366149046432936E-3</v>
      </c>
      <c r="P30" s="242">
        <f>'3. BL Demand'!P30+'6. Preferred (Scenario Yr)'!O61</f>
        <v>9.7366149046432936E-3</v>
      </c>
      <c r="Q30" s="242">
        <f>'3. BL Demand'!Q30+'6. Preferred (Scenario Yr)'!P61</f>
        <v>9.7366149046432936E-3</v>
      </c>
      <c r="R30" s="242">
        <f>'3. BL Demand'!R30+'6. Preferred (Scenario Yr)'!Q61</f>
        <v>9.7366149046432936E-3</v>
      </c>
      <c r="S30" s="242">
        <f>'3. BL Demand'!S30+'6. Preferred (Scenario Yr)'!R61</f>
        <v>9.7366149046432936E-3</v>
      </c>
      <c r="T30" s="242">
        <f>'3. BL Demand'!T30+'6. Preferred (Scenario Yr)'!S61</f>
        <v>9.7366149046432936E-3</v>
      </c>
      <c r="U30" s="242">
        <f>'3. BL Demand'!U30+'6. Preferred (Scenario Yr)'!T61</f>
        <v>9.7366149046432936E-3</v>
      </c>
      <c r="V30" s="242">
        <f>'3. BL Demand'!V30+'6. Preferred (Scenario Yr)'!U61</f>
        <v>9.7366149046432936E-3</v>
      </c>
      <c r="W30" s="242">
        <f>'3. BL Demand'!W30+'6. Preferred (Scenario Yr)'!V61</f>
        <v>9.7366149046432936E-3</v>
      </c>
      <c r="X30" s="242">
        <f>'3. BL Demand'!X30+'6. Preferred (Scenario Yr)'!W61</f>
        <v>9.7366149046432936E-3</v>
      </c>
      <c r="Y30" s="242">
        <f>'3. BL Demand'!Y30+'6. Preferred (Scenario Yr)'!X61</f>
        <v>9.7366149046432936E-3</v>
      </c>
      <c r="Z30" s="242">
        <f>'3. BL Demand'!Z30+'6. Preferred (Scenario Yr)'!Y61</f>
        <v>9.7366149046432936E-3</v>
      </c>
      <c r="AA30" s="242">
        <f>'3. BL Demand'!AA30+'6. Preferred (Scenario Yr)'!Z61</f>
        <v>9.7366149046432936E-3</v>
      </c>
      <c r="AB30" s="242">
        <f>'3. BL Demand'!AB30+'6. Preferred (Scenario Yr)'!AA61</f>
        <v>9.7366149046432936E-3</v>
      </c>
      <c r="AC30" s="242">
        <f>'3. BL Demand'!AC30+'6. Preferred (Scenario Yr)'!AB61</f>
        <v>9.7366149046432936E-3</v>
      </c>
      <c r="AD30" s="242">
        <f>'3. BL Demand'!AD30+'6. Preferred (Scenario Yr)'!AC61</f>
        <v>9.7366149046432936E-3</v>
      </c>
      <c r="AE30" s="242">
        <f>'3. BL Demand'!AE30+'6. Preferred (Scenario Yr)'!AD61</f>
        <v>9.7366149046432936E-3</v>
      </c>
      <c r="AF30" s="242">
        <f>'3. BL Demand'!AF30+'6. Preferred (Scenario Yr)'!AE61</f>
        <v>9.7366149046432936E-3</v>
      </c>
      <c r="AG30" s="242">
        <f>'3. BL Demand'!AG30+'6. Preferred (Scenario Yr)'!AF61</f>
        <v>9.7366149046432936E-3</v>
      </c>
      <c r="AH30" s="242">
        <f>'3. BL Demand'!AH30+'6. Preferred (Scenario Yr)'!AG61</f>
        <v>9.7366149046432936E-3</v>
      </c>
      <c r="AI30" s="242">
        <f>'3. BL Demand'!AI30+'6. Preferred (Scenario Yr)'!AH61</f>
        <v>9.7366149046432936E-3</v>
      </c>
      <c r="AJ30" s="242">
        <f>'3. BL Demand'!AJ30+'6. Preferred (Scenario Yr)'!AI61</f>
        <v>9.7366149046432936E-3</v>
      </c>
    </row>
    <row r="31" spans="1:36" x14ac:dyDescent="0.2">
      <c r="A31" s="866"/>
      <c r="B31" s="888"/>
      <c r="C31" s="259" t="s">
        <v>697</v>
      </c>
      <c r="D31" s="887" t="s">
        <v>260</v>
      </c>
      <c r="E31" s="284" t="s">
        <v>658</v>
      </c>
      <c r="F31" s="351" t="s">
        <v>78</v>
      </c>
      <c r="G31" s="351">
        <v>2</v>
      </c>
      <c r="H31" s="570">
        <f>'3. BL Demand'!H31+'6. Preferred (Scenario Yr)'!G64</f>
        <v>3.8806455010066611E-4</v>
      </c>
      <c r="I31" s="587">
        <f>'3. BL Demand'!I31+'6. Preferred (Scenario Yr)'!H64</f>
        <v>3.8806455010066611E-4</v>
      </c>
      <c r="J31" s="587">
        <f>'3. BL Demand'!J31+'6. Preferred (Scenario Yr)'!I64</f>
        <v>3.8806455010066611E-4</v>
      </c>
      <c r="K31" s="587">
        <f>'3. BL Demand'!K31+'6. Preferred (Scenario Yr)'!J64</f>
        <v>3.8806455010066611E-4</v>
      </c>
      <c r="L31" s="242">
        <f>'3. BL Demand'!L31+'6. Preferred (Scenario Yr)'!K64</f>
        <v>3.8806455010066611E-4</v>
      </c>
      <c r="M31" s="242">
        <f>'3. BL Demand'!M31+'6. Preferred (Scenario Yr)'!L64</f>
        <v>3.8806455010066611E-4</v>
      </c>
      <c r="N31" s="242">
        <f>'3. BL Demand'!N31+'6. Preferred (Scenario Yr)'!M64</f>
        <v>3.8806455010066611E-4</v>
      </c>
      <c r="O31" s="242">
        <f>'3. BL Demand'!O31+'6. Preferred (Scenario Yr)'!N64</f>
        <v>3.8806455010066611E-4</v>
      </c>
      <c r="P31" s="242">
        <f>'3. BL Demand'!P31+'6. Preferred (Scenario Yr)'!O64</f>
        <v>3.8806455010066611E-4</v>
      </c>
      <c r="Q31" s="242">
        <f>'3. BL Demand'!Q31+'6. Preferred (Scenario Yr)'!P64</f>
        <v>3.8806455010066611E-4</v>
      </c>
      <c r="R31" s="242">
        <f>'3. BL Demand'!R31+'6. Preferred (Scenario Yr)'!Q64</f>
        <v>3.8806455010066611E-4</v>
      </c>
      <c r="S31" s="242">
        <f>'3. BL Demand'!S31+'6. Preferred (Scenario Yr)'!R64</f>
        <v>3.8806455010066611E-4</v>
      </c>
      <c r="T31" s="242">
        <f>'3. BL Demand'!T31+'6. Preferred (Scenario Yr)'!S64</f>
        <v>3.8806455010066611E-4</v>
      </c>
      <c r="U31" s="242">
        <f>'3. BL Demand'!U31+'6. Preferred (Scenario Yr)'!T64</f>
        <v>3.8806455010066611E-4</v>
      </c>
      <c r="V31" s="242">
        <f>'3. BL Demand'!V31+'6. Preferred (Scenario Yr)'!U64</f>
        <v>3.8806455010066611E-4</v>
      </c>
      <c r="W31" s="242">
        <f>'3. BL Demand'!W31+'6. Preferred (Scenario Yr)'!V64</f>
        <v>3.8806455010066611E-4</v>
      </c>
      <c r="X31" s="242">
        <f>'3. BL Demand'!X31+'6. Preferred (Scenario Yr)'!W64</f>
        <v>3.8806455010066611E-4</v>
      </c>
      <c r="Y31" s="242">
        <f>'3. BL Demand'!Y31+'6. Preferred (Scenario Yr)'!X64</f>
        <v>3.8806455010066611E-4</v>
      </c>
      <c r="Z31" s="242">
        <f>'3. BL Demand'!Z31+'6. Preferred (Scenario Yr)'!Y64</f>
        <v>3.8806455010066611E-4</v>
      </c>
      <c r="AA31" s="242">
        <f>'3. BL Demand'!AA31+'6. Preferred (Scenario Yr)'!Z64</f>
        <v>3.8806455010066611E-4</v>
      </c>
      <c r="AB31" s="242">
        <f>'3. BL Demand'!AB31+'6. Preferred (Scenario Yr)'!AA64</f>
        <v>3.8806455010066611E-4</v>
      </c>
      <c r="AC31" s="242">
        <f>'3. BL Demand'!AC31+'6. Preferred (Scenario Yr)'!AB64</f>
        <v>3.8806455010066611E-4</v>
      </c>
      <c r="AD31" s="242">
        <f>'3. BL Demand'!AD31+'6. Preferred (Scenario Yr)'!AC64</f>
        <v>3.8806455010066611E-4</v>
      </c>
      <c r="AE31" s="242">
        <f>'3. BL Demand'!AE31+'6. Preferred (Scenario Yr)'!AD64</f>
        <v>3.8806455010066611E-4</v>
      </c>
      <c r="AF31" s="242">
        <f>'3. BL Demand'!AF31+'6. Preferred (Scenario Yr)'!AE64</f>
        <v>3.8806455010066611E-4</v>
      </c>
      <c r="AG31" s="242">
        <f>'3. BL Demand'!AG31+'6. Preferred (Scenario Yr)'!AF64</f>
        <v>3.8806455010066611E-4</v>
      </c>
      <c r="AH31" s="242">
        <f>'3. BL Demand'!AH31+'6. Preferred (Scenario Yr)'!AG64</f>
        <v>3.8806455010066611E-4</v>
      </c>
      <c r="AI31" s="242">
        <f>'3. BL Demand'!AI31+'6. Preferred (Scenario Yr)'!AH64</f>
        <v>3.8806455010066611E-4</v>
      </c>
      <c r="AJ31" s="242">
        <f>'3. BL Demand'!AJ31+'6. Preferred (Scenario Yr)'!AI64</f>
        <v>3.8806455010066611E-4</v>
      </c>
    </row>
    <row r="32" spans="1:36" x14ac:dyDescent="0.2">
      <c r="A32" s="866"/>
      <c r="B32" s="888"/>
      <c r="C32" s="319" t="s">
        <v>698</v>
      </c>
      <c r="D32" s="887" t="s">
        <v>262</v>
      </c>
      <c r="E32" s="284" t="s">
        <v>658</v>
      </c>
      <c r="F32" s="351" t="s">
        <v>78</v>
      </c>
      <c r="G32" s="351">
        <v>2</v>
      </c>
      <c r="H32" s="570">
        <f>'3. BL Demand'!H32+'6. Preferred (Scenario Yr)'!G67</f>
        <v>6.3895318807673226E-2</v>
      </c>
      <c r="I32" s="587">
        <f>'3. BL Demand'!I32+'6. Preferred (Scenario Yr)'!H67</f>
        <v>6.4942235609296142E-2</v>
      </c>
      <c r="J32" s="587">
        <f>'3. BL Demand'!J32+'6. Preferred (Scenario Yr)'!I67</f>
        <v>6.5969182096507192E-2</v>
      </c>
      <c r="K32" s="587">
        <f>'3. BL Demand'!K32+'6. Preferred (Scenario Yr)'!J67</f>
        <v>6.6976549844098759E-2</v>
      </c>
      <c r="L32" s="242">
        <f>'3. BL Demand'!L32+'6. Preferred (Scenario Yr)'!K67</f>
        <v>6.7964694829154834E-2</v>
      </c>
      <c r="M32" s="242">
        <f>'3. BL Demand'!M32+'6. Preferred (Scenario Yr)'!L67</f>
        <v>6.8933973028759407E-2</v>
      </c>
      <c r="N32" s="242">
        <f>'3. BL Demand'!N32+'6. Preferred (Scenario Yr)'!M67</f>
        <v>6.9884740419996469E-2</v>
      </c>
      <c r="O32" s="242">
        <f>'3. BL Demand'!O32+'6. Preferred (Scenario Yr)'!N67</f>
        <v>7.0817317382241604E-2</v>
      </c>
      <c r="P32" s="242">
        <f>'3. BL Demand'!P32+'6. Preferred (Scenario Yr)'!O67</f>
        <v>7.1732059892578817E-2</v>
      </c>
      <c r="Q32" s="242">
        <v>9.0054726810730429E-2</v>
      </c>
      <c r="R32" s="242">
        <v>0.10083489777936738</v>
      </c>
      <c r="S32" s="242">
        <v>0.11136799401282298</v>
      </c>
      <c r="T32" s="242">
        <v>0.12166126713753959</v>
      </c>
      <c r="U32" s="242">
        <v>0.13172175958486948</v>
      </c>
      <c r="V32" s="242">
        <v>0.13148707928633036</v>
      </c>
      <c r="W32" s="242">
        <v>0.13125523469859079</v>
      </c>
      <c r="X32" s="242">
        <v>0.13102623454427711</v>
      </c>
      <c r="Y32" s="242">
        <v>0.13080001258141891</v>
      </c>
      <c r="Z32" s="242">
        <v>0.13057650246225413</v>
      </c>
      <c r="AA32" s="242">
        <v>0.13035571613510463</v>
      </c>
      <c r="AB32" s="242">
        <v>0.13013765561132065</v>
      </c>
      <c r="AC32" s="242">
        <v>0.1299221872208248</v>
      </c>
      <c r="AD32" s="242">
        <v>0.12970924799279332</v>
      </c>
      <c r="AE32" s="242">
        <v>0.12949877487568434</v>
      </c>
      <c r="AF32" s="242">
        <v>0.12929074394316709</v>
      </c>
      <c r="AG32" s="242">
        <v>0.12842919526258798</v>
      </c>
      <c r="AH32" s="242">
        <v>0.12758264311455991</v>
      </c>
      <c r="AI32" s="242">
        <v>0.12675081658386558</v>
      </c>
      <c r="AJ32" s="242">
        <v>0.12593344461287859</v>
      </c>
    </row>
    <row r="33" spans="1:36" x14ac:dyDescent="0.2">
      <c r="A33" s="866"/>
      <c r="B33" s="888"/>
      <c r="C33" s="259" t="s">
        <v>699</v>
      </c>
      <c r="D33" s="887" t="s">
        <v>264</v>
      </c>
      <c r="E33" s="284" t="s">
        <v>658</v>
      </c>
      <c r="F33" s="351" t="s">
        <v>78</v>
      </c>
      <c r="G33" s="351">
        <v>2</v>
      </c>
      <c r="H33" s="570">
        <f>'3. BL Demand'!H33+'6. Preferred (Scenario Yr)'!G70</f>
        <v>7.1654420387377002E-2</v>
      </c>
      <c r="I33" s="587">
        <f>'3. BL Demand'!I33+'6. Preferred (Scenario Yr)'!H70</f>
        <v>7.0342652848888021E-2</v>
      </c>
      <c r="J33" s="587">
        <f>'3. BL Demand'!J33+'6. Preferred (Scenario Yr)'!I70</f>
        <v>6.903088531039904E-2</v>
      </c>
      <c r="K33" s="587">
        <f>'3. BL Demand'!K33+'6. Preferred (Scenario Yr)'!J70</f>
        <v>6.7719117771910059E-2</v>
      </c>
      <c r="L33" s="242">
        <f>'3. BL Demand'!L33+'6. Preferred (Scenario Yr)'!K70</f>
        <v>6.6458572126684962E-2</v>
      </c>
      <c r="M33" s="242">
        <f>'3. BL Demand'!M33+'6. Preferred (Scenario Yr)'!L70</f>
        <v>6.5220472913580879E-2</v>
      </c>
      <c r="N33" s="242">
        <f>'3. BL Demand'!N33+'6. Preferred (Scenario Yr)'!M70</f>
        <v>6.4004427025205146E-2</v>
      </c>
      <c r="O33" s="242">
        <f>'3. BL Demand'!O33+'6. Preferred (Scenario Yr)'!N70</f>
        <v>6.2810002043425836E-2</v>
      </c>
      <c r="P33" s="242">
        <f>'3. BL Demand'!P33+'6. Preferred (Scenario Yr)'!O70</f>
        <v>6.1636804860850283E-2</v>
      </c>
      <c r="Q33" s="242">
        <v>4.3059039487447465E-2</v>
      </c>
      <c r="R33" s="242">
        <v>3.2027017954821033E-2</v>
      </c>
      <c r="S33" s="242">
        <v>2.1245321229068213E-2</v>
      </c>
      <c r="T33" s="242">
        <v>1.0706589358021193E-2</v>
      </c>
      <c r="U33" s="242">
        <v>4.0370718231067144E-4</v>
      </c>
      <c r="V33" s="242">
        <v>3.9907266388034023E-4</v>
      </c>
      <c r="W33" s="242">
        <v>3.9453342262778072E-4</v>
      </c>
      <c r="X33" s="242">
        <v>3.9008662938813036E-4</v>
      </c>
      <c r="Y33" s="242">
        <v>3.8572951114557847E-4</v>
      </c>
      <c r="Z33" s="242">
        <v>3.8145940067605853E-4</v>
      </c>
      <c r="AA33" s="242">
        <v>3.7727395614992889E-4</v>
      </c>
      <c r="AB33" s="242">
        <v>3.7306655352242274E-4</v>
      </c>
      <c r="AC33" s="242">
        <v>3.6894115862394635E-4</v>
      </c>
      <c r="AD33" s="242">
        <v>3.6489544032295942E-4</v>
      </c>
      <c r="AE33" s="242">
        <v>3.6092714820596571E-4</v>
      </c>
      <c r="AF33" s="242">
        <v>3.5703421738769237E-4</v>
      </c>
      <c r="AG33" s="242">
        <v>3.5141982057874808E-4</v>
      </c>
      <c r="AH33" s="242">
        <v>3.4594352583633111E-4</v>
      </c>
      <c r="AI33" s="242">
        <v>3.4060107320270957E-4</v>
      </c>
      <c r="AJ33" s="242">
        <v>3.3538834512959818E-4</v>
      </c>
    </row>
    <row r="34" spans="1:36" x14ac:dyDescent="0.2">
      <c r="A34" s="866"/>
      <c r="B34" s="888"/>
      <c r="C34" s="259" t="s">
        <v>700</v>
      </c>
      <c r="D34" s="887" t="s">
        <v>266</v>
      </c>
      <c r="E34" s="284" t="s">
        <v>658</v>
      </c>
      <c r="F34" s="351" t="s">
        <v>78</v>
      </c>
      <c r="G34" s="351">
        <v>2</v>
      </c>
      <c r="H34" s="570">
        <f>'3. BL Demand'!H34+'6. Preferred (Scenario Yr)'!G73</f>
        <v>9.7366149046432936E-3</v>
      </c>
      <c r="I34" s="587">
        <f>'3. BL Demand'!I34+'6. Preferred (Scenario Yr)'!H73</f>
        <v>9.7366149046432936E-3</v>
      </c>
      <c r="J34" s="587">
        <f>'3. BL Demand'!J34+'6. Preferred (Scenario Yr)'!I73</f>
        <v>9.7366149046432936E-3</v>
      </c>
      <c r="K34" s="587">
        <f>'3. BL Demand'!K34+'6. Preferred (Scenario Yr)'!J73</f>
        <v>9.7366149046432936E-3</v>
      </c>
      <c r="L34" s="242">
        <f>'3. BL Demand'!L34+'6. Preferred (Scenario Yr)'!K73</f>
        <v>9.7366149046432936E-3</v>
      </c>
      <c r="M34" s="242">
        <f>'3. BL Demand'!M34+'6. Preferred (Scenario Yr)'!L73</f>
        <v>9.7366149046432936E-3</v>
      </c>
      <c r="N34" s="242">
        <f>'3. BL Demand'!N34+'6. Preferred (Scenario Yr)'!M73</f>
        <v>9.7366149046432936E-3</v>
      </c>
      <c r="O34" s="242">
        <f>'3. BL Demand'!O34+'6. Preferred (Scenario Yr)'!N73</f>
        <v>9.7366149046432936E-3</v>
      </c>
      <c r="P34" s="242">
        <f>'3. BL Demand'!P34+'6. Preferred (Scenario Yr)'!O73</f>
        <v>9.7366149046432936E-3</v>
      </c>
      <c r="Q34" s="242">
        <f>'3. BL Demand'!Q34+'6. Preferred (Scenario Yr)'!P73</f>
        <v>9.7366149046432936E-3</v>
      </c>
      <c r="R34" s="242">
        <f>'3. BL Demand'!R34+'6. Preferred (Scenario Yr)'!Q73</f>
        <v>9.7366149046432936E-3</v>
      </c>
      <c r="S34" s="242">
        <f>'3. BL Demand'!S34+'6. Preferred (Scenario Yr)'!R73</f>
        <v>9.7366149046432936E-3</v>
      </c>
      <c r="T34" s="242">
        <f>'3. BL Demand'!T34+'6. Preferred (Scenario Yr)'!S73</f>
        <v>9.7366149046432936E-3</v>
      </c>
      <c r="U34" s="242">
        <f>'3. BL Demand'!U34+'6. Preferred (Scenario Yr)'!T73</f>
        <v>9.7366149046432936E-3</v>
      </c>
      <c r="V34" s="242">
        <f>'3. BL Demand'!V34+'6. Preferred (Scenario Yr)'!U73</f>
        <v>9.7366149046432936E-3</v>
      </c>
      <c r="W34" s="242">
        <f>'3. BL Demand'!W34+'6. Preferred (Scenario Yr)'!V73</f>
        <v>9.7366149046432936E-3</v>
      </c>
      <c r="X34" s="242">
        <f>'3. BL Demand'!X34+'6. Preferred (Scenario Yr)'!W73</f>
        <v>9.7366149046432936E-3</v>
      </c>
      <c r="Y34" s="242">
        <f>'3. BL Demand'!Y34+'6. Preferred (Scenario Yr)'!X73</f>
        <v>9.7366149046432936E-3</v>
      </c>
      <c r="Z34" s="242">
        <f>'3. BL Demand'!Z34+'6. Preferred (Scenario Yr)'!Y73</f>
        <v>9.7366149046432936E-3</v>
      </c>
      <c r="AA34" s="242">
        <f>'3. BL Demand'!AA34+'6. Preferred (Scenario Yr)'!Z73</f>
        <v>9.7366149046432936E-3</v>
      </c>
      <c r="AB34" s="242">
        <f>'3. BL Demand'!AB34+'6. Preferred (Scenario Yr)'!AA73</f>
        <v>9.7366149046432936E-3</v>
      </c>
      <c r="AC34" s="242">
        <f>'3. BL Demand'!AC34+'6. Preferred (Scenario Yr)'!AB73</f>
        <v>9.7366149046432936E-3</v>
      </c>
      <c r="AD34" s="242">
        <f>'3. BL Demand'!AD34+'6. Preferred (Scenario Yr)'!AC73</f>
        <v>9.7366149046432936E-3</v>
      </c>
      <c r="AE34" s="242">
        <f>'3. BL Demand'!AE34+'6. Preferred (Scenario Yr)'!AD73</f>
        <v>9.7366149046432936E-3</v>
      </c>
      <c r="AF34" s="242">
        <f>'3. BL Demand'!AF34+'6. Preferred (Scenario Yr)'!AE73</f>
        <v>9.7366149046432936E-3</v>
      </c>
      <c r="AG34" s="242">
        <f>'3. BL Demand'!AG34+'6. Preferred (Scenario Yr)'!AF73</f>
        <v>9.7366149046432936E-3</v>
      </c>
      <c r="AH34" s="242">
        <f>'3. BL Demand'!AH34+'6. Preferred (Scenario Yr)'!AG73</f>
        <v>9.7366149046432936E-3</v>
      </c>
      <c r="AI34" s="242">
        <f>'3. BL Demand'!AI34+'6. Preferred (Scenario Yr)'!AH73</f>
        <v>9.7366149046432936E-3</v>
      </c>
      <c r="AJ34" s="242">
        <f>'3. BL Demand'!AJ34+'6. Preferred (Scenario Yr)'!AI73</f>
        <v>9.7366149046432936E-3</v>
      </c>
    </row>
    <row r="35" spans="1:36" x14ac:dyDescent="0.2">
      <c r="A35" s="866"/>
      <c r="B35" s="888"/>
      <c r="C35" s="259" t="s">
        <v>701</v>
      </c>
      <c r="D35" s="841" t="s">
        <v>268</v>
      </c>
      <c r="E35" s="284" t="s">
        <v>658</v>
      </c>
      <c r="F35" s="351" t="s">
        <v>78</v>
      </c>
      <c r="G35" s="351">
        <v>2</v>
      </c>
      <c r="H35" s="570">
        <f>'3. BL Demand'!H35+'6. Preferred (Scenario Yr)'!G31</f>
        <v>1.0145889664455625</v>
      </c>
      <c r="I35" s="587">
        <f>'3. BL Demand'!I35+'6. Preferred (Scenario Yr)'!H31</f>
        <v>0.99485381718242849</v>
      </c>
      <c r="J35" s="587">
        <f>'3. BL Demand'!J35+'6. Preferred (Scenario Yr)'!I31</f>
        <v>0.9851386382337064</v>
      </c>
      <c r="K35" s="587">
        <f>'3. BL Demand'!K35+'6. Preferred (Scenario Yr)'!J31</f>
        <v>0.96544303802460407</v>
      </c>
      <c r="L35" s="242">
        <f>'3. BL Demand'!L35+'6. Preferred (Scenario Yr)'!K31</f>
        <v>0.96571543868477305</v>
      </c>
      <c r="M35" s="242">
        <f>'3. BL Demand'!M35+'6. Preferred (Scenario Yr)'!L31</f>
        <v>0.96598425969827262</v>
      </c>
      <c r="N35" s="242">
        <f>'3. BL Demand'!N35+'6. Preferred (Scenario Yr)'!M31</f>
        <v>0.96624953819541126</v>
      </c>
      <c r="O35" s="242">
        <f>'3. BL Demand'!O35+'6. Preferred (Scenario Yr)'!N31</f>
        <v>0.96651138621494548</v>
      </c>
      <c r="P35" s="242">
        <f>'3. BL Demand'!P35+'6. Preferred (Scenario Yr)'!O31</f>
        <v>0.96676984088718376</v>
      </c>
      <c r="Q35" s="242">
        <f>'3. BL Demand'!Q35+'6. Preferred (Scenario Yr)'!P31</f>
        <v>0.96702493934243494</v>
      </c>
      <c r="R35" s="242">
        <f>'3. BL Demand'!R35+'6. Preferred (Scenario Yr)'!Q31</f>
        <v>0.96727678990642441</v>
      </c>
      <c r="S35" s="242">
        <f>'3. BL Demand'!S35+'6. Preferred (Scenario Yr)'!R31</f>
        <v>0.96752539039872165</v>
      </c>
      <c r="T35" s="242">
        <f>'3. BL Demand'!T35+'6. Preferred (Scenario Yr)'!S31</f>
        <v>0.96777084914505207</v>
      </c>
      <c r="U35" s="242">
        <f>'3. BL Demand'!U35+'6. Preferred (Scenario Yr)'!T31</f>
        <v>0.96801323887343271</v>
      </c>
      <c r="V35" s="242">
        <f>'3. BL Demand'!V35+'6. Preferred (Scenario Yr)'!U31</f>
        <v>0.83825255369040208</v>
      </c>
      <c r="W35" s="242">
        <f>'3. BL Demand'!W35+'6. Preferred (Scenario Yr)'!V31</f>
        <v>0.82848893751939423</v>
      </c>
      <c r="X35" s="242">
        <f>'3. BL Demand'!X35+'6. Preferred (Scenario Yr)'!W31</f>
        <v>0.82872238446694746</v>
      </c>
      <c r="Y35" s="242">
        <f>'3. BL Demand'!Y35+'6. Preferred (Scenario Yr)'!X31</f>
        <v>0.81895296354804825</v>
      </c>
      <c r="Z35" s="242">
        <f>'3. BL Demand'!Z35+'6. Preferred (Scenario Yr)'!Y31</f>
        <v>0.80918074377768257</v>
      </c>
      <c r="AA35" s="242">
        <f>'3. BL Demand'!AA35+'6. Preferred (Scenario Yr)'!Z31</f>
        <v>0.79940571554935813</v>
      </c>
      <c r="AB35" s="242">
        <f>'3. BL Demand'!AB35+'6. Preferred (Scenario Yr)'!AA31</f>
        <v>0.79962798347576969</v>
      </c>
      <c r="AC35" s="242">
        <f>'3. BL Demand'!AC35+'6. Preferred (Scenario Yr)'!AB31</f>
        <v>0.78984757726116395</v>
      </c>
      <c r="AD35" s="242">
        <f>'3. BL Demand'!AD35+'6. Preferred (Scenario Yr)'!AC31</f>
        <v>0.78006456220749654</v>
      </c>
      <c r="AE35" s="242">
        <f>'3. BL Demand'!AE35+'6. Preferred (Scenario Yr)'!AD31</f>
        <v>0.77027900361672252</v>
      </c>
      <c r="AF35" s="242">
        <f>'3. BL Demand'!AF35+'6. Preferred (Scenario Yr)'!AE31</f>
        <v>0.76049092748005798</v>
      </c>
      <c r="AG35" s="242">
        <f>'3. BL Demand'!AG35+'6. Preferred (Scenario Yr)'!AF31</f>
        <v>0.75135809055744607</v>
      </c>
      <c r="AH35" s="242">
        <f>'3. BL Demand'!AH35+'6. Preferred (Scenario Yr)'!AG31</f>
        <v>0.74221011900021649</v>
      </c>
      <c r="AI35" s="242">
        <f>'3. BL Demand'!AI35+'6. Preferred (Scenario Yr)'!AH31</f>
        <v>0.73304728798354446</v>
      </c>
      <c r="AJ35" s="242">
        <f>'3. BL Demand'!AJ35+'6. Preferred (Scenario Yr)'!AI31</f>
        <v>0.72386987268260461</v>
      </c>
    </row>
    <row r="36" spans="1:36" x14ac:dyDescent="0.2">
      <c r="A36" s="866"/>
      <c r="B36" s="888"/>
      <c r="C36" s="259" t="s">
        <v>92</v>
      </c>
      <c r="D36" s="841" t="s">
        <v>269</v>
      </c>
      <c r="E36" s="889" t="s">
        <v>702</v>
      </c>
      <c r="F36" s="568" t="s">
        <v>78</v>
      </c>
      <c r="G36" s="568">
        <v>2</v>
      </c>
      <c r="H36" s="570">
        <f>SUM(H30:H35)</f>
        <v>1.17</v>
      </c>
      <c r="I36" s="587">
        <f t="shared" ref="I36:AJ36" si="4">SUM(I30:I35)</f>
        <v>1.1499999999999999</v>
      </c>
      <c r="J36" s="587">
        <f t="shared" si="4"/>
        <v>1.1399999999999999</v>
      </c>
      <c r="K36" s="587">
        <f t="shared" si="4"/>
        <v>1.1200000000000001</v>
      </c>
      <c r="L36" s="242">
        <f t="shared" si="4"/>
        <v>1.1200000000000001</v>
      </c>
      <c r="M36" s="242">
        <f t="shared" si="4"/>
        <v>1.1200000000000001</v>
      </c>
      <c r="N36" s="242">
        <f t="shared" si="4"/>
        <v>1.1200000000000001</v>
      </c>
      <c r="O36" s="242">
        <f t="shared" si="4"/>
        <v>1.1200000000000001</v>
      </c>
      <c r="P36" s="242">
        <f t="shared" si="4"/>
        <v>1.1200000000000001</v>
      </c>
      <c r="Q36" s="242">
        <f t="shared" si="4"/>
        <v>1.1200000000000001</v>
      </c>
      <c r="R36" s="242">
        <f t="shared" si="4"/>
        <v>1.1200000000000001</v>
      </c>
      <c r="S36" s="242">
        <f t="shared" si="4"/>
        <v>1.1200000000000001</v>
      </c>
      <c r="T36" s="242">
        <f t="shared" si="4"/>
        <v>1.1200000000000001</v>
      </c>
      <c r="U36" s="242">
        <f t="shared" si="4"/>
        <v>1.1200000000000001</v>
      </c>
      <c r="V36" s="242">
        <f t="shared" si="4"/>
        <v>0.99</v>
      </c>
      <c r="W36" s="242">
        <f t="shared" si="4"/>
        <v>0.98</v>
      </c>
      <c r="X36" s="242">
        <f t="shared" si="4"/>
        <v>0.98</v>
      </c>
      <c r="Y36" s="242">
        <f t="shared" si="4"/>
        <v>0.97</v>
      </c>
      <c r="Z36" s="242">
        <f t="shared" si="4"/>
        <v>0.96</v>
      </c>
      <c r="AA36" s="242">
        <f t="shared" si="4"/>
        <v>0.95</v>
      </c>
      <c r="AB36" s="242">
        <f t="shared" si="4"/>
        <v>0.95</v>
      </c>
      <c r="AC36" s="242">
        <f t="shared" si="4"/>
        <v>0.94</v>
      </c>
      <c r="AD36" s="242">
        <f t="shared" si="4"/>
        <v>0.93</v>
      </c>
      <c r="AE36" s="242">
        <f t="shared" si="4"/>
        <v>0.92</v>
      </c>
      <c r="AF36" s="242">
        <f t="shared" si="4"/>
        <v>0.91</v>
      </c>
      <c r="AG36" s="242">
        <f t="shared" si="4"/>
        <v>0.9</v>
      </c>
      <c r="AH36" s="242">
        <f t="shared" si="4"/>
        <v>0.89</v>
      </c>
      <c r="AI36" s="242">
        <f t="shared" si="4"/>
        <v>0.88</v>
      </c>
      <c r="AJ36" s="242">
        <f t="shared" si="4"/>
        <v>0.87000000000000011</v>
      </c>
    </row>
    <row r="37" spans="1:36" ht="15.75" thickBot="1" x14ac:dyDescent="0.25">
      <c r="A37" s="866"/>
      <c r="B37" s="890"/>
      <c r="C37" s="891" t="s">
        <v>703</v>
      </c>
      <c r="D37" s="892" t="s">
        <v>269</v>
      </c>
      <c r="E37" s="893" t="s">
        <v>704</v>
      </c>
      <c r="F37" s="348" t="s">
        <v>273</v>
      </c>
      <c r="G37" s="348">
        <v>2</v>
      </c>
      <c r="H37" s="603">
        <f>(H36*1000000)/(H51*1000)</f>
        <v>194.86225285221894</v>
      </c>
      <c r="I37" s="813">
        <f t="shared" ref="I37:AJ37" si="5">(I36*1000000)/(I51*1000)</f>
        <v>189.78355169974523</v>
      </c>
      <c r="J37" s="813">
        <f t="shared" si="5"/>
        <v>186.43213493943259</v>
      </c>
      <c r="K37" s="813">
        <f t="shared" si="5"/>
        <v>181.52005479515199</v>
      </c>
      <c r="L37" s="894">
        <f t="shared" si="5"/>
        <v>179.90788525888371</v>
      </c>
      <c r="M37" s="894">
        <f t="shared" si="5"/>
        <v>178.16288106632737</v>
      </c>
      <c r="N37" s="894">
        <f t="shared" si="5"/>
        <v>176.4514924992211</v>
      </c>
      <c r="O37" s="894">
        <f t="shared" si="5"/>
        <v>174.77279799135107</v>
      </c>
      <c r="P37" s="894">
        <f t="shared" si="5"/>
        <v>173.12590665647991</v>
      </c>
      <c r="Q37" s="894">
        <f t="shared" si="5"/>
        <v>171.50992747204705</v>
      </c>
      <c r="R37" s="894">
        <f t="shared" si="5"/>
        <v>170.07889610813839</v>
      </c>
      <c r="S37" s="894">
        <f t="shared" si="5"/>
        <v>168.66425212460737</v>
      </c>
      <c r="T37" s="894">
        <f t="shared" si="5"/>
        <v>167.26578262988943</v>
      </c>
      <c r="U37" s="894">
        <f t="shared" si="5"/>
        <v>165.88325099026065</v>
      </c>
      <c r="V37" s="894">
        <f t="shared" si="5"/>
        <v>144.63135489924119</v>
      </c>
      <c r="W37" s="894">
        <f t="shared" si="5"/>
        <v>141.26093925921677</v>
      </c>
      <c r="X37" s="894">
        <f t="shared" si="5"/>
        <v>139.41581431339853</v>
      </c>
      <c r="Y37" s="894">
        <f t="shared" si="5"/>
        <v>136.22734394407746</v>
      </c>
      <c r="Z37" s="894">
        <f t="shared" si="5"/>
        <v>133.13206973384459</v>
      </c>
      <c r="AA37" s="894">
        <f t="shared" si="5"/>
        <v>130.12546645831509</v>
      </c>
      <c r="AB37" s="894">
        <f t="shared" si="5"/>
        <v>128.52680886253236</v>
      </c>
      <c r="AC37" s="894">
        <f t="shared" si="5"/>
        <v>125.64133709208733</v>
      </c>
      <c r="AD37" s="894">
        <f t="shared" si="5"/>
        <v>122.83489193594157</v>
      </c>
      <c r="AE37" s="894">
        <f t="shared" si="5"/>
        <v>120.10381306011803</v>
      </c>
      <c r="AF37" s="894">
        <f t="shared" si="5"/>
        <v>117.44468479299186</v>
      </c>
      <c r="AG37" s="894">
        <f t="shared" si="5"/>
        <v>114.8542731419962</v>
      </c>
      <c r="AH37" s="894">
        <f t="shared" si="5"/>
        <v>112.32955598913679</v>
      </c>
      <c r="AI37" s="894">
        <f t="shared" si="5"/>
        <v>109.86768591662047</v>
      </c>
      <c r="AJ37" s="754">
        <f t="shared" si="5"/>
        <v>107.46597789110238</v>
      </c>
    </row>
    <row r="38" spans="1:36" x14ac:dyDescent="0.2">
      <c r="A38" s="178"/>
      <c r="B38" s="505" t="s">
        <v>274</v>
      </c>
      <c r="C38" s="267" t="s">
        <v>705</v>
      </c>
      <c r="D38" s="317" t="s">
        <v>706</v>
      </c>
      <c r="E38" s="895" t="s">
        <v>277</v>
      </c>
      <c r="F38" s="318" t="s">
        <v>278</v>
      </c>
      <c r="G38" s="324">
        <v>2</v>
      </c>
      <c r="H38" s="826">
        <f>'3. BL Demand'!H38</f>
        <v>0.49143000000000003</v>
      </c>
      <c r="I38" s="587">
        <f>'3. BL Demand'!I38</f>
        <v>0.4932766161218618</v>
      </c>
      <c r="J38" s="587">
        <f>'3. BL Demand'!J38</f>
        <v>0.49512278480868038</v>
      </c>
      <c r="K38" s="587">
        <f>'3. BL Demand'!K38</f>
        <v>0.49696850813784854</v>
      </c>
      <c r="L38" s="896">
        <f>'3. BL Demand'!L38</f>
        <v>0.49881378816888383</v>
      </c>
      <c r="M38" s="896">
        <f>'3. BL Demand'!M38</f>
        <v>0.50065862694365271</v>
      </c>
      <c r="N38" s="896">
        <f>'3. BL Demand'!N38</f>
        <v>0.50250302648659051</v>
      </c>
      <c r="O38" s="896">
        <f>'3. BL Demand'!O38</f>
        <v>0.50434698880491857</v>
      </c>
      <c r="P38" s="896">
        <f>'3. BL Demand'!P38</f>
        <v>0.50619051588885755</v>
      </c>
      <c r="Q38" s="896">
        <f>'3. BL Demand'!Q38</f>
        <v>0.50803360971183664</v>
      </c>
      <c r="R38" s="896">
        <f>'3. BL Demand'!R38</f>
        <v>0.50987627223070087</v>
      </c>
      <c r="S38" s="896">
        <f>'3. BL Demand'!S38</f>
        <v>0.51171850538591324</v>
      </c>
      <c r="T38" s="896">
        <f>'3. BL Demand'!T38</f>
        <v>0.51356031110175515</v>
      </c>
      <c r="U38" s="896">
        <f>'3. BL Demand'!U38</f>
        <v>0.51540169128652269</v>
      </c>
      <c r="V38" s="896">
        <f>'3. BL Demand'!V38</f>
        <v>0.51724264783272034</v>
      </c>
      <c r="W38" s="896">
        <f>'3. BL Demand'!W38</f>
        <v>0.51908318261725095</v>
      </c>
      <c r="X38" s="896">
        <f>'3. BL Demand'!X38</f>
        <v>0.52092329750160382</v>
      </c>
      <c r="Y38" s="896">
        <f>'3. BL Demand'!Y38</f>
        <v>0.52276299433203843</v>
      </c>
      <c r="Z38" s="896">
        <f>'3. BL Demand'!Z38</f>
        <v>0.52460227493976652</v>
      </c>
      <c r="AA38" s="896">
        <f>'3. BL Demand'!AA38</f>
        <v>0.52644114114113039</v>
      </c>
      <c r="AB38" s="896">
        <f>'3. BL Demand'!AB38</f>
        <v>0.52827959473777919</v>
      </c>
      <c r="AC38" s="896">
        <f>'3. BL Demand'!AC38</f>
        <v>0.53011763751684182</v>
      </c>
      <c r="AD38" s="896">
        <f>'3. BL Demand'!AD38</f>
        <v>0.53195527125109754</v>
      </c>
      <c r="AE38" s="896">
        <f>'3. BL Demand'!AE38</f>
        <v>0.53379249769914394</v>
      </c>
      <c r="AF38" s="896">
        <f>'3. BL Demand'!AF38</f>
        <v>0.53562931860556229</v>
      </c>
      <c r="AG38" s="896">
        <f>'3. BL Demand'!AG38</f>
        <v>0.53746573570108014</v>
      </c>
      <c r="AH38" s="896">
        <f>'3. BL Demand'!AH38</f>
        <v>0.53930175070273179</v>
      </c>
      <c r="AI38" s="896">
        <f>'3. BL Demand'!AI38</f>
        <v>0.54113736531401602</v>
      </c>
      <c r="AJ38" s="897">
        <f>'3. BL Demand'!AJ38</f>
        <v>0.54297258122505199</v>
      </c>
    </row>
    <row r="39" spans="1:36" x14ac:dyDescent="0.2">
      <c r="A39" s="178"/>
      <c r="B39" s="898"/>
      <c r="C39" s="267" t="s">
        <v>707</v>
      </c>
      <c r="D39" s="317" t="s">
        <v>708</v>
      </c>
      <c r="E39" s="895" t="s">
        <v>277</v>
      </c>
      <c r="F39" s="318" t="s">
        <v>278</v>
      </c>
      <c r="G39" s="318">
        <v>2</v>
      </c>
      <c r="H39" s="570">
        <f>'3. BL Demand'!H39</f>
        <v>1.4670000000000001E-2</v>
      </c>
      <c r="I39" s="597">
        <f>'3. BL Demand'!I39</f>
        <v>1.442789320824688E-2</v>
      </c>
      <c r="J39" s="597">
        <f>'3. BL Demand'!J39</f>
        <v>1.418578641649376E-2</v>
      </c>
      <c r="K39" s="597">
        <f>'3. BL Demand'!K39</f>
        <v>1.3943679624740642E-2</v>
      </c>
      <c r="L39" s="576">
        <f>'3. BL Demand'!L39</f>
        <v>1.3701572832987521E-2</v>
      </c>
      <c r="M39" s="576">
        <f>'3. BL Demand'!M39</f>
        <v>1.3459466041234401E-2</v>
      </c>
      <c r="N39" s="576">
        <f>'3. BL Demand'!N39</f>
        <v>1.3217359249481283E-2</v>
      </c>
      <c r="O39" s="576">
        <f>'3. BL Demand'!O39</f>
        <v>1.2975252457728162E-2</v>
      </c>
      <c r="P39" s="576">
        <f>'3. BL Demand'!P39</f>
        <v>1.2733145665975042E-2</v>
      </c>
      <c r="Q39" s="576">
        <f>'3. BL Demand'!Q39</f>
        <v>1.2491038874221923E-2</v>
      </c>
      <c r="R39" s="576">
        <f>'3. BL Demand'!R39</f>
        <v>1.2248932082468803E-2</v>
      </c>
      <c r="S39" s="576">
        <f>'3. BL Demand'!S39</f>
        <v>1.2006825290715683E-2</v>
      </c>
      <c r="T39" s="576">
        <f>'3. BL Demand'!T39</f>
        <v>1.1764718498962564E-2</v>
      </c>
      <c r="U39" s="576">
        <f>'3. BL Demand'!U39</f>
        <v>1.1522611707209444E-2</v>
      </c>
      <c r="V39" s="576">
        <f>'3. BL Demand'!V39</f>
        <v>1.1280504915456324E-2</v>
      </c>
      <c r="W39" s="576">
        <f>'3. BL Demand'!W39</f>
        <v>1.1038398123703205E-2</v>
      </c>
      <c r="X39" s="576">
        <f>'3. BL Demand'!X39</f>
        <v>1.0796291331950085E-2</v>
      </c>
      <c r="Y39" s="576">
        <f>'3. BL Demand'!Y39</f>
        <v>1.0554184540196966E-2</v>
      </c>
      <c r="Z39" s="576">
        <f>'3. BL Demand'!Z39</f>
        <v>1.0312077748443846E-2</v>
      </c>
      <c r="AA39" s="576">
        <f>'3. BL Demand'!AA39</f>
        <v>1.0069970956690726E-2</v>
      </c>
      <c r="AB39" s="576">
        <f>'3. BL Demand'!AB39</f>
        <v>9.8278641649376074E-3</v>
      </c>
      <c r="AC39" s="576">
        <f>'3. BL Demand'!AC39</f>
        <v>9.5857573731844871E-3</v>
      </c>
      <c r="AD39" s="576">
        <f>'3. BL Demand'!AD39</f>
        <v>9.3436505814313668E-3</v>
      </c>
      <c r="AE39" s="576">
        <f>'3. BL Demand'!AE39</f>
        <v>9.1015437896782483E-3</v>
      </c>
      <c r="AF39" s="576">
        <f>'3. BL Demand'!AF39</f>
        <v>8.859436997925128E-3</v>
      </c>
      <c r="AG39" s="576">
        <f>'3. BL Demand'!AG39</f>
        <v>8.6173302061720077E-3</v>
      </c>
      <c r="AH39" s="576">
        <f>'3. BL Demand'!AH39</f>
        <v>8.3752234144188892E-3</v>
      </c>
      <c r="AI39" s="576">
        <f>'3. BL Demand'!AI39</f>
        <v>8.1331166226657689E-3</v>
      </c>
      <c r="AJ39" s="577">
        <f>'3. BL Demand'!AJ39</f>
        <v>7.8910098309126504E-3</v>
      </c>
    </row>
    <row r="40" spans="1:36" x14ac:dyDescent="0.2">
      <c r="A40" s="140"/>
      <c r="B40" s="898"/>
      <c r="C40" s="267" t="s">
        <v>709</v>
      </c>
      <c r="D40" s="317" t="s">
        <v>282</v>
      </c>
      <c r="E40" s="895" t="s">
        <v>283</v>
      </c>
      <c r="F40" s="318" t="s">
        <v>278</v>
      </c>
      <c r="G40" s="318">
        <v>2</v>
      </c>
      <c r="H40" s="570">
        <f>'3. BL Demand'!H40</f>
        <v>8.6980000000000002E-2</v>
      </c>
      <c r="I40" s="597">
        <f>'3. BL Demand'!I40</f>
        <v>8.6980000000000002E-2</v>
      </c>
      <c r="J40" s="597">
        <f>'3. BL Demand'!J40</f>
        <v>8.6980000000000002E-2</v>
      </c>
      <c r="K40" s="597">
        <f>'3. BL Demand'!K40</f>
        <v>8.6980000000000002E-2</v>
      </c>
      <c r="L40" s="576">
        <f>'3. BL Demand'!L40</f>
        <v>8.6980000000000002E-2</v>
      </c>
      <c r="M40" s="576">
        <f>'3. BL Demand'!M40</f>
        <v>8.6980000000000002E-2</v>
      </c>
      <c r="N40" s="576">
        <f>'3. BL Demand'!N40</f>
        <v>8.6980000000000002E-2</v>
      </c>
      <c r="O40" s="576">
        <f>'3. BL Demand'!O40</f>
        <v>8.6980000000000002E-2</v>
      </c>
      <c r="P40" s="576">
        <f>'3. BL Demand'!P40</f>
        <v>8.6980000000000002E-2</v>
      </c>
      <c r="Q40" s="576">
        <f>'3. BL Demand'!Q40</f>
        <v>8.6980000000000002E-2</v>
      </c>
      <c r="R40" s="576">
        <f>'3. BL Demand'!R40</f>
        <v>8.6980000000000002E-2</v>
      </c>
      <c r="S40" s="576">
        <f>'3. BL Demand'!S40</f>
        <v>8.6980000000000002E-2</v>
      </c>
      <c r="T40" s="576">
        <f>'3. BL Demand'!T40</f>
        <v>8.6980000000000002E-2</v>
      </c>
      <c r="U40" s="576">
        <f>'3. BL Demand'!U40</f>
        <v>8.6980000000000002E-2</v>
      </c>
      <c r="V40" s="576">
        <f>'3. BL Demand'!V40</f>
        <v>8.6980000000000002E-2</v>
      </c>
      <c r="W40" s="576">
        <f>'3. BL Demand'!W40</f>
        <v>8.6980000000000002E-2</v>
      </c>
      <c r="X40" s="576">
        <f>'3. BL Demand'!X40</f>
        <v>8.6980000000000002E-2</v>
      </c>
      <c r="Y40" s="576">
        <f>'3. BL Demand'!Y40</f>
        <v>8.6980000000000002E-2</v>
      </c>
      <c r="Z40" s="576">
        <f>'3. BL Demand'!Z40</f>
        <v>8.6980000000000002E-2</v>
      </c>
      <c r="AA40" s="576">
        <f>'3. BL Demand'!AA40</f>
        <v>8.6980000000000002E-2</v>
      </c>
      <c r="AB40" s="576">
        <f>'3. BL Demand'!AB40</f>
        <v>8.6980000000000002E-2</v>
      </c>
      <c r="AC40" s="576">
        <f>'3. BL Demand'!AC40</f>
        <v>8.6980000000000002E-2</v>
      </c>
      <c r="AD40" s="576">
        <f>'3. BL Demand'!AD40</f>
        <v>8.6980000000000002E-2</v>
      </c>
      <c r="AE40" s="576">
        <f>'3. BL Demand'!AE40</f>
        <v>8.6980000000000002E-2</v>
      </c>
      <c r="AF40" s="576">
        <f>'3. BL Demand'!AF40</f>
        <v>8.6980000000000002E-2</v>
      </c>
      <c r="AG40" s="576">
        <f>'3. BL Demand'!AG40</f>
        <v>8.6980000000000002E-2</v>
      </c>
      <c r="AH40" s="576">
        <f>'3. BL Demand'!AH40</f>
        <v>8.6980000000000002E-2</v>
      </c>
      <c r="AI40" s="576">
        <f>'3. BL Demand'!AI40</f>
        <v>8.6980000000000002E-2</v>
      </c>
      <c r="AJ40" s="577">
        <f>'3. BL Demand'!AJ40</f>
        <v>8.6980000000000002E-2</v>
      </c>
    </row>
    <row r="41" spans="1:36" ht="38.25" x14ac:dyDescent="0.25">
      <c r="A41" s="179"/>
      <c r="B41" s="898"/>
      <c r="C41" s="453" t="s">
        <v>710</v>
      </c>
      <c r="D41" s="454" t="s">
        <v>711</v>
      </c>
      <c r="E41" s="350" t="s">
        <v>712</v>
      </c>
      <c r="F41" s="455" t="s">
        <v>278</v>
      </c>
      <c r="G41" s="456">
        <v>2</v>
      </c>
      <c r="H41" s="561">
        <f>'3. BL Demand'!H41</f>
        <v>2.4870917808219177</v>
      </c>
      <c r="I41" s="899">
        <f>H41+SUM(I42:I47)</f>
        <v>2.5894116946585464</v>
      </c>
      <c r="J41" s="899">
        <f>I41+SUM(J42:J47)</f>
        <v>2.691695210422929</v>
      </c>
      <c r="K41" s="899">
        <f>J41+SUM(K42:K47)</f>
        <v>2.7939450059481863</v>
      </c>
      <c r="L41" s="900">
        <f>K41+SUM(L42:L47)</f>
        <v>2.8942567853916237</v>
      </c>
      <c r="M41" s="900">
        <f t="shared" ref="M41:AJ41" si="6">L41+SUM(M42:M47)</f>
        <v>2.9993851270033351</v>
      </c>
      <c r="N41" s="900">
        <f t="shared" si="6"/>
        <v>3.1036586249786429</v>
      </c>
      <c r="O41" s="900">
        <f t="shared" si="6"/>
        <v>3.2070924666541152</v>
      </c>
      <c r="P41" s="900">
        <f t="shared" si="6"/>
        <v>3.3097004656728455</v>
      </c>
      <c r="Q41" s="900">
        <f t="shared" si="6"/>
        <v>3.8222027538043322</v>
      </c>
      <c r="R41" s="900">
        <f t="shared" si="6"/>
        <v>4.3283735640739227</v>
      </c>
      <c r="S41" s="900">
        <f t="shared" si="6"/>
        <v>4.8345094543932285</v>
      </c>
      <c r="T41" s="900">
        <f t="shared" si="6"/>
        <v>5.3406102285130483</v>
      </c>
      <c r="U41" s="900">
        <f t="shared" si="6"/>
        <v>5.8466767584934001</v>
      </c>
      <c r="V41" s="900">
        <f t="shared" si="6"/>
        <v>5.9383429370435712</v>
      </c>
      <c r="W41" s="900">
        <f t="shared" si="6"/>
        <v>6.029284300518329</v>
      </c>
      <c r="X41" s="900">
        <f t="shared" si="6"/>
        <v>6.1195148946878586</v>
      </c>
      <c r="Y41" s="900">
        <f t="shared" si="6"/>
        <v>6.2090484199854421</v>
      </c>
      <c r="Z41" s="900">
        <f t="shared" si="6"/>
        <v>6.297898565803675</v>
      </c>
      <c r="AA41" s="900">
        <f t="shared" si="6"/>
        <v>6.3860761123898584</v>
      </c>
      <c r="AB41" s="900">
        <f t="shared" si="6"/>
        <v>6.4753002427184221</v>
      </c>
      <c r="AC41" s="900">
        <f t="shared" si="6"/>
        <v>6.5638770710796859</v>
      </c>
      <c r="AD41" s="900">
        <f t="shared" si="6"/>
        <v>6.6518187878818349</v>
      </c>
      <c r="AE41" s="900">
        <f t="shared" si="6"/>
        <v>6.7391375742167137</v>
      </c>
      <c r="AF41" s="900">
        <f t="shared" si="6"/>
        <v>6.8258441411696813</v>
      </c>
      <c r="AG41" s="900">
        <f t="shared" si="6"/>
        <v>6.911950652421317</v>
      </c>
      <c r="AH41" s="900">
        <f t="shared" si="6"/>
        <v>6.9974678016882477</v>
      </c>
      <c r="AI41" s="900">
        <f t="shared" si="6"/>
        <v>7.0824062746014169</v>
      </c>
      <c r="AJ41" s="900">
        <f t="shared" si="6"/>
        <v>7.1667767487201193</v>
      </c>
    </row>
    <row r="42" spans="1:36" x14ac:dyDescent="0.2">
      <c r="A42" s="901"/>
      <c r="B42" s="898"/>
      <c r="C42" s="267" t="s">
        <v>713</v>
      </c>
      <c r="D42" s="323" t="s">
        <v>714</v>
      </c>
      <c r="E42" s="895" t="s">
        <v>289</v>
      </c>
      <c r="F42" s="318" t="s">
        <v>278</v>
      </c>
      <c r="G42" s="457">
        <v>2</v>
      </c>
      <c r="H42" s="593">
        <f>'3. BL Demand'!H42</f>
        <v>5.6444364172724672E-2</v>
      </c>
      <c r="I42" s="587">
        <f>'3. BL Demand'!I42</f>
        <v>5.6444364172724672E-2</v>
      </c>
      <c r="J42" s="587">
        <f>'3. BL Demand'!J42</f>
        <v>5.6444364172724665E-2</v>
      </c>
      <c r="K42" s="899">
        <f>'3. BL Demand'!K42</f>
        <v>5.6444364172724679E-2</v>
      </c>
      <c r="L42" s="576">
        <f>'3. BL Demand'!L42</f>
        <v>5.6444364172724679E-2</v>
      </c>
      <c r="M42" s="576">
        <f>'3. BL Demand'!M42</f>
        <v>6.2129408046236505E-2</v>
      </c>
      <c r="N42" s="576">
        <f>'3. BL Demand'!N42</f>
        <v>6.2129408046236505E-2</v>
      </c>
      <c r="O42" s="576">
        <f>'3. BL Demand'!O42</f>
        <v>6.2129408046236505E-2</v>
      </c>
      <c r="P42" s="576">
        <f>'3. BL Demand'!P42</f>
        <v>6.212940804623656E-2</v>
      </c>
      <c r="Q42" s="576">
        <f>'3. BL Demand'!Q42</f>
        <v>6.2129408046236449E-2</v>
      </c>
      <c r="R42" s="576">
        <f>'3. BL Demand'!R42</f>
        <v>5.5835252329134166E-2</v>
      </c>
      <c r="S42" s="576">
        <f>'3. BL Demand'!S42</f>
        <v>5.5835252329134166E-2</v>
      </c>
      <c r="T42" s="576">
        <f>'3. BL Demand'!T42</f>
        <v>5.5835252329134166E-2</v>
      </c>
      <c r="U42" s="576">
        <f>'3. BL Demand'!U42</f>
        <v>5.5835252329134166E-2</v>
      </c>
      <c r="V42" s="576">
        <f>'3. BL Demand'!V42</f>
        <v>5.5835252329134166E-2</v>
      </c>
      <c r="W42" s="576">
        <f>'3. BL Demand'!W42</f>
        <v>5.5835252329134166E-2</v>
      </c>
      <c r="X42" s="576">
        <f>'3. BL Demand'!X42</f>
        <v>5.5835252329134166E-2</v>
      </c>
      <c r="Y42" s="576">
        <f>'3. BL Demand'!Y42</f>
        <v>5.5835252329134166E-2</v>
      </c>
      <c r="Z42" s="576">
        <f>'3. BL Demand'!Z42</f>
        <v>5.5835252329134166E-2</v>
      </c>
      <c r="AA42" s="576">
        <f>'3. BL Demand'!AA42</f>
        <v>5.5835252329134166E-2</v>
      </c>
      <c r="AB42" s="576">
        <f>'3. BL Demand'!AB42</f>
        <v>5.7540765491187584E-2</v>
      </c>
      <c r="AC42" s="576">
        <f>'3. BL Demand'!AC42</f>
        <v>5.7540765491187584E-2</v>
      </c>
      <c r="AD42" s="576">
        <f>'3. BL Demand'!AD42</f>
        <v>5.7540765491187584E-2</v>
      </c>
      <c r="AE42" s="576">
        <f>'3. BL Demand'!AE42</f>
        <v>5.7540765491187584E-2</v>
      </c>
      <c r="AF42" s="576">
        <f>'3. BL Demand'!AF42</f>
        <v>5.7540765491187584E-2</v>
      </c>
      <c r="AG42" s="576">
        <f>'3. BL Demand'!AG42</f>
        <v>5.7540765491187584E-2</v>
      </c>
      <c r="AH42" s="576">
        <f>'3. BL Demand'!AH42</f>
        <v>5.7540765491187584E-2</v>
      </c>
      <c r="AI42" s="576">
        <f>'3. BL Demand'!AI42</f>
        <v>5.7540765491187584E-2</v>
      </c>
      <c r="AJ42" s="576">
        <f>'3. BL Demand'!AJ42</f>
        <v>5.7540765491187584E-2</v>
      </c>
    </row>
    <row r="43" spans="1:36" x14ac:dyDescent="0.2">
      <c r="A43" s="901"/>
      <c r="B43" s="898"/>
      <c r="C43" s="267" t="s">
        <v>715</v>
      </c>
      <c r="D43" s="325" t="s">
        <v>291</v>
      </c>
      <c r="E43" s="895" t="s">
        <v>292</v>
      </c>
      <c r="F43" s="318" t="s">
        <v>278</v>
      </c>
      <c r="G43" s="457">
        <v>2</v>
      </c>
      <c r="H43" s="593">
        <f>'3. BL Demand'!H43</f>
        <v>3.7999999999999999E-2</v>
      </c>
      <c r="I43" s="587">
        <f>'3. BL Demand'!I43</f>
        <v>4.6742955375161967E-2</v>
      </c>
      <c r="J43" s="587">
        <f>'3. BL Demand'!J43</f>
        <v>4.6742955375161967E-2</v>
      </c>
      <c r="K43" s="899">
        <f>'3. BL Demand'!K43</f>
        <v>4.6742955375161953E-2</v>
      </c>
      <c r="L43" s="576">
        <f>'3. BL Demand'!L43</f>
        <v>4.483964066097957E-2</v>
      </c>
      <c r="M43" s="576">
        <f>'3. BL Demand'!M43</f>
        <v>4.4005571051004069E-2</v>
      </c>
      <c r="N43" s="576">
        <f>'3. BL Demand'!N43</f>
        <v>4.3186108614583246E-2</v>
      </c>
      <c r="O43" s="576">
        <f>'3. BL Demand'!O43</f>
        <v>4.2382714069072618E-2</v>
      </c>
      <c r="P43" s="576">
        <f>'3. BL Demand'!P43</f>
        <v>4.1593926697116784E-2</v>
      </c>
      <c r="Q43" s="576">
        <f>'3. BL Demand'!Q43</f>
        <v>4.0819746498715628E-2</v>
      </c>
      <c r="R43" s="576">
        <f>'3. BL Demand'!R43</f>
        <v>4.0060173473869268E-2</v>
      </c>
      <c r="S43" s="576">
        <f>'3. BL Demand'!S43</f>
        <v>3.9313746905222102E-2</v>
      </c>
      <c r="T43" s="576">
        <f>'3. BL Demand'!T43</f>
        <v>3.8581927510129732E-2</v>
      </c>
      <c r="U43" s="576">
        <f>'3. BL Demand'!U43</f>
        <v>3.786471528859215E-2</v>
      </c>
      <c r="V43" s="576">
        <f>'3. BL Demand'!V43</f>
        <v>3.7159188805898337E-2</v>
      </c>
      <c r="W43" s="576">
        <f>'3. BL Demand'!W43</f>
        <v>3.6468269496759145E-2</v>
      </c>
      <c r="X43" s="576">
        <f>'3. BL Demand'!X43</f>
        <v>3.578903592646384E-2</v>
      </c>
      <c r="Y43" s="576">
        <f>'3. BL Demand'!Y43</f>
        <v>3.5122948812367778E-2</v>
      </c>
      <c r="Z43" s="576">
        <f>'3. BL Demand'!Z43</f>
        <v>3.4470008154470974E-2</v>
      </c>
      <c r="AA43" s="576">
        <f>'3. BL Demand'!AA43</f>
        <v>3.382729251806256E-2</v>
      </c>
      <c r="AB43" s="576">
        <f>'3. BL Demand'!AB43</f>
        <v>3.3197723337853292E-2</v>
      </c>
      <c r="AC43" s="576">
        <f>'3. BL Demand'!AC43</f>
        <v>3.2579839896487897E-2</v>
      </c>
      <c r="AD43" s="576">
        <f>'3. BL Demand'!AD43</f>
        <v>3.197364219396627E-2</v>
      </c>
      <c r="AE43" s="576">
        <f>'3. BL Demand'!AE43</f>
        <v>3.1379130230288411E-2</v>
      </c>
      <c r="AF43" s="576">
        <f>'3. BL Demand'!AF43</f>
        <v>3.0794843288098946E-2</v>
      </c>
      <c r="AG43" s="576">
        <f>'3. BL Demand'!AG43</f>
        <v>3.0222242084753135E-2</v>
      </c>
      <c r="AH43" s="576">
        <f>'3. BL Demand'!AH43</f>
        <v>2.9659865902895717E-2</v>
      </c>
      <c r="AI43" s="576">
        <f>'3. BL Demand'!AI43</f>
        <v>2.9107714742526696E-2</v>
      </c>
      <c r="AJ43" s="576">
        <f>'3. BL Demand'!AJ43</f>
        <v>2.8565788603645843E-2</v>
      </c>
    </row>
    <row r="44" spans="1:36" x14ac:dyDescent="0.2">
      <c r="A44" s="901"/>
      <c r="B44" s="898"/>
      <c r="C44" s="267" t="s">
        <v>716</v>
      </c>
      <c r="D44" s="317" t="s">
        <v>294</v>
      </c>
      <c r="E44" s="895" t="s">
        <v>295</v>
      </c>
      <c r="F44" s="318" t="s">
        <v>278</v>
      </c>
      <c r="G44" s="457">
        <v>2</v>
      </c>
      <c r="H44" s="593">
        <f>'3. BL Demand'!H44</f>
        <v>0</v>
      </c>
      <c r="I44" s="587">
        <f>'3. BL Demand'!I44</f>
        <v>0</v>
      </c>
      <c r="J44" s="587">
        <f>'3. BL Demand'!J44</f>
        <v>0</v>
      </c>
      <c r="K44" s="899">
        <f>'3. BL Demand'!K44</f>
        <v>0</v>
      </c>
      <c r="L44" s="576">
        <f>'3. BL Demand'!L44</f>
        <v>0</v>
      </c>
      <c r="M44" s="576">
        <f>'3. BL Demand'!M44</f>
        <v>0</v>
      </c>
      <c r="N44" s="576">
        <f>'3. BL Demand'!N44</f>
        <v>0</v>
      </c>
      <c r="O44" s="576">
        <f>'3. BL Demand'!O44</f>
        <v>0</v>
      </c>
      <c r="P44" s="576">
        <f>'3. BL Demand'!P44</f>
        <v>0</v>
      </c>
      <c r="Q44" s="576">
        <v>0.41070510408384814</v>
      </c>
      <c r="R44" s="576">
        <v>0.4114646771086945</v>
      </c>
      <c r="S44" s="576">
        <v>0.41221110367734159</v>
      </c>
      <c r="T44" s="576">
        <v>0.41294292307243397</v>
      </c>
      <c r="U44" s="576">
        <v>0.41366013529397161</v>
      </c>
      <c r="V44" s="576">
        <v>0</v>
      </c>
      <c r="W44" s="576">
        <v>0</v>
      </c>
      <c r="X44" s="576">
        <v>0</v>
      </c>
      <c r="Y44" s="576">
        <v>0</v>
      </c>
      <c r="Z44" s="576">
        <v>0</v>
      </c>
      <c r="AA44" s="576">
        <v>0</v>
      </c>
      <c r="AB44" s="576">
        <v>0</v>
      </c>
      <c r="AC44" s="576">
        <v>0</v>
      </c>
      <c r="AD44" s="576">
        <v>0</v>
      </c>
      <c r="AE44" s="576">
        <v>0</v>
      </c>
      <c r="AF44" s="576">
        <v>0</v>
      </c>
      <c r="AG44" s="576">
        <v>0</v>
      </c>
      <c r="AH44" s="576">
        <v>0</v>
      </c>
      <c r="AI44" s="576">
        <v>0</v>
      </c>
      <c r="AJ44" s="576">
        <v>0</v>
      </c>
    </row>
    <row r="45" spans="1:36" x14ac:dyDescent="0.2">
      <c r="A45" s="901"/>
      <c r="B45" s="898"/>
      <c r="C45" s="267" t="s">
        <v>717</v>
      </c>
      <c r="D45" s="317" t="s">
        <v>297</v>
      </c>
      <c r="E45" s="895" t="s">
        <v>298</v>
      </c>
      <c r="F45" s="318" t="s">
        <v>278</v>
      </c>
      <c r="G45" s="457">
        <v>2</v>
      </c>
      <c r="H45" s="593">
        <f>'3. BL Demand'!H45</f>
        <v>0</v>
      </c>
      <c r="I45" s="587">
        <f>'3. BL Demand'!I45</f>
        <v>0</v>
      </c>
      <c r="J45" s="587">
        <f>'3. BL Demand'!J45</f>
        <v>0</v>
      </c>
      <c r="K45" s="899">
        <f>'3. BL Demand'!K45</f>
        <v>0</v>
      </c>
      <c r="L45" s="576">
        <f>'3. BL Demand'!L45</f>
        <v>0</v>
      </c>
      <c r="M45" s="576">
        <f>'3. BL Demand'!M45</f>
        <v>0</v>
      </c>
      <c r="N45" s="576">
        <f>'3. BL Demand'!N45</f>
        <v>0</v>
      </c>
      <c r="O45" s="576">
        <f>'3. BL Demand'!O45</f>
        <v>0</v>
      </c>
      <c r="P45" s="576">
        <f>'3. BL Demand'!P45</f>
        <v>0</v>
      </c>
      <c r="Q45" s="576">
        <f>'3. BL Demand'!Q45</f>
        <v>0</v>
      </c>
      <c r="R45" s="576">
        <f>'3. BL Demand'!R45</f>
        <v>0</v>
      </c>
      <c r="S45" s="576">
        <f>'3. BL Demand'!S45</f>
        <v>0</v>
      </c>
      <c r="T45" s="576">
        <f>'3. BL Demand'!T45</f>
        <v>0</v>
      </c>
      <c r="U45" s="576">
        <f>'3. BL Demand'!U45</f>
        <v>0</v>
      </c>
      <c r="V45" s="576">
        <f>'3. BL Demand'!V45</f>
        <v>0</v>
      </c>
      <c r="W45" s="576">
        <f>'3. BL Demand'!W45</f>
        <v>0</v>
      </c>
      <c r="X45" s="576">
        <f>'3. BL Demand'!X45</f>
        <v>0</v>
      </c>
      <c r="Y45" s="576">
        <f>'3. BL Demand'!Y45</f>
        <v>0</v>
      </c>
      <c r="Z45" s="576">
        <f>'3. BL Demand'!Z45</f>
        <v>0</v>
      </c>
      <c r="AA45" s="576">
        <f>'3. BL Demand'!AA45</f>
        <v>0</v>
      </c>
      <c r="AB45" s="576">
        <f>'3. BL Demand'!AB45</f>
        <v>0</v>
      </c>
      <c r="AC45" s="576">
        <f>'3. BL Demand'!AC45</f>
        <v>0</v>
      </c>
      <c r="AD45" s="576">
        <f>'3. BL Demand'!AD45</f>
        <v>0</v>
      </c>
      <c r="AE45" s="576">
        <f>'3. BL Demand'!AE45</f>
        <v>0</v>
      </c>
      <c r="AF45" s="576">
        <f>'3. BL Demand'!AF45</f>
        <v>0</v>
      </c>
      <c r="AG45" s="576">
        <f>'3. BL Demand'!AG45</f>
        <v>0</v>
      </c>
      <c r="AH45" s="576">
        <f>'3. BL Demand'!AH45</f>
        <v>0</v>
      </c>
      <c r="AI45" s="576">
        <f>'3. BL Demand'!AI45</f>
        <v>0</v>
      </c>
      <c r="AJ45" s="576">
        <f>'3. BL Demand'!AJ45</f>
        <v>0</v>
      </c>
    </row>
    <row r="46" spans="1:36" ht="15.75" thickBot="1" x14ac:dyDescent="0.25">
      <c r="A46" s="901"/>
      <c r="B46" s="898"/>
      <c r="C46" s="267" t="s">
        <v>718</v>
      </c>
      <c r="D46" s="317" t="s">
        <v>719</v>
      </c>
      <c r="E46" s="895" t="s">
        <v>301</v>
      </c>
      <c r="F46" s="318" t="s">
        <v>278</v>
      </c>
      <c r="G46" s="457">
        <v>2</v>
      </c>
      <c r="H46" s="593">
        <f>'3. BL Demand'!H46</f>
        <v>0</v>
      </c>
      <c r="I46" s="587">
        <f>'3. BL Demand'!I46</f>
        <v>0</v>
      </c>
      <c r="J46" s="587">
        <f>'3. BL Demand'!J46</f>
        <v>0</v>
      </c>
      <c r="K46" s="899">
        <f>'3. BL Demand'!K46</f>
        <v>0</v>
      </c>
      <c r="L46" s="566">
        <f>'3. BL Demand'!L46</f>
        <v>0</v>
      </c>
      <c r="M46" s="566">
        <f>'3. BL Demand'!M46</f>
        <v>0</v>
      </c>
      <c r="N46" s="566">
        <f>'3. BL Demand'!N46</f>
        <v>0</v>
      </c>
      <c r="O46" s="566">
        <f>'3. BL Demand'!O46</f>
        <v>0</v>
      </c>
      <c r="P46" s="566">
        <f>'3. BL Demand'!P46</f>
        <v>0</v>
      </c>
      <c r="Q46" s="566">
        <f>'3. BL Demand'!Q46</f>
        <v>0</v>
      </c>
      <c r="R46" s="566">
        <f>'3. BL Demand'!R46</f>
        <v>0</v>
      </c>
      <c r="S46" s="566">
        <f>'3. BL Demand'!S46</f>
        <v>0</v>
      </c>
      <c r="T46" s="566">
        <f>'3. BL Demand'!T46</f>
        <v>0</v>
      </c>
      <c r="U46" s="566">
        <f>'3. BL Demand'!U46</f>
        <v>0</v>
      </c>
      <c r="V46" s="566">
        <f>'3. BL Demand'!V46</f>
        <v>0</v>
      </c>
      <c r="W46" s="566">
        <f>'3. BL Demand'!W46</f>
        <v>0</v>
      </c>
      <c r="X46" s="566">
        <f>'3. BL Demand'!X46</f>
        <v>0</v>
      </c>
      <c r="Y46" s="566">
        <f>'3. BL Demand'!Y46</f>
        <v>0</v>
      </c>
      <c r="Z46" s="566">
        <f>'3. BL Demand'!Z46</f>
        <v>0</v>
      </c>
      <c r="AA46" s="566">
        <f>'3. BL Demand'!AA46</f>
        <v>0</v>
      </c>
      <c r="AB46" s="566">
        <f>'3. BL Demand'!AB46</f>
        <v>0</v>
      </c>
      <c r="AC46" s="566">
        <f>'3. BL Demand'!AC46</f>
        <v>0</v>
      </c>
      <c r="AD46" s="566">
        <f>'3. BL Demand'!AD46</f>
        <v>0</v>
      </c>
      <c r="AE46" s="566">
        <f>'3. BL Demand'!AE46</f>
        <v>0</v>
      </c>
      <c r="AF46" s="566">
        <f>'3. BL Demand'!AF46</f>
        <v>0</v>
      </c>
      <c r="AG46" s="566">
        <f>'3. BL Demand'!AG46</f>
        <v>0</v>
      </c>
      <c r="AH46" s="566">
        <f>'3. BL Demand'!AH46</f>
        <v>0</v>
      </c>
      <c r="AI46" s="566">
        <f>'3. BL Demand'!AI46</f>
        <v>0</v>
      </c>
      <c r="AJ46" s="567">
        <f>'3. BL Demand'!AJ46</f>
        <v>0</v>
      </c>
    </row>
    <row r="47" spans="1:36" x14ac:dyDescent="0.2">
      <c r="A47" s="901"/>
      <c r="B47" s="898"/>
      <c r="C47" s="267" t="s">
        <v>720</v>
      </c>
      <c r="D47" s="317" t="s">
        <v>303</v>
      </c>
      <c r="E47" s="895" t="s">
        <v>304</v>
      </c>
      <c r="F47" s="318" t="s">
        <v>278</v>
      </c>
      <c r="G47" s="457">
        <v>2</v>
      </c>
      <c r="H47" s="593">
        <f>'3. BL Demand'!H47</f>
        <v>0</v>
      </c>
      <c r="I47" s="587">
        <f>'3. BL Demand'!I47</f>
        <v>-8.6740571125801583E-4</v>
      </c>
      <c r="J47" s="587">
        <f>'3. BL Demand'!J47</f>
        <v>-9.0380378350391768E-4</v>
      </c>
      <c r="K47" s="899">
        <f>'3. BL Demand'!K47</f>
        <v>-9.3752402262953184E-4</v>
      </c>
      <c r="L47" s="896">
        <f>'3. BL Demand'!L47</f>
        <v>-9.7222539026688539E-4</v>
      </c>
      <c r="M47" s="896">
        <f>'3. BL Demand'!M47</f>
        <v>-1.0066374855291543E-3</v>
      </c>
      <c r="N47" s="896">
        <f>'3. BL Demand'!N47</f>
        <v>-1.0420186855121755E-3</v>
      </c>
      <c r="O47" s="896">
        <f>'3. BL Demand'!O47</f>
        <v>-1.0782804398368172E-3</v>
      </c>
      <c r="P47" s="896">
        <f>'3. BL Demand'!P47</f>
        <v>-1.115335724623037E-3</v>
      </c>
      <c r="Q47" s="896">
        <f>'3. BL Demand'!Q47</f>
        <v>-1.151970497313414E-3</v>
      </c>
      <c r="R47" s="896">
        <f>'3. BL Demand'!R47</f>
        <v>-1.18929264210783E-3</v>
      </c>
      <c r="S47" s="896">
        <f>'3. BL Demand'!S47</f>
        <v>-1.2242125923917228E-3</v>
      </c>
      <c r="T47" s="896">
        <f>'3. BL Demand'!T47</f>
        <v>-1.2593287918775786E-3</v>
      </c>
      <c r="U47" s="896">
        <f>'3. BL Demand'!U47</f>
        <v>-1.2935729313462616E-3</v>
      </c>
      <c r="V47" s="896">
        <f>'3. BL Demand'!V47</f>
        <v>-1.3282625848614771E-3</v>
      </c>
      <c r="W47" s="896">
        <f>'3. BL Demand'!W47</f>
        <v>-1.3621583511353491E-3</v>
      </c>
      <c r="X47" s="896">
        <f>'3. BL Demand'!X47</f>
        <v>-1.3936940860685353E-3</v>
      </c>
      <c r="Y47" s="896">
        <f>'3. BL Demand'!Y47</f>
        <v>-1.4246758439180668E-3</v>
      </c>
      <c r="Z47" s="896">
        <f>'3. BL Demand'!Z47</f>
        <v>-1.4551146653725483E-3</v>
      </c>
      <c r="AA47" s="896">
        <f>'3. BL Demand'!AA47</f>
        <v>-1.484998261013061E-3</v>
      </c>
      <c r="AB47" s="896">
        <f>'3. BL Demand'!AB47</f>
        <v>-1.514358500477556E-3</v>
      </c>
      <c r="AC47" s="896">
        <f>'3. BL Demand'!AC47</f>
        <v>-1.5437770264115898E-3</v>
      </c>
      <c r="AD47" s="896">
        <f>'3. BL Demand'!AD47</f>
        <v>-1.5726908830051797E-3</v>
      </c>
      <c r="AE47" s="896">
        <f>'3. BL Demand'!AE47</f>
        <v>-1.6011093865972725E-3</v>
      </c>
      <c r="AF47" s="896">
        <f>'3. BL Demand'!AF47</f>
        <v>-1.6290418263192805E-3</v>
      </c>
      <c r="AG47" s="896">
        <f>'3. BL Demand'!AG47</f>
        <v>-1.656496324305408E-3</v>
      </c>
      <c r="AH47" s="896">
        <f>'3. BL Demand'!AH47</f>
        <v>-1.6834821271527289E-3</v>
      </c>
      <c r="AI47" s="896">
        <f>'3. BL Demand'!AI47</f>
        <v>-1.7100073205451737E-3</v>
      </c>
      <c r="AJ47" s="897">
        <f>'3. BL Demand'!AJ47</f>
        <v>-1.7360799761308955E-3</v>
      </c>
    </row>
    <row r="48" spans="1:36" x14ac:dyDescent="0.2">
      <c r="A48" s="901"/>
      <c r="B48" s="898"/>
      <c r="C48" s="267" t="s">
        <v>721</v>
      </c>
      <c r="D48" s="317" t="s">
        <v>306</v>
      </c>
      <c r="E48" s="895" t="s">
        <v>283</v>
      </c>
      <c r="F48" s="318" t="s">
        <v>278</v>
      </c>
      <c r="G48" s="457">
        <v>2</v>
      </c>
      <c r="H48" s="570">
        <f>'3. BL Demand'!H48</f>
        <v>0.15142</v>
      </c>
      <c r="I48" s="587">
        <f>'3. BL Demand'!I48</f>
        <v>0.15142</v>
      </c>
      <c r="J48" s="587">
        <f>'3. BL Demand'!J48</f>
        <v>0.15142</v>
      </c>
      <c r="K48" s="899">
        <f>'3. BL Demand'!K48</f>
        <v>0.15142</v>
      </c>
      <c r="L48" s="576">
        <f>'3. BL Demand'!L48</f>
        <v>0.15142</v>
      </c>
      <c r="M48" s="576">
        <f>'3. BL Demand'!M48</f>
        <v>0.15142</v>
      </c>
      <c r="N48" s="576">
        <f>'3. BL Demand'!N48</f>
        <v>0.15142</v>
      </c>
      <c r="O48" s="576">
        <f>'3. BL Demand'!O48</f>
        <v>0.15142</v>
      </c>
      <c r="P48" s="576">
        <f>'3. BL Demand'!P48</f>
        <v>0.15142</v>
      </c>
      <c r="Q48" s="576">
        <f>'3. BL Demand'!Q48+'3. BL Demand'!Q50</f>
        <v>0.27324753424657533</v>
      </c>
      <c r="R48" s="576">
        <f>'3. BL Demand'!R48+'3. BL Demand'!R50</f>
        <v>0.27324753424657533</v>
      </c>
      <c r="S48" s="576">
        <f>'3. BL Demand'!S48+'3. BL Demand'!S50</f>
        <v>0.27324753424657533</v>
      </c>
      <c r="T48" s="576">
        <f>'3. BL Demand'!T48+'3. BL Demand'!T50</f>
        <v>0.27324753424657533</v>
      </c>
      <c r="U48" s="576">
        <f>'3. BL Demand'!U48+'3. BL Demand'!U50</f>
        <v>0.27324753424657533</v>
      </c>
      <c r="V48" s="576">
        <f>'3. BL Demand'!V48+'3. BL Demand'!V50</f>
        <v>0.27324753424657533</v>
      </c>
      <c r="W48" s="576">
        <f>'3. BL Demand'!W48+'3. BL Demand'!W50</f>
        <v>0.27324753424657533</v>
      </c>
      <c r="X48" s="576">
        <f>'3. BL Demand'!X48+'3. BL Demand'!X50</f>
        <v>0.27324753424657533</v>
      </c>
      <c r="Y48" s="576">
        <f>'3. BL Demand'!Y48+'3. BL Demand'!Y50</f>
        <v>0.27324753424657533</v>
      </c>
      <c r="Z48" s="576">
        <f>'3. BL Demand'!Z48+'3. BL Demand'!Z50</f>
        <v>0.27324753424657533</v>
      </c>
      <c r="AA48" s="576">
        <f>'3. BL Demand'!AA48+'3. BL Demand'!AA50</f>
        <v>0.27324753424657533</v>
      </c>
      <c r="AB48" s="576">
        <f>'3. BL Demand'!AB48+'3. BL Demand'!AB50</f>
        <v>0.27324753424657533</v>
      </c>
      <c r="AC48" s="576">
        <f>'3. BL Demand'!AC48+'3. BL Demand'!AC50</f>
        <v>0.27324753424657533</v>
      </c>
      <c r="AD48" s="576">
        <f>'3. BL Demand'!AD48+'3. BL Demand'!AD50</f>
        <v>0.27324753424657533</v>
      </c>
      <c r="AE48" s="576">
        <f>'3. BL Demand'!AE48+'3. BL Demand'!AE50</f>
        <v>0.27324753424657533</v>
      </c>
      <c r="AF48" s="576">
        <f>'3. BL Demand'!AF48+'3. BL Demand'!AF50</f>
        <v>0.27324753424657533</v>
      </c>
      <c r="AG48" s="576">
        <f>'3. BL Demand'!AG48+'3. BL Demand'!AG50</f>
        <v>0.27324753424657533</v>
      </c>
      <c r="AH48" s="576">
        <f>'3. BL Demand'!AH48+'3. BL Demand'!AH50</f>
        <v>0.27324753424657533</v>
      </c>
      <c r="AI48" s="576">
        <f>'3. BL Demand'!AI48+'3. BL Demand'!AI50</f>
        <v>0.27324753424657533</v>
      </c>
      <c r="AJ48" s="576">
        <f>'3. BL Demand'!AJ48+'3. BL Demand'!AJ50</f>
        <v>0.27324753424657533</v>
      </c>
    </row>
    <row r="49" spans="1:36" x14ac:dyDescent="0.2">
      <c r="A49" s="901"/>
      <c r="B49" s="898"/>
      <c r="C49" s="267" t="s">
        <v>722</v>
      </c>
      <c r="D49" s="317" t="s">
        <v>308</v>
      </c>
      <c r="E49" s="895" t="s">
        <v>309</v>
      </c>
      <c r="F49" s="318" t="s">
        <v>278</v>
      </c>
      <c r="G49" s="457">
        <v>2</v>
      </c>
      <c r="H49" s="570">
        <f>'3. BL Demand'!H49</f>
        <v>2.6508220547945203</v>
      </c>
      <c r="I49" s="587">
        <f>'3. BL Demand'!I49</f>
        <v>2.6021908721160623</v>
      </c>
      <c r="J49" s="587">
        <f>'3. BL Demand'!J49</f>
        <v>2.5535943302867543</v>
      </c>
      <c r="K49" s="899">
        <f>'3. BL Demand'!K49</f>
        <v>2.5050324046313102</v>
      </c>
      <c r="L49" s="576">
        <f>'3. BL Demand'!L49</f>
        <v>2.4584083852061998</v>
      </c>
      <c r="M49" s="576">
        <f>'3. BL Demand'!M49</f>
        <v>2.4126516465024288</v>
      </c>
      <c r="N49" s="576">
        <f>'3. BL Demand'!N49</f>
        <v>2.3677469635670882</v>
      </c>
      <c r="O49" s="576">
        <f>'3. BL Demand'!O49</f>
        <v>2.3236776615749153</v>
      </c>
      <c r="P49" s="576">
        <f>'3. BL Demand'!P49</f>
        <v>2.280428538295777</v>
      </c>
      <c r="Q49" s="576">
        <v>1.8272792982445059</v>
      </c>
      <c r="R49" s="576">
        <v>1.3744528443893074</v>
      </c>
      <c r="S49" s="576">
        <v>0.92194894680388095</v>
      </c>
      <c r="T49" s="576">
        <v>0.4697673757257067</v>
      </c>
      <c r="U49" s="576">
        <v>1.7907901555928335E-2</v>
      </c>
      <c r="V49" s="576">
        <v>1.789514544180084E-2</v>
      </c>
      <c r="W49" s="576">
        <v>1.7882398414078425E-2</v>
      </c>
      <c r="X49" s="576">
        <v>1.7869660466288677E-2</v>
      </c>
      <c r="Y49" s="576">
        <v>1.7856931591963807E-2</v>
      </c>
      <c r="Z49" s="576">
        <v>1.7844211784640625E-2</v>
      </c>
      <c r="AA49" s="576">
        <v>1.7831501037860541E-2</v>
      </c>
      <c r="AB49" s="576">
        <v>1.7818799345169573E-2</v>
      </c>
      <c r="AC49" s="576">
        <v>1.7806106700118333E-2</v>
      </c>
      <c r="AD49" s="576">
        <v>1.7793423096262032E-2</v>
      </c>
      <c r="AE49" s="576">
        <v>1.7780748527160464E-2</v>
      </c>
      <c r="AF49" s="576">
        <v>1.7768082986378012E-2</v>
      </c>
      <c r="AG49" s="576">
        <v>1.7755426467483647E-2</v>
      </c>
      <c r="AH49" s="576">
        <v>1.774277896405092E-2</v>
      </c>
      <c r="AI49" s="576">
        <v>1.7730140469657957E-2</v>
      </c>
      <c r="AJ49" s="577">
        <v>1.7717510977887461E-2</v>
      </c>
    </row>
    <row r="50" spans="1:36" x14ac:dyDescent="0.2">
      <c r="A50" s="901"/>
      <c r="B50" s="898"/>
      <c r="C50" s="267" t="s">
        <v>723</v>
      </c>
      <c r="D50" s="317" t="s">
        <v>311</v>
      </c>
      <c r="E50" s="895" t="s">
        <v>283</v>
      </c>
      <c r="F50" s="318" t="s">
        <v>278</v>
      </c>
      <c r="G50" s="457">
        <v>2</v>
      </c>
      <c r="H50" s="570">
        <f>'3. BL Demand'!H50</f>
        <v>0.12182753424657534</v>
      </c>
      <c r="I50" s="587">
        <f>'3. BL Demand'!I50</f>
        <v>0.12182753424657534</v>
      </c>
      <c r="J50" s="587">
        <f>'3. BL Demand'!J50</f>
        <v>0.12182753424657534</v>
      </c>
      <c r="K50" s="899">
        <f>'3. BL Demand'!K50</f>
        <v>0.12182753424657534</v>
      </c>
      <c r="L50" s="576">
        <f>'3. BL Demand'!L50</f>
        <v>0.12182753424657534</v>
      </c>
      <c r="M50" s="576">
        <f>'3. BL Demand'!M50</f>
        <v>0.12182753424657534</v>
      </c>
      <c r="N50" s="576">
        <f>'3. BL Demand'!N50</f>
        <v>0.12182753424657534</v>
      </c>
      <c r="O50" s="576">
        <f>'3. BL Demand'!O50</f>
        <v>0.12182753424657534</v>
      </c>
      <c r="P50" s="576">
        <f>'3. BL Demand'!P50</f>
        <v>0.12182753424657534</v>
      </c>
      <c r="Q50" s="576">
        <v>0</v>
      </c>
      <c r="R50" s="576">
        <v>0</v>
      </c>
      <c r="S50" s="576">
        <v>0</v>
      </c>
      <c r="T50" s="576">
        <v>0</v>
      </c>
      <c r="U50" s="576">
        <v>0</v>
      </c>
      <c r="V50" s="576">
        <v>0</v>
      </c>
      <c r="W50" s="576">
        <v>0</v>
      </c>
      <c r="X50" s="576">
        <v>0</v>
      </c>
      <c r="Y50" s="576">
        <v>0</v>
      </c>
      <c r="Z50" s="576">
        <v>0</v>
      </c>
      <c r="AA50" s="576">
        <v>0</v>
      </c>
      <c r="AB50" s="576">
        <v>0</v>
      </c>
      <c r="AC50" s="576">
        <v>0</v>
      </c>
      <c r="AD50" s="576">
        <v>0</v>
      </c>
      <c r="AE50" s="576">
        <v>0</v>
      </c>
      <c r="AF50" s="576">
        <v>0</v>
      </c>
      <c r="AG50" s="576">
        <v>0</v>
      </c>
      <c r="AH50" s="576">
        <v>0</v>
      </c>
      <c r="AI50" s="576">
        <v>0</v>
      </c>
      <c r="AJ50" s="576">
        <v>0</v>
      </c>
    </row>
    <row r="51" spans="1:36" ht="15.75" thickBot="1" x14ac:dyDescent="0.25">
      <c r="A51" s="901"/>
      <c r="B51" s="902"/>
      <c r="C51" s="332" t="s">
        <v>724</v>
      </c>
      <c r="D51" s="333" t="s">
        <v>313</v>
      </c>
      <c r="E51" s="328" t="s">
        <v>725</v>
      </c>
      <c r="F51" s="335" t="s">
        <v>278</v>
      </c>
      <c r="G51" s="335">
        <v>2</v>
      </c>
      <c r="H51" s="593">
        <f>H38+H39+H40+H41+H48+H49+H50</f>
        <v>6.0042413698630135</v>
      </c>
      <c r="I51" s="587">
        <f t="shared" ref="I51:AJ51" si="7">I38+I39+I40+I41+I48+I49+I50</f>
        <v>6.0595346103512924</v>
      </c>
      <c r="J51" s="587">
        <f t="shared" si="7"/>
        <v>6.1148256461814334</v>
      </c>
      <c r="K51" s="587">
        <f t="shared" si="7"/>
        <v>6.1701171325886612</v>
      </c>
      <c r="L51" s="903">
        <f t="shared" si="7"/>
        <v>6.2254080658462705</v>
      </c>
      <c r="M51" s="903">
        <f t="shared" si="7"/>
        <v>6.2863824007372262</v>
      </c>
      <c r="N51" s="903">
        <f t="shared" si="7"/>
        <v>6.3473535085283785</v>
      </c>
      <c r="O51" s="903">
        <f t="shared" si="7"/>
        <v>6.4083199037382528</v>
      </c>
      <c r="P51" s="903">
        <f t="shared" si="7"/>
        <v>6.4692801997700311</v>
      </c>
      <c r="Q51" s="903">
        <f t="shared" si="7"/>
        <v>6.5302342348814726</v>
      </c>
      <c r="R51" s="903">
        <f t="shared" si="7"/>
        <v>6.5851791470229752</v>
      </c>
      <c r="S51" s="903">
        <f t="shared" si="7"/>
        <v>6.6404112661203145</v>
      </c>
      <c r="T51" s="903">
        <f t="shared" si="7"/>
        <v>6.6959301680860479</v>
      </c>
      <c r="U51" s="903">
        <f t="shared" si="7"/>
        <v>6.7517364972896363</v>
      </c>
      <c r="V51" s="903">
        <f t="shared" si="7"/>
        <v>6.8449887694801239</v>
      </c>
      <c r="W51" s="903">
        <f t="shared" si="7"/>
        <v>6.9375158139199371</v>
      </c>
      <c r="X51" s="903">
        <f t="shared" si="7"/>
        <v>7.0293316782342767</v>
      </c>
      <c r="Y51" s="903">
        <f t="shared" si="7"/>
        <v>7.1204500646962163</v>
      </c>
      <c r="Z51" s="903">
        <f t="shared" si="7"/>
        <v>7.2108846645231015</v>
      </c>
      <c r="AA51" s="903">
        <f t="shared" si="7"/>
        <v>7.3006462597721153</v>
      </c>
      <c r="AB51" s="903">
        <f t="shared" si="7"/>
        <v>7.3914540352128846</v>
      </c>
      <c r="AC51" s="903">
        <f t="shared" si="7"/>
        <v>7.4816141069164059</v>
      </c>
      <c r="AD51" s="903">
        <f t="shared" si="7"/>
        <v>7.571138667057201</v>
      </c>
      <c r="AE51" s="903">
        <f t="shared" si="7"/>
        <v>7.6600398984792717</v>
      </c>
      <c r="AF51" s="903">
        <f t="shared" si="7"/>
        <v>7.748328514006122</v>
      </c>
      <c r="AG51" s="903">
        <f t="shared" si="7"/>
        <v>7.8360166790426282</v>
      </c>
      <c r="AH51" s="903">
        <f t="shared" si="7"/>
        <v>7.923115089016024</v>
      </c>
      <c r="AI51" s="903">
        <f t="shared" si="7"/>
        <v>8.0096344312543319</v>
      </c>
      <c r="AJ51" s="903">
        <f t="shared" si="7"/>
        <v>8.095585385000545</v>
      </c>
    </row>
    <row r="52" spans="1:36" ht="15.75" thickBot="1" x14ac:dyDescent="0.25">
      <c r="A52" s="901"/>
      <c r="B52" s="904" t="s">
        <v>315</v>
      </c>
      <c r="C52" s="258" t="s">
        <v>726</v>
      </c>
      <c r="D52" s="330" t="s">
        <v>317</v>
      </c>
      <c r="E52" s="895" t="s">
        <v>309</v>
      </c>
      <c r="F52" s="315" t="s">
        <v>278</v>
      </c>
      <c r="G52" s="315">
        <v>2</v>
      </c>
      <c r="H52" s="826">
        <f>'3. BL Demand'!H52</f>
        <v>0.28899999999999998</v>
      </c>
      <c r="I52" s="549">
        <f>'3. BL Demand'!I52</f>
        <v>0.28899999999999998</v>
      </c>
      <c r="J52" s="549">
        <f>'3. BL Demand'!J52</f>
        <v>0.28899999999999998</v>
      </c>
      <c r="K52" s="549">
        <f>'3. BL Demand'!K52</f>
        <v>0.28899999999999998</v>
      </c>
      <c r="L52" s="905">
        <f>'3. BL Demand'!L52</f>
        <v>0.28899999999999998</v>
      </c>
      <c r="M52" s="905">
        <f>'3. BL Demand'!M52</f>
        <v>0.28899999999999998</v>
      </c>
      <c r="N52" s="905">
        <f>'3. BL Demand'!N52</f>
        <v>0.28899999999999998</v>
      </c>
      <c r="O52" s="905">
        <f>'3. BL Demand'!O52</f>
        <v>0.28899999999999998</v>
      </c>
      <c r="P52" s="905">
        <f>'3. BL Demand'!P52</f>
        <v>0.28899999999999998</v>
      </c>
      <c r="Q52" s="905">
        <f>'3. BL Demand'!Q52</f>
        <v>0.28899999999999998</v>
      </c>
      <c r="R52" s="905">
        <f>'3. BL Demand'!R52</f>
        <v>0.28899999999999998</v>
      </c>
      <c r="S52" s="905">
        <f>'3. BL Demand'!S52</f>
        <v>0.28899999999999998</v>
      </c>
      <c r="T52" s="905">
        <f>'3. BL Demand'!T52</f>
        <v>0.28899999999999998</v>
      </c>
      <c r="U52" s="905">
        <f>'3. BL Demand'!U52</f>
        <v>0.28899999999999998</v>
      </c>
      <c r="V52" s="905">
        <f>'3. BL Demand'!V52</f>
        <v>0.28899999999999998</v>
      </c>
      <c r="W52" s="905">
        <f>'3. BL Demand'!W52</f>
        <v>0.28899999999999998</v>
      </c>
      <c r="X52" s="905">
        <f>'3. BL Demand'!X52</f>
        <v>0.28899999999999998</v>
      </c>
      <c r="Y52" s="905">
        <f>'3. BL Demand'!Y52</f>
        <v>0.28899999999999998</v>
      </c>
      <c r="Z52" s="905">
        <f>'3. BL Demand'!Z52</f>
        <v>0.28899999999999998</v>
      </c>
      <c r="AA52" s="905">
        <f>'3. BL Demand'!AA52</f>
        <v>0.28899999999999998</v>
      </c>
      <c r="AB52" s="905">
        <f>'3. BL Demand'!AB52</f>
        <v>0.28899999999999998</v>
      </c>
      <c r="AC52" s="905">
        <f>'3. BL Demand'!AC52</f>
        <v>0.28899999999999998</v>
      </c>
      <c r="AD52" s="905">
        <f>'3. BL Demand'!AD52</f>
        <v>0.28899999999999998</v>
      </c>
      <c r="AE52" s="905">
        <f>'3. BL Demand'!AE52</f>
        <v>0.28899999999999998</v>
      </c>
      <c r="AF52" s="905">
        <f>'3. BL Demand'!AF52</f>
        <v>0.28899999999999998</v>
      </c>
      <c r="AG52" s="905">
        <f>'3. BL Demand'!AG52</f>
        <v>0.28899999999999998</v>
      </c>
      <c r="AH52" s="905">
        <f>'3. BL Demand'!AH52</f>
        <v>0.28899999999999998</v>
      </c>
      <c r="AI52" s="905">
        <f>'3. BL Demand'!AI52</f>
        <v>0.28899999999999998</v>
      </c>
      <c r="AJ52" s="906">
        <f>'3. BL Demand'!AJ52</f>
        <v>0.28899999999999998</v>
      </c>
    </row>
    <row r="53" spans="1:36" ht="15.75" thickBot="1" x14ac:dyDescent="0.25">
      <c r="A53" s="901"/>
      <c r="B53" s="898"/>
      <c r="C53" s="267" t="s">
        <v>727</v>
      </c>
      <c r="D53" s="331" t="s">
        <v>319</v>
      </c>
      <c r="E53" s="895" t="s">
        <v>309</v>
      </c>
      <c r="F53" s="318" t="s">
        <v>278</v>
      </c>
      <c r="G53" s="315">
        <v>2</v>
      </c>
      <c r="H53" s="561">
        <f>'3. BL Demand'!H53</f>
        <v>0</v>
      </c>
      <c r="I53" s="587">
        <f>'3. BL Demand'!I53</f>
        <v>0</v>
      </c>
      <c r="J53" s="587">
        <f>'3. BL Demand'!J53</f>
        <v>0</v>
      </c>
      <c r="K53" s="587">
        <f>'3. BL Demand'!K53</f>
        <v>0</v>
      </c>
      <c r="L53" s="576">
        <f>'3. BL Demand'!L53</f>
        <v>0</v>
      </c>
      <c r="M53" s="576">
        <f>'3. BL Demand'!M53</f>
        <v>0</v>
      </c>
      <c r="N53" s="576">
        <f>'3. BL Demand'!N53</f>
        <v>0</v>
      </c>
      <c r="O53" s="576">
        <f>'3. BL Demand'!O53</f>
        <v>0</v>
      </c>
      <c r="P53" s="576">
        <f>'3. BL Demand'!P53</f>
        <v>0</v>
      </c>
      <c r="Q53" s="576">
        <f>'3. BL Demand'!Q53</f>
        <v>0</v>
      </c>
      <c r="R53" s="576">
        <f>'3. BL Demand'!R53</f>
        <v>0</v>
      </c>
      <c r="S53" s="576">
        <f>'3. BL Demand'!S53</f>
        <v>0</v>
      </c>
      <c r="T53" s="576">
        <f>'3. BL Demand'!T53</f>
        <v>0</v>
      </c>
      <c r="U53" s="576">
        <f>'3. BL Demand'!U53</f>
        <v>0</v>
      </c>
      <c r="V53" s="576">
        <f>'3. BL Demand'!V53</f>
        <v>0</v>
      </c>
      <c r="W53" s="576">
        <f>'3. BL Demand'!W53</f>
        <v>0</v>
      </c>
      <c r="X53" s="576">
        <f>'3. BL Demand'!X53</f>
        <v>0</v>
      </c>
      <c r="Y53" s="576">
        <f>'3. BL Demand'!Y53</f>
        <v>0</v>
      </c>
      <c r="Z53" s="576">
        <f>'3. BL Demand'!Z53</f>
        <v>0</v>
      </c>
      <c r="AA53" s="576">
        <f>'3. BL Demand'!AA53</f>
        <v>0</v>
      </c>
      <c r="AB53" s="576">
        <f>'3. BL Demand'!AB53</f>
        <v>0</v>
      </c>
      <c r="AC53" s="576">
        <f>'3. BL Demand'!AC53</f>
        <v>0</v>
      </c>
      <c r="AD53" s="576">
        <f>'3. BL Demand'!AD53</f>
        <v>0</v>
      </c>
      <c r="AE53" s="576">
        <f>'3. BL Demand'!AE53</f>
        <v>0</v>
      </c>
      <c r="AF53" s="576">
        <f>'3. BL Demand'!AF53</f>
        <v>0</v>
      </c>
      <c r="AG53" s="576">
        <f>'3. BL Demand'!AG53</f>
        <v>0</v>
      </c>
      <c r="AH53" s="576">
        <f>'3. BL Demand'!AH53</f>
        <v>0</v>
      </c>
      <c r="AI53" s="576">
        <f>'3. BL Demand'!AI53</f>
        <v>0</v>
      </c>
      <c r="AJ53" s="576">
        <f>'3. BL Demand'!AJ53</f>
        <v>0</v>
      </c>
    </row>
    <row r="54" spans="1:36" ht="15.75" thickBot="1" x14ac:dyDescent="0.25">
      <c r="A54" s="134"/>
      <c r="B54" s="898"/>
      <c r="C54" s="267" t="s">
        <v>728</v>
      </c>
      <c r="D54" s="331" t="s">
        <v>321</v>
      </c>
      <c r="E54" s="895" t="s">
        <v>309</v>
      </c>
      <c r="F54" s="318" t="s">
        <v>278</v>
      </c>
      <c r="G54" s="315">
        <v>2</v>
      </c>
      <c r="H54" s="561">
        <f>'3. BL Demand'!H54</f>
        <v>5.7654075469768431</v>
      </c>
      <c r="I54" s="899">
        <f>'3. BL Demand'!I54</f>
        <v>5.9143459586305296</v>
      </c>
      <c r="J54" s="899">
        <f>'3. BL Demand'!J54</f>
        <v>6.0770924989755883</v>
      </c>
      <c r="K54" s="587">
        <f>'3. BL Demand'!K54</f>
        <v>6.2405699951000919</v>
      </c>
      <c r="L54" s="566">
        <f>'3. BL Demand'!L54</f>
        <v>6.4023850443265928</v>
      </c>
      <c r="M54" s="566">
        <f>'3. BL Demand'!M54</f>
        <v>6.565115356593525</v>
      </c>
      <c r="N54" s="566">
        <f>'3. BL Demand'!N54</f>
        <v>6.7255350566788668</v>
      </c>
      <c r="O54" s="566">
        <f>'3. BL Demand'!O54</f>
        <v>6.8828593758784056</v>
      </c>
      <c r="P54" s="566">
        <f>'3. BL Demand'!P54</f>
        <v>7.0364579933306439</v>
      </c>
      <c r="Q54" s="566">
        <v>8.3527360729404538</v>
      </c>
      <c r="R54" s="566">
        <v>9.4640644152694176</v>
      </c>
      <c r="S54" s="566">
        <v>10.561302351312726</v>
      </c>
      <c r="T54" s="566">
        <v>11.639605070872904</v>
      </c>
      <c r="U54" s="566">
        <v>12.699699379869728</v>
      </c>
      <c r="V54" s="566">
        <v>12.738359122241441</v>
      </c>
      <c r="W54" s="566">
        <v>12.777111208996949</v>
      </c>
      <c r="X54" s="566">
        <v>12.815395789664246</v>
      </c>
      <c r="Y54" s="566">
        <v>12.854459681899147</v>
      </c>
      <c r="Z54" s="566">
        <v>12.889202554484955</v>
      </c>
      <c r="AA54" s="566">
        <v>12.920448613148169</v>
      </c>
      <c r="AB54" s="566">
        <v>12.952068645857352</v>
      </c>
      <c r="AC54" s="566">
        <v>12.983325093660119</v>
      </c>
      <c r="AD54" s="566">
        <v>13.010874079596254</v>
      </c>
      <c r="AE54" s="566">
        <v>13.042272639329511</v>
      </c>
      <c r="AF54" s="566">
        <v>13.072819068114192</v>
      </c>
      <c r="AG54" s="566">
        <v>13.102680966433182</v>
      </c>
      <c r="AH54" s="566">
        <v>13.133426591805106</v>
      </c>
      <c r="AI54" s="566">
        <v>13.163780686245461</v>
      </c>
      <c r="AJ54" s="566">
        <v>13.194680968300675</v>
      </c>
    </row>
    <row r="55" spans="1:36" x14ac:dyDescent="0.2">
      <c r="A55" s="134"/>
      <c r="B55" s="898"/>
      <c r="C55" s="267" t="s">
        <v>729</v>
      </c>
      <c r="D55" s="317" t="s">
        <v>323</v>
      </c>
      <c r="E55" s="895" t="s">
        <v>309</v>
      </c>
      <c r="F55" s="318" t="s">
        <v>278</v>
      </c>
      <c r="G55" s="315">
        <v>2</v>
      </c>
      <c r="H55" s="593">
        <f>'3. BL Demand'!H55</f>
        <v>6.3129026678094409</v>
      </c>
      <c r="I55" s="587">
        <f>'3. BL Demand'!I55</f>
        <v>6.2130367475102357</v>
      </c>
      <c r="J55" s="587">
        <f>'3. BL Demand'!J55</f>
        <v>6.1038513825995588</v>
      </c>
      <c r="K55" s="899">
        <f>'3. BL Demand'!K55</f>
        <v>5.998168061453133</v>
      </c>
      <c r="L55" s="566">
        <f>'3. BL Demand'!L55</f>
        <v>5.8934274825843076</v>
      </c>
      <c r="M55" s="566">
        <f>'3. BL Demand'!M55</f>
        <v>5.784836003407607</v>
      </c>
      <c r="N55" s="566">
        <f>'3. BL Demand'!N55</f>
        <v>5.6787918813534199</v>
      </c>
      <c r="O55" s="566">
        <f>'3. BL Demand'!O55</f>
        <v>5.5745363081111403</v>
      </c>
      <c r="P55" s="566">
        <f>'3. BL Demand'!P55</f>
        <v>5.4715253496352911</v>
      </c>
      <c r="Q55" s="566">
        <v>4.2048879492381772</v>
      </c>
      <c r="R55" s="566">
        <v>3.1398195683655357</v>
      </c>
      <c r="S55" s="566">
        <v>2.0893624326485738</v>
      </c>
      <c r="T55" s="566">
        <v>1.0526510643097162</v>
      </c>
      <c r="U55" s="566">
        <v>3.4214395117670646E-2</v>
      </c>
      <c r="V55" s="566">
        <v>3.3992561354184048E-2</v>
      </c>
      <c r="W55" s="566">
        <v>3.3773081183277612E-2</v>
      </c>
      <c r="X55" s="566">
        <v>3.3557087016371903E-2</v>
      </c>
      <c r="Y55" s="566">
        <v>3.3347774485721314E-2</v>
      </c>
      <c r="Z55" s="566">
        <v>3.3131784084098517E-2</v>
      </c>
      <c r="AA55" s="566">
        <v>3.2908782479409267E-2</v>
      </c>
      <c r="AB55" s="566">
        <v>3.2681128936590566E-2</v>
      </c>
      <c r="AC55" s="566">
        <v>3.2457207989987455E-2</v>
      </c>
      <c r="AD55" s="566">
        <v>3.2228588236345487E-2</v>
      </c>
      <c r="AE55" s="566">
        <v>3.20140721214437E-2</v>
      </c>
      <c r="AF55" s="566">
        <v>3.1799405167793129E-2</v>
      </c>
      <c r="AG55" s="566">
        <v>3.1587443249979592E-2</v>
      </c>
      <c r="AH55" s="566">
        <v>3.1381915257099678E-2</v>
      </c>
      <c r="AI55" s="566">
        <v>3.1179656492674051E-2</v>
      </c>
      <c r="AJ55" s="567">
        <v>3.0980458376331298E-2</v>
      </c>
    </row>
    <row r="56" spans="1:36" ht="15.75" thickBot="1" x14ac:dyDescent="0.25">
      <c r="A56" s="134"/>
      <c r="B56" s="902"/>
      <c r="C56" s="326" t="s">
        <v>730</v>
      </c>
      <c r="D56" s="327" t="s">
        <v>325</v>
      </c>
      <c r="E56" s="328" t="s">
        <v>731</v>
      </c>
      <c r="F56" s="458" t="s">
        <v>278</v>
      </c>
      <c r="G56" s="349">
        <v>2</v>
      </c>
      <c r="H56" s="837">
        <f t="shared" ref="H56:AJ56" si="8">H54+H55+H52+H53</f>
        <v>12.367310214786285</v>
      </c>
      <c r="I56" s="907">
        <f t="shared" si="8"/>
        <v>12.416382706140764</v>
      </c>
      <c r="J56" s="907">
        <f t="shared" si="8"/>
        <v>12.469943881575146</v>
      </c>
      <c r="K56" s="907">
        <f t="shared" si="8"/>
        <v>12.527738056553224</v>
      </c>
      <c r="L56" s="753">
        <f t="shared" si="8"/>
        <v>12.5848125269109</v>
      </c>
      <c r="M56" s="753">
        <f t="shared" si="8"/>
        <v>12.638951360001132</v>
      </c>
      <c r="N56" s="753">
        <f t="shared" si="8"/>
        <v>12.693326938032287</v>
      </c>
      <c r="O56" s="753">
        <f t="shared" si="8"/>
        <v>12.746395683989546</v>
      </c>
      <c r="P56" s="753">
        <f t="shared" si="8"/>
        <v>12.796983342965936</v>
      </c>
      <c r="Q56" s="753">
        <f t="shared" si="8"/>
        <v>12.846624022178631</v>
      </c>
      <c r="R56" s="753">
        <f t="shared" si="8"/>
        <v>12.892883983634952</v>
      </c>
      <c r="S56" s="753">
        <f t="shared" si="8"/>
        <v>12.9396647839613</v>
      </c>
      <c r="T56" s="753">
        <f t="shared" si="8"/>
        <v>12.981256135182619</v>
      </c>
      <c r="U56" s="753">
        <f t="shared" si="8"/>
        <v>13.022913774987398</v>
      </c>
      <c r="V56" s="753">
        <f t="shared" si="8"/>
        <v>13.061351683595625</v>
      </c>
      <c r="W56" s="753">
        <f t="shared" si="8"/>
        <v>13.099884290180226</v>
      </c>
      <c r="X56" s="753">
        <f t="shared" si="8"/>
        <v>13.137952876680616</v>
      </c>
      <c r="Y56" s="753">
        <f t="shared" si="8"/>
        <v>13.176807456384868</v>
      </c>
      <c r="Z56" s="753">
        <f t="shared" si="8"/>
        <v>13.211334338569053</v>
      </c>
      <c r="AA56" s="753">
        <f t="shared" si="8"/>
        <v>13.242357395627579</v>
      </c>
      <c r="AB56" s="753">
        <f t="shared" si="8"/>
        <v>13.273749774793943</v>
      </c>
      <c r="AC56" s="753">
        <f t="shared" si="8"/>
        <v>13.304782301650105</v>
      </c>
      <c r="AD56" s="753">
        <f t="shared" si="8"/>
        <v>13.332102667832599</v>
      </c>
      <c r="AE56" s="753">
        <f t="shared" si="8"/>
        <v>13.363286711450954</v>
      </c>
      <c r="AF56" s="753">
        <f t="shared" si="8"/>
        <v>13.393618473281986</v>
      </c>
      <c r="AG56" s="753">
        <f t="shared" si="8"/>
        <v>13.42326840968316</v>
      </c>
      <c r="AH56" s="753">
        <f t="shared" si="8"/>
        <v>13.453808507062206</v>
      </c>
      <c r="AI56" s="753">
        <f t="shared" si="8"/>
        <v>13.483960342738134</v>
      </c>
      <c r="AJ56" s="754">
        <f t="shared" si="8"/>
        <v>13.514661426677007</v>
      </c>
    </row>
    <row r="57" spans="1:36" ht="25.5" x14ac:dyDescent="0.2">
      <c r="A57" s="134"/>
      <c r="B57" s="886" t="s">
        <v>327</v>
      </c>
      <c r="C57" s="459" t="s">
        <v>732</v>
      </c>
      <c r="D57" s="460" t="s">
        <v>329</v>
      </c>
      <c r="E57" s="461" t="s">
        <v>733</v>
      </c>
      <c r="F57" s="351" t="s">
        <v>331</v>
      </c>
      <c r="G57" s="398">
        <v>1</v>
      </c>
      <c r="H57" s="849">
        <f>H54/H41</f>
        <v>2.3181322022106996</v>
      </c>
      <c r="I57" s="908">
        <f t="shared" ref="I57:AJ57" si="9">I54/I41</f>
        <v>2.2840500685274101</v>
      </c>
      <c r="J57" s="908">
        <f t="shared" si="9"/>
        <v>2.2577194013064847</v>
      </c>
      <c r="K57" s="908">
        <f t="shared" si="9"/>
        <v>2.2336051646736754</v>
      </c>
      <c r="L57" s="909">
        <f t="shared" si="9"/>
        <v>2.2120998650298689</v>
      </c>
      <c r="M57" s="909">
        <f t="shared" si="9"/>
        <v>2.1888204010508936</v>
      </c>
      <c r="N57" s="909">
        <f t="shared" si="9"/>
        <v>2.1669699761922581</v>
      </c>
      <c r="O57" s="909">
        <f t="shared" si="9"/>
        <v>2.146136866162494</v>
      </c>
      <c r="P57" s="909">
        <f t="shared" si="9"/>
        <v>2.1260105155468101</v>
      </c>
      <c r="Q57" s="909">
        <f t="shared" si="9"/>
        <v>2.1853199871793225</v>
      </c>
      <c r="R57" s="909">
        <f t="shared" si="9"/>
        <v>2.1865174701699535</v>
      </c>
      <c r="S57" s="909">
        <f t="shared" si="9"/>
        <v>2.1845654561116703</v>
      </c>
      <c r="T57" s="909">
        <f t="shared" si="9"/>
        <v>2.1794522672203405</v>
      </c>
      <c r="U57" s="909">
        <f t="shared" si="9"/>
        <v>2.1721227125171612</v>
      </c>
      <c r="V57" s="909">
        <f t="shared" si="9"/>
        <v>2.145103315401196</v>
      </c>
      <c r="W57" s="909">
        <f t="shared" si="9"/>
        <v>2.1191754397613196</v>
      </c>
      <c r="X57" s="909">
        <f t="shared" si="9"/>
        <v>2.0941849166490063</v>
      </c>
      <c r="Y57" s="909">
        <f t="shared" si="9"/>
        <v>2.0702785374524888</v>
      </c>
      <c r="Z57" s="909">
        <f t="shared" si="9"/>
        <v>2.0465878292277901</v>
      </c>
      <c r="AA57" s="909">
        <f t="shared" si="9"/>
        <v>2.0232218322736144</v>
      </c>
      <c r="AB57" s="909">
        <f t="shared" si="9"/>
        <v>2.0002267324086107</v>
      </c>
      <c r="AC57" s="909">
        <f t="shared" si="9"/>
        <v>1.9779963812644199</v>
      </c>
      <c r="AD57" s="909">
        <f t="shared" si="9"/>
        <v>1.9559874516274005</v>
      </c>
      <c r="AE57" s="909">
        <f t="shared" si="9"/>
        <v>1.9353029220278839</v>
      </c>
      <c r="AF57" s="909">
        <f t="shared" si="9"/>
        <v>1.9151944869743283</v>
      </c>
      <c r="AG57" s="909">
        <f t="shared" si="9"/>
        <v>1.8956560347900049</v>
      </c>
      <c r="AH57" s="909">
        <f t="shared" si="9"/>
        <v>1.8768827473041696</v>
      </c>
      <c r="AI57" s="909">
        <f t="shared" si="9"/>
        <v>1.8586593561361731</v>
      </c>
      <c r="AJ57" s="910">
        <f t="shared" si="9"/>
        <v>1.8410899949767587</v>
      </c>
    </row>
    <row r="58" spans="1:36" ht="15.75" thickBot="1" x14ac:dyDescent="0.25">
      <c r="A58" s="134"/>
      <c r="B58" s="911"/>
      <c r="C58" s="326" t="s">
        <v>734</v>
      </c>
      <c r="D58" s="347" t="s">
        <v>333</v>
      </c>
      <c r="E58" s="328" t="s">
        <v>334</v>
      </c>
      <c r="F58" s="348" t="s">
        <v>331</v>
      </c>
      <c r="G58" s="349">
        <v>1</v>
      </c>
      <c r="H58" s="885">
        <f>H55/H49</f>
        <v>2.3814886617497937</v>
      </c>
      <c r="I58" s="912">
        <f t="shared" ref="I58:AJ58" si="10">I55/I49</f>
        <v>2.3876176087182599</v>
      </c>
      <c r="J58" s="912">
        <f t="shared" si="10"/>
        <v>2.3902979851596595</v>
      </c>
      <c r="K58" s="912">
        <f t="shared" si="10"/>
        <v>2.3944472935215151</v>
      </c>
      <c r="L58" s="913">
        <f>L55/L49</f>
        <v>2.3972532464698677</v>
      </c>
      <c r="M58" s="913">
        <f t="shared" si="10"/>
        <v>2.3977087665323604</v>
      </c>
      <c r="N58" s="913">
        <f t="shared" si="10"/>
        <v>2.3983947477217473</v>
      </c>
      <c r="O58" s="913">
        <f t="shared" si="10"/>
        <v>2.3990144589731504</v>
      </c>
      <c r="P58" s="913">
        <f t="shared" si="10"/>
        <v>2.3993408509631715</v>
      </c>
      <c r="Q58" s="913">
        <f t="shared" si="10"/>
        <v>2.3011741846349789</v>
      </c>
      <c r="R58" s="913">
        <f t="shared" si="10"/>
        <v>2.284414180655729</v>
      </c>
      <c r="S58" s="913">
        <f t="shared" si="10"/>
        <v>2.2662452621609508</v>
      </c>
      <c r="T58" s="913">
        <f t="shared" si="10"/>
        <v>2.2407921850331949</v>
      </c>
      <c r="U58" s="913">
        <f t="shared" si="10"/>
        <v>1.9105753407687298</v>
      </c>
      <c r="V58" s="913">
        <f t="shared" si="10"/>
        <v>1.8995409377775516</v>
      </c>
      <c r="W58" s="913">
        <f t="shared" si="10"/>
        <v>1.8886214478192587</v>
      </c>
      <c r="X58" s="913">
        <f t="shared" si="10"/>
        <v>1.8778805047626808</v>
      </c>
      <c r="Y58" s="913">
        <f t="shared" si="10"/>
        <v>1.8674974652828307</v>
      </c>
      <c r="Z58" s="913">
        <f t="shared" si="10"/>
        <v>1.8567244372551464</v>
      </c>
      <c r="AA58" s="913">
        <f t="shared" si="10"/>
        <v>1.8455419097660961</v>
      </c>
      <c r="AB58" s="913">
        <f t="shared" si="10"/>
        <v>1.8340814273465604</v>
      </c>
      <c r="AC58" s="913">
        <f t="shared" si="10"/>
        <v>1.8228132930244518</v>
      </c>
      <c r="AD58" s="913">
        <f t="shared" si="10"/>
        <v>1.811264086847681</v>
      </c>
      <c r="AE58" s="913">
        <f t="shared" si="10"/>
        <v>1.8004906864602206</v>
      </c>
      <c r="AF58" s="913">
        <f t="shared" si="10"/>
        <v>1.7896925173172762</v>
      </c>
      <c r="AG58" s="913">
        <f t="shared" si="10"/>
        <v>1.7790303886998813</v>
      </c>
      <c r="AH58" s="913">
        <f t="shared" si="10"/>
        <v>1.7687147723974552</v>
      </c>
      <c r="AI58" s="913">
        <f t="shared" si="10"/>
        <v>1.7585679338543649</v>
      </c>
      <c r="AJ58" s="914">
        <f t="shared" si="10"/>
        <v>1.7485784778119686</v>
      </c>
    </row>
    <row r="59" spans="1:36" x14ac:dyDescent="0.2">
      <c r="A59" s="134"/>
      <c r="B59" s="886" t="s">
        <v>335</v>
      </c>
      <c r="C59" s="464" t="s">
        <v>735</v>
      </c>
      <c r="D59" s="465" t="s">
        <v>337</v>
      </c>
      <c r="E59" s="350" t="s">
        <v>736</v>
      </c>
      <c r="F59" s="340" t="s">
        <v>214</v>
      </c>
      <c r="G59" s="351">
        <v>0</v>
      </c>
      <c r="H59" s="915">
        <f>H41/(H41+H49)</f>
        <v>0.48406646362599443</v>
      </c>
      <c r="I59" s="916">
        <f t="shared" ref="I59:AJ59" si="11">I41/(I41+I49)</f>
        <v>0.49876924540224815</v>
      </c>
      <c r="J59" s="916">
        <f t="shared" si="11"/>
        <v>0.51316427616286464</v>
      </c>
      <c r="K59" s="916">
        <f t="shared" si="11"/>
        <v>0.52726116559206848</v>
      </c>
      <c r="L59" s="917">
        <f t="shared" si="11"/>
        <v>0.54071321353888691</v>
      </c>
      <c r="M59" s="917">
        <f t="shared" si="11"/>
        <v>0.55420634643256839</v>
      </c>
      <c r="N59" s="917">
        <f t="shared" si="11"/>
        <v>0.56725069541108131</v>
      </c>
      <c r="O59" s="917">
        <f t="shared" si="11"/>
        <v>0.57986363423153797</v>
      </c>
      <c r="P59" s="917">
        <f t="shared" si="11"/>
        <v>0.59206155409350603</v>
      </c>
      <c r="Q59" s="917">
        <f t="shared" si="11"/>
        <v>0.67655808419077534</v>
      </c>
      <c r="R59" s="917">
        <f t="shared" si="11"/>
        <v>0.75898743080280984</v>
      </c>
      <c r="S59" s="917">
        <f t="shared" si="11"/>
        <v>0.83984094341545956</v>
      </c>
      <c r="T59" s="917">
        <f t="shared" si="11"/>
        <v>0.91915028459028125</v>
      </c>
      <c r="U59" s="917">
        <f t="shared" si="11"/>
        <v>0.99694643310754461</v>
      </c>
      <c r="V59" s="917">
        <f t="shared" si="11"/>
        <v>0.99699556243488274</v>
      </c>
      <c r="W59" s="917">
        <f t="shared" si="11"/>
        <v>0.99704284679017763</v>
      </c>
      <c r="X59" s="917">
        <f t="shared" si="11"/>
        <v>0.99708839159324281</v>
      </c>
      <c r="Y59" s="917">
        <f t="shared" si="11"/>
        <v>0.99713229436072282</v>
      </c>
      <c r="Z59" s="917">
        <f t="shared" si="11"/>
        <v>0.99717464557803692</v>
      </c>
      <c r="AA59" s="917">
        <f t="shared" si="11"/>
        <v>0.99721552806282354</v>
      </c>
      <c r="AB59" s="917">
        <f t="shared" si="11"/>
        <v>0.99725574115771842</v>
      </c>
      <c r="AC59" s="917">
        <f t="shared" si="11"/>
        <v>0.99729459680462396</v>
      </c>
      <c r="AD59" s="917">
        <f t="shared" si="11"/>
        <v>0.99733216526937285</v>
      </c>
      <c r="AE59" s="917">
        <f t="shared" si="11"/>
        <v>0.99736851214150246</v>
      </c>
      <c r="AF59" s="917">
        <f t="shared" si="11"/>
        <v>0.99740369816342578</v>
      </c>
      <c r="AG59" s="917">
        <f t="shared" si="11"/>
        <v>0.99743778072758738</v>
      </c>
      <c r="AH59" s="917">
        <f t="shared" si="11"/>
        <v>0.99747081306254948</v>
      </c>
      <c r="AI59" s="917">
        <f t="shared" si="11"/>
        <v>0.99750284509576137</v>
      </c>
      <c r="AJ59" s="918">
        <f t="shared" si="11"/>
        <v>0.99753392370604632</v>
      </c>
    </row>
    <row r="60" spans="1:36" ht="15.75" thickBot="1" x14ac:dyDescent="0.25">
      <c r="A60" s="134"/>
      <c r="B60" s="911"/>
      <c r="C60" s="326" t="s">
        <v>737</v>
      </c>
      <c r="D60" s="347" t="s">
        <v>340</v>
      </c>
      <c r="E60" s="328" t="s">
        <v>738</v>
      </c>
      <c r="F60" s="349" t="s">
        <v>214</v>
      </c>
      <c r="G60" s="348">
        <v>0</v>
      </c>
      <c r="H60" s="919">
        <f>H41/(H41+H48+H50+H49)</f>
        <v>0.459622548806908</v>
      </c>
      <c r="I60" s="920">
        <f t="shared" ref="I60:AJ60" si="12">I41/(I41+I48+I50+I49)</f>
        <v>0.47383032412447657</v>
      </c>
      <c r="J60" s="920">
        <f t="shared" si="12"/>
        <v>0.48775521009691941</v>
      </c>
      <c r="K60" s="920">
        <f t="shared" si="12"/>
        <v>0.50140563843217112</v>
      </c>
      <c r="L60" s="921">
        <f t="shared" si="12"/>
        <v>0.51445106549545594</v>
      </c>
      <c r="M60" s="921">
        <f t="shared" si="12"/>
        <v>0.52756994455201367</v>
      </c>
      <c r="N60" s="921">
        <f t="shared" si="12"/>
        <v>0.54026910914162318</v>
      </c>
      <c r="O60" s="921">
        <f t="shared" si="12"/>
        <v>0.55256421554137447</v>
      </c>
      <c r="P60" s="921">
        <f t="shared" si="12"/>
        <v>0.56447005306609788</v>
      </c>
      <c r="Q60" s="921">
        <f t="shared" si="12"/>
        <v>0.64534480227638902</v>
      </c>
      <c r="R60" s="921">
        <f t="shared" si="12"/>
        <v>0.72428380330770381</v>
      </c>
      <c r="S60" s="921">
        <f t="shared" si="12"/>
        <v>0.80178196186568917</v>
      </c>
      <c r="T60" s="921">
        <f t="shared" si="12"/>
        <v>0.87786642124414749</v>
      </c>
      <c r="U60" s="921">
        <f t="shared" si="12"/>
        <v>0.95256379995642682</v>
      </c>
      <c r="V60" s="921">
        <f t="shared" si="12"/>
        <v>0.95326376885655084</v>
      </c>
      <c r="W60" s="921">
        <f t="shared" si="12"/>
        <v>0.95393815627900314</v>
      </c>
      <c r="X60" s="921">
        <f t="shared" si="12"/>
        <v>0.95458837901582361</v>
      </c>
      <c r="Y60" s="921">
        <f t="shared" si="12"/>
        <v>0.95521575092896638</v>
      </c>
      <c r="Z60" s="921">
        <f t="shared" si="12"/>
        <v>0.95582149430264474</v>
      </c>
      <c r="AA60" s="921">
        <f t="shared" si="12"/>
        <v>0.95640672878691146</v>
      </c>
      <c r="AB60" s="921">
        <f t="shared" si="12"/>
        <v>0.95698336318182908</v>
      </c>
      <c r="AC60" s="921">
        <f t="shared" si="12"/>
        <v>0.95754097989115117</v>
      </c>
      <c r="AD60" s="921">
        <f t="shared" si="12"/>
        <v>0.9580805362598579</v>
      </c>
      <c r="AE60" s="921">
        <f t="shared" si="12"/>
        <v>0.95860292791181423</v>
      </c>
      <c r="AF60" s="921">
        <f t="shared" si="12"/>
        <v>0.95910898526708199</v>
      </c>
      <c r="AG60" s="921">
        <f t="shared" si="12"/>
        <v>0.95959949538153577</v>
      </c>
      <c r="AH60" s="921">
        <f t="shared" si="12"/>
        <v>0.96007518893251353</v>
      </c>
      <c r="AI60" s="921">
        <f t="shared" si="12"/>
        <v>0.96053675263402472</v>
      </c>
      <c r="AJ60" s="922">
        <f t="shared" si="12"/>
        <v>0.96098483250510014</v>
      </c>
    </row>
    <row r="61" spans="1:36" x14ac:dyDescent="0.2">
      <c r="A61" s="923"/>
      <c r="B61" s="924"/>
      <c r="C61" s="88"/>
      <c r="D61" s="88"/>
      <c r="E61" s="925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</row>
    <row r="62" spans="1:36" x14ac:dyDescent="0.2">
      <c r="A62" s="163"/>
      <c r="B62" s="163"/>
      <c r="C62" s="163"/>
      <c r="D62" s="658" t="str">
        <f>'TITLE PAGE'!B9</f>
        <v>Company:</v>
      </c>
      <c r="E62" s="858" t="str">
        <f>'TITLE PAGE'!D9</f>
        <v>Severn Trent Water</v>
      </c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</row>
    <row r="63" spans="1:36" x14ac:dyDescent="0.2">
      <c r="A63" s="163"/>
      <c r="B63" s="163"/>
      <c r="C63" s="163"/>
      <c r="D63" s="660" t="str">
        <f>'TITLE PAGE'!B10</f>
        <v>Resource Zone Name:</v>
      </c>
      <c r="E63" s="860" t="str">
        <f>'TITLE PAGE'!D10</f>
        <v>Kinsall</v>
      </c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</row>
    <row r="64" spans="1:36" ht="18" x14ac:dyDescent="0.25">
      <c r="A64" s="163"/>
      <c r="B64" s="163"/>
      <c r="C64" s="163"/>
      <c r="D64" s="660" t="str">
        <f>'TITLE PAGE'!B11</f>
        <v>Resource Zone Number:</v>
      </c>
      <c r="E64" s="815">
        <f>'TITLE PAGE'!D11</f>
        <v>3</v>
      </c>
      <c r="F64" s="163"/>
      <c r="G64" s="163"/>
      <c r="H64" s="163"/>
      <c r="I64" s="926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</row>
    <row r="65" spans="1:36" ht="18" x14ac:dyDescent="0.25">
      <c r="A65" s="163"/>
      <c r="B65" s="163"/>
      <c r="C65" s="163"/>
      <c r="D65" s="660" t="str">
        <f>'TITLE PAGE'!B12</f>
        <v xml:space="preserve">Planning Scenario Name:                                                                     </v>
      </c>
      <c r="E65" s="860" t="str">
        <f>'TITLE PAGE'!D12</f>
        <v>Dry Year Annual Average</v>
      </c>
      <c r="F65" s="163"/>
      <c r="G65" s="163"/>
      <c r="H65" s="163"/>
      <c r="I65" s="926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</row>
    <row r="66" spans="1:36" ht="18" x14ac:dyDescent="0.25">
      <c r="A66" s="163"/>
      <c r="B66" s="163"/>
      <c r="C66" s="163"/>
      <c r="D66" s="664" t="str">
        <f>'TITLE PAGE'!B13</f>
        <v xml:space="preserve">Chosen Level of Service:  </v>
      </c>
      <c r="E66" s="862" t="str">
        <f>'TITLE PAGE'!D13</f>
        <v>No more than 3 in 100 Temporary Use Bans</v>
      </c>
      <c r="F66" s="163"/>
      <c r="G66" s="163"/>
      <c r="H66" s="163"/>
      <c r="I66" s="926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</row>
    <row r="67" spans="1:36" x14ac:dyDescent="0.2">
      <c r="A67" s="163"/>
      <c r="B67" s="163"/>
      <c r="C67" s="163"/>
      <c r="D67" s="163"/>
      <c r="E67" s="927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</row>
  </sheetData>
  <sheetProtection algorithmName="SHA-512" hashValue="HIE+P9+m7LU3BIIdAsSOWpone/abD45KfFQKXMH66BapekOEydiWmDkwFYQaCFUJykwgcA5+Qg14WIT0GqGhcA==" saltValue="m/hLgBOBxwcqxv3VlI2O5g==" spinCount="100000" sheet="1" objects="1" scenarios="1"/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K58">
    <cfRule type="cellIs" dxfId="6" priority="5" stopIfTrue="1" operator="equal">
      <formula>""</formula>
    </cfRule>
  </conditionalFormatting>
  <conditionalFormatting sqref="D58">
    <cfRule type="cellIs" dxfId="5" priority="4" stopIfTrue="1" operator="notEqual">
      <formula>"Unmeasured Household - Occupancy Rate"</formula>
    </cfRule>
  </conditionalFormatting>
  <conditionalFormatting sqref="F58">
    <cfRule type="cellIs" dxfId="4" priority="3" stopIfTrue="1" operator="notEqual">
      <formula>"h/prop"</formula>
    </cfRule>
  </conditionalFormatting>
  <conditionalFormatting sqref="E58">
    <cfRule type="cellIs" dxfId="3" priority="2" stopIfTrue="1" operator="notEqual">
      <formula>"52BL/46BL"</formula>
    </cfRule>
  </conditionalFormatting>
  <conditionalFormatting sqref="L58:AJ58">
    <cfRule type="cellIs" dxfId="2" priority="1" stopIfTrue="1" operator="equal">
      <formula>""</formula>
    </cfRule>
  </conditionalFormatting>
  <pageMargins left="0.7" right="0.7" top="0.75" bottom="0.75" header="0.3" footer="0.3"/>
  <pageSetup paperSize="9" orientation="portrait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zoomScale="80" zoomScaleNormal="80" workbookViewId="0">
      <selection activeCell="H21" sqref="H21"/>
    </sheetView>
  </sheetViews>
  <sheetFormatPr defaultColWidth="8.88671875" defaultRowHeight="15" x14ac:dyDescent="0.2"/>
  <cols>
    <col min="1" max="1" width="2.109375" style="515" customWidth="1"/>
    <col min="2" max="2" width="7.88671875" style="515" customWidth="1"/>
    <col min="3" max="3" width="5.6640625" style="515" customWidth="1"/>
    <col min="4" max="4" width="39.77734375" style="515" customWidth="1"/>
    <col min="5" max="5" width="32.77734375" style="515" customWidth="1"/>
    <col min="6" max="6" width="6.109375" style="515" customWidth="1"/>
    <col min="7" max="7" width="10.88671875" style="515" customWidth="1"/>
    <col min="8" max="8" width="15.44140625" style="515" customWidth="1"/>
    <col min="9" max="9" width="12.21875" style="515" customWidth="1"/>
    <col min="10" max="10" width="12.6640625" style="515" customWidth="1"/>
    <col min="11" max="11" width="12" style="515" customWidth="1"/>
    <col min="12" max="36" width="11.44140625" style="515" customWidth="1"/>
    <col min="37" max="246" width="8.88671875" style="515"/>
    <col min="247" max="247" width="2.109375" style="515" customWidth="1"/>
    <col min="248" max="248" width="7.88671875" style="515" customWidth="1"/>
    <col min="249" max="249" width="5.6640625" style="515" customWidth="1"/>
    <col min="250" max="250" width="39.77734375" style="515" customWidth="1"/>
    <col min="251" max="251" width="32.77734375" style="515" customWidth="1"/>
    <col min="252" max="252" width="6.109375" style="515" customWidth="1"/>
    <col min="253" max="253" width="7.88671875" style="515" bestFit="1" customWidth="1"/>
    <col min="254" max="254" width="15.44140625" style="515" customWidth="1"/>
    <col min="255" max="255" width="12.21875" style="515" customWidth="1"/>
    <col min="256" max="256" width="12.6640625" style="515" customWidth="1"/>
    <col min="257" max="257" width="12" style="515" customWidth="1"/>
    <col min="258" max="282" width="11.44140625" style="515" customWidth="1"/>
    <col min="283" max="502" width="8.88671875" style="515"/>
    <col min="503" max="503" width="2.109375" style="515" customWidth="1"/>
    <col min="504" max="504" width="7.88671875" style="515" customWidth="1"/>
    <col min="505" max="505" width="5.6640625" style="515" customWidth="1"/>
    <col min="506" max="506" width="39.77734375" style="515" customWidth="1"/>
    <col min="507" max="507" width="32.77734375" style="515" customWidth="1"/>
    <col min="508" max="508" width="6.109375" style="515" customWidth="1"/>
    <col min="509" max="509" width="7.88671875" style="515" bestFit="1" customWidth="1"/>
    <col min="510" max="510" width="15.44140625" style="515" customWidth="1"/>
    <col min="511" max="511" width="12.21875" style="515" customWidth="1"/>
    <col min="512" max="512" width="12.6640625" style="515" customWidth="1"/>
    <col min="513" max="513" width="12" style="515" customWidth="1"/>
    <col min="514" max="538" width="11.44140625" style="515" customWidth="1"/>
    <col min="539" max="758" width="8.88671875" style="515"/>
    <col min="759" max="759" width="2.109375" style="515" customWidth="1"/>
    <col min="760" max="760" width="7.88671875" style="515" customWidth="1"/>
    <col min="761" max="761" width="5.6640625" style="515" customWidth="1"/>
    <col min="762" max="762" width="39.77734375" style="515" customWidth="1"/>
    <col min="763" max="763" width="32.77734375" style="515" customWidth="1"/>
    <col min="764" max="764" width="6.109375" style="515" customWidth="1"/>
    <col min="765" max="765" width="7.88671875" style="515" bestFit="1" customWidth="1"/>
    <col min="766" max="766" width="15.44140625" style="515" customWidth="1"/>
    <col min="767" max="767" width="12.21875" style="515" customWidth="1"/>
    <col min="768" max="768" width="12.6640625" style="515" customWidth="1"/>
    <col min="769" max="769" width="12" style="515" customWidth="1"/>
    <col min="770" max="794" width="11.44140625" style="515" customWidth="1"/>
    <col min="795" max="1014" width="8.88671875" style="515"/>
    <col min="1015" max="1015" width="2.109375" style="515" customWidth="1"/>
    <col min="1016" max="1016" width="7.88671875" style="515" customWidth="1"/>
    <col min="1017" max="1017" width="5.6640625" style="515" customWidth="1"/>
    <col min="1018" max="1018" width="39.77734375" style="515" customWidth="1"/>
    <col min="1019" max="1019" width="32.77734375" style="515" customWidth="1"/>
    <col min="1020" max="1020" width="6.109375" style="515" customWidth="1"/>
    <col min="1021" max="1021" width="7.88671875" style="515" bestFit="1" customWidth="1"/>
    <col min="1022" max="1022" width="15.44140625" style="515" customWidth="1"/>
    <col min="1023" max="1023" width="12.21875" style="515" customWidth="1"/>
    <col min="1024" max="1024" width="12.6640625" style="515" customWidth="1"/>
    <col min="1025" max="1025" width="12" style="515" customWidth="1"/>
    <col min="1026" max="1050" width="11.44140625" style="515" customWidth="1"/>
    <col min="1051" max="1270" width="8.88671875" style="515"/>
    <col min="1271" max="1271" width="2.109375" style="515" customWidth="1"/>
    <col min="1272" max="1272" width="7.88671875" style="515" customWidth="1"/>
    <col min="1273" max="1273" width="5.6640625" style="515" customWidth="1"/>
    <col min="1274" max="1274" width="39.77734375" style="515" customWidth="1"/>
    <col min="1275" max="1275" width="32.77734375" style="515" customWidth="1"/>
    <col min="1276" max="1276" width="6.109375" style="515" customWidth="1"/>
    <col min="1277" max="1277" width="7.88671875" style="515" bestFit="1" customWidth="1"/>
    <col min="1278" max="1278" width="15.44140625" style="515" customWidth="1"/>
    <col min="1279" max="1279" width="12.21875" style="515" customWidth="1"/>
    <col min="1280" max="1280" width="12.6640625" style="515" customWidth="1"/>
    <col min="1281" max="1281" width="12" style="515" customWidth="1"/>
    <col min="1282" max="1306" width="11.44140625" style="515" customWidth="1"/>
    <col min="1307" max="1526" width="8.88671875" style="515"/>
    <col min="1527" max="1527" width="2.109375" style="515" customWidth="1"/>
    <col min="1528" max="1528" width="7.88671875" style="515" customWidth="1"/>
    <col min="1529" max="1529" width="5.6640625" style="515" customWidth="1"/>
    <col min="1530" max="1530" width="39.77734375" style="515" customWidth="1"/>
    <col min="1531" max="1531" width="32.77734375" style="515" customWidth="1"/>
    <col min="1532" max="1532" width="6.109375" style="515" customWidth="1"/>
    <col min="1533" max="1533" width="7.88671875" style="515" bestFit="1" customWidth="1"/>
    <col min="1534" max="1534" width="15.44140625" style="515" customWidth="1"/>
    <col min="1535" max="1535" width="12.21875" style="515" customWidth="1"/>
    <col min="1536" max="1536" width="12.6640625" style="515" customWidth="1"/>
    <col min="1537" max="1537" width="12" style="515" customWidth="1"/>
    <col min="1538" max="1562" width="11.44140625" style="515" customWidth="1"/>
    <col min="1563" max="1782" width="8.88671875" style="515"/>
    <col min="1783" max="1783" width="2.109375" style="515" customWidth="1"/>
    <col min="1784" max="1784" width="7.88671875" style="515" customWidth="1"/>
    <col min="1785" max="1785" width="5.6640625" style="515" customWidth="1"/>
    <col min="1786" max="1786" width="39.77734375" style="515" customWidth="1"/>
    <col min="1787" max="1787" width="32.77734375" style="515" customWidth="1"/>
    <col min="1788" max="1788" width="6.109375" style="515" customWidth="1"/>
    <col min="1789" max="1789" width="7.88671875" style="515" bestFit="1" customWidth="1"/>
    <col min="1790" max="1790" width="15.44140625" style="515" customWidth="1"/>
    <col min="1791" max="1791" width="12.21875" style="515" customWidth="1"/>
    <col min="1792" max="1792" width="12.6640625" style="515" customWidth="1"/>
    <col min="1793" max="1793" width="12" style="515" customWidth="1"/>
    <col min="1794" max="1818" width="11.44140625" style="515" customWidth="1"/>
    <col min="1819" max="2038" width="8.88671875" style="515"/>
    <col min="2039" max="2039" width="2.109375" style="515" customWidth="1"/>
    <col min="2040" max="2040" width="7.88671875" style="515" customWidth="1"/>
    <col min="2041" max="2041" width="5.6640625" style="515" customWidth="1"/>
    <col min="2042" max="2042" width="39.77734375" style="515" customWidth="1"/>
    <col min="2043" max="2043" width="32.77734375" style="515" customWidth="1"/>
    <col min="2044" max="2044" width="6.109375" style="515" customWidth="1"/>
    <col min="2045" max="2045" width="7.88671875" style="515" bestFit="1" customWidth="1"/>
    <col min="2046" max="2046" width="15.44140625" style="515" customWidth="1"/>
    <col min="2047" max="2047" width="12.21875" style="515" customWidth="1"/>
    <col min="2048" max="2048" width="12.6640625" style="515" customWidth="1"/>
    <col min="2049" max="2049" width="12" style="515" customWidth="1"/>
    <col min="2050" max="2074" width="11.44140625" style="515" customWidth="1"/>
    <col min="2075" max="2294" width="8.88671875" style="515"/>
    <col min="2295" max="2295" width="2.109375" style="515" customWidth="1"/>
    <col min="2296" max="2296" width="7.88671875" style="515" customWidth="1"/>
    <col min="2297" max="2297" width="5.6640625" style="515" customWidth="1"/>
    <col min="2298" max="2298" width="39.77734375" style="515" customWidth="1"/>
    <col min="2299" max="2299" width="32.77734375" style="515" customWidth="1"/>
    <col min="2300" max="2300" width="6.109375" style="515" customWidth="1"/>
    <col min="2301" max="2301" width="7.88671875" style="515" bestFit="1" customWidth="1"/>
    <col min="2302" max="2302" width="15.44140625" style="515" customWidth="1"/>
    <col min="2303" max="2303" width="12.21875" style="515" customWidth="1"/>
    <col min="2304" max="2304" width="12.6640625" style="515" customWidth="1"/>
    <col min="2305" max="2305" width="12" style="515" customWidth="1"/>
    <col min="2306" max="2330" width="11.44140625" style="515" customWidth="1"/>
    <col min="2331" max="2550" width="8.88671875" style="515"/>
    <col min="2551" max="2551" width="2.109375" style="515" customWidth="1"/>
    <col min="2552" max="2552" width="7.88671875" style="515" customWidth="1"/>
    <col min="2553" max="2553" width="5.6640625" style="515" customWidth="1"/>
    <col min="2554" max="2554" width="39.77734375" style="515" customWidth="1"/>
    <col min="2555" max="2555" width="32.77734375" style="515" customWidth="1"/>
    <col min="2556" max="2556" width="6.109375" style="515" customWidth="1"/>
    <col min="2557" max="2557" width="7.88671875" style="515" bestFit="1" customWidth="1"/>
    <col min="2558" max="2558" width="15.44140625" style="515" customWidth="1"/>
    <col min="2559" max="2559" width="12.21875" style="515" customWidth="1"/>
    <col min="2560" max="2560" width="12.6640625" style="515" customWidth="1"/>
    <col min="2561" max="2561" width="12" style="515" customWidth="1"/>
    <col min="2562" max="2586" width="11.44140625" style="515" customWidth="1"/>
    <col min="2587" max="2806" width="8.88671875" style="515"/>
    <col min="2807" max="2807" width="2.109375" style="515" customWidth="1"/>
    <col min="2808" max="2808" width="7.88671875" style="515" customWidth="1"/>
    <col min="2809" max="2809" width="5.6640625" style="515" customWidth="1"/>
    <col min="2810" max="2810" width="39.77734375" style="515" customWidth="1"/>
    <col min="2811" max="2811" width="32.77734375" style="515" customWidth="1"/>
    <col min="2812" max="2812" width="6.109375" style="515" customWidth="1"/>
    <col min="2813" max="2813" width="7.88671875" style="515" bestFit="1" customWidth="1"/>
    <col min="2814" max="2814" width="15.44140625" style="515" customWidth="1"/>
    <col min="2815" max="2815" width="12.21875" style="515" customWidth="1"/>
    <col min="2816" max="2816" width="12.6640625" style="515" customWidth="1"/>
    <col min="2817" max="2817" width="12" style="515" customWidth="1"/>
    <col min="2818" max="2842" width="11.44140625" style="515" customWidth="1"/>
    <col min="2843" max="3062" width="8.88671875" style="515"/>
    <col min="3063" max="3063" width="2.109375" style="515" customWidth="1"/>
    <col min="3064" max="3064" width="7.88671875" style="515" customWidth="1"/>
    <col min="3065" max="3065" width="5.6640625" style="515" customWidth="1"/>
    <col min="3066" max="3066" width="39.77734375" style="515" customWidth="1"/>
    <col min="3067" max="3067" width="32.77734375" style="515" customWidth="1"/>
    <col min="3068" max="3068" width="6.109375" style="515" customWidth="1"/>
    <col min="3069" max="3069" width="7.88671875" style="515" bestFit="1" customWidth="1"/>
    <col min="3070" max="3070" width="15.44140625" style="515" customWidth="1"/>
    <col min="3071" max="3071" width="12.21875" style="515" customWidth="1"/>
    <col min="3072" max="3072" width="12.6640625" style="515" customWidth="1"/>
    <col min="3073" max="3073" width="12" style="515" customWidth="1"/>
    <col min="3074" max="3098" width="11.44140625" style="515" customWidth="1"/>
    <col min="3099" max="3318" width="8.88671875" style="515"/>
    <col min="3319" max="3319" width="2.109375" style="515" customWidth="1"/>
    <col min="3320" max="3320" width="7.88671875" style="515" customWidth="1"/>
    <col min="3321" max="3321" width="5.6640625" style="515" customWidth="1"/>
    <col min="3322" max="3322" width="39.77734375" style="515" customWidth="1"/>
    <col min="3323" max="3323" width="32.77734375" style="515" customWidth="1"/>
    <col min="3324" max="3324" width="6.109375" style="515" customWidth="1"/>
    <col min="3325" max="3325" width="7.88671875" style="515" bestFit="1" customWidth="1"/>
    <col min="3326" max="3326" width="15.44140625" style="515" customWidth="1"/>
    <col min="3327" max="3327" width="12.21875" style="515" customWidth="1"/>
    <col min="3328" max="3328" width="12.6640625" style="515" customWidth="1"/>
    <col min="3329" max="3329" width="12" style="515" customWidth="1"/>
    <col min="3330" max="3354" width="11.44140625" style="515" customWidth="1"/>
    <col min="3355" max="3574" width="8.88671875" style="515"/>
    <col min="3575" max="3575" width="2.109375" style="515" customWidth="1"/>
    <col min="3576" max="3576" width="7.88671875" style="515" customWidth="1"/>
    <col min="3577" max="3577" width="5.6640625" style="515" customWidth="1"/>
    <col min="3578" max="3578" width="39.77734375" style="515" customWidth="1"/>
    <col min="3579" max="3579" width="32.77734375" style="515" customWidth="1"/>
    <col min="3580" max="3580" width="6.109375" style="515" customWidth="1"/>
    <col min="3581" max="3581" width="7.88671875" style="515" bestFit="1" customWidth="1"/>
    <col min="3582" max="3582" width="15.44140625" style="515" customWidth="1"/>
    <col min="3583" max="3583" width="12.21875" style="515" customWidth="1"/>
    <col min="3584" max="3584" width="12.6640625" style="515" customWidth="1"/>
    <col min="3585" max="3585" width="12" style="515" customWidth="1"/>
    <col min="3586" max="3610" width="11.44140625" style="515" customWidth="1"/>
    <col min="3611" max="3830" width="8.88671875" style="515"/>
    <col min="3831" max="3831" width="2.109375" style="515" customWidth="1"/>
    <col min="3832" max="3832" width="7.88671875" style="515" customWidth="1"/>
    <col min="3833" max="3833" width="5.6640625" style="515" customWidth="1"/>
    <col min="3834" max="3834" width="39.77734375" style="515" customWidth="1"/>
    <col min="3835" max="3835" width="32.77734375" style="515" customWidth="1"/>
    <col min="3836" max="3836" width="6.109375" style="515" customWidth="1"/>
    <col min="3837" max="3837" width="7.88671875" style="515" bestFit="1" customWidth="1"/>
    <col min="3838" max="3838" width="15.44140625" style="515" customWidth="1"/>
    <col min="3839" max="3839" width="12.21875" style="515" customWidth="1"/>
    <col min="3840" max="3840" width="12.6640625" style="515" customWidth="1"/>
    <col min="3841" max="3841" width="12" style="515" customWidth="1"/>
    <col min="3842" max="3866" width="11.44140625" style="515" customWidth="1"/>
    <col min="3867" max="4086" width="8.88671875" style="515"/>
    <col min="4087" max="4087" width="2.109375" style="515" customWidth="1"/>
    <col min="4088" max="4088" width="7.88671875" style="515" customWidth="1"/>
    <col min="4089" max="4089" width="5.6640625" style="515" customWidth="1"/>
    <col min="4090" max="4090" width="39.77734375" style="515" customWidth="1"/>
    <col min="4091" max="4091" width="32.77734375" style="515" customWidth="1"/>
    <col min="4092" max="4092" width="6.109375" style="515" customWidth="1"/>
    <col min="4093" max="4093" width="7.88671875" style="515" bestFit="1" customWidth="1"/>
    <col min="4094" max="4094" width="15.44140625" style="515" customWidth="1"/>
    <col min="4095" max="4095" width="12.21875" style="515" customWidth="1"/>
    <col min="4096" max="4096" width="12.6640625" style="515" customWidth="1"/>
    <col min="4097" max="4097" width="12" style="515" customWidth="1"/>
    <col min="4098" max="4122" width="11.44140625" style="515" customWidth="1"/>
    <col min="4123" max="4342" width="8.88671875" style="515"/>
    <col min="4343" max="4343" width="2.109375" style="515" customWidth="1"/>
    <col min="4344" max="4344" width="7.88671875" style="515" customWidth="1"/>
    <col min="4345" max="4345" width="5.6640625" style="515" customWidth="1"/>
    <col min="4346" max="4346" width="39.77734375" style="515" customWidth="1"/>
    <col min="4347" max="4347" width="32.77734375" style="515" customWidth="1"/>
    <col min="4348" max="4348" width="6.109375" style="515" customWidth="1"/>
    <col min="4349" max="4349" width="7.88671875" style="515" bestFit="1" customWidth="1"/>
    <col min="4350" max="4350" width="15.44140625" style="515" customWidth="1"/>
    <col min="4351" max="4351" width="12.21875" style="515" customWidth="1"/>
    <col min="4352" max="4352" width="12.6640625" style="515" customWidth="1"/>
    <col min="4353" max="4353" width="12" style="515" customWidth="1"/>
    <col min="4354" max="4378" width="11.44140625" style="515" customWidth="1"/>
    <col min="4379" max="4598" width="8.88671875" style="515"/>
    <col min="4599" max="4599" width="2.109375" style="515" customWidth="1"/>
    <col min="4600" max="4600" width="7.88671875" style="515" customWidth="1"/>
    <col min="4601" max="4601" width="5.6640625" style="515" customWidth="1"/>
    <col min="4602" max="4602" width="39.77734375" style="515" customWidth="1"/>
    <col min="4603" max="4603" width="32.77734375" style="515" customWidth="1"/>
    <col min="4604" max="4604" width="6.109375" style="515" customWidth="1"/>
    <col min="4605" max="4605" width="7.88671875" style="515" bestFit="1" customWidth="1"/>
    <col min="4606" max="4606" width="15.44140625" style="515" customWidth="1"/>
    <col min="4607" max="4607" width="12.21875" style="515" customWidth="1"/>
    <col min="4608" max="4608" width="12.6640625" style="515" customWidth="1"/>
    <col min="4609" max="4609" width="12" style="515" customWidth="1"/>
    <col min="4610" max="4634" width="11.44140625" style="515" customWidth="1"/>
    <col min="4635" max="4854" width="8.88671875" style="515"/>
    <col min="4855" max="4855" width="2.109375" style="515" customWidth="1"/>
    <col min="4856" max="4856" width="7.88671875" style="515" customWidth="1"/>
    <col min="4857" max="4857" width="5.6640625" style="515" customWidth="1"/>
    <col min="4858" max="4858" width="39.77734375" style="515" customWidth="1"/>
    <col min="4859" max="4859" width="32.77734375" style="515" customWidth="1"/>
    <col min="4860" max="4860" width="6.109375" style="515" customWidth="1"/>
    <col min="4861" max="4861" width="7.88671875" style="515" bestFit="1" customWidth="1"/>
    <col min="4862" max="4862" width="15.44140625" style="515" customWidth="1"/>
    <col min="4863" max="4863" width="12.21875" style="515" customWidth="1"/>
    <col min="4864" max="4864" width="12.6640625" style="515" customWidth="1"/>
    <col min="4865" max="4865" width="12" style="515" customWidth="1"/>
    <col min="4866" max="4890" width="11.44140625" style="515" customWidth="1"/>
    <col min="4891" max="5110" width="8.88671875" style="515"/>
    <col min="5111" max="5111" width="2.109375" style="515" customWidth="1"/>
    <col min="5112" max="5112" width="7.88671875" style="515" customWidth="1"/>
    <col min="5113" max="5113" width="5.6640625" style="515" customWidth="1"/>
    <col min="5114" max="5114" width="39.77734375" style="515" customWidth="1"/>
    <col min="5115" max="5115" width="32.77734375" style="515" customWidth="1"/>
    <col min="5116" max="5116" width="6.109375" style="515" customWidth="1"/>
    <col min="5117" max="5117" width="7.88671875" style="515" bestFit="1" customWidth="1"/>
    <col min="5118" max="5118" width="15.44140625" style="515" customWidth="1"/>
    <col min="5119" max="5119" width="12.21875" style="515" customWidth="1"/>
    <col min="5120" max="5120" width="12.6640625" style="515" customWidth="1"/>
    <col min="5121" max="5121" width="12" style="515" customWidth="1"/>
    <col min="5122" max="5146" width="11.44140625" style="515" customWidth="1"/>
    <col min="5147" max="5366" width="8.88671875" style="515"/>
    <col min="5367" max="5367" width="2.109375" style="515" customWidth="1"/>
    <col min="5368" max="5368" width="7.88671875" style="515" customWidth="1"/>
    <col min="5369" max="5369" width="5.6640625" style="515" customWidth="1"/>
    <col min="5370" max="5370" width="39.77734375" style="515" customWidth="1"/>
    <col min="5371" max="5371" width="32.77734375" style="515" customWidth="1"/>
    <col min="5372" max="5372" width="6.109375" style="515" customWidth="1"/>
    <col min="5373" max="5373" width="7.88671875" style="515" bestFit="1" customWidth="1"/>
    <col min="5374" max="5374" width="15.44140625" style="515" customWidth="1"/>
    <col min="5375" max="5375" width="12.21875" style="515" customWidth="1"/>
    <col min="5376" max="5376" width="12.6640625" style="515" customWidth="1"/>
    <col min="5377" max="5377" width="12" style="515" customWidth="1"/>
    <col min="5378" max="5402" width="11.44140625" style="515" customWidth="1"/>
    <col min="5403" max="5622" width="8.88671875" style="515"/>
    <col min="5623" max="5623" width="2.109375" style="515" customWidth="1"/>
    <col min="5624" max="5624" width="7.88671875" style="515" customWidth="1"/>
    <col min="5625" max="5625" width="5.6640625" style="515" customWidth="1"/>
    <col min="5626" max="5626" width="39.77734375" style="515" customWidth="1"/>
    <col min="5627" max="5627" width="32.77734375" style="515" customWidth="1"/>
    <col min="5628" max="5628" width="6.109375" style="515" customWidth="1"/>
    <col min="5629" max="5629" width="7.88671875" style="515" bestFit="1" customWidth="1"/>
    <col min="5630" max="5630" width="15.44140625" style="515" customWidth="1"/>
    <col min="5631" max="5631" width="12.21875" style="515" customWidth="1"/>
    <col min="5632" max="5632" width="12.6640625" style="515" customWidth="1"/>
    <col min="5633" max="5633" width="12" style="515" customWidth="1"/>
    <col min="5634" max="5658" width="11.44140625" style="515" customWidth="1"/>
    <col min="5659" max="5878" width="8.88671875" style="515"/>
    <col min="5879" max="5879" width="2.109375" style="515" customWidth="1"/>
    <col min="5880" max="5880" width="7.88671875" style="515" customWidth="1"/>
    <col min="5881" max="5881" width="5.6640625" style="515" customWidth="1"/>
    <col min="5882" max="5882" width="39.77734375" style="515" customWidth="1"/>
    <col min="5883" max="5883" width="32.77734375" style="515" customWidth="1"/>
    <col min="5884" max="5884" width="6.109375" style="515" customWidth="1"/>
    <col min="5885" max="5885" width="7.88671875" style="515" bestFit="1" customWidth="1"/>
    <col min="5886" max="5886" width="15.44140625" style="515" customWidth="1"/>
    <col min="5887" max="5887" width="12.21875" style="515" customWidth="1"/>
    <col min="5888" max="5888" width="12.6640625" style="515" customWidth="1"/>
    <col min="5889" max="5889" width="12" style="515" customWidth="1"/>
    <col min="5890" max="5914" width="11.44140625" style="515" customWidth="1"/>
    <col min="5915" max="6134" width="8.88671875" style="515"/>
    <col min="6135" max="6135" width="2.109375" style="515" customWidth="1"/>
    <col min="6136" max="6136" width="7.88671875" style="515" customWidth="1"/>
    <col min="6137" max="6137" width="5.6640625" style="515" customWidth="1"/>
    <col min="6138" max="6138" width="39.77734375" style="515" customWidth="1"/>
    <col min="6139" max="6139" width="32.77734375" style="515" customWidth="1"/>
    <col min="6140" max="6140" width="6.109375" style="515" customWidth="1"/>
    <col min="6141" max="6141" width="7.88671875" style="515" bestFit="1" customWidth="1"/>
    <col min="6142" max="6142" width="15.44140625" style="515" customWidth="1"/>
    <col min="6143" max="6143" width="12.21875" style="515" customWidth="1"/>
    <col min="6144" max="6144" width="12.6640625" style="515" customWidth="1"/>
    <col min="6145" max="6145" width="12" style="515" customWidth="1"/>
    <col min="6146" max="6170" width="11.44140625" style="515" customWidth="1"/>
    <col min="6171" max="6390" width="8.88671875" style="515"/>
    <col min="6391" max="6391" width="2.109375" style="515" customWidth="1"/>
    <col min="6392" max="6392" width="7.88671875" style="515" customWidth="1"/>
    <col min="6393" max="6393" width="5.6640625" style="515" customWidth="1"/>
    <col min="6394" max="6394" width="39.77734375" style="515" customWidth="1"/>
    <col min="6395" max="6395" width="32.77734375" style="515" customWidth="1"/>
    <col min="6396" max="6396" width="6.109375" style="515" customWidth="1"/>
    <col min="6397" max="6397" width="7.88671875" style="515" bestFit="1" customWidth="1"/>
    <col min="6398" max="6398" width="15.44140625" style="515" customWidth="1"/>
    <col min="6399" max="6399" width="12.21875" style="515" customWidth="1"/>
    <col min="6400" max="6400" width="12.6640625" style="515" customWidth="1"/>
    <col min="6401" max="6401" width="12" style="515" customWidth="1"/>
    <col min="6402" max="6426" width="11.44140625" style="515" customWidth="1"/>
    <col min="6427" max="6646" width="8.88671875" style="515"/>
    <col min="6647" max="6647" width="2.109375" style="515" customWidth="1"/>
    <col min="6648" max="6648" width="7.88671875" style="515" customWidth="1"/>
    <col min="6649" max="6649" width="5.6640625" style="515" customWidth="1"/>
    <col min="6650" max="6650" width="39.77734375" style="515" customWidth="1"/>
    <col min="6651" max="6651" width="32.77734375" style="515" customWidth="1"/>
    <col min="6652" max="6652" width="6.109375" style="515" customWidth="1"/>
    <col min="6653" max="6653" width="7.88671875" style="515" bestFit="1" customWidth="1"/>
    <col min="6654" max="6654" width="15.44140625" style="515" customWidth="1"/>
    <col min="6655" max="6655" width="12.21875" style="515" customWidth="1"/>
    <col min="6656" max="6656" width="12.6640625" style="515" customWidth="1"/>
    <col min="6657" max="6657" width="12" style="515" customWidth="1"/>
    <col min="6658" max="6682" width="11.44140625" style="515" customWidth="1"/>
    <col min="6683" max="6902" width="8.88671875" style="515"/>
    <col min="6903" max="6903" width="2.109375" style="515" customWidth="1"/>
    <col min="6904" max="6904" width="7.88671875" style="515" customWidth="1"/>
    <col min="6905" max="6905" width="5.6640625" style="515" customWidth="1"/>
    <col min="6906" max="6906" width="39.77734375" style="515" customWidth="1"/>
    <col min="6907" max="6907" width="32.77734375" style="515" customWidth="1"/>
    <col min="6908" max="6908" width="6.109375" style="515" customWidth="1"/>
    <col min="6909" max="6909" width="7.88671875" style="515" bestFit="1" customWidth="1"/>
    <col min="6910" max="6910" width="15.44140625" style="515" customWidth="1"/>
    <col min="6911" max="6911" width="12.21875" style="515" customWidth="1"/>
    <col min="6912" max="6912" width="12.6640625" style="515" customWidth="1"/>
    <col min="6913" max="6913" width="12" style="515" customWidth="1"/>
    <col min="6914" max="6938" width="11.44140625" style="515" customWidth="1"/>
    <col min="6939" max="7158" width="8.88671875" style="515"/>
    <col min="7159" max="7159" width="2.109375" style="515" customWidth="1"/>
    <col min="7160" max="7160" width="7.88671875" style="515" customWidth="1"/>
    <col min="7161" max="7161" width="5.6640625" style="515" customWidth="1"/>
    <col min="7162" max="7162" width="39.77734375" style="515" customWidth="1"/>
    <col min="7163" max="7163" width="32.77734375" style="515" customWidth="1"/>
    <col min="7164" max="7164" width="6.109375" style="515" customWidth="1"/>
    <col min="7165" max="7165" width="7.88671875" style="515" bestFit="1" customWidth="1"/>
    <col min="7166" max="7166" width="15.44140625" style="515" customWidth="1"/>
    <col min="7167" max="7167" width="12.21875" style="515" customWidth="1"/>
    <col min="7168" max="7168" width="12.6640625" style="515" customWidth="1"/>
    <col min="7169" max="7169" width="12" style="515" customWidth="1"/>
    <col min="7170" max="7194" width="11.44140625" style="515" customWidth="1"/>
    <col min="7195" max="7414" width="8.88671875" style="515"/>
    <col min="7415" max="7415" width="2.109375" style="515" customWidth="1"/>
    <col min="7416" max="7416" width="7.88671875" style="515" customWidth="1"/>
    <col min="7417" max="7417" width="5.6640625" style="515" customWidth="1"/>
    <col min="7418" max="7418" width="39.77734375" style="515" customWidth="1"/>
    <col min="7419" max="7419" width="32.77734375" style="515" customWidth="1"/>
    <col min="7420" max="7420" width="6.109375" style="515" customWidth="1"/>
    <col min="7421" max="7421" width="7.88671875" style="515" bestFit="1" customWidth="1"/>
    <col min="7422" max="7422" width="15.44140625" style="515" customWidth="1"/>
    <col min="7423" max="7423" width="12.21875" style="515" customWidth="1"/>
    <col min="7424" max="7424" width="12.6640625" style="515" customWidth="1"/>
    <col min="7425" max="7425" width="12" style="515" customWidth="1"/>
    <col min="7426" max="7450" width="11.44140625" style="515" customWidth="1"/>
    <col min="7451" max="7670" width="8.88671875" style="515"/>
    <col min="7671" max="7671" width="2.109375" style="515" customWidth="1"/>
    <col min="7672" max="7672" width="7.88671875" style="515" customWidth="1"/>
    <col min="7673" max="7673" width="5.6640625" style="515" customWidth="1"/>
    <col min="7674" max="7674" width="39.77734375" style="515" customWidth="1"/>
    <col min="7675" max="7675" width="32.77734375" style="515" customWidth="1"/>
    <col min="7676" max="7676" width="6.109375" style="515" customWidth="1"/>
    <col min="7677" max="7677" width="7.88671875" style="515" bestFit="1" customWidth="1"/>
    <col min="7678" max="7678" width="15.44140625" style="515" customWidth="1"/>
    <col min="7679" max="7679" width="12.21875" style="515" customWidth="1"/>
    <col min="7680" max="7680" width="12.6640625" style="515" customWidth="1"/>
    <col min="7681" max="7681" width="12" style="515" customWidth="1"/>
    <col min="7682" max="7706" width="11.44140625" style="515" customWidth="1"/>
    <col min="7707" max="7926" width="8.88671875" style="515"/>
    <col min="7927" max="7927" width="2.109375" style="515" customWidth="1"/>
    <col min="7928" max="7928" width="7.88671875" style="515" customWidth="1"/>
    <col min="7929" max="7929" width="5.6640625" style="515" customWidth="1"/>
    <col min="7930" max="7930" width="39.77734375" style="515" customWidth="1"/>
    <col min="7931" max="7931" width="32.77734375" style="515" customWidth="1"/>
    <col min="7932" max="7932" width="6.109375" style="515" customWidth="1"/>
    <col min="7933" max="7933" width="7.88671875" style="515" bestFit="1" customWidth="1"/>
    <col min="7934" max="7934" width="15.44140625" style="515" customWidth="1"/>
    <col min="7935" max="7935" width="12.21875" style="515" customWidth="1"/>
    <col min="7936" max="7936" width="12.6640625" style="515" customWidth="1"/>
    <col min="7937" max="7937" width="12" style="515" customWidth="1"/>
    <col min="7938" max="7962" width="11.44140625" style="515" customWidth="1"/>
    <col min="7963" max="8182" width="8.88671875" style="515"/>
    <col min="8183" max="8183" width="2.109375" style="515" customWidth="1"/>
    <col min="8184" max="8184" width="7.88671875" style="515" customWidth="1"/>
    <col min="8185" max="8185" width="5.6640625" style="515" customWidth="1"/>
    <col min="8186" max="8186" width="39.77734375" style="515" customWidth="1"/>
    <col min="8187" max="8187" width="32.77734375" style="515" customWidth="1"/>
    <col min="8188" max="8188" width="6.109375" style="515" customWidth="1"/>
    <col min="8189" max="8189" width="7.88671875" style="515" bestFit="1" customWidth="1"/>
    <col min="8190" max="8190" width="15.44140625" style="515" customWidth="1"/>
    <col min="8191" max="8191" width="12.21875" style="515" customWidth="1"/>
    <col min="8192" max="8192" width="12.6640625" style="515" customWidth="1"/>
    <col min="8193" max="8193" width="12" style="515" customWidth="1"/>
    <col min="8194" max="8218" width="11.44140625" style="515" customWidth="1"/>
    <col min="8219" max="8438" width="8.88671875" style="515"/>
    <col min="8439" max="8439" width="2.109375" style="515" customWidth="1"/>
    <col min="8440" max="8440" width="7.88671875" style="515" customWidth="1"/>
    <col min="8441" max="8441" width="5.6640625" style="515" customWidth="1"/>
    <col min="8442" max="8442" width="39.77734375" style="515" customWidth="1"/>
    <col min="8443" max="8443" width="32.77734375" style="515" customWidth="1"/>
    <col min="8444" max="8444" width="6.109375" style="515" customWidth="1"/>
    <col min="8445" max="8445" width="7.88671875" style="515" bestFit="1" customWidth="1"/>
    <col min="8446" max="8446" width="15.44140625" style="515" customWidth="1"/>
    <col min="8447" max="8447" width="12.21875" style="515" customWidth="1"/>
    <col min="8448" max="8448" width="12.6640625" style="515" customWidth="1"/>
    <col min="8449" max="8449" width="12" style="515" customWidth="1"/>
    <col min="8450" max="8474" width="11.44140625" style="515" customWidth="1"/>
    <col min="8475" max="8694" width="8.88671875" style="515"/>
    <col min="8695" max="8695" width="2.109375" style="515" customWidth="1"/>
    <col min="8696" max="8696" width="7.88671875" style="515" customWidth="1"/>
    <col min="8697" max="8697" width="5.6640625" style="515" customWidth="1"/>
    <col min="8698" max="8698" width="39.77734375" style="515" customWidth="1"/>
    <col min="8699" max="8699" width="32.77734375" style="515" customWidth="1"/>
    <col min="8700" max="8700" width="6.109375" style="515" customWidth="1"/>
    <col min="8701" max="8701" width="7.88671875" style="515" bestFit="1" customWidth="1"/>
    <col min="8702" max="8702" width="15.44140625" style="515" customWidth="1"/>
    <col min="8703" max="8703" width="12.21875" style="515" customWidth="1"/>
    <col min="8704" max="8704" width="12.6640625" style="515" customWidth="1"/>
    <col min="8705" max="8705" width="12" style="515" customWidth="1"/>
    <col min="8706" max="8730" width="11.44140625" style="515" customWidth="1"/>
    <col min="8731" max="8950" width="8.88671875" style="515"/>
    <col min="8951" max="8951" width="2.109375" style="515" customWidth="1"/>
    <col min="8952" max="8952" width="7.88671875" style="515" customWidth="1"/>
    <col min="8953" max="8953" width="5.6640625" style="515" customWidth="1"/>
    <col min="8954" max="8954" width="39.77734375" style="515" customWidth="1"/>
    <col min="8955" max="8955" width="32.77734375" style="515" customWidth="1"/>
    <col min="8956" max="8956" width="6.109375" style="515" customWidth="1"/>
    <col min="8957" max="8957" width="7.88671875" style="515" bestFit="1" customWidth="1"/>
    <col min="8958" max="8958" width="15.44140625" style="515" customWidth="1"/>
    <col min="8959" max="8959" width="12.21875" style="515" customWidth="1"/>
    <col min="8960" max="8960" width="12.6640625" style="515" customWidth="1"/>
    <col min="8961" max="8961" width="12" style="515" customWidth="1"/>
    <col min="8962" max="8986" width="11.44140625" style="515" customWidth="1"/>
    <col min="8987" max="9206" width="8.88671875" style="515"/>
    <col min="9207" max="9207" width="2.109375" style="515" customWidth="1"/>
    <col min="9208" max="9208" width="7.88671875" style="515" customWidth="1"/>
    <col min="9209" max="9209" width="5.6640625" style="515" customWidth="1"/>
    <col min="9210" max="9210" width="39.77734375" style="515" customWidth="1"/>
    <col min="9211" max="9211" width="32.77734375" style="515" customWidth="1"/>
    <col min="9212" max="9212" width="6.109375" style="515" customWidth="1"/>
    <col min="9213" max="9213" width="7.88671875" style="515" bestFit="1" customWidth="1"/>
    <col min="9214" max="9214" width="15.44140625" style="515" customWidth="1"/>
    <col min="9215" max="9215" width="12.21875" style="515" customWidth="1"/>
    <col min="9216" max="9216" width="12.6640625" style="515" customWidth="1"/>
    <col min="9217" max="9217" width="12" style="515" customWidth="1"/>
    <col min="9218" max="9242" width="11.44140625" style="515" customWidth="1"/>
    <col min="9243" max="9462" width="8.88671875" style="515"/>
    <col min="9463" max="9463" width="2.109375" style="515" customWidth="1"/>
    <col min="9464" max="9464" width="7.88671875" style="515" customWidth="1"/>
    <col min="9465" max="9465" width="5.6640625" style="515" customWidth="1"/>
    <col min="9466" max="9466" width="39.77734375" style="515" customWidth="1"/>
    <col min="9467" max="9467" width="32.77734375" style="515" customWidth="1"/>
    <col min="9468" max="9468" width="6.109375" style="515" customWidth="1"/>
    <col min="9469" max="9469" width="7.88671875" style="515" bestFit="1" customWidth="1"/>
    <col min="9470" max="9470" width="15.44140625" style="515" customWidth="1"/>
    <col min="9471" max="9471" width="12.21875" style="515" customWidth="1"/>
    <col min="9472" max="9472" width="12.6640625" style="515" customWidth="1"/>
    <col min="9473" max="9473" width="12" style="515" customWidth="1"/>
    <col min="9474" max="9498" width="11.44140625" style="515" customWidth="1"/>
    <col min="9499" max="9718" width="8.88671875" style="515"/>
    <col min="9719" max="9719" width="2.109375" style="515" customWidth="1"/>
    <col min="9720" max="9720" width="7.88671875" style="515" customWidth="1"/>
    <col min="9721" max="9721" width="5.6640625" style="515" customWidth="1"/>
    <col min="9722" max="9722" width="39.77734375" style="515" customWidth="1"/>
    <col min="9723" max="9723" width="32.77734375" style="515" customWidth="1"/>
    <col min="9724" max="9724" width="6.109375" style="515" customWidth="1"/>
    <col min="9725" max="9725" width="7.88671875" style="515" bestFit="1" customWidth="1"/>
    <col min="9726" max="9726" width="15.44140625" style="515" customWidth="1"/>
    <col min="9727" max="9727" width="12.21875" style="515" customWidth="1"/>
    <col min="9728" max="9728" width="12.6640625" style="515" customWidth="1"/>
    <col min="9729" max="9729" width="12" style="515" customWidth="1"/>
    <col min="9730" max="9754" width="11.44140625" style="515" customWidth="1"/>
    <col min="9755" max="9974" width="8.88671875" style="515"/>
    <col min="9975" max="9975" width="2.109375" style="515" customWidth="1"/>
    <col min="9976" max="9976" width="7.88671875" style="515" customWidth="1"/>
    <col min="9977" max="9977" width="5.6640625" style="515" customWidth="1"/>
    <col min="9978" max="9978" width="39.77734375" style="515" customWidth="1"/>
    <col min="9979" max="9979" width="32.77734375" style="515" customWidth="1"/>
    <col min="9980" max="9980" width="6.109375" style="515" customWidth="1"/>
    <col min="9981" max="9981" width="7.88671875" style="515" bestFit="1" customWidth="1"/>
    <col min="9982" max="9982" width="15.44140625" style="515" customWidth="1"/>
    <col min="9983" max="9983" width="12.21875" style="515" customWidth="1"/>
    <col min="9984" max="9984" width="12.6640625" style="515" customWidth="1"/>
    <col min="9985" max="9985" width="12" style="515" customWidth="1"/>
    <col min="9986" max="10010" width="11.44140625" style="515" customWidth="1"/>
    <col min="10011" max="10230" width="8.88671875" style="515"/>
    <col min="10231" max="10231" width="2.109375" style="515" customWidth="1"/>
    <col min="10232" max="10232" width="7.88671875" style="515" customWidth="1"/>
    <col min="10233" max="10233" width="5.6640625" style="515" customWidth="1"/>
    <col min="10234" max="10234" width="39.77734375" style="515" customWidth="1"/>
    <col min="10235" max="10235" width="32.77734375" style="515" customWidth="1"/>
    <col min="10236" max="10236" width="6.109375" style="515" customWidth="1"/>
    <col min="10237" max="10237" width="7.88671875" style="515" bestFit="1" customWidth="1"/>
    <col min="10238" max="10238" width="15.44140625" style="515" customWidth="1"/>
    <col min="10239" max="10239" width="12.21875" style="515" customWidth="1"/>
    <col min="10240" max="10240" width="12.6640625" style="515" customWidth="1"/>
    <col min="10241" max="10241" width="12" style="515" customWidth="1"/>
    <col min="10242" max="10266" width="11.44140625" style="515" customWidth="1"/>
    <col min="10267" max="10486" width="8.88671875" style="515"/>
    <col min="10487" max="10487" width="2.109375" style="515" customWidth="1"/>
    <col min="10488" max="10488" width="7.88671875" style="515" customWidth="1"/>
    <col min="10489" max="10489" width="5.6640625" style="515" customWidth="1"/>
    <col min="10490" max="10490" width="39.77734375" style="515" customWidth="1"/>
    <col min="10491" max="10491" width="32.77734375" style="515" customWidth="1"/>
    <col min="10492" max="10492" width="6.109375" style="515" customWidth="1"/>
    <col min="10493" max="10493" width="7.88671875" style="515" bestFit="1" customWidth="1"/>
    <col min="10494" max="10494" width="15.44140625" style="515" customWidth="1"/>
    <col min="10495" max="10495" width="12.21875" style="515" customWidth="1"/>
    <col min="10496" max="10496" width="12.6640625" style="515" customWidth="1"/>
    <col min="10497" max="10497" width="12" style="515" customWidth="1"/>
    <col min="10498" max="10522" width="11.44140625" style="515" customWidth="1"/>
    <col min="10523" max="10742" width="8.88671875" style="515"/>
    <col min="10743" max="10743" width="2.109375" style="515" customWidth="1"/>
    <col min="10744" max="10744" width="7.88671875" style="515" customWidth="1"/>
    <col min="10745" max="10745" width="5.6640625" style="515" customWidth="1"/>
    <col min="10746" max="10746" width="39.77734375" style="515" customWidth="1"/>
    <col min="10747" max="10747" width="32.77734375" style="515" customWidth="1"/>
    <col min="10748" max="10748" width="6.109375" style="515" customWidth="1"/>
    <col min="10749" max="10749" width="7.88671875" style="515" bestFit="1" customWidth="1"/>
    <col min="10750" max="10750" width="15.44140625" style="515" customWidth="1"/>
    <col min="10751" max="10751" width="12.21875" style="515" customWidth="1"/>
    <col min="10752" max="10752" width="12.6640625" style="515" customWidth="1"/>
    <col min="10753" max="10753" width="12" style="515" customWidth="1"/>
    <col min="10754" max="10778" width="11.44140625" style="515" customWidth="1"/>
    <col min="10779" max="10998" width="8.88671875" style="515"/>
    <col min="10999" max="10999" width="2.109375" style="515" customWidth="1"/>
    <col min="11000" max="11000" width="7.88671875" style="515" customWidth="1"/>
    <col min="11001" max="11001" width="5.6640625" style="515" customWidth="1"/>
    <col min="11002" max="11002" width="39.77734375" style="515" customWidth="1"/>
    <col min="11003" max="11003" width="32.77734375" style="515" customWidth="1"/>
    <col min="11004" max="11004" width="6.109375" style="515" customWidth="1"/>
    <col min="11005" max="11005" width="7.88671875" style="515" bestFit="1" customWidth="1"/>
    <col min="11006" max="11006" width="15.44140625" style="515" customWidth="1"/>
    <col min="11007" max="11007" width="12.21875" style="515" customWidth="1"/>
    <col min="11008" max="11008" width="12.6640625" style="515" customWidth="1"/>
    <col min="11009" max="11009" width="12" style="515" customWidth="1"/>
    <col min="11010" max="11034" width="11.44140625" style="515" customWidth="1"/>
    <col min="11035" max="11254" width="8.88671875" style="515"/>
    <col min="11255" max="11255" width="2.109375" style="515" customWidth="1"/>
    <col min="11256" max="11256" width="7.88671875" style="515" customWidth="1"/>
    <col min="11257" max="11257" width="5.6640625" style="515" customWidth="1"/>
    <col min="11258" max="11258" width="39.77734375" style="515" customWidth="1"/>
    <col min="11259" max="11259" width="32.77734375" style="515" customWidth="1"/>
    <col min="11260" max="11260" width="6.109375" style="515" customWidth="1"/>
    <col min="11261" max="11261" width="7.88671875" style="515" bestFit="1" customWidth="1"/>
    <col min="11262" max="11262" width="15.44140625" style="515" customWidth="1"/>
    <col min="11263" max="11263" width="12.21875" style="515" customWidth="1"/>
    <col min="11264" max="11264" width="12.6640625" style="515" customWidth="1"/>
    <col min="11265" max="11265" width="12" style="515" customWidth="1"/>
    <col min="11266" max="11290" width="11.44140625" style="515" customWidth="1"/>
    <col min="11291" max="11510" width="8.88671875" style="515"/>
    <col min="11511" max="11511" width="2.109375" style="515" customWidth="1"/>
    <col min="11512" max="11512" width="7.88671875" style="515" customWidth="1"/>
    <col min="11513" max="11513" width="5.6640625" style="515" customWidth="1"/>
    <col min="11514" max="11514" width="39.77734375" style="515" customWidth="1"/>
    <col min="11515" max="11515" width="32.77734375" style="515" customWidth="1"/>
    <col min="11516" max="11516" width="6.109375" style="515" customWidth="1"/>
    <col min="11517" max="11517" width="7.88671875" style="515" bestFit="1" customWidth="1"/>
    <col min="11518" max="11518" width="15.44140625" style="515" customWidth="1"/>
    <col min="11519" max="11519" width="12.21875" style="515" customWidth="1"/>
    <col min="11520" max="11520" width="12.6640625" style="515" customWidth="1"/>
    <col min="11521" max="11521" width="12" style="515" customWidth="1"/>
    <col min="11522" max="11546" width="11.44140625" style="515" customWidth="1"/>
    <col min="11547" max="11766" width="8.88671875" style="515"/>
    <col min="11767" max="11767" width="2.109375" style="515" customWidth="1"/>
    <col min="11768" max="11768" width="7.88671875" style="515" customWidth="1"/>
    <col min="11769" max="11769" width="5.6640625" style="515" customWidth="1"/>
    <col min="11770" max="11770" width="39.77734375" style="515" customWidth="1"/>
    <col min="11771" max="11771" width="32.77734375" style="515" customWidth="1"/>
    <col min="11772" max="11772" width="6.109375" style="515" customWidth="1"/>
    <col min="11773" max="11773" width="7.88671875" style="515" bestFit="1" customWidth="1"/>
    <col min="11774" max="11774" width="15.44140625" style="515" customWidth="1"/>
    <col min="11775" max="11775" width="12.21875" style="515" customWidth="1"/>
    <col min="11776" max="11776" width="12.6640625" style="515" customWidth="1"/>
    <col min="11777" max="11777" width="12" style="515" customWidth="1"/>
    <col min="11778" max="11802" width="11.44140625" style="515" customWidth="1"/>
    <col min="11803" max="12022" width="8.88671875" style="515"/>
    <col min="12023" max="12023" width="2.109375" style="515" customWidth="1"/>
    <col min="12024" max="12024" width="7.88671875" style="515" customWidth="1"/>
    <col min="12025" max="12025" width="5.6640625" style="515" customWidth="1"/>
    <col min="12026" max="12026" width="39.77734375" style="515" customWidth="1"/>
    <col min="12027" max="12027" width="32.77734375" style="515" customWidth="1"/>
    <col min="12028" max="12028" width="6.109375" style="515" customWidth="1"/>
    <col min="12029" max="12029" width="7.88671875" style="515" bestFit="1" customWidth="1"/>
    <col min="12030" max="12030" width="15.44140625" style="515" customWidth="1"/>
    <col min="12031" max="12031" width="12.21875" style="515" customWidth="1"/>
    <col min="12032" max="12032" width="12.6640625" style="515" customWidth="1"/>
    <col min="12033" max="12033" width="12" style="515" customWidth="1"/>
    <col min="12034" max="12058" width="11.44140625" style="515" customWidth="1"/>
    <col min="12059" max="12278" width="8.88671875" style="515"/>
    <col min="12279" max="12279" width="2.109375" style="515" customWidth="1"/>
    <col min="12280" max="12280" width="7.88671875" style="515" customWidth="1"/>
    <col min="12281" max="12281" width="5.6640625" style="515" customWidth="1"/>
    <col min="12282" max="12282" width="39.77734375" style="515" customWidth="1"/>
    <col min="12283" max="12283" width="32.77734375" style="515" customWidth="1"/>
    <col min="12284" max="12284" width="6.109375" style="515" customWidth="1"/>
    <col min="12285" max="12285" width="7.88671875" style="515" bestFit="1" customWidth="1"/>
    <col min="12286" max="12286" width="15.44140625" style="515" customWidth="1"/>
    <col min="12287" max="12287" width="12.21875" style="515" customWidth="1"/>
    <col min="12288" max="12288" width="12.6640625" style="515" customWidth="1"/>
    <col min="12289" max="12289" width="12" style="515" customWidth="1"/>
    <col min="12290" max="12314" width="11.44140625" style="515" customWidth="1"/>
    <col min="12315" max="12534" width="8.88671875" style="515"/>
    <col min="12535" max="12535" width="2.109375" style="515" customWidth="1"/>
    <col min="12536" max="12536" width="7.88671875" style="515" customWidth="1"/>
    <col min="12537" max="12537" width="5.6640625" style="515" customWidth="1"/>
    <col min="12538" max="12538" width="39.77734375" style="515" customWidth="1"/>
    <col min="12539" max="12539" width="32.77734375" style="515" customWidth="1"/>
    <col min="12540" max="12540" width="6.109375" style="515" customWidth="1"/>
    <col min="12541" max="12541" width="7.88671875" style="515" bestFit="1" customWidth="1"/>
    <col min="12542" max="12542" width="15.44140625" style="515" customWidth="1"/>
    <col min="12543" max="12543" width="12.21875" style="515" customWidth="1"/>
    <col min="12544" max="12544" width="12.6640625" style="515" customWidth="1"/>
    <col min="12545" max="12545" width="12" style="515" customWidth="1"/>
    <col min="12546" max="12570" width="11.44140625" style="515" customWidth="1"/>
    <col min="12571" max="12790" width="8.88671875" style="515"/>
    <col min="12791" max="12791" width="2.109375" style="515" customWidth="1"/>
    <col min="12792" max="12792" width="7.88671875" style="515" customWidth="1"/>
    <col min="12793" max="12793" width="5.6640625" style="515" customWidth="1"/>
    <col min="12794" max="12794" width="39.77734375" style="515" customWidth="1"/>
    <col min="12795" max="12795" width="32.77734375" style="515" customWidth="1"/>
    <col min="12796" max="12796" width="6.109375" style="515" customWidth="1"/>
    <col min="12797" max="12797" width="7.88671875" style="515" bestFit="1" customWidth="1"/>
    <col min="12798" max="12798" width="15.44140625" style="515" customWidth="1"/>
    <col min="12799" max="12799" width="12.21875" style="515" customWidth="1"/>
    <col min="12800" max="12800" width="12.6640625" style="515" customWidth="1"/>
    <col min="12801" max="12801" width="12" style="515" customWidth="1"/>
    <col min="12802" max="12826" width="11.44140625" style="515" customWidth="1"/>
    <col min="12827" max="13046" width="8.88671875" style="515"/>
    <col min="13047" max="13047" width="2.109375" style="515" customWidth="1"/>
    <col min="13048" max="13048" width="7.88671875" style="515" customWidth="1"/>
    <col min="13049" max="13049" width="5.6640625" style="515" customWidth="1"/>
    <col min="13050" max="13050" width="39.77734375" style="515" customWidth="1"/>
    <col min="13051" max="13051" width="32.77734375" style="515" customWidth="1"/>
    <col min="13052" max="13052" width="6.109375" style="515" customWidth="1"/>
    <col min="13053" max="13053" width="7.88671875" style="515" bestFit="1" customWidth="1"/>
    <col min="13054" max="13054" width="15.44140625" style="515" customWidth="1"/>
    <col min="13055" max="13055" width="12.21875" style="515" customWidth="1"/>
    <col min="13056" max="13056" width="12.6640625" style="515" customWidth="1"/>
    <col min="13057" max="13057" width="12" style="515" customWidth="1"/>
    <col min="13058" max="13082" width="11.44140625" style="515" customWidth="1"/>
    <col min="13083" max="13302" width="8.88671875" style="515"/>
    <col min="13303" max="13303" width="2.109375" style="515" customWidth="1"/>
    <col min="13304" max="13304" width="7.88671875" style="515" customWidth="1"/>
    <col min="13305" max="13305" width="5.6640625" style="515" customWidth="1"/>
    <col min="13306" max="13306" width="39.77734375" style="515" customWidth="1"/>
    <col min="13307" max="13307" width="32.77734375" style="515" customWidth="1"/>
    <col min="13308" max="13308" width="6.109375" style="515" customWidth="1"/>
    <col min="13309" max="13309" width="7.88671875" style="515" bestFit="1" customWidth="1"/>
    <col min="13310" max="13310" width="15.44140625" style="515" customWidth="1"/>
    <col min="13311" max="13311" width="12.21875" style="515" customWidth="1"/>
    <col min="13312" max="13312" width="12.6640625" style="515" customWidth="1"/>
    <col min="13313" max="13313" width="12" style="515" customWidth="1"/>
    <col min="13314" max="13338" width="11.44140625" style="515" customWidth="1"/>
    <col min="13339" max="13558" width="8.88671875" style="515"/>
    <col min="13559" max="13559" width="2.109375" style="515" customWidth="1"/>
    <col min="13560" max="13560" width="7.88671875" style="515" customWidth="1"/>
    <col min="13561" max="13561" width="5.6640625" style="515" customWidth="1"/>
    <col min="13562" max="13562" width="39.77734375" style="515" customWidth="1"/>
    <col min="13563" max="13563" width="32.77734375" style="515" customWidth="1"/>
    <col min="13564" max="13564" width="6.109375" style="515" customWidth="1"/>
    <col min="13565" max="13565" width="7.88671875" style="515" bestFit="1" customWidth="1"/>
    <col min="13566" max="13566" width="15.44140625" style="515" customWidth="1"/>
    <col min="13567" max="13567" width="12.21875" style="515" customWidth="1"/>
    <col min="13568" max="13568" width="12.6640625" style="515" customWidth="1"/>
    <col min="13569" max="13569" width="12" style="515" customWidth="1"/>
    <col min="13570" max="13594" width="11.44140625" style="515" customWidth="1"/>
    <col min="13595" max="13814" width="8.88671875" style="515"/>
    <col min="13815" max="13815" width="2.109375" style="515" customWidth="1"/>
    <col min="13816" max="13816" width="7.88671875" style="515" customWidth="1"/>
    <col min="13817" max="13817" width="5.6640625" style="515" customWidth="1"/>
    <col min="13818" max="13818" width="39.77734375" style="515" customWidth="1"/>
    <col min="13819" max="13819" width="32.77734375" style="515" customWidth="1"/>
    <col min="13820" max="13820" width="6.109375" style="515" customWidth="1"/>
    <col min="13821" max="13821" width="7.88671875" style="515" bestFit="1" customWidth="1"/>
    <col min="13822" max="13822" width="15.44140625" style="515" customWidth="1"/>
    <col min="13823" max="13823" width="12.21875" style="515" customWidth="1"/>
    <col min="13824" max="13824" width="12.6640625" style="515" customWidth="1"/>
    <col min="13825" max="13825" width="12" style="515" customWidth="1"/>
    <col min="13826" max="13850" width="11.44140625" style="515" customWidth="1"/>
    <col min="13851" max="14070" width="8.88671875" style="515"/>
    <col min="14071" max="14071" width="2.109375" style="515" customWidth="1"/>
    <col min="14072" max="14072" width="7.88671875" style="515" customWidth="1"/>
    <col min="14073" max="14073" width="5.6640625" style="515" customWidth="1"/>
    <col min="14074" max="14074" width="39.77734375" style="515" customWidth="1"/>
    <col min="14075" max="14075" width="32.77734375" style="515" customWidth="1"/>
    <col min="14076" max="14076" width="6.109375" style="515" customWidth="1"/>
    <col min="14077" max="14077" width="7.88671875" style="515" bestFit="1" customWidth="1"/>
    <col min="14078" max="14078" width="15.44140625" style="515" customWidth="1"/>
    <col min="14079" max="14079" width="12.21875" style="515" customWidth="1"/>
    <col min="14080" max="14080" width="12.6640625" style="515" customWidth="1"/>
    <col min="14081" max="14081" width="12" style="515" customWidth="1"/>
    <col min="14082" max="14106" width="11.44140625" style="515" customWidth="1"/>
    <col min="14107" max="14326" width="8.88671875" style="515"/>
    <col min="14327" max="14327" width="2.109375" style="515" customWidth="1"/>
    <col min="14328" max="14328" width="7.88671875" style="515" customWidth="1"/>
    <col min="14329" max="14329" width="5.6640625" style="515" customWidth="1"/>
    <col min="14330" max="14330" width="39.77734375" style="515" customWidth="1"/>
    <col min="14331" max="14331" width="32.77734375" style="515" customWidth="1"/>
    <col min="14332" max="14332" width="6.109375" style="515" customWidth="1"/>
    <col min="14333" max="14333" width="7.88671875" style="515" bestFit="1" customWidth="1"/>
    <col min="14334" max="14334" width="15.44140625" style="515" customWidth="1"/>
    <col min="14335" max="14335" width="12.21875" style="515" customWidth="1"/>
    <col min="14336" max="14336" width="12.6640625" style="515" customWidth="1"/>
    <col min="14337" max="14337" width="12" style="515" customWidth="1"/>
    <col min="14338" max="14362" width="11.44140625" style="515" customWidth="1"/>
    <col min="14363" max="14582" width="8.88671875" style="515"/>
    <col min="14583" max="14583" width="2.109375" style="515" customWidth="1"/>
    <col min="14584" max="14584" width="7.88671875" style="515" customWidth="1"/>
    <col min="14585" max="14585" width="5.6640625" style="515" customWidth="1"/>
    <col min="14586" max="14586" width="39.77734375" style="515" customWidth="1"/>
    <col min="14587" max="14587" width="32.77734375" style="515" customWidth="1"/>
    <col min="14588" max="14588" width="6.109375" style="515" customWidth="1"/>
    <col min="14589" max="14589" width="7.88671875" style="515" bestFit="1" customWidth="1"/>
    <col min="14590" max="14590" width="15.44140625" style="515" customWidth="1"/>
    <col min="14591" max="14591" width="12.21875" style="515" customWidth="1"/>
    <col min="14592" max="14592" width="12.6640625" style="515" customWidth="1"/>
    <col min="14593" max="14593" width="12" style="515" customWidth="1"/>
    <col min="14594" max="14618" width="11.44140625" style="515" customWidth="1"/>
    <col min="14619" max="14838" width="8.88671875" style="515"/>
    <col min="14839" max="14839" width="2.109375" style="515" customWidth="1"/>
    <col min="14840" max="14840" width="7.88671875" style="515" customWidth="1"/>
    <col min="14841" max="14841" width="5.6640625" style="515" customWidth="1"/>
    <col min="14842" max="14842" width="39.77734375" style="515" customWidth="1"/>
    <col min="14843" max="14843" width="32.77734375" style="515" customWidth="1"/>
    <col min="14844" max="14844" width="6.109375" style="515" customWidth="1"/>
    <col min="14845" max="14845" width="7.88671875" style="515" bestFit="1" customWidth="1"/>
    <col min="14846" max="14846" width="15.44140625" style="515" customWidth="1"/>
    <col min="14847" max="14847" width="12.21875" style="515" customWidth="1"/>
    <col min="14848" max="14848" width="12.6640625" style="515" customWidth="1"/>
    <col min="14849" max="14849" width="12" style="515" customWidth="1"/>
    <col min="14850" max="14874" width="11.44140625" style="515" customWidth="1"/>
    <col min="14875" max="15094" width="8.88671875" style="515"/>
    <col min="15095" max="15095" width="2.109375" style="515" customWidth="1"/>
    <col min="15096" max="15096" width="7.88671875" style="515" customWidth="1"/>
    <col min="15097" max="15097" width="5.6640625" style="515" customWidth="1"/>
    <col min="15098" max="15098" width="39.77734375" style="515" customWidth="1"/>
    <col min="15099" max="15099" width="32.77734375" style="515" customWidth="1"/>
    <col min="15100" max="15100" width="6.109375" style="515" customWidth="1"/>
    <col min="15101" max="15101" width="7.88671875" style="515" bestFit="1" customWidth="1"/>
    <col min="15102" max="15102" width="15.44140625" style="515" customWidth="1"/>
    <col min="15103" max="15103" width="12.21875" style="515" customWidth="1"/>
    <col min="15104" max="15104" width="12.6640625" style="515" customWidth="1"/>
    <col min="15105" max="15105" width="12" style="515" customWidth="1"/>
    <col min="15106" max="15130" width="11.44140625" style="515" customWidth="1"/>
    <col min="15131" max="15350" width="8.88671875" style="515"/>
    <col min="15351" max="15351" width="2.109375" style="515" customWidth="1"/>
    <col min="15352" max="15352" width="7.88671875" style="515" customWidth="1"/>
    <col min="15353" max="15353" width="5.6640625" style="515" customWidth="1"/>
    <col min="15354" max="15354" width="39.77734375" style="515" customWidth="1"/>
    <col min="15355" max="15355" width="32.77734375" style="515" customWidth="1"/>
    <col min="15356" max="15356" width="6.109375" style="515" customWidth="1"/>
    <col min="15357" max="15357" width="7.88671875" style="515" bestFit="1" customWidth="1"/>
    <col min="15358" max="15358" width="15.44140625" style="515" customWidth="1"/>
    <col min="15359" max="15359" width="12.21875" style="515" customWidth="1"/>
    <col min="15360" max="15360" width="12.6640625" style="515" customWidth="1"/>
    <col min="15361" max="15361" width="12" style="515" customWidth="1"/>
    <col min="15362" max="15386" width="11.44140625" style="515" customWidth="1"/>
    <col min="15387" max="15606" width="8.88671875" style="515"/>
    <col min="15607" max="15607" width="2.109375" style="515" customWidth="1"/>
    <col min="15608" max="15608" width="7.88671875" style="515" customWidth="1"/>
    <col min="15609" max="15609" width="5.6640625" style="515" customWidth="1"/>
    <col min="15610" max="15610" width="39.77734375" style="515" customWidth="1"/>
    <col min="15611" max="15611" width="32.77734375" style="515" customWidth="1"/>
    <col min="15612" max="15612" width="6.109375" style="515" customWidth="1"/>
    <col min="15613" max="15613" width="7.88671875" style="515" bestFit="1" customWidth="1"/>
    <col min="15614" max="15614" width="15.44140625" style="515" customWidth="1"/>
    <col min="15615" max="15615" width="12.21875" style="515" customWidth="1"/>
    <col min="15616" max="15616" width="12.6640625" style="515" customWidth="1"/>
    <col min="15617" max="15617" width="12" style="515" customWidth="1"/>
    <col min="15618" max="15642" width="11.44140625" style="515" customWidth="1"/>
    <col min="15643" max="15862" width="8.88671875" style="515"/>
    <col min="15863" max="15863" width="2.109375" style="515" customWidth="1"/>
    <col min="15864" max="15864" width="7.88671875" style="515" customWidth="1"/>
    <col min="15865" max="15865" width="5.6640625" style="515" customWidth="1"/>
    <col min="15866" max="15866" width="39.77734375" style="515" customWidth="1"/>
    <col min="15867" max="15867" width="32.77734375" style="515" customWidth="1"/>
    <col min="15868" max="15868" width="6.109375" style="515" customWidth="1"/>
    <col min="15869" max="15869" width="7.88671875" style="515" bestFit="1" customWidth="1"/>
    <col min="15870" max="15870" width="15.44140625" style="515" customWidth="1"/>
    <col min="15871" max="15871" width="12.21875" style="515" customWidth="1"/>
    <col min="15872" max="15872" width="12.6640625" style="515" customWidth="1"/>
    <col min="15873" max="15873" width="12" style="515" customWidth="1"/>
    <col min="15874" max="15898" width="11.44140625" style="515" customWidth="1"/>
    <col min="15899" max="16118" width="8.88671875" style="515"/>
    <col min="16119" max="16119" width="2.109375" style="515" customWidth="1"/>
    <col min="16120" max="16120" width="7.88671875" style="515" customWidth="1"/>
    <col min="16121" max="16121" width="5.6640625" style="515" customWidth="1"/>
    <col min="16122" max="16122" width="39.77734375" style="515" customWidth="1"/>
    <col min="16123" max="16123" width="32.77734375" style="515" customWidth="1"/>
    <col min="16124" max="16124" width="6.109375" style="515" customWidth="1"/>
    <col min="16125" max="16125" width="7.88671875" style="515" bestFit="1" customWidth="1"/>
    <col min="16126" max="16126" width="15.44140625" style="515" customWidth="1"/>
    <col min="16127" max="16127" width="12.21875" style="515" customWidth="1"/>
    <col min="16128" max="16128" width="12.6640625" style="515" customWidth="1"/>
    <col min="16129" max="16129" width="12" style="515" customWidth="1"/>
    <col min="16130" max="16154" width="11.44140625" style="515" customWidth="1"/>
    <col min="16155" max="16384" width="8.88671875" style="515"/>
  </cols>
  <sheetData>
    <row r="1" spans="1:36" ht="18.75" thickBot="1" x14ac:dyDescent="0.25">
      <c r="A1" s="630"/>
      <c r="B1" s="623"/>
      <c r="C1" s="624" t="s">
        <v>739</v>
      </c>
      <c r="D1" s="817"/>
      <c r="E1" s="818"/>
      <c r="F1" s="627"/>
      <c r="G1" s="627"/>
      <c r="H1" s="627"/>
      <c r="I1" s="627"/>
      <c r="J1" s="628"/>
      <c r="K1" s="628"/>
      <c r="L1" s="819"/>
      <c r="M1" s="628"/>
      <c r="N1" s="628"/>
      <c r="O1" s="628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30"/>
      <c r="AI1" s="629"/>
      <c r="AJ1" s="629"/>
    </row>
    <row r="2" spans="1:36" ht="32.25" thickBot="1" x14ac:dyDescent="0.25">
      <c r="A2" s="537"/>
      <c r="B2" s="537"/>
      <c r="C2" s="820" t="s">
        <v>600</v>
      </c>
      <c r="D2" s="540" t="s">
        <v>143</v>
      </c>
      <c r="E2" s="821" t="s">
        <v>116</v>
      </c>
      <c r="F2" s="540" t="s">
        <v>144</v>
      </c>
      <c r="G2" s="540" t="s">
        <v>192</v>
      </c>
      <c r="H2" s="822" t="str">
        <f>'TITLE PAGE'!D14</f>
        <v>2016-17</v>
      </c>
      <c r="I2" s="823" t="str">
        <f>'WRZ summary'!E3</f>
        <v>For info 2017-18</v>
      </c>
      <c r="J2" s="823" t="str">
        <f>'WRZ summary'!F3</f>
        <v>For info 2018-19</v>
      </c>
      <c r="K2" s="823" t="str">
        <f>'WRZ summary'!G3</f>
        <v>For info 2019-20</v>
      </c>
      <c r="L2" s="824" t="str">
        <f>'WRZ summary'!H3</f>
        <v>2020-21</v>
      </c>
      <c r="M2" s="824" t="str">
        <f>'WRZ summary'!I3</f>
        <v>2021-22</v>
      </c>
      <c r="N2" s="824" t="str">
        <f>'WRZ summary'!J3</f>
        <v>2022-23</v>
      </c>
      <c r="O2" s="824" t="str">
        <f>'WRZ summary'!K3</f>
        <v>2023-24</v>
      </c>
      <c r="P2" s="824" t="str">
        <f>'WRZ summary'!L3</f>
        <v>2024-25</v>
      </c>
      <c r="Q2" s="824" t="str">
        <f>'WRZ summary'!M3</f>
        <v>2025-26</v>
      </c>
      <c r="R2" s="824" t="str">
        <f>'WRZ summary'!N3</f>
        <v>2026-27</v>
      </c>
      <c r="S2" s="824" t="str">
        <f>'WRZ summary'!O3</f>
        <v>2027-28</v>
      </c>
      <c r="T2" s="824" t="str">
        <f>'WRZ summary'!P3</f>
        <v>2028-29</v>
      </c>
      <c r="U2" s="824" t="str">
        <f>'WRZ summary'!Q3</f>
        <v>2029-2030</v>
      </c>
      <c r="V2" s="824" t="str">
        <f>'WRZ summary'!R3</f>
        <v>2030-2031</v>
      </c>
      <c r="W2" s="824" t="str">
        <f>'WRZ summary'!S3</f>
        <v>2031-2032</v>
      </c>
      <c r="X2" s="824" t="str">
        <f>'WRZ summary'!T3</f>
        <v>2032-33</v>
      </c>
      <c r="Y2" s="824" t="str">
        <f>'WRZ summary'!U3</f>
        <v>2033-34</v>
      </c>
      <c r="Z2" s="824" t="str">
        <f>'WRZ summary'!V3</f>
        <v>2034-35</v>
      </c>
      <c r="AA2" s="824" t="str">
        <f>'WRZ summary'!W3</f>
        <v>2035-36</v>
      </c>
      <c r="AB2" s="824" t="str">
        <f>'WRZ summary'!X3</f>
        <v>2036-37</v>
      </c>
      <c r="AC2" s="824" t="str">
        <f>'WRZ summary'!Y3</f>
        <v>2037-38</v>
      </c>
      <c r="AD2" s="824" t="str">
        <f>'WRZ summary'!Z3</f>
        <v>2038-39</v>
      </c>
      <c r="AE2" s="824" t="str">
        <f>'WRZ summary'!AA3</f>
        <v>2039-40</v>
      </c>
      <c r="AF2" s="824" t="str">
        <f>'WRZ summary'!AB3</f>
        <v>2040-41</v>
      </c>
      <c r="AG2" s="824" t="str">
        <f>'WRZ summary'!AC3</f>
        <v>2041-42</v>
      </c>
      <c r="AH2" s="824" t="str">
        <f>'WRZ summary'!AD3</f>
        <v>2042-43</v>
      </c>
      <c r="AI2" s="824" t="str">
        <f>'WRZ summary'!AE3</f>
        <v>2043-44</v>
      </c>
      <c r="AJ2" s="928" t="str">
        <f>'WRZ summary'!AF3</f>
        <v>2044-45</v>
      </c>
    </row>
    <row r="3" spans="1:36" x14ac:dyDescent="0.2">
      <c r="A3" s="657"/>
      <c r="B3" s="929" t="s">
        <v>343</v>
      </c>
      <c r="C3" s="568" t="s">
        <v>740</v>
      </c>
      <c r="D3" s="841" t="s">
        <v>741</v>
      </c>
      <c r="E3" s="930" t="s">
        <v>742</v>
      </c>
      <c r="F3" s="568" t="s">
        <v>78</v>
      </c>
      <c r="G3" s="568">
        <v>2</v>
      </c>
      <c r="H3" s="570">
        <f>SUM('8. FP Demand'!H3,'8. FP Demand'!H4,'8. FP Demand'!H5,'8. FP Demand'!H6,'8. FP Demand'!H28,'8. FP Demand'!H29,'8. FP Demand'!H34:H35)</f>
        <v>4.3707087257813697</v>
      </c>
      <c r="I3" s="597">
        <f>SUM('8. FP Demand'!I3,'8. FP Demand'!I4,'8. FP Demand'!I5,'8. FP Demand'!I6,'8. FP Demand'!I28,'8. FP Demand'!I29,'8. FP Demand'!I34:I35)</f>
        <v>4.3561061195770172</v>
      </c>
      <c r="J3" s="597">
        <f>SUM('8. FP Demand'!J3,'8. FP Demand'!J4,'8. FP Demand'!J5,'8. FP Demand'!J6,'8. FP Demand'!J28,'8. FP Demand'!J29,'8. FP Demand'!J34:J35)</f>
        <v>4.3475571404475843</v>
      </c>
      <c r="K3" s="597">
        <f>SUM('8. FP Demand'!K3,'8. FP Demand'!K4,'8. FP Demand'!K5,'8. FP Demand'!K6,'8. FP Demand'!K28,'8. FP Demand'!K29,'8. FP Demand'!K34:K35)</f>
        <v>4.3332096193376346</v>
      </c>
      <c r="L3" s="242">
        <f>SUM('8. FP Demand'!L3,'8. FP Demand'!L4,'8. FP Demand'!L5,'8. FP Demand'!L6,'8. FP Demand'!L28,'8. FP Demand'!L29,'8. FP Demand'!L34:L35)</f>
        <v>4.3323830430329311</v>
      </c>
      <c r="M3" s="242">
        <f>SUM('8. FP Demand'!M3,'8. FP Demand'!M4,'8. FP Demand'!M5,'8. FP Demand'!M6,'8. FP Demand'!M28,'8. FP Demand'!M29,'8. FP Demand'!M34:M35)</f>
        <v>4.3432425352564419</v>
      </c>
      <c r="N3" s="242">
        <f>SUM('8. FP Demand'!N3,'8. FP Demand'!N4,'8. FP Demand'!N5,'8. FP Demand'!N6,'8. FP Demand'!N28,'8. FP Demand'!N29,'8. FP Demand'!N34:N35)</f>
        <v>4.3531483248316043</v>
      </c>
      <c r="O3" s="242">
        <f>SUM('8. FP Demand'!O3,'8. FP Demand'!O4,'8. FP Demand'!O5,'8. FP Demand'!O6,'8. FP Demand'!O28,'8. FP Demand'!O29,'8. FP Demand'!O34:O35)</f>
        <v>4.3633012997018268</v>
      </c>
      <c r="P3" s="242">
        <f>SUM('8. FP Demand'!P3,'8. FP Demand'!P4,'8. FP Demand'!P5,'8. FP Demand'!P6,'8. FP Demand'!P28,'8. FP Demand'!P29,'8. FP Demand'!P34:P35)</f>
        <v>4.3681851411867951</v>
      </c>
      <c r="Q3" s="242">
        <f>SUM('8. FP Demand'!Q3,'8. FP Demand'!Q4,'8. FP Demand'!Q5,'8. FP Demand'!Q6,'8. FP Demand'!Q28,'8. FP Demand'!Q29,'8. FP Demand'!Q34:Q35)</f>
        <v>4.3483343139789863</v>
      </c>
      <c r="R3" s="242">
        <f>SUM('8. FP Demand'!R3,'8. FP Demand'!R4,'8. FP Demand'!R5,'8. FP Demand'!R6,'8. FP Demand'!R28,'8. FP Demand'!R29,'8. FP Demand'!R34:R35)</f>
        <v>4.3382206141317248</v>
      </c>
      <c r="S3" s="242">
        <f>SUM('8. FP Demand'!S3,'8. FP Demand'!S4,'8. FP Demand'!S5,'8. FP Demand'!S6,'8. FP Demand'!S28,'8. FP Demand'!S29,'8. FP Demand'!S34:S35)</f>
        <v>4.3289539863203679</v>
      </c>
      <c r="T3" s="242">
        <f>SUM('8. FP Demand'!T3,'8. FP Demand'!T4,'8. FP Demand'!T5,'8. FP Demand'!T6,'8. FP Demand'!T28,'8. FP Demand'!T29,'8. FP Demand'!T34:T35)</f>
        <v>4.3165906340117735</v>
      </c>
      <c r="U3" s="242">
        <f>SUM('8. FP Demand'!U3,'8. FP Demand'!U4,'8. FP Demand'!U5,'8. FP Demand'!U6,'8. FP Demand'!U28,'8. FP Demand'!U29,'8. FP Demand'!U34:U35)</f>
        <v>4.3129381334042307</v>
      </c>
      <c r="V3" s="242">
        <f>SUM('8. FP Demand'!V3,'8. FP Demand'!V4,'8. FP Demand'!V5,'8. FP Demand'!V6,'8. FP Demand'!V28,'8. FP Demand'!V29,'8. FP Demand'!V34:V35)</f>
        <v>4.1883357844281974</v>
      </c>
      <c r="W3" s="242">
        <f>SUM('8. FP Demand'!W3,'8. FP Demand'!W4,'8. FP Demand'!W5,'8. FP Demand'!W6,'8. FP Demand'!W28,'8. FP Demand'!W29,'8. FP Demand'!W34:W35)</f>
        <v>4.1838232818756058</v>
      </c>
      <c r="X3" s="242">
        <f>SUM('8. FP Demand'!X3,'8. FP Demand'!X4,'8. FP Demand'!X5,'8. FP Demand'!X6,'8. FP Demand'!X28,'8. FP Demand'!X29,'8. FP Demand'!X34:X35)</f>
        <v>4.1851333346103168</v>
      </c>
      <c r="Y3" s="242">
        <f>SUM('8. FP Demand'!Y3,'8. FP Demand'!Y4,'8. FP Demand'!Y5,'8. FP Demand'!Y6,'8. FP Demand'!Y28,'8. FP Demand'!Y29,'8. FP Demand'!Y34:Y35)</f>
        <v>4.1841869560081095</v>
      </c>
      <c r="Z3" s="242">
        <f>SUM('8. FP Demand'!Z3,'8. FP Demand'!Z4,'8. FP Demand'!Z5,'8. FP Demand'!Z6,'8. FP Demand'!Z28,'8. FP Demand'!Z29,'8. FP Demand'!Z34:Z35)</f>
        <v>4.1789580276412783</v>
      </c>
      <c r="AA3" s="242">
        <f>SUM('8. FP Demand'!AA3,'8. FP Demand'!AA4,'8. FP Demand'!AA5,'8. FP Demand'!AA6,'8. FP Demand'!AA28,'8. FP Demand'!AA29,'8. FP Demand'!AA34:AA35)</f>
        <v>4.1758750762682659</v>
      </c>
      <c r="AB3" s="242">
        <f>SUM('8. FP Demand'!AB3,'8. FP Demand'!AB4,'8. FP Demand'!AB5,'8. FP Demand'!AB6,'8. FP Demand'!AB28,'8. FP Demand'!AB29,'8. FP Demand'!AB34:AB35)</f>
        <v>4.1791197196473613</v>
      </c>
      <c r="AC3" s="242">
        <f>SUM('8. FP Demand'!AC3,'8. FP Demand'!AC4,'8. FP Demand'!AC5,'8. FP Demand'!AC6,'8. FP Demand'!AC28,'8. FP Demand'!AC29,'8. FP Demand'!AC34:AC35)</f>
        <v>4.1809252050681032</v>
      </c>
      <c r="AD3" s="242">
        <f>SUM('8. FP Demand'!AD3,'8. FP Demand'!AD4,'8. FP Demand'!AD5,'8. FP Demand'!AD6,'8. FP Demand'!AD28,'8. FP Demand'!AD29,'8. FP Demand'!AD34:AD35)</f>
        <v>4.178766276029438</v>
      </c>
      <c r="AE3" s="242">
        <f>SUM('8. FP Demand'!AE3,'8. FP Demand'!AE4,'8. FP Demand'!AE5,'8. FP Demand'!AE6,'8. FP Demand'!AE28,'8. FP Demand'!AE29,'8. FP Demand'!AE34:AE35)</f>
        <v>4.1765528345382661</v>
      </c>
      <c r="AF3" s="242">
        <f>SUM('8. FP Demand'!AF3,'8. FP Demand'!AF4,'8. FP Demand'!AF5,'8. FP Demand'!AF6,'8. FP Demand'!AF28,'8. FP Demand'!AF29,'8. FP Demand'!AF34:AF35)</f>
        <v>4.1704995617026039</v>
      </c>
      <c r="AG3" s="242">
        <f>SUM('8. FP Demand'!AG3,'8. FP Demand'!AG4,'8. FP Demand'!AG5,'8. FP Demand'!AG6,'8. FP Demand'!AG28,'8. FP Demand'!AG29,'8. FP Demand'!AG34:AG35)</f>
        <v>4.1725065252237323</v>
      </c>
      <c r="AH3" s="242">
        <f>SUM('8. FP Demand'!AH3,'8. FP Demand'!AH4,'8. FP Demand'!AH5,'8. FP Demand'!AH6,'8. FP Demand'!AH28,'8. FP Demand'!AH29,'8. FP Demand'!AH34:AH35)</f>
        <v>4.1705586400513743</v>
      </c>
      <c r="AI3" s="242">
        <f>SUM('8. FP Demand'!AI3,'8. FP Demand'!AI4,'8. FP Demand'!AI5,'8. FP Demand'!AI6,'8. FP Demand'!AI28,'8. FP Demand'!AI29,'8. FP Demand'!AI34:AI35)</f>
        <v>4.1685236122966538</v>
      </c>
      <c r="AJ3" s="242">
        <f>SUM('8. FP Demand'!AJ3,'8. FP Demand'!AJ4,'8. FP Demand'!AJ5,'8. FP Demand'!AJ6,'8. FP Demand'!AJ28,'8. FP Demand'!AJ29,'8. FP Demand'!AJ34:AJ35)</f>
        <v>4.1623699726901</v>
      </c>
    </row>
    <row r="4" spans="1:36" x14ac:dyDescent="0.2">
      <c r="A4" s="657"/>
      <c r="B4" s="931"/>
      <c r="C4" s="319" t="s">
        <v>743</v>
      </c>
      <c r="D4" s="827" t="s">
        <v>348</v>
      </c>
      <c r="E4" s="284" t="s">
        <v>810</v>
      </c>
      <c r="F4" s="295" t="s">
        <v>78</v>
      </c>
      <c r="G4" s="295">
        <v>2</v>
      </c>
      <c r="H4" s="570">
        <f>'7. FP Supply'!H21-('7. FP Supply'!H27+'7. FP Supply'!H28)</f>
        <v>4.8136021606972443</v>
      </c>
      <c r="I4" s="597">
        <f>'7. FP Supply'!I21-('7. FP Supply'!I27+'7. FP Supply'!I28)</f>
        <v>4.8136021606972443</v>
      </c>
      <c r="J4" s="597">
        <f>'7. FP Supply'!J21-('7. FP Supply'!J27+'7. FP Supply'!J28)</f>
        <v>4.8136021606972443</v>
      </c>
      <c r="K4" s="597">
        <f>'7. FP Supply'!K21-('7. FP Supply'!K27+'7. FP Supply'!K28)</f>
        <v>4.8136021606972443</v>
      </c>
      <c r="L4" s="242">
        <f>'7. FP Supply'!L21-('7. FP Supply'!L27+'7. FP Supply'!L28)</f>
        <v>4.8136021606972443</v>
      </c>
      <c r="M4" s="242">
        <f>'7. FP Supply'!M21-('7. FP Supply'!M27+'7. FP Supply'!M28)</f>
        <v>4.8136021606972443</v>
      </c>
      <c r="N4" s="242">
        <f>'7. FP Supply'!N21-('7. FP Supply'!N27+'7. FP Supply'!N28)</f>
        <v>4.8136021606972443</v>
      </c>
      <c r="O4" s="242">
        <f>'7. FP Supply'!O21-('7. FP Supply'!O27+'7. FP Supply'!O28)</f>
        <v>4.8136021606972443</v>
      </c>
      <c r="P4" s="242">
        <f>'7. FP Supply'!P21-('7. FP Supply'!P27+'7. FP Supply'!P28)</f>
        <v>4.8136021606972443</v>
      </c>
      <c r="Q4" s="242">
        <f>'7. FP Supply'!Q21-('7. FP Supply'!Q27+'7. FP Supply'!Q28)</f>
        <v>4.8136021606972443</v>
      </c>
      <c r="R4" s="242">
        <f>'7. FP Supply'!R21-('7. FP Supply'!R27+'7. FP Supply'!R28)</f>
        <v>4.8136021606972443</v>
      </c>
      <c r="S4" s="242">
        <f>'7. FP Supply'!S21-('7. FP Supply'!S27+'7. FP Supply'!S28)</f>
        <v>4.8136021606972443</v>
      </c>
      <c r="T4" s="242">
        <f>'7. FP Supply'!T21-('7. FP Supply'!T27+'7. FP Supply'!T28)</f>
        <v>4.8136021606972443</v>
      </c>
      <c r="U4" s="242">
        <f>'7. FP Supply'!U21-('7. FP Supply'!U27+'7. FP Supply'!U28)</f>
        <v>4.8136021606972443</v>
      </c>
      <c r="V4" s="242">
        <f>'7. FP Supply'!V21-('7. FP Supply'!V27+'7. FP Supply'!V28)</f>
        <v>4.3036021606972445</v>
      </c>
      <c r="W4" s="242">
        <f>'7. FP Supply'!W21-('7. FP Supply'!W27+'7. FP Supply'!W28)</f>
        <v>4.3036021606972445</v>
      </c>
      <c r="X4" s="242">
        <f>'7. FP Supply'!X21-('7. FP Supply'!X27+'7. FP Supply'!X28)</f>
        <v>4.3036021606972445</v>
      </c>
      <c r="Y4" s="242">
        <f>'7. FP Supply'!Y21-('7. FP Supply'!Y27+'7. FP Supply'!Y28)</f>
        <v>4.3036021606972445</v>
      </c>
      <c r="Z4" s="242">
        <f>'7. FP Supply'!Z21-('7. FP Supply'!Z27+'7. FP Supply'!Z28)</f>
        <v>4.3036021606972445</v>
      </c>
      <c r="AA4" s="242">
        <f>'7. FP Supply'!AA21-('7. FP Supply'!AA27+'7. FP Supply'!AA28)</f>
        <v>4.3036021606972445</v>
      </c>
      <c r="AB4" s="242">
        <f>'7. FP Supply'!AB21-('7. FP Supply'!AB27+'7. FP Supply'!AB28)</f>
        <v>4.3036021606972445</v>
      </c>
      <c r="AC4" s="242">
        <f>'7. FP Supply'!AC21-('7. FP Supply'!AC27+'7. FP Supply'!AC28)</f>
        <v>4.3036021606972445</v>
      </c>
      <c r="AD4" s="242">
        <f>'7. FP Supply'!AD21-('7. FP Supply'!AD27+'7. FP Supply'!AD28)</f>
        <v>4.3036021606972445</v>
      </c>
      <c r="AE4" s="242">
        <f>'7. FP Supply'!AE21-('7. FP Supply'!AE27+'7. FP Supply'!AE28)</f>
        <v>4.3036021606972445</v>
      </c>
      <c r="AF4" s="242">
        <f>'7. FP Supply'!AF21-('7. FP Supply'!AF27+'7. FP Supply'!AF28)</f>
        <v>4.3036021606972445</v>
      </c>
      <c r="AG4" s="242">
        <f>'7. FP Supply'!AG21-('7. FP Supply'!AG27+'7. FP Supply'!AG28)</f>
        <v>4.3036021606972445</v>
      </c>
      <c r="AH4" s="242">
        <f>'7. FP Supply'!AH21-('7. FP Supply'!AH27+'7. FP Supply'!AH28)</f>
        <v>4.3036021606972445</v>
      </c>
      <c r="AI4" s="242">
        <f>'7. FP Supply'!AI21-('7. FP Supply'!AI27+'7. FP Supply'!AI28)</f>
        <v>4.3036021606972445</v>
      </c>
      <c r="AJ4" s="242">
        <f>'7. FP Supply'!AJ21-('7. FP Supply'!AJ27+'7. FP Supply'!AJ28)</f>
        <v>4.3036021606972445</v>
      </c>
    </row>
    <row r="5" spans="1:36" x14ac:dyDescent="0.2">
      <c r="A5" s="657"/>
      <c r="B5" s="931"/>
      <c r="C5" s="319" t="s">
        <v>79</v>
      </c>
      <c r="D5" s="827" t="s">
        <v>350</v>
      </c>
      <c r="E5" s="284" t="s">
        <v>744</v>
      </c>
      <c r="F5" s="553" t="s">
        <v>78</v>
      </c>
      <c r="G5" s="553">
        <v>2</v>
      </c>
      <c r="H5" s="570">
        <f>H4+('7. FP Supply'!H4+'7. FP Supply'!H8)-('7. FP Supply'!H13+'7. FP Supply'!H17)</f>
        <v>4.8136021606972443</v>
      </c>
      <c r="I5" s="597">
        <f>I4+('7. FP Supply'!I4+'7. FP Supply'!I8)-('7. FP Supply'!I13+'7. FP Supply'!I17)</f>
        <v>4.8136021606972443</v>
      </c>
      <c r="J5" s="597">
        <f>J4+('7. FP Supply'!J4+'7. FP Supply'!J8)-('7. FP Supply'!J13+'7. FP Supply'!J17)</f>
        <v>4.8136021606972443</v>
      </c>
      <c r="K5" s="597">
        <f>K4+('7. FP Supply'!K4+'7. FP Supply'!K8)-('7. FP Supply'!K13+'7. FP Supply'!K17)</f>
        <v>4.8136021606972443</v>
      </c>
      <c r="L5" s="242">
        <f>L4+('7. FP Supply'!L4+'7. FP Supply'!L8)-('7. FP Supply'!L13+'7. FP Supply'!L17)</f>
        <v>4.8136021606972443</v>
      </c>
      <c r="M5" s="242">
        <f>M4+('7. FP Supply'!M4+'7. FP Supply'!M8)-('7. FP Supply'!M13+'7. FP Supply'!M17)</f>
        <v>4.8136021606972443</v>
      </c>
      <c r="N5" s="242">
        <f>N4+('7. FP Supply'!N4+'7. FP Supply'!N8)-('7. FP Supply'!N13+'7. FP Supply'!N17)</f>
        <v>4.8136021606972443</v>
      </c>
      <c r="O5" s="242">
        <f>O4+('7. FP Supply'!O4+'7. FP Supply'!O8)-('7. FP Supply'!O13+'7. FP Supply'!O17)</f>
        <v>4.8136021606972443</v>
      </c>
      <c r="P5" s="242">
        <f>P4+('7. FP Supply'!P4+'7. FP Supply'!P8)-('7. FP Supply'!P13+'7. FP Supply'!P17)</f>
        <v>4.8136021606972443</v>
      </c>
      <c r="Q5" s="242">
        <f>Q4+('7. FP Supply'!Q4+'7. FP Supply'!Q8)-('7. FP Supply'!Q13+'7. FP Supply'!Q17)</f>
        <v>4.8136021606972443</v>
      </c>
      <c r="R5" s="242">
        <f>R4+('7. FP Supply'!R4+'7. FP Supply'!R8)-('7. FP Supply'!R13+'7. FP Supply'!R17)</f>
        <v>4.8136021606972443</v>
      </c>
      <c r="S5" s="242">
        <f>S4+('7. FP Supply'!S4+'7. FP Supply'!S8)-('7. FP Supply'!S13+'7. FP Supply'!S17)</f>
        <v>4.8136021606972443</v>
      </c>
      <c r="T5" s="242">
        <f>T4+('7. FP Supply'!T4+'7. FP Supply'!T8)-('7. FP Supply'!T13+'7. FP Supply'!T17)</f>
        <v>4.8136021606972443</v>
      </c>
      <c r="U5" s="242">
        <f>U4+('7. FP Supply'!U4+'7. FP Supply'!U8)-('7. FP Supply'!U13+'7. FP Supply'!U17)</f>
        <v>4.8136021606972443</v>
      </c>
      <c r="V5" s="242">
        <f>V4+('7. FP Supply'!V4+'7. FP Supply'!V8)-('7. FP Supply'!V13+'7. FP Supply'!V17)</f>
        <v>4.3036021606972445</v>
      </c>
      <c r="W5" s="242">
        <f>W4+('7. FP Supply'!W4+'7. FP Supply'!W8)-('7. FP Supply'!W13+'7. FP Supply'!W17)</f>
        <v>4.3036021606972445</v>
      </c>
      <c r="X5" s="242">
        <f>X4+('7. FP Supply'!X4+'7. FP Supply'!X8)-('7. FP Supply'!X13+'7. FP Supply'!X17)</f>
        <v>4.3036021606972445</v>
      </c>
      <c r="Y5" s="242">
        <f>Y4+('7. FP Supply'!Y4+'7. FP Supply'!Y8)-('7. FP Supply'!Y13+'7. FP Supply'!Y17)</f>
        <v>4.3036021606972445</v>
      </c>
      <c r="Z5" s="242">
        <f>Z4+('7. FP Supply'!Z4+'7. FP Supply'!Z8)-('7. FP Supply'!Z13+'7. FP Supply'!Z17)</f>
        <v>4.3036021606972445</v>
      </c>
      <c r="AA5" s="242">
        <f>AA4+('7. FP Supply'!AA4+'7. FP Supply'!AA8)-('7. FP Supply'!AA13+'7. FP Supply'!AA17)</f>
        <v>4.3036021606972445</v>
      </c>
      <c r="AB5" s="242">
        <f>AB4+('7. FP Supply'!AB4+'7. FP Supply'!AB8)-('7. FP Supply'!AB13+'7. FP Supply'!AB17)</f>
        <v>4.3036021606972445</v>
      </c>
      <c r="AC5" s="242">
        <f>AC4+('7. FP Supply'!AC4+'7. FP Supply'!AC8)-('7. FP Supply'!AC13+'7. FP Supply'!AC17)</f>
        <v>4.3036021606972445</v>
      </c>
      <c r="AD5" s="242">
        <f>AD4+('7. FP Supply'!AD4+'7. FP Supply'!AD8)-('7. FP Supply'!AD13+'7. FP Supply'!AD17)</f>
        <v>4.3036021606972445</v>
      </c>
      <c r="AE5" s="242">
        <f>AE4+('7. FP Supply'!AE4+'7. FP Supply'!AE8)-('7. FP Supply'!AE13+'7. FP Supply'!AE17)</f>
        <v>4.3036021606972445</v>
      </c>
      <c r="AF5" s="242">
        <f>AF4+('7. FP Supply'!AF4+'7. FP Supply'!AF8)-('7. FP Supply'!AF13+'7. FP Supply'!AF17)</f>
        <v>4.3036021606972445</v>
      </c>
      <c r="AG5" s="242">
        <f>AG4+('7. FP Supply'!AG4+'7. FP Supply'!AG8)-('7. FP Supply'!AG13+'7. FP Supply'!AG17)</f>
        <v>4.3036021606972445</v>
      </c>
      <c r="AH5" s="242">
        <f>AH4+('7. FP Supply'!AH4+'7. FP Supply'!AH8)-('7. FP Supply'!AH13+'7. FP Supply'!AH17)</f>
        <v>4.3036021606972445</v>
      </c>
      <c r="AI5" s="242">
        <f>AI4+('7. FP Supply'!AI4+'7. FP Supply'!AI8)-('7. FP Supply'!AI13+'7. FP Supply'!AI17)</f>
        <v>4.3036021606972445</v>
      </c>
      <c r="AJ5" s="580">
        <f>AJ4+('7. FP Supply'!AJ4+'7. FP Supply'!AJ8)-('7. FP Supply'!AJ13+'7. FP Supply'!AJ17)</f>
        <v>4.3036021606972445</v>
      </c>
    </row>
    <row r="6" spans="1:36" x14ac:dyDescent="0.2">
      <c r="A6" s="657"/>
      <c r="B6" s="931"/>
      <c r="C6" s="588" t="s">
        <v>745</v>
      </c>
      <c r="D6" s="932" t="s">
        <v>353</v>
      </c>
      <c r="E6" s="559" t="s">
        <v>127</v>
      </c>
      <c r="F6" s="286" t="s">
        <v>78</v>
      </c>
      <c r="G6" s="286">
        <v>2</v>
      </c>
      <c r="H6" s="561">
        <v>0</v>
      </c>
      <c r="I6" s="597">
        <v>0</v>
      </c>
      <c r="J6" s="597">
        <v>0</v>
      </c>
      <c r="K6" s="597">
        <v>0</v>
      </c>
      <c r="L6" s="933">
        <v>0</v>
      </c>
      <c r="M6" s="933">
        <v>0</v>
      </c>
      <c r="N6" s="933">
        <v>0</v>
      </c>
      <c r="O6" s="933">
        <v>0</v>
      </c>
      <c r="P6" s="933">
        <v>0</v>
      </c>
      <c r="Q6" s="933">
        <v>0</v>
      </c>
      <c r="R6" s="933">
        <v>0</v>
      </c>
      <c r="S6" s="933">
        <v>0</v>
      </c>
      <c r="T6" s="933">
        <v>0</v>
      </c>
      <c r="U6" s="933">
        <v>0</v>
      </c>
      <c r="V6" s="933">
        <v>0</v>
      </c>
      <c r="W6" s="933">
        <v>0</v>
      </c>
      <c r="X6" s="933">
        <v>0</v>
      </c>
      <c r="Y6" s="933">
        <v>0</v>
      </c>
      <c r="Z6" s="933">
        <v>0</v>
      </c>
      <c r="AA6" s="933">
        <v>0</v>
      </c>
      <c r="AB6" s="933">
        <v>0</v>
      </c>
      <c r="AC6" s="933">
        <v>0</v>
      </c>
      <c r="AD6" s="933">
        <v>0</v>
      </c>
      <c r="AE6" s="933">
        <v>0</v>
      </c>
      <c r="AF6" s="933">
        <v>0</v>
      </c>
      <c r="AG6" s="933">
        <v>0</v>
      </c>
      <c r="AH6" s="933">
        <v>0</v>
      </c>
      <c r="AI6" s="933">
        <v>0</v>
      </c>
      <c r="AJ6" s="934">
        <v>0</v>
      </c>
    </row>
    <row r="7" spans="1:36" x14ac:dyDescent="0.2">
      <c r="A7" s="657"/>
      <c r="B7" s="931"/>
      <c r="C7" s="588" t="s">
        <v>746</v>
      </c>
      <c r="D7" s="932" t="s">
        <v>355</v>
      </c>
      <c r="E7" s="559" t="s">
        <v>127</v>
      </c>
      <c r="F7" s="286" t="s">
        <v>78</v>
      </c>
      <c r="G7" s="286">
        <v>2</v>
      </c>
      <c r="H7" s="561">
        <v>0.17415977673232685</v>
      </c>
      <c r="I7" s="597">
        <v>0.17128756045524723</v>
      </c>
      <c r="J7" s="597">
        <v>0.16355406034466408</v>
      </c>
      <c r="K7" s="597">
        <v>0.16251831969344588</v>
      </c>
      <c r="L7" s="933">
        <v>0.15723981621639599</v>
      </c>
      <c r="M7" s="933">
        <v>0.14953541767542289</v>
      </c>
      <c r="N7" s="933">
        <v>0.14761123363102291</v>
      </c>
      <c r="O7" s="933">
        <v>0.14140034381306199</v>
      </c>
      <c r="P7" s="933">
        <v>0.14025640146318447</v>
      </c>
      <c r="Q7" s="933">
        <v>0.11504872750561096</v>
      </c>
      <c r="R7" s="933">
        <v>0.11051734839899902</v>
      </c>
      <c r="S7" s="933">
        <v>0.11458375270449367</v>
      </c>
      <c r="T7" s="933">
        <v>0.11037584242175502</v>
      </c>
      <c r="U7" s="933">
        <v>0.11038261697686352</v>
      </c>
      <c r="V7" s="933">
        <v>0.1125944351858072</v>
      </c>
      <c r="W7" s="933">
        <v>0.11213940530309041</v>
      </c>
      <c r="X7" s="933">
        <v>0.11079443563355823</v>
      </c>
      <c r="Y7" s="933">
        <v>0.11251482985417982</v>
      </c>
      <c r="Z7" s="933">
        <v>0.11478129037623325</v>
      </c>
      <c r="AA7" s="933">
        <v>0.11718537398055978</v>
      </c>
      <c r="AB7" s="933">
        <v>0.11906806210747373</v>
      </c>
      <c r="AC7" s="933">
        <v>0.11864185640562008</v>
      </c>
      <c r="AD7" s="933">
        <v>0.12255384615625914</v>
      </c>
      <c r="AE7" s="933">
        <v>0.12540550897234976</v>
      </c>
      <c r="AF7" s="933">
        <v>0.12395702374071382</v>
      </c>
      <c r="AG7" s="933">
        <v>0.12471513025560416</v>
      </c>
      <c r="AH7" s="933">
        <v>0.12671819890904462</v>
      </c>
      <c r="AI7" s="933">
        <v>0.13294168193027545</v>
      </c>
      <c r="AJ7" s="934">
        <v>0.13349140385026209</v>
      </c>
    </row>
    <row r="8" spans="1:36" x14ac:dyDescent="0.2">
      <c r="A8" s="657"/>
      <c r="B8" s="931"/>
      <c r="C8" s="319" t="s">
        <v>101</v>
      </c>
      <c r="D8" s="827" t="s">
        <v>356</v>
      </c>
      <c r="E8" s="284" t="s">
        <v>747</v>
      </c>
      <c r="F8" s="295" t="s">
        <v>78</v>
      </c>
      <c r="G8" s="295">
        <v>2</v>
      </c>
      <c r="H8" s="570">
        <f t="shared" ref="H8:AJ8" si="0">H6+H7</f>
        <v>0.17415977673232685</v>
      </c>
      <c r="I8" s="597">
        <f t="shared" ref="I8:K8" si="1">I6+I7</f>
        <v>0.17128756045524723</v>
      </c>
      <c r="J8" s="597">
        <f t="shared" si="1"/>
        <v>0.16355406034466408</v>
      </c>
      <c r="K8" s="597">
        <f t="shared" si="1"/>
        <v>0.16251831969344588</v>
      </c>
      <c r="L8" s="242">
        <f t="shared" si="0"/>
        <v>0.15723981621639599</v>
      </c>
      <c r="M8" s="242">
        <f t="shared" si="0"/>
        <v>0.14953541767542289</v>
      </c>
      <c r="N8" s="242">
        <f t="shared" si="0"/>
        <v>0.14761123363102291</v>
      </c>
      <c r="O8" s="242">
        <f t="shared" si="0"/>
        <v>0.14140034381306199</v>
      </c>
      <c r="P8" s="242">
        <f t="shared" si="0"/>
        <v>0.14025640146318447</v>
      </c>
      <c r="Q8" s="242">
        <f t="shared" si="0"/>
        <v>0.11504872750561096</v>
      </c>
      <c r="R8" s="242">
        <f t="shared" si="0"/>
        <v>0.11051734839899902</v>
      </c>
      <c r="S8" s="242">
        <f t="shared" si="0"/>
        <v>0.11458375270449367</v>
      </c>
      <c r="T8" s="242">
        <f t="shared" si="0"/>
        <v>0.11037584242175502</v>
      </c>
      <c r="U8" s="242">
        <f t="shared" si="0"/>
        <v>0.11038261697686352</v>
      </c>
      <c r="V8" s="242">
        <f t="shared" si="0"/>
        <v>0.1125944351858072</v>
      </c>
      <c r="W8" s="242">
        <f t="shared" si="0"/>
        <v>0.11213940530309041</v>
      </c>
      <c r="X8" s="242">
        <f t="shared" si="0"/>
        <v>0.11079443563355823</v>
      </c>
      <c r="Y8" s="242">
        <f t="shared" si="0"/>
        <v>0.11251482985417982</v>
      </c>
      <c r="Z8" s="242">
        <f t="shared" si="0"/>
        <v>0.11478129037623325</v>
      </c>
      <c r="AA8" s="242">
        <f t="shared" si="0"/>
        <v>0.11718537398055978</v>
      </c>
      <c r="AB8" s="242">
        <f t="shared" si="0"/>
        <v>0.11906806210747373</v>
      </c>
      <c r="AC8" s="242">
        <f t="shared" si="0"/>
        <v>0.11864185640562008</v>
      </c>
      <c r="AD8" s="242">
        <f t="shared" si="0"/>
        <v>0.12255384615625914</v>
      </c>
      <c r="AE8" s="242">
        <f t="shared" si="0"/>
        <v>0.12540550897234976</v>
      </c>
      <c r="AF8" s="242">
        <f t="shared" si="0"/>
        <v>0.12395702374071382</v>
      </c>
      <c r="AG8" s="242">
        <f t="shared" si="0"/>
        <v>0.12471513025560416</v>
      </c>
      <c r="AH8" s="242">
        <f t="shared" si="0"/>
        <v>0.12671819890904462</v>
      </c>
      <c r="AI8" s="242">
        <f t="shared" si="0"/>
        <v>0.13294168193027545</v>
      </c>
      <c r="AJ8" s="580">
        <f t="shared" si="0"/>
        <v>0.13349140385026209</v>
      </c>
    </row>
    <row r="9" spans="1:36" x14ac:dyDescent="0.2">
      <c r="A9" s="657"/>
      <c r="B9" s="931"/>
      <c r="C9" s="259" t="s">
        <v>104</v>
      </c>
      <c r="D9" s="827" t="s">
        <v>358</v>
      </c>
      <c r="E9" s="284" t="s">
        <v>748</v>
      </c>
      <c r="F9" s="295" t="s">
        <v>78</v>
      </c>
      <c r="G9" s="295">
        <v>2</v>
      </c>
      <c r="H9" s="570">
        <f>H5-H3</f>
        <v>0.44289343491587463</v>
      </c>
      <c r="I9" s="597">
        <f t="shared" ref="I9:K9" si="2">I5-I3</f>
        <v>0.45749604112022713</v>
      </c>
      <c r="J9" s="597">
        <f t="shared" si="2"/>
        <v>0.46604502024965999</v>
      </c>
      <c r="K9" s="597">
        <f t="shared" si="2"/>
        <v>0.48039254135960974</v>
      </c>
      <c r="L9" s="242">
        <f>L5-L3</f>
        <v>0.48121911766431325</v>
      </c>
      <c r="M9" s="242">
        <f t="shared" ref="M9:AJ9" si="3">M5-M3</f>
        <v>0.47035962544080245</v>
      </c>
      <c r="N9" s="242">
        <f t="shared" si="3"/>
        <v>0.46045383586564004</v>
      </c>
      <c r="O9" s="242">
        <f t="shared" si="3"/>
        <v>0.45030086099541755</v>
      </c>
      <c r="P9" s="242">
        <f t="shared" si="3"/>
        <v>0.44541701951044921</v>
      </c>
      <c r="Q9" s="242">
        <f t="shared" si="3"/>
        <v>0.46526784671825805</v>
      </c>
      <c r="R9" s="242">
        <f t="shared" si="3"/>
        <v>0.47538154656551956</v>
      </c>
      <c r="S9" s="242">
        <f t="shared" si="3"/>
        <v>0.48464817437687646</v>
      </c>
      <c r="T9" s="242">
        <f t="shared" si="3"/>
        <v>0.49701152668547088</v>
      </c>
      <c r="U9" s="242">
        <f t="shared" si="3"/>
        <v>0.50066402729301362</v>
      </c>
      <c r="V9" s="242">
        <f t="shared" si="3"/>
        <v>0.11526637626904712</v>
      </c>
      <c r="W9" s="242">
        <f t="shared" si="3"/>
        <v>0.11977887882163873</v>
      </c>
      <c r="X9" s="242">
        <f t="shared" si="3"/>
        <v>0.11846882608692777</v>
      </c>
      <c r="Y9" s="242">
        <f t="shared" si="3"/>
        <v>0.11941520468913502</v>
      </c>
      <c r="Z9" s="242">
        <f t="shared" si="3"/>
        <v>0.12464413305596622</v>
      </c>
      <c r="AA9" s="242">
        <f t="shared" si="3"/>
        <v>0.12772708442897862</v>
      </c>
      <c r="AB9" s="242">
        <f t="shared" si="3"/>
        <v>0.12448244104988326</v>
      </c>
      <c r="AC9" s="242">
        <f t="shared" si="3"/>
        <v>0.12267695562914138</v>
      </c>
      <c r="AD9" s="242">
        <f t="shared" si="3"/>
        <v>0.1248358846678066</v>
      </c>
      <c r="AE9" s="242">
        <f t="shared" si="3"/>
        <v>0.12704932615897846</v>
      </c>
      <c r="AF9" s="242">
        <f t="shared" si="3"/>
        <v>0.13310259899464061</v>
      </c>
      <c r="AG9" s="242">
        <f t="shared" si="3"/>
        <v>0.13109563547351222</v>
      </c>
      <c r="AH9" s="242">
        <f t="shared" si="3"/>
        <v>0.13304352064587022</v>
      </c>
      <c r="AI9" s="242">
        <f t="shared" si="3"/>
        <v>0.13507854840059075</v>
      </c>
      <c r="AJ9" s="580">
        <f t="shared" si="3"/>
        <v>0.14123218800714454</v>
      </c>
    </row>
    <row r="10" spans="1:36" ht="15.75" thickBot="1" x14ac:dyDescent="0.25">
      <c r="A10" s="657"/>
      <c r="B10" s="935"/>
      <c r="C10" s="326" t="s">
        <v>749</v>
      </c>
      <c r="D10" s="851" t="s">
        <v>361</v>
      </c>
      <c r="E10" s="328" t="s">
        <v>750</v>
      </c>
      <c r="F10" s="936" t="s">
        <v>78</v>
      </c>
      <c r="G10" s="936">
        <v>2</v>
      </c>
      <c r="H10" s="837">
        <f t="shared" ref="H10:AJ10" si="4">H9-H8</f>
        <v>0.26873365818354777</v>
      </c>
      <c r="I10" s="597">
        <f t="shared" ref="I10:K10" si="5">I9-I8</f>
        <v>0.28620848066497989</v>
      </c>
      <c r="J10" s="597">
        <f t="shared" si="5"/>
        <v>0.30249095990499592</v>
      </c>
      <c r="K10" s="597">
        <f t="shared" si="5"/>
        <v>0.31787422166616386</v>
      </c>
      <c r="L10" s="753">
        <f t="shared" si="4"/>
        <v>0.32397930144791726</v>
      </c>
      <c r="M10" s="753">
        <f t="shared" si="4"/>
        <v>0.32082420776537957</v>
      </c>
      <c r="N10" s="753">
        <f t="shared" si="4"/>
        <v>0.31284260223461713</v>
      </c>
      <c r="O10" s="753">
        <f t="shared" si="4"/>
        <v>0.30890051718235556</v>
      </c>
      <c r="P10" s="753">
        <f t="shared" si="4"/>
        <v>0.30516061804726474</v>
      </c>
      <c r="Q10" s="753">
        <f t="shared" si="4"/>
        <v>0.35021911921264709</v>
      </c>
      <c r="R10" s="753">
        <f t="shared" si="4"/>
        <v>0.36486419816652055</v>
      </c>
      <c r="S10" s="753">
        <f t="shared" si="4"/>
        <v>0.37006442167238279</v>
      </c>
      <c r="T10" s="753">
        <f t="shared" si="4"/>
        <v>0.38663568426371586</v>
      </c>
      <c r="U10" s="753">
        <f t="shared" si="4"/>
        <v>0.3902814103161501</v>
      </c>
      <c r="V10" s="753">
        <f t="shared" si="4"/>
        <v>2.671941083239926E-3</v>
      </c>
      <c r="W10" s="753">
        <f t="shared" si="4"/>
        <v>7.6394735185483231E-3</v>
      </c>
      <c r="X10" s="753">
        <f t="shared" si="4"/>
        <v>7.6743904533695395E-3</v>
      </c>
      <c r="Y10" s="753">
        <f t="shared" si="4"/>
        <v>6.900374834955203E-3</v>
      </c>
      <c r="Z10" s="753">
        <f t="shared" si="4"/>
        <v>9.8628426797329749E-3</v>
      </c>
      <c r="AA10" s="753">
        <f t="shared" si="4"/>
        <v>1.054171044841884E-2</v>
      </c>
      <c r="AB10" s="753">
        <f t="shared" si="4"/>
        <v>5.4143789424095368E-3</v>
      </c>
      <c r="AC10" s="753">
        <f t="shared" si="4"/>
        <v>4.035099223521299E-3</v>
      </c>
      <c r="AD10" s="753">
        <f t="shared" si="4"/>
        <v>2.2820385115474573E-3</v>
      </c>
      <c r="AE10" s="753">
        <f t="shared" si="4"/>
        <v>1.6438171866287044E-3</v>
      </c>
      <c r="AF10" s="753">
        <f t="shared" si="4"/>
        <v>9.1455752539267854E-3</v>
      </c>
      <c r="AG10" s="753">
        <f t="shared" si="4"/>
        <v>6.3805052179080612E-3</v>
      </c>
      <c r="AH10" s="753">
        <f t="shared" si="4"/>
        <v>6.3253217368255954E-3</v>
      </c>
      <c r="AI10" s="753">
        <f t="shared" si="4"/>
        <v>2.1368664703153017E-3</v>
      </c>
      <c r="AJ10" s="754">
        <f t="shared" si="4"/>
        <v>7.740784156882452E-3</v>
      </c>
    </row>
    <row r="11" spans="1:36" ht="15.75" x14ac:dyDescent="0.25">
      <c r="A11" s="657"/>
      <c r="B11" s="650"/>
      <c r="C11" s="88"/>
      <c r="D11" s="852"/>
      <c r="E11" s="853"/>
      <c r="F11" s="651"/>
      <c r="G11" s="651"/>
      <c r="H11" s="651"/>
      <c r="I11" s="654"/>
      <c r="J11" s="174"/>
      <c r="K11" s="854"/>
      <c r="L11" s="175"/>
      <c r="M11" s="176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1:36" ht="15.75" x14ac:dyDescent="0.25">
      <c r="A12" s="657"/>
      <c r="B12" s="650"/>
      <c r="C12" s="88"/>
      <c r="D12" s="855"/>
      <c r="E12" s="856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1:36" ht="15.75" x14ac:dyDescent="0.25">
      <c r="A13" s="657"/>
      <c r="B13" s="650"/>
      <c r="C13" s="651"/>
      <c r="D13" s="852"/>
      <c r="E13" s="853"/>
      <c r="F13" s="651"/>
      <c r="G13" s="651"/>
      <c r="H13" s="651"/>
      <c r="I13" s="651"/>
      <c r="J13" s="651"/>
      <c r="K13" s="651"/>
      <c r="L13" s="651"/>
      <c r="M13" s="651"/>
      <c r="N13" s="651"/>
      <c r="O13" s="651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1:36" ht="15.75" x14ac:dyDescent="0.25">
      <c r="A14" s="657"/>
      <c r="B14" s="650"/>
      <c r="C14" s="651"/>
      <c r="D14" s="857" t="str">
        <f>'TITLE PAGE'!B9</f>
        <v>Company:</v>
      </c>
      <c r="E14" s="858" t="str">
        <f>'TITLE PAGE'!D9</f>
        <v>Severn Trent Water</v>
      </c>
      <c r="F14" s="651"/>
      <c r="G14" s="651"/>
      <c r="H14" s="651"/>
      <c r="I14" s="651"/>
      <c r="J14" s="651"/>
      <c r="K14" s="651"/>
      <c r="L14" s="651"/>
      <c r="M14" s="651"/>
      <c r="N14" s="651"/>
      <c r="O14" s="651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1:36" ht="15.75" x14ac:dyDescent="0.25">
      <c r="A15" s="657"/>
      <c r="B15" s="650"/>
      <c r="C15" s="651"/>
      <c r="D15" s="859" t="str">
        <f>'TITLE PAGE'!B10</f>
        <v>Resource Zone Name:</v>
      </c>
      <c r="E15" s="860" t="str">
        <f>'TITLE PAGE'!D10</f>
        <v>Kinsall</v>
      </c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</row>
    <row r="16" spans="1:36" ht="15.75" x14ac:dyDescent="0.25">
      <c r="A16" s="657"/>
      <c r="B16" s="650"/>
      <c r="C16" s="651"/>
      <c r="D16" s="859" t="str">
        <f>'TITLE PAGE'!B11</f>
        <v>Resource Zone Number:</v>
      </c>
      <c r="E16" s="815">
        <f>'TITLE PAGE'!D11</f>
        <v>3</v>
      </c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</row>
    <row r="17" spans="1:36" ht="15.75" x14ac:dyDescent="0.25">
      <c r="A17" s="657"/>
      <c r="B17" s="650"/>
      <c r="C17" s="651"/>
      <c r="D17" s="859" t="str">
        <f>'TITLE PAGE'!B12</f>
        <v xml:space="preserve">Planning Scenario Name:                                                                     </v>
      </c>
      <c r="E17" s="860" t="str">
        <f>'TITLE PAGE'!D12</f>
        <v>Dry Year Annual Average</v>
      </c>
      <c r="F17" s="651"/>
      <c r="G17" s="651"/>
      <c r="H17" s="651"/>
      <c r="I17" s="651"/>
      <c r="J17" s="651"/>
      <c r="K17" s="651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654"/>
      <c r="Y17" s="654"/>
      <c r="Z17" s="654"/>
      <c r="AA17" s="654"/>
      <c r="AB17" s="654"/>
      <c r="AC17" s="654"/>
      <c r="AD17" s="654"/>
      <c r="AE17" s="654"/>
      <c r="AF17" s="654"/>
      <c r="AG17" s="654"/>
      <c r="AH17" s="654"/>
      <c r="AI17" s="654"/>
      <c r="AJ17" s="654"/>
    </row>
    <row r="18" spans="1:36" ht="15.75" x14ac:dyDescent="0.25">
      <c r="A18" s="657"/>
      <c r="B18" s="650"/>
      <c r="C18" s="651"/>
      <c r="D18" s="861" t="str">
        <f>'TITLE PAGE'!B13</f>
        <v xml:space="preserve">Chosen Level of Service:  </v>
      </c>
      <c r="E18" s="862" t="str">
        <f>'TITLE PAGE'!D13</f>
        <v>No more than 3 in 100 Temporary Use Bans</v>
      </c>
      <c r="F18" s="651"/>
      <c r="G18" s="651"/>
      <c r="H18" s="651"/>
      <c r="I18" s="651"/>
      <c r="J18" s="651"/>
      <c r="K18" s="651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4"/>
      <c r="AG18" s="654"/>
      <c r="AH18" s="654"/>
      <c r="AI18" s="654"/>
      <c r="AJ18" s="654"/>
    </row>
    <row r="19" spans="1:36" ht="15.75" x14ac:dyDescent="0.25">
      <c r="A19" s="657"/>
      <c r="B19" s="650"/>
      <c r="C19" s="651"/>
      <c r="D19" s="852"/>
      <c r="E19" s="937"/>
      <c r="F19" s="651"/>
      <c r="G19" s="651"/>
      <c r="H19" s="651"/>
      <c r="I19" s="651"/>
      <c r="J19" s="651"/>
      <c r="K19" s="651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4"/>
      <c r="X19" s="654"/>
      <c r="Y19" s="654"/>
      <c r="Z19" s="654"/>
      <c r="AA19" s="654"/>
      <c r="AB19" s="654"/>
      <c r="AC19" s="654"/>
      <c r="AD19" s="654"/>
      <c r="AE19" s="654"/>
      <c r="AF19" s="654"/>
      <c r="AG19" s="654"/>
      <c r="AH19" s="654"/>
      <c r="AI19" s="654"/>
      <c r="AJ19" s="654"/>
    </row>
  </sheetData>
  <sheetProtection algorithmName="SHA-512" hashValue="13u6PMW7r92yx7Gua+ByAhY5rXPrF577exHsMb6KtXkIdGUDR7aSXyxD8F7eTrxPStfCj2gC/HZf4f6i9+A1/g==" saltValue="5Eg7Ab4FZa6o7wPuIMeZww==" spinCount="100000" sheet="1" objects="1" scenarios="1"/>
  <mergeCells count="1">
    <mergeCell ref="B3:B1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zoomScale="80" zoomScaleNormal="80" workbookViewId="0">
      <selection activeCell="J16" sqref="J16"/>
    </sheetView>
  </sheetViews>
  <sheetFormatPr defaultColWidth="8.88671875" defaultRowHeight="15" x14ac:dyDescent="0.2"/>
  <cols>
    <col min="1" max="1" width="2.109375" style="515" customWidth="1"/>
    <col min="2" max="2" width="13.88671875" style="515" customWidth="1"/>
    <col min="3" max="6" width="13" style="515" customWidth="1"/>
    <col min="7" max="7" width="16.5546875" style="515" customWidth="1"/>
    <col min="8" max="12" width="12.21875" style="515" customWidth="1"/>
    <col min="13" max="13" width="11.109375" style="515" customWidth="1"/>
    <col min="14" max="14" width="17.44140625" style="515" customWidth="1"/>
    <col min="15" max="20" width="12.21875" style="515" customWidth="1"/>
    <col min="21" max="21" width="13.6640625" style="515" customWidth="1"/>
    <col min="22" max="22" width="13.44140625" style="515" customWidth="1"/>
    <col min="23" max="252" width="8.88671875" style="515"/>
    <col min="253" max="253" width="2.109375" style="515" customWidth="1"/>
    <col min="254" max="254" width="13.88671875" style="515" customWidth="1"/>
    <col min="255" max="258" width="13" style="515" customWidth="1"/>
    <col min="259" max="259" width="16.5546875" style="515" customWidth="1"/>
    <col min="260" max="264" width="12.21875" style="515" customWidth="1"/>
    <col min="265" max="265" width="11.109375" style="515" customWidth="1"/>
    <col min="266" max="266" width="17.44140625" style="515" customWidth="1"/>
    <col min="267" max="272" width="12.21875" style="515" customWidth="1"/>
    <col min="273" max="273" width="13.6640625" style="515" customWidth="1"/>
    <col min="274" max="274" width="13.44140625" style="515" customWidth="1"/>
    <col min="275" max="508" width="8.88671875" style="515"/>
    <col min="509" max="509" width="2.109375" style="515" customWidth="1"/>
    <col min="510" max="510" width="13.88671875" style="515" customWidth="1"/>
    <col min="511" max="514" width="13" style="515" customWidth="1"/>
    <col min="515" max="515" width="16.5546875" style="515" customWidth="1"/>
    <col min="516" max="520" width="12.21875" style="515" customWidth="1"/>
    <col min="521" max="521" width="11.109375" style="515" customWidth="1"/>
    <col min="522" max="522" width="17.44140625" style="515" customWidth="1"/>
    <col min="523" max="528" width="12.21875" style="515" customWidth="1"/>
    <col min="529" max="529" width="13.6640625" style="515" customWidth="1"/>
    <col min="530" max="530" width="13.44140625" style="515" customWidth="1"/>
    <col min="531" max="764" width="8.88671875" style="515"/>
    <col min="765" max="765" width="2.109375" style="515" customWidth="1"/>
    <col min="766" max="766" width="13.88671875" style="515" customWidth="1"/>
    <col min="767" max="770" width="13" style="515" customWidth="1"/>
    <col min="771" max="771" width="16.5546875" style="515" customWidth="1"/>
    <col min="772" max="776" width="12.21875" style="515" customWidth="1"/>
    <col min="777" max="777" width="11.109375" style="515" customWidth="1"/>
    <col min="778" max="778" width="17.44140625" style="515" customWidth="1"/>
    <col min="779" max="784" width="12.21875" style="515" customWidth="1"/>
    <col min="785" max="785" width="13.6640625" style="515" customWidth="1"/>
    <col min="786" max="786" width="13.44140625" style="515" customWidth="1"/>
    <col min="787" max="1020" width="8.88671875" style="515"/>
    <col min="1021" max="1021" width="2.109375" style="515" customWidth="1"/>
    <col min="1022" max="1022" width="13.88671875" style="515" customWidth="1"/>
    <col min="1023" max="1026" width="13" style="515" customWidth="1"/>
    <col min="1027" max="1027" width="16.5546875" style="515" customWidth="1"/>
    <col min="1028" max="1032" width="12.21875" style="515" customWidth="1"/>
    <col min="1033" max="1033" width="11.109375" style="515" customWidth="1"/>
    <col min="1034" max="1034" width="17.44140625" style="515" customWidth="1"/>
    <col min="1035" max="1040" width="12.21875" style="515" customWidth="1"/>
    <col min="1041" max="1041" width="13.6640625" style="515" customWidth="1"/>
    <col min="1042" max="1042" width="13.44140625" style="515" customWidth="1"/>
    <col min="1043" max="1276" width="8.88671875" style="515"/>
    <col min="1277" max="1277" width="2.109375" style="515" customWidth="1"/>
    <col min="1278" max="1278" width="13.88671875" style="515" customWidth="1"/>
    <col min="1279" max="1282" width="13" style="515" customWidth="1"/>
    <col min="1283" max="1283" width="16.5546875" style="515" customWidth="1"/>
    <col min="1284" max="1288" width="12.21875" style="515" customWidth="1"/>
    <col min="1289" max="1289" width="11.109375" style="515" customWidth="1"/>
    <col min="1290" max="1290" width="17.44140625" style="515" customWidth="1"/>
    <col min="1291" max="1296" width="12.21875" style="515" customWidth="1"/>
    <col min="1297" max="1297" width="13.6640625" style="515" customWidth="1"/>
    <col min="1298" max="1298" width="13.44140625" style="515" customWidth="1"/>
    <col min="1299" max="1532" width="8.88671875" style="515"/>
    <col min="1533" max="1533" width="2.109375" style="515" customWidth="1"/>
    <col min="1534" max="1534" width="13.88671875" style="515" customWidth="1"/>
    <col min="1535" max="1538" width="13" style="515" customWidth="1"/>
    <col min="1539" max="1539" width="16.5546875" style="515" customWidth="1"/>
    <col min="1540" max="1544" width="12.21875" style="515" customWidth="1"/>
    <col min="1545" max="1545" width="11.109375" style="515" customWidth="1"/>
    <col min="1546" max="1546" width="17.44140625" style="515" customWidth="1"/>
    <col min="1547" max="1552" width="12.21875" style="515" customWidth="1"/>
    <col min="1553" max="1553" width="13.6640625" style="515" customWidth="1"/>
    <col min="1554" max="1554" width="13.44140625" style="515" customWidth="1"/>
    <col min="1555" max="1788" width="8.88671875" style="515"/>
    <col min="1789" max="1789" width="2.109375" style="515" customWidth="1"/>
    <col min="1790" max="1790" width="13.88671875" style="515" customWidth="1"/>
    <col min="1791" max="1794" width="13" style="515" customWidth="1"/>
    <col min="1795" max="1795" width="16.5546875" style="515" customWidth="1"/>
    <col min="1796" max="1800" width="12.21875" style="515" customWidth="1"/>
    <col min="1801" max="1801" width="11.109375" style="515" customWidth="1"/>
    <col min="1802" max="1802" width="17.44140625" style="515" customWidth="1"/>
    <col min="1803" max="1808" width="12.21875" style="515" customWidth="1"/>
    <col min="1809" max="1809" width="13.6640625" style="515" customWidth="1"/>
    <col min="1810" max="1810" width="13.44140625" style="515" customWidth="1"/>
    <col min="1811" max="2044" width="8.88671875" style="515"/>
    <col min="2045" max="2045" width="2.109375" style="515" customWidth="1"/>
    <col min="2046" max="2046" width="13.88671875" style="515" customWidth="1"/>
    <col min="2047" max="2050" width="13" style="515" customWidth="1"/>
    <col min="2051" max="2051" width="16.5546875" style="515" customWidth="1"/>
    <col min="2052" max="2056" width="12.21875" style="515" customWidth="1"/>
    <col min="2057" max="2057" width="11.109375" style="515" customWidth="1"/>
    <col min="2058" max="2058" width="17.44140625" style="515" customWidth="1"/>
    <col min="2059" max="2064" width="12.21875" style="515" customWidth="1"/>
    <col min="2065" max="2065" width="13.6640625" style="515" customWidth="1"/>
    <col min="2066" max="2066" width="13.44140625" style="515" customWidth="1"/>
    <col min="2067" max="2300" width="8.88671875" style="515"/>
    <col min="2301" max="2301" width="2.109375" style="515" customWidth="1"/>
    <col min="2302" max="2302" width="13.88671875" style="515" customWidth="1"/>
    <col min="2303" max="2306" width="13" style="515" customWidth="1"/>
    <col min="2307" max="2307" width="16.5546875" style="515" customWidth="1"/>
    <col min="2308" max="2312" width="12.21875" style="515" customWidth="1"/>
    <col min="2313" max="2313" width="11.109375" style="515" customWidth="1"/>
    <col min="2314" max="2314" width="17.44140625" style="515" customWidth="1"/>
    <col min="2315" max="2320" width="12.21875" style="515" customWidth="1"/>
    <col min="2321" max="2321" width="13.6640625" style="515" customWidth="1"/>
    <col min="2322" max="2322" width="13.44140625" style="515" customWidth="1"/>
    <col min="2323" max="2556" width="8.88671875" style="515"/>
    <col min="2557" max="2557" width="2.109375" style="515" customWidth="1"/>
    <col min="2558" max="2558" width="13.88671875" style="515" customWidth="1"/>
    <col min="2559" max="2562" width="13" style="515" customWidth="1"/>
    <col min="2563" max="2563" width="16.5546875" style="515" customWidth="1"/>
    <col min="2564" max="2568" width="12.21875" style="515" customWidth="1"/>
    <col min="2569" max="2569" width="11.109375" style="515" customWidth="1"/>
    <col min="2570" max="2570" width="17.44140625" style="515" customWidth="1"/>
    <col min="2571" max="2576" width="12.21875" style="515" customWidth="1"/>
    <col min="2577" max="2577" width="13.6640625" style="515" customWidth="1"/>
    <col min="2578" max="2578" width="13.44140625" style="515" customWidth="1"/>
    <col min="2579" max="2812" width="8.88671875" style="515"/>
    <col min="2813" max="2813" width="2.109375" style="515" customWidth="1"/>
    <col min="2814" max="2814" width="13.88671875" style="515" customWidth="1"/>
    <col min="2815" max="2818" width="13" style="515" customWidth="1"/>
    <col min="2819" max="2819" width="16.5546875" style="515" customWidth="1"/>
    <col min="2820" max="2824" width="12.21875" style="515" customWidth="1"/>
    <col min="2825" max="2825" width="11.109375" style="515" customWidth="1"/>
    <col min="2826" max="2826" width="17.44140625" style="515" customWidth="1"/>
    <col min="2827" max="2832" width="12.21875" style="515" customWidth="1"/>
    <col min="2833" max="2833" width="13.6640625" style="515" customWidth="1"/>
    <col min="2834" max="2834" width="13.44140625" style="515" customWidth="1"/>
    <col min="2835" max="3068" width="8.88671875" style="515"/>
    <col min="3069" max="3069" width="2.109375" style="515" customWidth="1"/>
    <col min="3070" max="3070" width="13.88671875" style="515" customWidth="1"/>
    <col min="3071" max="3074" width="13" style="515" customWidth="1"/>
    <col min="3075" max="3075" width="16.5546875" style="515" customWidth="1"/>
    <col min="3076" max="3080" width="12.21875" style="515" customWidth="1"/>
    <col min="3081" max="3081" width="11.109375" style="515" customWidth="1"/>
    <col min="3082" max="3082" width="17.44140625" style="515" customWidth="1"/>
    <col min="3083" max="3088" width="12.21875" style="515" customWidth="1"/>
    <col min="3089" max="3089" width="13.6640625" style="515" customWidth="1"/>
    <col min="3090" max="3090" width="13.44140625" style="515" customWidth="1"/>
    <col min="3091" max="3324" width="8.88671875" style="515"/>
    <col min="3325" max="3325" width="2.109375" style="515" customWidth="1"/>
    <col min="3326" max="3326" width="13.88671875" style="515" customWidth="1"/>
    <col min="3327" max="3330" width="13" style="515" customWidth="1"/>
    <col min="3331" max="3331" width="16.5546875" style="515" customWidth="1"/>
    <col min="3332" max="3336" width="12.21875" style="515" customWidth="1"/>
    <col min="3337" max="3337" width="11.109375" style="515" customWidth="1"/>
    <col min="3338" max="3338" width="17.44140625" style="515" customWidth="1"/>
    <col min="3339" max="3344" width="12.21875" style="515" customWidth="1"/>
    <col min="3345" max="3345" width="13.6640625" style="515" customWidth="1"/>
    <col min="3346" max="3346" width="13.44140625" style="515" customWidth="1"/>
    <col min="3347" max="3580" width="8.88671875" style="515"/>
    <col min="3581" max="3581" width="2.109375" style="515" customWidth="1"/>
    <col min="3582" max="3582" width="13.88671875" style="515" customWidth="1"/>
    <col min="3583" max="3586" width="13" style="515" customWidth="1"/>
    <col min="3587" max="3587" width="16.5546875" style="515" customWidth="1"/>
    <col min="3588" max="3592" width="12.21875" style="515" customWidth="1"/>
    <col min="3593" max="3593" width="11.109375" style="515" customWidth="1"/>
    <col min="3594" max="3594" width="17.44140625" style="515" customWidth="1"/>
    <col min="3595" max="3600" width="12.21875" style="515" customWidth="1"/>
    <col min="3601" max="3601" width="13.6640625" style="515" customWidth="1"/>
    <col min="3602" max="3602" width="13.44140625" style="515" customWidth="1"/>
    <col min="3603" max="3836" width="8.88671875" style="515"/>
    <col min="3837" max="3837" width="2.109375" style="515" customWidth="1"/>
    <col min="3838" max="3838" width="13.88671875" style="515" customWidth="1"/>
    <col min="3839" max="3842" width="13" style="515" customWidth="1"/>
    <col min="3843" max="3843" width="16.5546875" style="515" customWidth="1"/>
    <col min="3844" max="3848" width="12.21875" style="515" customWidth="1"/>
    <col min="3849" max="3849" width="11.109375" style="515" customWidth="1"/>
    <col min="3850" max="3850" width="17.44140625" style="515" customWidth="1"/>
    <col min="3851" max="3856" width="12.21875" style="515" customWidth="1"/>
    <col min="3857" max="3857" width="13.6640625" style="515" customWidth="1"/>
    <col min="3858" max="3858" width="13.44140625" style="515" customWidth="1"/>
    <col min="3859" max="4092" width="8.88671875" style="515"/>
    <col min="4093" max="4093" width="2.109375" style="515" customWidth="1"/>
    <col min="4094" max="4094" width="13.88671875" style="515" customWidth="1"/>
    <col min="4095" max="4098" width="13" style="515" customWidth="1"/>
    <col min="4099" max="4099" width="16.5546875" style="515" customWidth="1"/>
    <col min="4100" max="4104" width="12.21875" style="515" customWidth="1"/>
    <col min="4105" max="4105" width="11.109375" style="515" customWidth="1"/>
    <col min="4106" max="4106" width="17.44140625" style="515" customWidth="1"/>
    <col min="4107" max="4112" width="12.21875" style="515" customWidth="1"/>
    <col min="4113" max="4113" width="13.6640625" style="515" customWidth="1"/>
    <col min="4114" max="4114" width="13.44140625" style="515" customWidth="1"/>
    <col min="4115" max="4348" width="8.88671875" style="515"/>
    <col min="4349" max="4349" width="2.109375" style="515" customWidth="1"/>
    <col min="4350" max="4350" width="13.88671875" style="515" customWidth="1"/>
    <col min="4351" max="4354" width="13" style="515" customWidth="1"/>
    <col min="4355" max="4355" width="16.5546875" style="515" customWidth="1"/>
    <col min="4356" max="4360" width="12.21875" style="515" customWidth="1"/>
    <col min="4361" max="4361" width="11.109375" style="515" customWidth="1"/>
    <col min="4362" max="4362" width="17.44140625" style="515" customWidth="1"/>
    <col min="4363" max="4368" width="12.21875" style="515" customWidth="1"/>
    <col min="4369" max="4369" width="13.6640625" style="515" customWidth="1"/>
    <col min="4370" max="4370" width="13.44140625" style="515" customWidth="1"/>
    <col min="4371" max="4604" width="8.88671875" style="515"/>
    <col min="4605" max="4605" width="2.109375" style="515" customWidth="1"/>
    <col min="4606" max="4606" width="13.88671875" style="515" customWidth="1"/>
    <col min="4607" max="4610" width="13" style="515" customWidth="1"/>
    <col min="4611" max="4611" width="16.5546875" style="515" customWidth="1"/>
    <col min="4612" max="4616" width="12.21875" style="515" customWidth="1"/>
    <col min="4617" max="4617" width="11.109375" style="515" customWidth="1"/>
    <col min="4618" max="4618" width="17.44140625" style="515" customWidth="1"/>
    <col min="4619" max="4624" width="12.21875" style="515" customWidth="1"/>
    <col min="4625" max="4625" width="13.6640625" style="515" customWidth="1"/>
    <col min="4626" max="4626" width="13.44140625" style="515" customWidth="1"/>
    <col min="4627" max="4860" width="8.88671875" style="515"/>
    <col min="4861" max="4861" width="2.109375" style="515" customWidth="1"/>
    <col min="4862" max="4862" width="13.88671875" style="515" customWidth="1"/>
    <col min="4863" max="4866" width="13" style="515" customWidth="1"/>
    <col min="4867" max="4867" width="16.5546875" style="515" customWidth="1"/>
    <col min="4868" max="4872" width="12.21875" style="515" customWidth="1"/>
    <col min="4873" max="4873" width="11.109375" style="515" customWidth="1"/>
    <col min="4874" max="4874" width="17.44140625" style="515" customWidth="1"/>
    <col min="4875" max="4880" width="12.21875" style="515" customWidth="1"/>
    <col min="4881" max="4881" width="13.6640625" style="515" customWidth="1"/>
    <col min="4882" max="4882" width="13.44140625" style="515" customWidth="1"/>
    <col min="4883" max="5116" width="8.88671875" style="515"/>
    <col min="5117" max="5117" width="2.109375" style="515" customWidth="1"/>
    <col min="5118" max="5118" width="13.88671875" style="515" customWidth="1"/>
    <col min="5119" max="5122" width="13" style="515" customWidth="1"/>
    <col min="5123" max="5123" width="16.5546875" style="515" customWidth="1"/>
    <col min="5124" max="5128" width="12.21875" style="515" customWidth="1"/>
    <col min="5129" max="5129" width="11.109375" style="515" customWidth="1"/>
    <col min="5130" max="5130" width="17.44140625" style="515" customWidth="1"/>
    <col min="5131" max="5136" width="12.21875" style="515" customWidth="1"/>
    <col min="5137" max="5137" width="13.6640625" style="515" customWidth="1"/>
    <col min="5138" max="5138" width="13.44140625" style="515" customWidth="1"/>
    <col min="5139" max="5372" width="8.88671875" style="515"/>
    <col min="5373" max="5373" width="2.109375" style="515" customWidth="1"/>
    <col min="5374" max="5374" width="13.88671875" style="515" customWidth="1"/>
    <col min="5375" max="5378" width="13" style="515" customWidth="1"/>
    <col min="5379" max="5379" width="16.5546875" style="515" customWidth="1"/>
    <col min="5380" max="5384" width="12.21875" style="515" customWidth="1"/>
    <col min="5385" max="5385" width="11.109375" style="515" customWidth="1"/>
    <col min="5386" max="5386" width="17.44140625" style="515" customWidth="1"/>
    <col min="5387" max="5392" width="12.21875" style="515" customWidth="1"/>
    <col min="5393" max="5393" width="13.6640625" style="515" customWidth="1"/>
    <col min="5394" max="5394" width="13.44140625" style="515" customWidth="1"/>
    <col min="5395" max="5628" width="8.88671875" style="515"/>
    <col min="5629" max="5629" width="2.109375" style="515" customWidth="1"/>
    <col min="5630" max="5630" width="13.88671875" style="515" customWidth="1"/>
    <col min="5631" max="5634" width="13" style="515" customWidth="1"/>
    <col min="5635" max="5635" width="16.5546875" style="515" customWidth="1"/>
    <col min="5636" max="5640" width="12.21875" style="515" customWidth="1"/>
    <col min="5641" max="5641" width="11.109375" style="515" customWidth="1"/>
    <col min="5642" max="5642" width="17.44140625" style="515" customWidth="1"/>
    <col min="5643" max="5648" width="12.21875" style="515" customWidth="1"/>
    <col min="5649" max="5649" width="13.6640625" style="515" customWidth="1"/>
    <col min="5650" max="5650" width="13.44140625" style="515" customWidth="1"/>
    <col min="5651" max="5884" width="8.88671875" style="515"/>
    <col min="5885" max="5885" width="2.109375" style="515" customWidth="1"/>
    <col min="5886" max="5886" width="13.88671875" style="515" customWidth="1"/>
    <col min="5887" max="5890" width="13" style="515" customWidth="1"/>
    <col min="5891" max="5891" width="16.5546875" style="515" customWidth="1"/>
    <col min="5892" max="5896" width="12.21875" style="515" customWidth="1"/>
    <col min="5897" max="5897" width="11.109375" style="515" customWidth="1"/>
    <col min="5898" max="5898" width="17.44140625" style="515" customWidth="1"/>
    <col min="5899" max="5904" width="12.21875" style="515" customWidth="1"/>
    <col min="5905" max="5905" width="13.6640625" style="515" customWidth="1"/>
    <col min="5906" max="5906" width="13.44140625" style="515" customWidth="1"/>
    <col min="5907" max="6140" width="8.88671875" style="515"/>
    <col min="6141" max="6141" width="2.109375" style="515" customWidth="1"/>
    <col min="6142" max="6142" width="13.88671875" style="515" customWidth="1"/>
    <col min="6143" max="6146" width="13" style="515" customWidth="1"/>
    <col min="6147" max="6147" width="16.5546875" style="515" customWidth="1"/>
    <col min="6148" max="6152" width="12.21875" style="515" customWidth="1"/>
    <col min="6153" max="6153" width="11.109375" style="515" customWidth="1"/>
    <col min="6154" max="6154" width="17.44140625" style="515" customWidth="1"/>
    <col min="6155" max="6160" width="12.21875" style="515" customWidth="1"/>
    <col min="6161" max="6161" width="13.6640625" style="515" customWidth="1"/>
    <col min="6162" max="6162" width="13.44140625" style="515" customWidth="1"/>
    <col min="6163" max="6396" width="8.88671875" style="515"/>
    <col min="6397" max="6397" width="2.109375" style="515" customWidth="1"/>
    <col min="6398" max="6398" width="13.88671875" style="515" customWidth="1"/>
    <col min="6399" max="6402" width="13" style="515" customWidth="1"/>
    <col min="6403" max="6403" width="16.5546875" style="515" customWidth="1"/>
    <col min="6404" max="6408" width="12.21875" style="515" customWidth="1"/>
    <col min="6409" max="6409" width="11.109375" style="515" customWidth="1"/>
    <col min="6410" max="6410" width="17.44140625" style="515" customWidth="1"/>
    <col min="6411" max="6416" width="12.21875" style="515" customWidth="1"/>
    <col min="6417" max="6417" width="13.6640625" style="515" customWidth="1"/>
    <col min="6418" max="6418" width="13.44140625" style="515" customWidth="1"/>
    <col min="6419" max="6652" width="8.88671875" style="515"/>
    <col min="6653" max="6653" width="2.109375" style="515" customWidth="1"/>
    <col min="6654" max="6654" width="13.88671875" style="515" customWidth="1"/>
    <col min="6655" max="6658" width="13" style="515" customWidth="1"/>
    <col min="6659" max="6659" width="16.5546875" style="515" customWidth="1"/>
    <col min="6660" max="6664" width="12.21875" style="515" customWidth="1"/>
    <col min="6665" max="6665" width="11.109375" style="515" customWidth="1"/>
    <col min="6666" max="6666" width="17.44140625" style="515" customWidth="1"/>
    <col min="6667" max="6672" width="12.21875" style="515" customWidth="1"/>
    <col min="6673" max="6673" width="13.6640625" style="515" customWidth="1"/>
    <col min="6674" max="6674" width="13.44140625" style="515" customWidth="1"/>
    <col min="6675" max="6908" width="8.88671875" style="515"/>
    <col min="6909" max="6909" width="2.109375" style="515" customWidth="1"/>
    <col min="6910" max="6910" width="13.88671875" style="515" customWidth="1"/>
    <col min="6911" max="6914" width="13" style="515" customWidth="1"/>
    <col min="6915" max="6915" width="16.5546875" style="515" customWidth="1"/>
    <col min="6916" max="6920" width="12.21875" style="515" customWidth="1"/>
    <col min="6921" max="6921" width="11.109375" style="515" customWidth="1"/>
    <col min="6922" max="6922" width="17.44140625" style="515" customWidth="1"/>
    <col min="6923" max="6928" width="12.21875" style="515" customWidth="1"/>
    <col min="6929" max="6929" width="13.6640625" style="515" customWidth="1"/>
    <col min="6930" max="6930" width="13.44140625" style="515" customWidth="1"/>
    <col min="6931" max="7164" width="8.88671875" style="515"/>
    <col min="7165" max="7165" width="2.109375" style="515" customWidth="1"/>
    <col min="7166" max="7166" width="13.88671875" style="515" customWidth="1"/>
    <col min="7167" max="7170" width="13" style="515" customWidth="1"/>
    <col min="7171" max="7171" width="16.5546875" style="515" customWidth="1"/>
    <col min="7172" max="7176" width="12.21875" style="515" customWidth="1"/>
    <col min="7177" max="7177" width="11.109375" style="515" customWidth="1"/>
    <col min="7178" max="7178" width="17.44140625" style="515" customWidth="1"/>
    <col min="7179" max="7184" width="12.21875" style="515" customWidth="1"/>
    <col min="7185" max="7185" width="13.6640625" style="515" customWidth="1"/>
    <col min="7186" max="7186" width="13.44140625" style="515" customWidth="1"/>
    <col min="7187" max="7420" width="8.88671875" style="515"/>
    <col min="7421" max="7421" width="2.109375" style="515" customWidth="1"/>
    <col min="7422" max="7422" width="13.88671875" style="515" customWidth="1"/>
    <col min="7423" max="7426" width="13" style="515" customWidth="1"/>
    <col min="7427" max="7427" width="16.5546875" style="515" customWidth="1"/>
    <col min="7428" max="7432" width="12.21875" style="515" customWidth="1"/>
    <col min="7433" max="7433" width="11.109375" style="515" customWidth="1"/>
    <col min="7434" max="7434" width="17.44140625" style="515" customWidth="1"/>
    <col min="7435" max="7440" width="12.21875" style="515" customWidth="1"/>
    <col min="7441" max="7441" width="13.6640625" style="515" customWidth="1"/>
    <col min="7442" max="7442" width="13.44140625" style="515" customWidth="1"/>
    <col min="7443" max="7676" width="8.88671875" style="515"/>
    <col min="7677" max="7677" width="2.109375" style="515" customWidth="1"/>
    <col min="7678" max="7678" width="13.88671875" style="515" customWidth="1"/>
    <col min="7679" max="7682" width="13" style="515" customWidth="1"/>
    <col min="7683" max="7683" width="16.5546875" style="515" customWidth="1"/>
    <col min="7684" max="7688" width="12.21875" style="515" customWidth="1"/>
    <col min="7689" max="7689" width="11.109375" style="515" customWidth="1"/>
    <col min="7690" max="7690" width="17.44140625" style="515" customWidth="1"/>
    <col min="7691" max="7696" width="12.21875" style="515" customWidth="1"/>
    <col min="7697" max="7697" width="13.6640625" style="515" customWidth="1"/>
    <col min="7698" max="7698" width="13.44140625" style="515" customWidth="1"/>
    <col min="7699" max="7932" width="8.88671875" style="515"/>
    <col min="7933" max="7933" width="2.109375" style="515" customWidth="1"/>
    <col min="7934" max="7934" width="13.88671875" style="515" customWidth="1"/>
    <col min="7935" max="7938" width="13" style="515" customWidth="1"/>
    <col min="7939" max="7939" width="16.5546875" style="515" customWidth="1"/>
    <col min="7940" max="7944" width="12.21875" style="515" customWidth="1"/>
    <col min="7945" max="7945" width="11.109375" style="515" customWidth="1"/>
    <col min="7946" max="7946" width="17.44140625" style="515" customWidth="1"/>
    <col min="7947" max="7952" width="12.21875" style="515" customWidth="1"/>
    <col min="7953" max="7953" width="13.6640625" style="515" customWidth="1"/>
    <col min="7954" max="7954" width="13.44140625" style="515" customWidth="1"/>
    <col min="7955" max="8188" width="8.88671875" style="515"/>
    <col min="8189" max="8189" width="2.109375" style="515" customWidth="1"/>
    <col min="8190" max="8190" width="13.88671875" style="515" customWidth="1"/>
    <col min="8191" max="8194" width="13" style="515" customWidth="1"/>
    <col min="8195" max="8195" width="16.5546875" style="515" customWidth="1"/>
    <col min="8196" max="8200" width="12.21875" style="515" customWidth="1"/>
    <col min="8201" max="8201" width="11.109375" style="515" customWidth="1"/>
    <col min="8202" max="8202" width="17.44140625" style="515" customWidth="1"/>
    <col min="8203" max="8208" width="12.21875" style="515" customWidth="1"/>
    <col min="8209" max="8209" width="13.6640625" style="515" customWidth="1"/>
    <col min="8210" max="8210" width="13.44140625" style="515" customWidth="1"/>
    <col min="8211" max="8444" width="8.88671875" style="515"/>
    <col min="8445" max="8445" width="2.109375" style="515" customWidth="1"/>
    <col min="8446" max="8446" width="13.88671875" style="515" customWidth="1"/>
    <col min="8447" max="8450" width="13" style="515" customWidth="1"/>
    <col min="8451" max="8451" width="16.5546875" style="515" customWidth="1"/>
    <col min="8452" max="8456" width="12.21875" style="515" customWidth="1"/>
    <col min="8457" max="8457" width="11.109375" style="515" customWidth="1"/>
    <col min="8458" max="8458" width="17.44140625" style="515" customWidth="1"/>
    <col min="8459" max="8464" width="12.21875" style="515" customWidth="1"/>
    <col min="8465" max="8465" width="13.6640625" style="515" customWidth="1"/>
    <col min="8466" max="8466" width="13.44140625" style="515" customWidth="1"/>
    <col min="8467" max="8700" width="8.88671875" style="515"/>
    <col min="8701" max="8701" width="2.109375" style="515" customWidth="1"/>
    <col min="8702" max="8702" width="13.88671875" style="515" customWidth="1"/>
    <col min="8703" max="8706" width="13" style="515" customWidth="1"/>
    <col min="8707" max="8707" width="16.5546875" style="515" customWidth="1"/>
    <col min="8708" max="8712" width="12.21875" style="515" customWidth="1"/>
    <col min="8713" max="8713" width="11.109375" style="515" customWidth="1"/>
    <col min="8714" max="8714" width="17.44140625" style="515" customWidth="1"/>
    <col min="8715" max="8720" width="12.21875" style="515" customWidth="1"/>
    <col min="8721" max="8721" width="13.6640625" style="515" customWidth="1"/>
    <col min="8722" max="8722" width="13.44140625" style="515" customWidth="1"/>
    <col min="8723" max="8956" width="8.88671875" style="515"/>
    <col min="8957" max="8957" width="2.109375" style="515" customWidth="1"/>
    <col min="8958" max="8958" width="13.88671875" style="515" customWidth="1"/>
    <col min="8959" max="8962" width="13" style="515" customWidth="1"/>
    <col min="8963" max="8963" width="16.5546875" style="515" customWidth="1"/>
    <col min="8964" max="8968" width="12.21875" style="515" customWidth="1"/>
    <col min="8969" max="8969" width="11.109375" style="515" customWidth="1"/>
    <col min="8970" max="8970" width="17.44140625" style="515" customWidth="1"/>
    <col min="8971" max="8976" width="12.21875" style="515" customWidth="1"/>
    <col min="8977" max="8977" width="13.6640625" style="515" customWidth="1"/>
    <col min="8978" max="8978" width="13.44140625" style="515" customWidth="1"/>
    <col min="8979" max="9212" width="8.88671875" style="515"/>
    <col min="9213" max="9213" width="2.109375" style="515" customWidth="1"/>
    <col min="9214" max="9214" width="13.88671875" style="515" customWidth="1"/>
    <col min="9215" max="9218" width="13" style="515" customWidth="1"/>
    <col min="9219" max="9219" width="16.5546875" style="515" customWidth="1"/>
    <col min="9220" max="9224" width="12.21875" style="515" customWidth="1"/>
    <col min="9225" max="9225" width="11.109375" style="515" customWidth="1"/>
    <col min="9226" max="9226" width="17.44140625" style="515" customWidth="1"/>
    <col min="9227" max="9232" width="12.21875" style="515" customWidth="1"/>
    <col min="9233" max="9233" width="13.6640625" style="515" customWidth="1"/>
    <col min="9234" max="9234" width="13.44140625" style="515" customWidth="1"/>
    <col min="9235" max="9468" width="8.88671875" style="515"/>
    <col min="9469" max="9469" width="2.109375" style="515" customWidth="1"/>
    <col min="9470" max="9470" width="13.88671875" style="515" customWidth="1"/>
    <col min="9471" max="9474" width="13" style="515" customWidth="1"/>
    <col min="9475" max="9475" width="16.5546875" style="515" customWidth="1"/>
    <col min="9476" max="9480" width="12.21875" style="515" customWidth="1"/>
    <col min="9481" max="9481" width="11.109375" style="515" customWidth="1"/>
    <col min="9482" max="9482" width="17.44140625" style="515" customWidth="1"/>
    <col min="9483" max="9488" width="12.21875" style="515" customWidth="1"/>
    <col min="9489" max="9489" width="13.6640625" style="515" customWidth="1"/>
    <col min="9490" max="9490" width="13.44140625" style="515" customWidth="1"/>
    <col min="9491" max="9724" width="8.88671875" style="515"/>
    <col min="9725" max="9725" width="2.109375" style="515" customWidth="1"/>
    <col min="9726" max="9726" width="13.88671875" style="515" customWidth="1"/>
    <col min="9727" max="9730" width="13" style="515" customWidth="1"/>
    <col min="9731" max="9731" width="16.5546875" style="515" customWidth="1"/>
    <col min="9732" max="9736" width="12.21875" style="515" customWidth="1"/>
    <col min="9737" max="9737" width="11.109375" style="515" customWidth="1"/>
    <col min="9738" max="9738" width="17.44140625" style="515" customWidth="1"/>
    <col min="9739" max="9744" width="12.21875" style="515" customWidth="1"/>
    <col min="9745" max="9745" width="13.6640625" style="515" customWidth="1"/>
    <col min="9746" max="9746" width="13.44140625" style="515" customWidth="1"/>
    <col min="9747" max="9980" width="8.88671875" style="515"/>
    <col min="9981" max="9981" width="2.109375" style="515" customWidth="1"/>
    <col min="9982" max="9982" width="13.88671875" style="515" customWidth="1"/>
    <col min="9983" max="9986" width="13" style="515" customWidth="1"/>
    <col min="9987" max="9987" width="16.5546875" style="515" customWidth="1"/>
    <col min="9988" max="9992" width="12.21875" style="515" customWidth="1"/>
    <col min="9993" max="9993" width="11.109375" style="515" customWidth="1"/>
    <col min="9994" max="9994" width="17.44140625" style="515" customWidth="1"/>
    <col min="9995" max="10000" width="12.21875" style="515" customWidth="1"/>
    <col min="10001" max="10001" width="13.6640625" style="515" customWidth="1"/>
    <col min="10002" max="10002" width="13.44140625" style="515" customWidth="1"/>
    <col min="10003" max="10236" width="8.88671875" style="515"/>
    <col min="10237" max="10237" width="2.109375" style="515" customWidth="1"/>
    <col min="10238" max="10238" width="13.88671875" style="515" customWidth="1"/>
    <col min="10239" max="10242" width="13" style="515" customWidth="1"/>
    <col min="10243" max="10243" width="16.5546875" style="515" customWidth="1"/>
    <col min="10244" max="10248" width="12.21875" style="515" customWidth="1"/>
    <col min="10249" max="10249" width="11.109375" style="515" customWidth="1"/>
    <col min="10250" max="10250" width="17.44140625" style="515" customWidth="1"/>
    <col min="10251" max="10256" width="12.21875" style="515" customWidth="1"/>
    <col min="10257" max="10257" width="13.6640625" style="515" customWidth="1"/>
    <col min="10258" max="10258" width="13.44140625" style="515" customWidth="1"/>
    <col min="10259" max="10492" width="8.88671875" style="515"/>
    <col min="10493" max="10493" width="2.109375" style="515" customWidth="1"/>
    <col min="10494" max="10494" width="13.88671875" style="515" customWidth="1"/>
    <col min="10495" max="10498" width="13" style="515" customWidth="1"/>
    <col min="10499" max="10499" width="16.5546875" style="515" customWidth="1"/>
    <col min="10500" max="10504" width="12.21875" style="515" customWidth="1"/>
    <col min="10505" max="10505" width="11.109375" style="515" customWidth="1"/>
    <col min="10506" max="10506" width="17.44140625" style="515" customWidth="1"/>
    <col min="10507" max="10512" width="12.21875" style="515" customWidth="1"/>
    <col min="10513" max="10513" width="13.6640625" style="515" customWidth="1"/>
    <col min="10514" max="10514" width="13.44140625" style="515" customWidth="1"/>
    <col min="10515" max="10748" width="8.88671875" style="515"/>
    <col min="10749" max="10749" width="2.109375" style="515" customWidth="1"/>
    <col min="10750" max="10750" width="13.88671875" style="515" customWidth="1"/>
    <col min="10751" max="10754" width="13" style="515" customWidth="1"/>
    <col min="10755" max="10755" width="16.5546875" style="515" customWidth="1"/>
    <col min="10756" max="10760" width="12.21875" style="515" customWidth="1"/>
    <col min="10761" max="10761" width="11.109375" style="515" customWidth="1"/>
    <col min="10762" max="10762" width="17.44140625" style="515" customWidth="1"/>
    <col min="10763" max="10768" width="12.21875" style="515" customWidth="1"/>
    <col min="10769" max="10769" width="13.6640625" style="515" customWidth="1"/>
    <col min="10770" max="10770" width="13.44140625" style="515" customWidth="1"/>
    <col min="10771" max="11004" width="8.88671875" style="515"/>
    <col min="11005" max="11005" width="2.109375" style="515" customWidth="1"/>
    <col min="11006" max="11006" width="13.88671875" style="515" customWidth="1"/>
    <col min="11007" max="11010" width="13" style="515" customWidth="1"/>
    <col min="11011" max="11011" width="16.5546875" style="515" customWidth="1"/>
    <col min="11012" max="11016" width="12.21875" style="515" customWidth="1"/>
    <col min="11017" max="11017" width="11.109375" style="515" customWidth="1"/>
    <col min="11018" max="11018" width="17.44140625" style="515" customWidth="1"/>
    <col min="11019" max="11024" width="12.21875" style="515" customWidth="1"/>
    <col min="11025" max="11025" width="13.6640625" style="515" customWidth="1"/>
    <col min="11026" max="11026" width="13.44140625" style="515" customWidth="1"/>
    <col min="11027" max="11260" width="8.88671875" style="515"/>
    <col min="11261" max="11261" width="2.109375" style="515" customWidth="1"/>
    <col min="11262" max="11262" width="13.88671875" style="515" customWidth="1"/>
    <col min="11263" max="11266" width="13" style="515" customWidth="1"/>
    <col min="11267" max="11267" width="16.5546875" style="515" customWidth="1"/>
    <col min="11268" max="11272" width="12.21875" style="515" customWidth="1"/>
    <col min="11273" max="11273" width="11.109375" style="515" customWidth="1"/>
    <col min="11274" max="11274" width="17.44140625" style="515" customWidth="1"/>
    <col min="11275" max="11280" width="12.21875" style="515" customWidth="1"/>
    <col min="11281" max="11281" width="13.6640625" style="515" customWidth="1"/>
    <col min="11282" max="11282" width="13.44140625" style="515" customWidth="1"/>
    <col min="11283" max="11516" width="8.88671875" style="515"/>
    <col min="11517" max="11517" width="2.109375" style="515" customWidth="1"/>
    <col min="11518" max="11518" width="13.88671875" style="515" customWidth="1"/>
    <col min="11519" max="11522" width="13" style="515" customWidth="1"/>
    <col min="11523" max="11523" width="16.5546875" style="515" customWidth="1"/>
    <col min="11524" max="11528" width="12.21875" style="515" customWidth="1"/>
    <col min="11529" max="11529" width="11.109375" style="515" customWidth="1"/>
    <col min="11530" max="11530" width="17.44140625" style="515" customWidth="1"/>
    <col min="11531" max="11536" width="12.21875" style="515" customWidth="1"/>
    <col min="11537" max="11537" width="13.6640625" style="515" customWidth="1"/>
    <col min="11538" max="11538" width="13.44140625" style="515" customWidth="1"/>
    <col min="11539" max="11772" width="8.88671875" style="515"/>
    <col min="11773" max="11773" width="2.109375" style="515" customWidth="1"/>
    <col min="11774" max="11774" width="13.88671875" style="515" customWidth="1"/>
    <col min="11775" max="11778" width="13" style="515" customWidth="1"/>
    <col min="11779" max="11779" width="16.5546875" style="515" customWidth="1"/>
    <col min="11780" max="11784" width="12.21875" style="515" customWidth="1"/>
    <col min="11785" max="11785" width="11.109375" style="515" customWidth="1"/>
    <col min="11786" max="11786" width="17.44140625" style="515" customWidth="1"/>
    <col min="11787" max="11792" width="12.21875" style="515" customWidth="1"/>
    <col min="11793" max="11793" width="13.6640625" style="515" customWidth="1"/>
    <col min="11794" max="11794" width="13.44140625" style="515" customWidth="1"/>
    <col min="11795" max="12028" width="8.88671875" style="515"/>
    <col min="12029" max="12029" width="2.109375" style="515" customWidth="1"/>
    <col min="12030" max="12030" width="13.88671875" style="515" customWidth="1"/>
    <col min="12031" max="12034" width="13" style="515" customWidth="1"/>
    <col min="12035" max="12035" width="16.5546875" style="515" customWidth="1"/>
    <col min="12036" max="12040" width="12.21875" style="515" customWidth="1"/>
    <col min="12041" max="12041" width="11.109375" style="515" customWidth="1"/>
    <col min="12042" max="12042" width="17.44140625" style="515" customWidth="1"/>
    <col min="12043" max="12048" width="12.21875" style="515" customWidth="1"/>
    <col min="12049" max="12049" width="13.6640625" style="515" customWidth="1"/>
    <col min="12050" max="12050" width="13.44140625" style="515" customWidth="1"/>
    <col min="12051" max="12284" width="8.88671875" style="515"/>
    <col min="12285" max="12285" width="2.109375" style="515" customWidth="1"/>
    <col min="12286" max="12286" width="13.88671875" style="515" customWidth="1"/>
    <col min="12287" max="12290" width="13" style="515" customWidth="1"/>
    <col min="12291" max="12291" width="16.5546875" style="515" customWidth="1"/>
    <col min="12292" max="12296" width="12.21875" style="515" customWidth="1"/>
    <col min="12297" max="12297" width="11.109375" style="515" customWidth="1"/>
    <col min="12298" max="12298" width="17.44140625" style="515" customWidth="1"/>
    <col min="12299" max="12304" width="12.21875" style="515" customWidth="1"/>
    <col min="12305" max="12305" width="13.6640625" style="515" customWidth="1"/>
    <col min="12306" max="12306" width="13.44140625" style="515" customWidth="1"/>
    <col min="12307" max="12540" width="8.88671875" style="515"/>
    <col min="12541" max="12541" width="2.109375" style="515" customWidth="1"/>
    <col min="12542" max="12542" width="13.88671875" style="515" customWidth="1"/>
    <col min="12543" max="12546" width="13" style="515" customWidth="1"/>
    <col min="12547" max="12547" width="16.5546875" style="515" customWidth="1"/>
    <col min="12548" max="12552" width="12.21875" style="515" customWidth="1"/>
    <col min="12553" max="12553" width="11.109375" style="515" customWidth="1"/>
    <col min="12554" max="12554" width="17.44140625" style="515" customWidth="1"/>
    <col min="12555" max="12560" width="12.21875" style="515" customWidth="1"/>
    <col min="12561" max="12561" width="13.6640625" style="515" customWidth="1"/>
    <col min="12562" max="12562" width="13.44140625" style="515" customWidth="1"/>
    <col min="12563" max="12796" width="8.88671875" style="515"/>
    <col min="12797" max="12797" width="2.109375" style="515" customWidth="1"/>
    <col min="12798" max="12798" width="13.88671875" style="515" customWidth="1"/>
    <col min="12799" max="12802" width="13" style="515" customWidth="1"/>
    <col min="12803" max="12803" width="16.5546875" style="515" customWidth="1"/>
    <col min="12804" max="12808" width="12.21875" style="515" customWidth="1"/>
    <col min="12809" max="12809" width="11.109375" style="515" customWidth="1"/>
    <col min="12810" max="12810" width="17.44140625" style="515" customWidth="1"/>
    <col min="12811" max="12816" width="12.21875" style="515" customWidth="1"/>
    <col min="12817" max="12817" width="13.6640625" style="515" customWidth="1"/>
    <col min="12818" max="12818" width="13.44140625" style="515" customWidth="1"/>
    <col min="12819" max="13052" width="8.88671875" style="515"/>
    <col min="13053" max="13053" width="2.109375" style="515" customWidth="1"/>
    <col min="13054" max="13054" width="13.88671875" style="515" customWidth="1"/>
    <col min="13055" max="13058" width="13" style="515" customWidth="1"/>
    <col min="13059" max="13059" width="16.5546875" style="515" customWidth="1"/>
    <col min="13060" max="13064" width="12.21875" style="515" customWidth="1"/>
    <col min="13065" max="13065" width="11.109375" style="515" customWidth="1"/>
    <col min="13066" max="13066" width="17.44140625" style="515" customWidth="1"/>
    <col min="13067" max="13072" width="12.21875" style="515" customWidth="1"/>
    <col min="13073" max="13073" width="13.6640625" style="515" customWidth="1"/>
    <col min="13074" max="13074" width="13.44140625" style="515" customWidth="1"/>
    <col min="13075" max="13308" width="8.88671875" style="515"/>
    <col min="13309" max="13309" width="2.109375" style="515" customWidth="1"/>
    <col min="13310" max="13310" width="13.88671875" style="515" customWidth="1"/>
    <col min="13311" max="13314" width="13" style="515" customWidth="1"/>
    <col min="13315" max="13315" width="16.5546875" style="515" customWidth="1"/>
    <col min="13316" max="13320" width="12.21875" style="515" customWidth="1"/>
    <col min="13321" max="13321" width="11.109375" style="515" customWidth="1"/>
    <col min="13322" max="13322" width="17.44140625" style="515" customWidth="1"/>
    <col min="13323" max="13328" width="12.21875" style="515" customWidth="1"/>
    <col min="13329" max="13329" width="13.6640625" style="515" customWidth="1"/>
    <col min="13330" max="13330" width="13.44140625" style="515" customWidth="1"/>
    <col min="13331" max="13564" width="8.88671875" style="515"/>
    <col min="13565" max="13565" width="2.109375" style="515" customWidth="1"/>
    <col min="13566" max="13566" width="13.88671875" style="515" customWidth="1"/>
    <col min="13567" max="13570" width="13" style="515" customWidth="1"/>
    <col min="13571" max="13571" width="16.5546875" style="515" customWidth="1"/>
    <col min="13572" max="13576" width="12.21875" style="515" customWidth="1"/>
    <col min="13577" max="13577" width="11.109375" style="515" customWidth="1"/>
    <col min="13578" max="13578" width="17.44140625" style="515" customWidth="1"/>
    <col min="13579" max="13584" width="12.21875" style="515" customWidth="1"/>
    <col min="13585" max="13585" width="13.6640625" style="515" customWidth="1"/>
    <col min="13586" max="13586" width="13.44140625" style="515" customWidth="1"/>
    <col min="13587" max="13820" width="8.88671875" style="515"/>
    <col min="13821" max="13821" width="2.109375" style="515" customWidth="1"/>
    <col min="13822" max="13822" width="13.88671875" style="515" customWidth="1"/>
    <col min="13823" max="13826" width="13" style="515" customWidth="1"/>
    <col min="13827" max="13827" width="16.5546875" style="515" customWidth="1"/>
    <col min="13828" max="13832" width="12.21875" style="515" customWidth="1"/>
    <col min="13833" max="13833" width="11.109375" style="515" customWidth="1"/>
    <col min="13834" max="13834" width="17.44140625" style="515" customWidth="1"/>
    <col min="13835" max="13840" width="12.21875" style="515" customWidth="1"/>
    <col min="13841" max="13841" width="13.6640625" style="515" customWidth="1"/>
    <col min="13842" max="13842" width="13.44140625" style="515" customWidth="1"/>
    <col min="13843" max="14076" width="8.88671875" style="515"/>
    <col min="14077" max="14077" width="2.109375" style="515" customWidth="1"/>
    <col min="14078" max="14078" width="13.88671875" style="515" customWidth="1"/>
    <col min="14079" max="14082" width="13" style="515" customWidth="1"/>
    <col min="14083" max="14083" width="16.5546875" style="515" customWidth="1"/>
    <col min="14084" max="14088" width="12.21875" style="515" customWidth="1"/>
    <col min="14089" max="14089" width="11.109375" style="515" customWidth="1"/>
    <col min="14090" max="14090" width="17.44140625" style="515" customWidth="1"/>
    <col min="14091" max="14096" width="12.21875" style="515" customWidth="1"/>
    <col min="14097" max="14097" width="13.6640625" style="515" customWidth="1"/>
    <col min="14098" max="14098" width="13.44140625" style="515" customWidth="1"/>
    <col min="14099" max="14332" width="8.88671875" style="515"/>
    <col min="14333" max="14333" width="2.109375" style="515" customWidth="1"/>
    <col min="14334" max="14334" width="13.88671875" style="515" customWidth="1"/>
    <col min="14335" max="14338" width="13" style="515" customWidth="1"/>
    <col min="14339" max="14339" width="16.5546875" style="515" customWidth="1"/>
    <col min="14340" max="14344" width="12.21875" style="515" customWidth="1"/>
    <col min="14345" max="14345" width="11.109375" style="515" customWidth="1"/>
    <col min="14346" max="14346" width="17.44140625" style="515" customWidth="1"/>
    <col min="14347" max="14352" width="12.21875" style="515" customWidth="1"/>
    <col min="14353" max="14353" width="13.6640625" style="515" customWidth="1"/>
    <col min="14354" max="14354" width="13.44140625" style="515" customWidth="1"/>
    <col min="14355" max="14588" width="8.88671875" style="515"/>
    <col min="14589" max="14589" width="2.109375" style="515" customWidth="1"/>
    <col min="14590" max="14590" width="13.88671875" style="515" customWidth="1"/>
    <col min="14591" max="14594" width="13" style="515" customWidth="1"/>
    <col min="14595" max="14595" width="16.5546875" style="515" customWidth="1"/>
    <col min="14596" max="14600" width="12.21875" style="515" customWidth="1"/>
    <col min="14601" max="14601" width="11.109375" style="515" customWidth="1"/>
    <col min="14602" max="14602" width="17.44140625" style="515" customWidth="1"/>
    <col min="14603" max="14608" width="12.21875" style="515" customWidth="1"/>
    <col min="14609" max="14609" width="13.6640625" style="515" customWidth="1"/>
    <col min="14610" max="14610" width="13.44140625" style="515" customWidth="1"/>
    <col min="14611" max="14844" width="8.88671875" style="515"/>
    <col min="14845" max="14845" width="2.109375" style="515" customWidth="1"/>
    <col min="14846" max="14846" width="13.88671875" style="515" customWidth="1"/>
    <col min="14847" max="14850" width="13" style="515" customWidth="1"/>
    <col min="14851" max="14851" width="16.5546875" style="515" customWidth="1"/>
    <col min="14852" max="14856" width="12.21875" style="515" customWidth="1"/>
    <col min="14857" max="14857" width="11.109375" style="515" customWidth="1"/>
    <col min="14858" max="14858" width="17.44140625" style="515" customWidth="1"/>
    <col min="14859" max="14864" width="12.21875" style="515" customWidth="1"/>
    <col min="14865" max="14865" width="13.6640625" style="515" customWidth="1"/>
    <col min="14866" max="14866" width="13.44140625" style="515" customWidth="1"/>
    <col min="14867" max="15100" width="8.88671875" style="515"/>
    <col min="15101" max="15101" width="2.109375" style="515" customWidth="1"/>
    <col min="15102" max="15102" width="13.88671875" style="515" customWidth="1"/>
    <col min="15103" max="15106" width="13" style="515" customWidth="1"/>
    <col min="15107" max="15107" width="16.5546875" style="515" customWidth="1"/>
    <col min="15108" max="15112" width="12.21875" style="515" customWidth="1"/>
    <col min="15113" max="15113" width="11.109375" style="515" customWidth="1"/>
    <col min="15114" max="15114" width="17.44140625" style="515" customWidth="1"/>
    <col min="15115" max="15120" width="12.21875" style="515" customWidth="1"/>
    <col min="15121" max="15121" width="13.6640625" style="515" customWidth="1"/>
    <col min="15122" max="15122" width="13.44140625" style="515" customWidth="1"/>
    <col min="15123" max="15356" width="8.88671875" style="515"/>
    <col min="15357" max="15357" width="2.109375" style="515" customWidth="1"/>
    <col min="15358" max="15358" width="13.88671875" style="515" customWidth="1"/>
    <col min="15359" max="15362" width="13" style="515" customWidth="1"/>
    <col min="15363" max="15363" width="16.5546875" style="515" customWidth="1"/>
    <col min="15364" max="15368" width="12.21875" style="515" customWidth="1"/>
    <col min="15369" max="15369" width="11.109375" style="515" customWidth="1"/>
    <col min="15370" max="15370" width="17.44140625" style="515" customWidth="1"/>
    <col min="15371" max="15376" width="12.21875" style="515" customWidth="1"/>
    <col min="15377" max="15377" width="13.6640625" style="515" customWidth="1"/>
    <col min="15378" max="15378" width="13.44140625" style="515" customWidth="1"/>
    <col min="15379" max="15612" width="8.88671875" style="515"/>
    <col min="15613" max="15613" width="2.109375" style="515" customWidth="1"/>
    <col min="15614" max="15614" width="13.88671875" style="515" customWidth="1"/>
    <col min="15615" max="15618" width="13" style="515" customWidth="1"/>
    <col min="15619" max="15619" width="16.5546875" style="515" customWidth="1"/>
    <col min="15620" max="15624" width="12.21875" style="515" customWidth="1"/>
    <col min="15625" max="15625" width="11.109375" style="515" customWidth="1"/>
    <col min="15626" max="15626" width="17.44140625" style="515" customWidth="1"/>
    <col min="15627" max="15632" width="12.21875" style="515" customWidth="1"/>
    <col min="15633" max="15633" width="13.6640625" style="515" customWidth="1"/>
    <col min="15634" max="15634" width="13.44140625" style="515" customWidth="1"/>
    <col min="15635" max="15868" width="8.88671875" style="515"/>
    <col min="15869" max="15869" width="2.109375" style="515" customWidth="1"/>
    <col min="15870" max="15870" width="13.88671875" style="515" customWidth="1"/>
    <col min="15871" max="15874" width="13" style="515" customWidth="1"/>
    <col min="15875" max="15875" width="16.5546875" style="515" customWidth="1"/>
    <col min="15876" max="15880" width="12.21875" style="515" customWidth="1"/>
    <col min="15881" max="15881" width="11.109375" style="515" customWidth="1"/>
    <col min="15882" max="15882" width="17.44140625" style="515" customWidth="1"/>
    <col min="15883" max="15888" width="12.21875" style="515" customWidth="1"/>
    <col min="15889" max="15889" width="13.6640625" style="515" customWidth="1"/>
    <col min="15890" max="15890" width="13.44140625" style="515" customWidth="1"/>
    <col min="15891" max="16124" width="8.88671875" style="515"/>
    <col min="16125" max="16125" width="2.109375" style="515" customWidth="1"/>
    <col min="16126" max="16126" width="13.88671875" style="515" customWidth="1"/>
    <col min="16127" max="16130" width="13" style="515" customWidth="1"/>
    <col min="16131" max="16131" width="16.5546875" style="515" customWidth="1"/>
    <col min="16132" max="16136" width="12.21875" style="515" customWidth="1"/>
    <col min="16137" max="16137" width="11.109375" style="515" customWidth="1"/>
    <col min="16138" max="16138" width="17.44140625" style="515" customWidth="1"/>
    <col min="16139" max="16144" width="12.21875" style="515" customWidth="1"/>
    <col min="16145" max="16145" width="13.6640625" style="515" customWidth="1"/>
    <col min="16146" max="16146" width="13.44140625" style="515" customWidth="1"/>
    <col min="16147" max="16384" width="8.88671875" style="515"/>
  </cols>
  <sheetData>
    <row r="1" spans="1:32" x14ac:dyDescent="0.2">
      <c r="A1" s="938"/>
      <c r="B1" s="938"/>
      <c r="C1" s="938"/>
      <c r="D1" s="939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</row>
    <row r="2" spans="1:32" ht="18" x14ac:dyDescent="0.2">
      <c r="A2" s="938"/>
      <c r="B2" s="940" t="s">
        <v>751</v>
      </c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</row>
    <row r="3" spans="1:32" ht="15.75" thickBot="1" x14ac:dyDescent="0.25">
      <c r="A3" s="938"/>
      <c r="B3" s="941"/>
      <c r="C3" s="941"/>
      <c r="D3" s="942"/>
      <c r="E3" s="943"/>
      <c r="F3" s="943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800"/>
      <c r="X3" s="800"/>
      <c r="Y3" s="800"/>
      <c r="Z3" s="800"/>
      <c r="AA3" s="800"/>
      <c r="AB3" s="800"/>
      <c r="AC3" s="800"/>
      <c r="AD3" s="800"/>
      <c r="AE3" s="800"/>
      <c r="AF3" s="800"/>
    </row>
    <row r="4" spans="1:32" ht="16.5" thickBot="1" x14ac:dyDescent="0.25">
      <c r="A4" s="938"/>
      <c r="B4" s="944" t="s">
        <v>752</v>
      </c>
      <c r="C4" s="945"/>
      <c r="D4" s="945"/>
      <c r="E4" s="945"/>
      <c r="F4" s="946"/>
      <c r="G4" s="947" t="s">
        <v>753</v>
      </c>
      <c r="H4" s="948"/>
      <c r="I4" s="948"/>
      <c r="J4" s="948"/>
      <c r="K4" s="948"/>
      <c r="L4" s="948"/>
      <c r="M4" s="948"/>
      <c r="N4" s="949"/>
      <c r="O4" s="947" t="s">
        <v>754</v>
      </c>
      <c r="P4" s="948"/>
      <c r="Q4" s="948"/>
      <c r="R4" s="948"/>
      <c r="S4" s="948"/>
      <c r="T4" s="949"/>
      <c r="U4" s="947" t="s">
        <v>755</v>
      </c>
      <c r="V4" s="949"/>
      <c r="W4" s="800"/>
      <c r="X4" s="800"/>
      <c r="Y4" s="800"/>
      <c r="Z4" s="800"/>
      <c r="AA4" s="800"/>
      <c r="AB4" s="800"/>
      <c r="AC4" s="800"/>
      <c r="AD4" s="800"/>
      <c r="AE4" s="800"/>
      <c r="AF4" s="800"/>
    </row>
    <row r="5" spans="1:32" ht="51" x14ac:dyDescent="0.2">
      <c r="A5" s="938"/>
      <c r="B5" s="950" t="s">
        <v>756</v>
      </c>
      <c r="C5" s="951" t="s">
        <v>757</v>
      </c>
      <c r="D5" s="951" t="s">
        <v>758</v>
      </c>
      <c r="E5" s="952" t="s">
        <v>759</v>
      </c>
      <c r="F5" s="953"/>
      <c r="G5" s="954" t="s">
        <v>787</v>
      </c>
      <c r="H5" s="955" t="s">
        <v>782</v>
      </c>
      <c r="I5" s="956"/>
      <c r="J5" s="956"/>
      <c r="K5" s="955" t="s">
        <v>785</v>
      </c>
      <c r="L5" s="956"/>
      <c r="M5" s="956"/>
      <c r="N5" s="957" t="s">
        <v>784</v>
      </c>
      <c r="O5" s="958" t="s">
        <v>783</v>
      </c>
      <c r="P5" s="959"/>
      <c r="Q5" s="960"/>
      <c r="R5" s="961" t="s">
        <v>786</v>
      </c>
      <c r="S5" s="959"/>
      <c r="T5" s="962"/>
      <c r="U5" s="954" t="s">
        <v>760</v>
      </c>
      <c r="V5" s="957" t="s">
        <v>761</v>
      </c>
      <c r="W5" s="800"/>
      <c r="X5" s="800"/>
      <c r="Y5" s="800"/>
      <c r="Z5" s="800"/>
      <c r="AA5" s="800"/>
      <c r="AB5" s="800"/>
      <c r="AC5" s="800"/>
      <c r="AD5" s="800"/>
      <c r="AE5" s="800"/>
      <c r="AF5" s="800"/>
    </row>
    <row r="6" spans="1:32" ht="26.25" customHeight="1" thickBot="1" x14ac:dyDescent="0.25">
      <c r="A6" s="938"/>
      <c r="B6" s="963"/>
      <c r="C6" s="964"/>
      <c r="D6" s="964"/>
      <c r="E6" s="965" t="s">
        <v>762</v>
      </c>
      <c r="F6" s="966" t="s">
        <v>763</v>
      </c>
      <c r="G6" s="967" t="s">
        <v>766</v>
      </c>
      <c r="H6" s="968" t="s">
        <v>764</v>
      </c>
      <c r="I6" s="968" t="s">
        <v>765</v>
      </c>
      <c r="J6" s="965" t="s">
        <v>766</v>
      </c>
      <c r="K6" s="968" t="s">
        <v>764</v>
      </c>
      <c r="L6" s="968" t="s">
        <v>765</v>
      </c>
      <c r="M6" s="965" t="s">
        <v>766</v>
      </c>
      <c r="N6" s="969" t="s">
        <v>766</v>
      </c>
      <c r="O6" s="970" t="s">
        <v>764</v>
      </c>
      <c r="P6" s="971" t="s">
        <v>765</v>
      </c>
      <c r="Q6" s="972" t="s">
        <v>766</v>
      </c>
      <c r="R6" s="971" t="s">
        <v>764</v>
      </c>
      <c r="S6" s="971" t="s">
        <v>765</v>
      </c>
      <c r="T6" s="973" t="s">
        <v>766</v>
      </c>
      <c r="U6" s="974" t="s">
        <v>78</v>
      </c>
      <c r="V6" s="975" t="s">
        <v>78</v>
      </c>
      <c r="W6" s="800"/>
      <c r="X6" s="800"/>
      <c r="Y6" s="800"/>
      <c r="Z6" s="800"/>
      <c r="AA6" s="800"/>
      <c r="AB6" s="800"/>
      <c r="AC6" s="800"/>
      <c r="AD6" s="800"/>
      <c r="AE6" s="800"/>
    </row>
    <row r="7" spans="1:32" x14ac:dyDescent="0.2">
      <c r="A7" s="938"/>
      <c r="B7" s="976" t="s">
        <v>767</v>
      </c>
      <c r="C7" s="977">
        <v>0</v>
      </c>
      <c r="D7" s="978">
        <v>0</v>
      </c>
      <c r="E7" s="977">
        <v>0</v>
      </c>
      <c r="F7" s="979">
        <v>0</v>
      </c>
      <c r="G7" s="980">
        <v>0</v>
      </c>
      <c r="H7" s="981" t="s">
        <v>808</v>
      </c>
      <c r="I7" s="982">
        <v>0</v>
      </c>
      <c r="J7" s="982">
        <v>0</v>
      </c>
      <c r="K7" s="983" t="s">
        <v>808</v>
      </c>
      <c r="L7" s="982">
        <v>0</v>
      </c>
      <c r="M7" s="982">
        <v>0</v>
      </c>
      <c r="N7" s="984">
        <v>0</v>
      </c>
      <c r="O7" s="985" t="s">
        <v>808</v>
      </c>
      <c r="P7" s="986">
        <v>0</v>
      </c>
      <c r="Q7" s="986">
        <v>0</v>
      </c>
      <c r="R7" s="987" t="s">
        <v>808</v>
      </c>
      <c r="S7" s="986">
        <v>0</v>
      </c>
      <c r="T7" s="988">
        <v>0</v>
      </c>
      <c r="U7" s="989"/>
      <c r="V7" s="990"/>
      <c r="W7" s="800"/>
      <c r="X7" s="800"/>
      <c r="Y7" s="800"/>
      <c r="Z7" s="800"/>
      <c r="AA7" s="800"/>
      <c r="AB7" s="800"/>
      <c r="AC7" s="800"/>
      <c r="AD7" s="800"/>
      <c r="AE7" s="800"/>
    </row>
    <row r="8" spans="1:32" x14ac:dyDescent="0.2">
      <c r="A8" s="938"/>
      <c r="B8" s="991"/>
      <c r="C8" s="992">
        <v>0</v>
      </c>
      <c r="D8" s="993">
        <v>0</v>
      </c>
      <c r="E8" s="992">
        <v>0</v>
      </c>
      <c r="F8" s="994">
        <v>0</v>
      </c>
      <c r="G8" s="995">
        <v>0</v>
      </c>
      <c r="H8" s="981" t="s">
        <v>808</v>
      </c>
      <c r="I8" s="996">
        <v>0</v>
      </c>
      <c r="J8" s="996">
        <v>0</v>
      </c>
      <c r="K8" s="983" t="s">
        <v>808</v>
      </c>
      <c r="L8" s="996">
        <v>0</v>
      </c>
      <c r="M8" s="996">
        <v>0</v>
      </c>
      <c r="N8" s="997">
        <v>0</v>
      </c>
      <c r="O8" s="998" t="s">
        <v>808</v>
      </c>
      <c r="P8" s="996">
        <v>0</v>
      </c>
      <c r="Q8" s="996">
        <v>0</v>
      </c>
      <c r="R8" s="999" t="s">
        <v>808</v>
      </c>
      <c r="S8" s="996">
        <v>0</v>
      </c>
      <c r="T8" s="1000">
        <v>0</v>
      </c>
      <c r="U8" s="1001"/>
      <c r="V8" s="994"/>
      <c r="W8" s="800"/>
      <c r="X8" s="800"/>
      <c r="Y8" s="800"/>
      <c r="Z8" s="800"/>
      <c r="AA8" s="800"/>
      <c r="AB8" s="800"/>
      <c r="AC8" s="800"/>
      <c r="AD8" s="800"/>
      <c r="AE8" s="800"/>
    </row>
    <row r="9" spans="1:32" ht="20.25" customHeight="1" x14ac:dyDescent="0.2">
      <c r="A9" s="938"/>
      <c r="B9" s="1002" t="s">
        <v>769</v>
      </c>
      <c r="C9" s="992">
        <v>0</v>
      </c>
      <c r="D9" s="992">
        <v>0</v>
      </c>
      <c r="E9" s="992">
        <v>0</v>
      </c>
      <c r="F9" s="994">
        <v>0</v>
      </c>
      <c r="G9" s="995">
        <v>0</v>
      </c>
      <c r="H9" s="981" t="s">
        <v>808</v>
      </c>
      <c r="I9" s="996">
        <v>0</v>
      </c>
      <c r="J9" s="996">
        <v>0</v>
      </c>
      <c r="K9" s="983" t="s">
        <v>808</v>
      </c>
      <c r="L9" s="996">
        <v>0</v>
      </c>
      <c r="M9" s="996">
        <v>0</v>
      </c>
      <c r="N9" s="997">
        <v>0</v>
      </c>
      <c r="O9" s="998" t="s">
        <v>808</v>
      </c>
      <c r="P9" s="996">
        <v>0</v>
      </c>
      <c r="Q9" s="996">
        <v>0</v>
      </c>
      <c r="R9" s="999" t="s">
        <v>808</v>
      </c>
      <c r="S9" s="996">
        <v>0</v>
      </c>
      <c r="T9" s="1000">
        <v>0</v>
      </c>
      <c r="U9" s="1001"/>
      <c r="V9" s="994"/>
      <c r="W9" s="800"/>
      <c r="X9" s="800"/>
      <c r="Y9" s="800"/>
      <c r="Z9" s="800"/>
      <c r="AA9" s="800"/>
      <c r="AB9" s="800"/>
      <c r="AC9" s="800"/>
      <c r="AD9" s="800"/>
      <c r="AE9" s="800"/>
    </row>
    <row r="10" spans="1:32" ht="19.5" customHeight="1" thickBot="1" x14ac:dyDescent="0.25">
      <c r="A10" s="938"/>
      <c r="B10" s="1003"/>
      <c r="C10" s="1004">
        <v>0</v>
      </c>
      <c r="D10" s="1004">
        <v>0</v>
      </c>
      <c r="E10" s="1005">
        <v>0</v>
      </c>
      <c r="F10" s="1006">
        <v>0</v>
      </c>
      <c r="G10" s="1007">
        <v>0</v>
      </c>
      <c r="H10" s="1008" t="s">
        <v>808</v>
      </c>
      <c r="I10" s="1009">
        <v>0</v>
      </c>
      <c r="J10" s="1009">
        <v>0</v>
      </c>
      <c r="K10" s="1010" t="s">
        <v>808</v>
      </c>
      <c r="L10" s="1009">
        <v>0</v>
      </c>
      <c r="M10" s="1009">
        <v>0</v>
      </c>
      <c r="N10" s="1011">
        <v>0</v>
      </c>
      <c r="O10" s="1012" t="s">
        <v>808</v>
      </c>
      <c r="P10" s="1009">
        <v>0</v>
      </c>
      <c r="Q10" s="1009">
        <v>0</v>
      </c>
      <c r="R10" s="1013" t="s">
        <v>808</v>
      </c>
      <c r="S10" s="1009">
        <v>0</v>
      </c>
      <c r="T10" s="1014">
        <v>0</v>
      </c>
      <c r="U10" s="1015"/>
      <c r="V10" s="1006"/>
      <c r="W10" s="800"/>
      <c r="X10" s="800"/>
      <c r="Y10" s="800"/>
      <c r="Z10" s="800"/>
      <c r="AA10" s="800"/>
      <c r="AB10" s="800"/>
      <c r="AC10" s="800"/>
      <c r="AD10" s="800"/>
      <c r="AE10" s="800"/>
    </row>
    <row r="11" spans="1:32" x14ac:dyDescent="0.2">
      <c r="A11" s="938"/>
      <c r="B11" s="1016"/>
      <c r="C11" s="1017"/>
      <c r="D11" s="1017"/>
      <c r="E11" s="942"/>
      <c r="F11" s="942"/>
      <c r="G11" s="942"/>
      <c r="H11" s="938"/>
      <c r="I11" s="938"/>
      <c r="J11" s="938"/>
      <c r="K11" s="938"/>
      <c r="L11" s="938"/>
      <c r="M11" s="938"/>
      <c r="N11" s="938"/>
      <c r="O11" s="938"/>
      <c r="P11" s="938"/>
      <c r="Q11" s="938"/>
      <c r="R11" s="938"/>
      <c r="S11" s="938"/>
      <c r="T11" s="938"/>
      <c r="U11" s="938"/>
      <c r="V11" s="938"/>
    </row>
    <row r="12" spans="1:32" x14ac:dyDescent="0.2">
      <c r="A12" s="938"/>
      <c r="B12" s="942"/>
      <c r="C12" s="1018" t="s">
        <v>770</v>
      </c>
      <c r="D12" s="1018"/>
      <c r="E12" s="1018"/>
      <c r="F12" s="1018"/>
      <c r="G12" s="1019"/>
      <c r="H12" s="1019"/>
      <c r="I12" s="1019"/>
      <c r="J12" s="1019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</row>
    <row r="13" spans="1:32" ht="15.75" thickBot="1" x14ac:dyDescent="0.25">
      <c r="A13" s="938"/>
      <c r="B13" s="942"/>
      <c r="C13" s="942"/>
      <c r="D13" s="1020"/>
      <c r="E13" s="942"/>
      <c r="F13" s="942"/>
      <c r="G13" s="942"/>
      <c r="H13" s="938"/>
      <c r="I13" s="938"/>
      <c r="J13" s="938"/>
      <c r="K13" s="938"/>
      <c r="L13" s="938"/>
      <c r="M13" s="938"/>
      <c r="N13" s="938"/>
      <c r="O13" s="938"/>
      <c r="P13" s="938"/>
      <c r="Q13" s="938"/>
      <c r="R13" s="938"/>
      <c r="S13" s="938"/>
      <c r="T13" s="938"/>
      <c r="U13" s="938"/>
      <c r="V13" s="938"/>
    </row>
    <row r="14" spans="1:32" ht="23.25" x14ac:dyDescent="0.2">
      <c r="A14" s="938"/>
      <c r="B14" s="1021" t="s">
        <v>771</v>
      </c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3"/>
      <c r="Q14" s="938"/>
      <c r="R14" s="938"/>
      <c r="S14" s="938"/>
      <c r="T14" s="938"/>
      <c r="U14" s="938"/>
      <c r="V14" s="938"/>
    </row>
    <row r="15" spans="1:32" x14ac:dyDescent="0.2">
      <c r="A15" s="938"/>
      <c r="B15" s="1024" t="s">
        <v>772</v>
      </c>
      <c r="C15" s="1025"/>
      <c r="D15" s="1025"/>
      <c r="E15" s="1025"/>
      <c r="F15" s="1025"/>
      <c r="G15" s="1025"/>
      <c r="H15" s="1025"/>
      <c r="I15" s="1026"/>
      <c r="J15" s="1027"/>
      <c r="K15" s="1028" t="s">
        <v>773</v>
      </c>
      <c r="L15" s="1025"/>
      <c r="M15" s="1025"/>
      <c r="N15" s="1025"/>
      <c r="O15" s="1025"/>
      <c r="P15" s="1029"/>
      <c r="Q15" s="938"/>
      <c r="R15" s="938"/>
      <c r="S15" s="938"/>
      <c r="T15" s="938"/>
      <c r="U15" s="938"/>
      <c r="V15" s="938"/>
    </row>
    <row r="16" spans="1:32" ht="84.6" customHeight="1" x14ac:dyDescent="0.2">
      <c r="A16" s="938"/>
      <c r="B16" s="1030" t="s">
        <v>802</v>
      </c>
      <c r="C16" s="1031"/>
      <c r="D16" s="1031"/>
      <c r="E16" s="1031"/>
      <c r="F16" s="1031"/>
      <c r="G16" s="1031"/>
      <c r="H16" s="1031"/>
      <c r="I16" s="1032"/>
      <c r="J16" s="938"/>
      <c r="K16" s="1033" t="s">
        <v>807</v>
      </c>
      <c r="L16" s="1034"/>
      <c r="M16" s="1034"/>
      <c r="N16" s="1034"/>
      <c r="O16" s="1034"/>
      <c r="P16" s="1035"/>
      <c r="Q16" s="938"/>
      <c r="R16" s="938"/>
      <c r="S16" s="938"/>
      <c r="T16" s="938"/>
      <c r="U16" s="938"/>
      <c r="V16" s="938"/>
    </row>
    <row r="17" spans="1:22" x14ac:dyDescent="0.2">
      <c r="A17" s="938"/>
      <c r="B17" s="1036"/>
      <c r="C17" s="938"/>
      <c r="D17" s="938"/>
      <c r="E17" s="938"/>
      <c r="F17" s="938"/>
      <c r="G17" s="938"/>
      <c r="H17" s="938"/>
      <c r="I17" s="938"/>
      <c r="J17" s="938"/>
      <c r="K17" s="938"/>
      <c r="L17" s="938"/>
      <c r="M17" s="938"/>
      <c r="N17" s="938"/>
      <c r="O17" s="938"/>
      <c r="P17" s="1037"/>
      <c r="Q17" s="938"/>
      <c r="R17" s="938"/>
      <c r="S17" s="938"/>
      <c r="T17" s="938"/>
      <c r="U17" s="938"/>
      <c r="V17" s="938"/>
    </row>
    <row r="18" spans="1:22" x14ac:dyDescent="0.2">
      <c r="A18" s="938"/>
      <c r="B18" s="1038" t="s">
        <v>769</v>
      </c>
      <c r="C18" s="1039"/>
      <c r="D18" s="1039"/>
      <c r="E18" s="1039"/>
      <c r="F18" s="1039"/>
      <c r="G18" s="1039"/>
      <c r="H18" s="1039"/>
      <c r="I18" s="1026"/>
      <c r="J18" s="1027"/>
      <c r="K18" s="1028" t="s">
        <v>781</v>
      </c>
      <c r="L18" s="1039"/>
      <c r="M18" s="1039"/>
      <c r="N18" s="1039"/>
      <c r="O18" s="1039"/>
      <c r="P18" s="1040"/>
      <c r="Q18" s="938"/>
      <c r="R18" s="938"/>
      <c r="S18" s="938"/>
      <c r="T18" s="938"/>
      <c r="U18" s="938"/>
      <c r="V18" s="938"/>
    </row>
    <row r="19" spans="1:22" ht="99.6" customHeight="1" x14ac:dyDescent="0.2">
      <c r="A19" s="938"/>
      <c r="B19" s="1030" t="s">
        <v>807</v>
      </c>
      <c r="C19" s="1041"/>
      <c r="D19" s="1041"/>
      <c r="E19" s="1041"/>
      <c r="F19" s="1041"/>
      <c r="G19" s="1041"/>
      <c r="H19" s="1041"/>
      <c r="I19" s="1042"/>
      <c r="J19" s="938"/>
      <c r="K19" s="1043" t="s">
        <v>806</v>
      </c>
      <c r="L19" s="1044"/>
      <c r="M19" s="1044"/>
      <c r="N19" s="1044"/>
      <c r="O19" s="1044"/>
      <c r="P19" s="1045"/>
      <c r="Q19" s="938"/>
      <c r="R19" s="938"/>
      <c r="S19" s="938"/>
      <c r="T19" s="938"/>
      <c r="U19" s="938"/>
      <c r="V19" s="938"/>
    </row>
    <row r="20" spans="1:22" x14ac:dyDescent="0.2">
      <c r="A20" s="938"/>
      <c r="B20" s="1036"/>
      <c r="C20" s="938"/>
      <c r="D20" s="938"/>
      <c r="E20" s="938"/>
      <c r="F20" s="938"/>
      <c r="G20" s="938"/>
      <c r="H20" s="938"/>
      <c r="I20" s="938"/>
      <c r="J20" s="938"/>
      <c r="K20" s="1044"/>
      <c r="L20" s="1044"/>
      <c r="M20" s="1044"/>
      <c r="N20" s="1044"/>
      <c r="O20" s="1044"/>
      <c r="P20" s="1045"/>
      <c r="Q20" s="938"/>
      <c r="R20" s="938"/>
      <c r="S20" s="938"/>
      <c r="T20" s="938"/>
      <c r="U20" s="938"/>
      <c r="V20" s="938"/>
    </row>
    <row r="21" spans="1:22" x14ac:dyDescent="0.2">
      <c r="A21" s="938"/>
      <c r="B21" s="1038" t="s">
        <v>774</v>
      </c>
      <c r="C21" s="1039"/>
      <c r="D21" s="1039"/>
      <c r="E21" s="1039"/>
      <c r="F21" s="1039"/>
      <c r="G21" s="1039"/>
      <c r="H21" s="1039"/>
      <c r="I21" s="1026"/>
      <c r="J21" s="938"/>
      <c r="K21" s="1044"/>
      <c r="L21" s="1044"/>
      <c r="M21" s="1044"/>
      <c r="N21" s="1044"/>
      <c r="O21" s="1044"/>
      <c r="P21" s="1045"/>
      <c r="Q21" s="938"/>
      <c r="R21" s="938"/>
      <c r="S21" s="938"/>
      <c r="T21" s="938"/>
      <c r="U21" s="938"/>
      <c r="V21" s="938"/>
    </row>
    <row r="22" spans="1:22" ht="76.900000000000006" customHeight="1" x14ac:dyDescent="0.2">
      <c r="A22" s="938"/>
      <c r="B22" s="1030" t="s">
        <v>807</v>
      </c>
      <c r="C22" s="1041"/>
      <c r="D22" s="1041"/>
      <c r="E22" s="1041"/>
      <c r="F22" s="1041"/>
      <c r="G22" s="1041"/>
      <c r="H22" s="1041"/>
      <c r="I22" s="1042"/>
      <c r="J22" s="938"/>
      <c r="K22" s="1044"/>
      <c r="L22" s="1044"/>
      <c r="M22" s="1044"/>
      <c r="N22" s="1044"/>
      <c r="O22" s="1044"/>
      <c r="P22" s="1045"/>
      <c r="Q22" s="938"/>
      <c r="R22" s="938"/>
      <c r="S22" s="938"/>
      <c r="T22" s="938"/>
      <c r="U22" s="938"/>
      <c r="V22" s="938"/>
    </row>
    <row r="23" spans="1:22" x14ac:dyDescent="0.2">
      <c r="A23" s="938"/>
      <c r="B23" s="1036"/>
      <c r="C23" s="938"/>
      <c r="D23" s="938"/>
      <c r="E23" s="938"/>
      <c r="F23" s="938"/>
      <c r="G23" s="938"/>
      <c r="H23" s="938"/>
      <c r="I23" s="938"/>
      <c r="J23" s="938"/>
      <c r="K23" s="1044"/>
      <c r="L23" s="1044"/>
      <c r="M23" s="1044"/>
      <c r="N23" s="1044"/>
      <c r="O23" s="1044"/>
      <c r="P23" s="1045"/>
      <c r="Q23" s="938"/>
      <c r="R23" s="938"/>
      <c r="S23" s="938"/>
      <c r="T23" s="938"/>
      <c r="U23" s="938"/>
      <c r="V23" s="938"/>
    </row>
    <row r="24" spans="1:22" x14ac:dyDescent="0.2">
      <c r="A24" s="938"/>
      <c r="B24" s="1038" t="s">
        <v>775</v>
      </c>
      <c r="C24" s="1039"/>
      <c r="D24" s="1039"/>
      <c r="E24" s="1039"/>
      <c r="F24" s="1039"/>
      <c r="G24" s="1039"/>
      <c r="H24" s="1039"/>
      <c r="I24" s="1026"/>
      <c r="J24" s="938"/>
      <c r="K24" s="1044"/>
      <c r="L24" s="1044"/>
      <c r="M24" s="1044"/>
      <c r="N24" s="1044"/>
      <c r="O24" s="1044"/>
      <c r="P24" s="1045"/>
      <c r="Q24" s="938"/>
      <c r="R24" s="938"/>
      <c r="S24" s="938"/>
      <c r="T24" s="938"/>
      <c r="U24" s="938"/>
      <c r="V24" s="938"/>
    </row>
    <row r="25" spans="1:22" x14ac:dyDescent="0.2">
      <c r="A25" s="938"/>
      <c r="B25" s="1046" t="s">
        <v>807</v>
      </c>
      <c r="C25" s="1047"/>
      <c r="D25" s="1047"/>
      <c r="E25" s="1047"/>
      <c r="F25" s="1047"/>
      <c r="G25" s="1047"/>
      <c r="H25" s="1047"/>
      <c r="I25" s="1048"/>
      <c r="J25" s="938"/>
      <c r="K25" s="1044"/>
      <c r="L25" s="1044"/>
      <c r="M25" s="1044"/>
      <c r="N25" s="1044"/>
      <c r="O25" s="1044"/>
      <c r="P25" s="1045"/>
      <c r="Q25" s="938"/>
      <c r="R25" s="938"/>
      <c r="S25" s="938"/>
      <c r="T25" s="938"/>
      <c r="U25" s="938"/>
      <c r="V25" s="938"/>
    </row>
    <row r="26" spans="1:22" x14ac:dyDescent="0.2">
      <c r="A26" s="938"/>
      <c r="B26" s="1049"/>
      <c r="C26" s="1050"/>
      <c r="D26" s="1050"/>
      <c r="E26" s="1050"/>
      <c r="F26" s="1050"/>
      <c r="G26" s="1050"/>
      <c r="H26" s="1050"/>
      <c r="I26" s="1051"/>
      <c r="J26" s="938"/>
      <c r="K26" s="1044"/>
      <c r="L26" s="1044"/>
      <c r="M26" s="1044"/>
      <c r="N26" s="1044"/>
      <c r="O26" s="1044"/>
      <c r="P26" s="1045"/>
      <c r="Q26" s="938"/>
      <c r="R26" s="938"/>
      <c r="S26" s="938"/>
      <c r="T26" s="938"/>
      <c r="U26" s="938"/>
      <c r="V26" s="938"/>
    </row>
    <row r="27" spans="1:22" x14ac:dyDescent="0.2">
      <c r="A27" s="938"/>
      <c r="B27" s="1049"/>
      <c r="C27" s="1050"/>
      <c r="D27" s="1050"/>
      <c r="E27" s="1050"/>
      <c r="F27" s="1050"/>
      <c r="G27" s="1050"/>
      <c r="H27" s="1050"/>
      <c r="I27" s="1051"/>
      <c r="J27" s="938"/>
      <c r="K27" s="1052"/>
      <c r="L27" s="1052"/>
      <c r="M27" s="1052"/>
      <c r="N27" s="1052"/>
      <c r="O27" s="1052"/>
      <c r="P27" s="1053"/>
      <c r="Q27" s="938"/>
      <c r="R27" s="938"/>
      <c r="S27" s="938"/>
      <c r="T27" s="938"/>
      <c r="U27" s="938"/>
      <c r="V27" s="938"/>
    </row>
    <row r="28" spans="1:22" ht="15.75" thickBot="1" x14ac:dyDescent="0.25">
      <c r="A28" s="938"/>
      <c r="B28" s="1054"/>
      <c r="C28" s="1055"/>
      <c r="D28" s="1055"/>
      <c r="E28" s="1055"/>
      <c r="F28" s="1055"/>
      <c r="G28" s="1055"/>
      <c r="H28" s="1055"/>
      <c r="I28" s="1056"/>
      <c r="J28" s="1057"/>
      <c r="K28" s="1058"/>
      <c r="L28" s="1058"/>
      <c r="M28" s="1058"/>
      <c r="N28" s="1058"/>
      <c r="O28" s="1058"/>
      <c r="P28" s="1059"/>
      <c r="Q28" s="938"/>
      <c r="R28" s="938"/>
      <c r="S28" s="938"/>
      <c r="T28" s="938"/>
      <c r="U28" s="938"/>
      <c r="V28" s="938"/>
    </row>
  </sheetData>
  <sheetProtection algorithmName="SHA-512" hashValue="d9xlYTxYq+MckV6pQmxWfXJLPSZxqlMiqvh+r03b96IgJ6wtU1c7RM8zR/bv9c+XP7nmK5hGg5fqvqxPxC1HNA==" saltValue="pxHa934h19X6gQVm24hoig==" spinCount="100000" sheet="1" objects="1" scenarios="1"/>
  <mergeCells count="22">
    <mergeCell ref="U4:V4"/>
    <mergeCell ref="E5:F5"/>
    <mergeCell ref="H5:J5"/>
    <mergeCell ref="K5:M5"/>
    <mergeCell ref="O5:Q5"/>
    <mergeCell ref="R5:T5"/>
    <mergeCell ref="B5:B6"/>
    <mergeCell ref="B3:C3"/>
    <mergeCell ref="B4:F4"/>
    <mergeCell ref="G4:N4"/>
    <mergeCell ref="O4:T4"/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G12:J12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zoomScale="80" zoomScaleNormal="80" workbookViewId="0">
      <selection activeCell="K3" sqref="K3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11" width="6.77734375" customWidth="1"/>
    <col min="12" max="28" width="7.77734375" customWidth="1"/>
    <col min="29" max="29" width="8.33203125" customWidth="1"/>
    <col min="30" max="30" width="8.5546875" customWidth="1"/>
    <col min="31" max="31" width="8" customWidth="1"/>
    <col min="32" max="32" width="8.66406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6" x14ac:dyDescent="0.2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36" ht="18" x14ac:dyDescent="0.25">
      <c r="A2" s="57" t="s">
        <v>47</v>
      </c>
      <c r="B2" s="58"/>
      <c r="C2" s="59"/>
      <c r="D2" s="59"/>
      <c r="E2" s="59"/>
      <c r="F2" s="59"/>
      <c r="G2" s="59"/>
      <c r="H2" s="60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36" ht="25.5" x14ac:dyDescent="0.2">
      <c r="A3" s="61" t="s">
        <v>48</v>
      </c>
      <c r="B3" s="62" t="s">
        <v>49</v>
      </c>
      <c r="C3" s="63" t="s">
        <v>50</v>
      </c>
      <c r="D3" s="64" t="str">
        <f>'TITLE PAGE'!D14</f>
        <v>2016-17</v>
      </c>
      <c r="E3" s="64" t="s">
        <v>51</v>
      </c>
      <c r="F3" s="64" t="s">
        <v>52</v>
      </c>
      <c r="G3" s="64" t="s">
        <v>53</v>
      </c>
      <c r="H3" s="65" t="s">
        <v>54</v>
      </c>
      <c r="I3" s="65" t="s">
        <v>55</v>
      </c>
      <c r="J3" s="65" t="s">
        <v>56</v>
      </c>
      <c r="K3" s="65" t="s">
        <v>57</v>
      </c>
      <c r="L3" s="65" t="s">
        <v>58</v>
      </c>
      <c r="M3" s="65" t="s">
        <v>59</v>
      </c>
      <c r="N3" s="65" t="s">
        <v>60</v>
      </c>
      <c r="O3" s="65" t="s">
        <v>61</v>
      </c>
      <c r="P3" s="65" t="s">
        <v>62</v>
      </c>
      <c r="Q3" s="65" t="s">
        <v>63</v>
      </c>
      <c r="R3" s="65" t="s">
        <v>64</v>
      </c>
      <c r="S3" s="65" t="s">
        <v>65</v>
      </c>
      <c r="T3" s="65" t="s">
        <v>66</v>
      </c>
      <c r="U3" s="65" t="s">
        <v>67</v>
      </c>
      <c r="V3" s="65" t="s">
        <v>68</v>
      </c>
      <c r="W3" s="65" t="s">
        <v>69</v>
      </c>
      <c r="X3" s="65" t="s">
        <v>70</v>
      </c>
      <c r="Y3" s="65" t="s">
        <v>71</v>
      </c>
      <c r="Z3" s="65" t="s">
        <v>72</v>
      </c>
      <c r="AA3" s="65" t="s">
        <v>73</v>
      </c>
      <c r="AB3" s="65" t="s">
        <v>74</v>
      </c>
      <c r="AC3" s="65" t="s">
        <v>106</v>
      </c>
      <c r="AD3" s="65" t="s">
        <v>107</v>
      </c>
      <c r="AE3" s="65" t="s">
        <v>108</v>
      </c>
      <c r="AF3" s="65" t="s">
        <v>109</v>
      </c>
      <c r="AG3" s="185"/>
      <c r="AH3" s="185"/>
      <c r="AI3" s="185"/>
      <c r="AJ3" s="185"/>
    </row>
    <row r="4" spans="1:36" x14ac:dyDescent="0.2">
      <c r="A4" s="66"/>
      <c r="B4" s="67" t="s">
        <v>75</v>
      </c>
      <c r="C4" s="61"/>
      <c r="D4" s="68"/>
      <c r="E4" s="68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185"/>
      <c r="AH4" s="185"/>
      <c r="AI4" s="185"/>
      <c r="AJ4" s="185"/>
    </row>
    <row r="5" spans="1:36" x14ac:dyDescent="0.2">
      <c r="A5" s="70" t="s">
        <v>76</v>
      </c>
      <c r="B5" s="71" t="s">
        <v>77</v>
      </c>
      <c r="C5" s="70" t="s">
        <v>78</v>
      </c>
      <c r="D5" s="72">
        <f>'4. BL SDB'!H5</f>
        <v>4.8136021606972443</v>
      </c>
      <c r="E5" s="72">
        <f>'4. BL SDB'!I5</f>
        <v>4.8136021606972443</v>
      </c>
      <c r="F5" s="72">
        <f>'4. BL SDB'!J5</f>
        <v>4.8136021606972443</v>
      </c>
      <c r="G5" s="72">
        <f>'4. BL SDB'!K5</f>
        <v>4.8136021606972443</v>
      </c>
      <c r="H5" s="72">
        <f>'4. BL SDB'!L5</f>
        <v>4.8136021606972443</v>
      </c>
      <c r="I5" s="72">
        <f>'4. BL SDB'!M5</f>
        <v>4.8136021606972443</v>
      </c>
      <c r="J5" s="72">
        <f>'4. BL SDB'!N5</f>
        <v>4.8136021606972443</v>
      </c>
      <c r="K5" s="72">
        <f>'4. BL SDB'!O5</f>
        <v>4.8136021606972443</v>
      </c>
      <c r="L5" s="72">
        <f>'4. BL SDB'!P5</f>
        <v>4.8136021606972443</v>
      </c>
      <c r="M5" s="72">
        <f>'4. BL SDB'!Q5</f>
        <v>4.8136021606972443</v>
      </c>
      <c r="N5" s="72">
        <f>'4. BL SDB'!R5</f>
        <v>4.8136021606972443</v>
      </c>
      <c r="O5" s="72">
        <f>'4. BL SDB'!S5</f>
        <v>4.8136021606972443</v>
      </c>
      <c r="P5" s="72">
        <f>'4. BL SDB'!T5</f>
        <v>4.8136021606972443</v>
      </c>
      <c r="Q5" s="72">
        <f>'4. BL SDB'!U5</f>
        <v>4.8136021606972443</v>
      </c>
      <c r="R5" s="72">
        <f>'4. BL SDB'!V5</f>
        <v>4.3036021606972445</v>
      </c>
      <c r="S5" s="72">
        <f>'4. BL SDB'!W5</f>
        <v>4.3036021606972445</v>
      </c>
      <c r="T5" s="72">
        <f>'4. BL SDB'!X5</f>
        <v>4.3036021606972445</v>
      </c>
      <c r="U5" s="72">
        <f>'4. BL SDB'!Y5</f>
        <v>4.3036021606972445</v>
      </c>
      <c r="V5" s="72">
        <f>'4. BL SDB'!Z5</f>
        <v>4.3036021606972445</v>
      </c>
      <c r="W5" s="72">
        <f>'4. BL SDB'!AA5</f>
        <v>4.3036021606972445</v>
      </c>
      <c r="X5" s="72">
        <f>'4. BL SDB'!AB5</f>
        <v>4.3036021606972445</v>
      </c>
      <c r="Y5" s="72">
        <f>'4. BL SDB'!AC5</f>
        <v>4.3036021606972445</v>
      </c>
      <c r="Z5" s="72">
        <f>'4. BL SDB'!AD5</f>
        <v>4.3036021606972445</v>
      </c>
      <c r="AA5" s="72">
        <f>'4. BL SDB'!AE5</f>
        <v>4.3036021606972445</v>
      </c>
      <c r="AB5" s="72">
        <f>'4. BL SDB'!AF5</f>
        <v>4.3036021606972445</v>
      </c>
      <c r="AC5" s="72">
        <f>'4. BL SDB'!AG5</f>
        <v>4.3036021606972445</v>
      </c>
      <c r="AD5" s="72">
        <f>'4. BL SDB'!AH5</f>
        <v>4.3036021606972445</v>
      </c>
      <c r="AE5" s="72">
        <f>'4. BL SDB'!AI5</f>
        <v>4.3036021606972445</v>
      </c>
      <c r="AF5" s="72">
        <f>'4. BL SDB'!AJ5</f>
        <v>4.3036021606972445</v>
      </c>
      <c r="AG5" s="185"/>
      <c r="AH5" s="185"/>
      <c r="AI5" s="185"/>
      <c r="AJ5" s="185"/>
    </row>
    <row r="6" spans="1:36" x14ac:dyDescent="0.2">
      <c r="A6" s="70" t="s">
        <v>79</v>
      </c>
      <c r="B6" s="71" t="s">
        <v>77</v>
      </c>
      <c r="C6" s="70" t="s">
        <v>78</v>
      </c>
      <c r="D6" s="72">
        <f>'9. FP SDB'!H5</f>
        <v>4.8136021606972443</v>
      </c>
      <c r="E6" s="72">
        <f>'9. FP SDB'!I5</f>
        <v>4.8136021606972443</v>
      </c>
      <c r="F6" s="72">
        <f>'9. FP SDB'!J5</f>
        <v>4.8136021606972443</v>
      </c>
      <c r="G6" s="72">
        <f>'9. FP SDB'!K5</f>
        <v>4.8136021606972443</v>
      </c>
      <c r="H6" s="72">
        <f>'9. FP SDB'!L5</f>
        <v>4.8136021606972443</v>
      </c>
      <c r="I6" s="72">
        <f>'9. FP SDB'!M5</f>
        <v>4.8136021606972443</v>
      </c>
      <c r="J6" s="72">
        <f>'9. FP SDB'!N5</f>
        <v>4.8136021606972443</v>
      </c>
      <c r="K6" s="72">
        <f>'9. FP SDB'!O5</f>
        <v>4.8136021606972443</v>
      </c>
      <c r="L6" s="72">
        <f>'9. FP SDB'!P5</f>
        <v>4.8136021606972443</v>
      </c>
      <c r="M6" s="72">
        <f>'9. FP SDB'!Q5</f>
        <v>4.8136021606972443</v>
      </c>
      <c r="N6" s="72">
        <f>'9. FP SDB'!R5</f>
        <v>4.8136021606972443</v>
      </c>
      <c r="O6" s="72">
        <f>'9. FP SDB'!S5</f>
        <v>4.8136021606972443</v>
      </c>
      <c r="P6" s="72">
        <f>'9. FP SDB'!T5</f>
        <v>4.8136021606972443</v>
      </c>
      <c r="Q6" s="72">
        <f>'9. FP SDB'!U5</f>
        <v>4.8136021606972443</v>
      </c>
      <c r="R6" s="72">
        <f>'9. FP SDB'!V5</f>
        <v>4.3036021606972445</v>
      </c>
      <c r="S6" s="72">
        <f>'9. FP SDB'!W5</f>
        <v>4.3036021606972445</v>
      </c>
      <c r="T6" s="72">
        <f>'9. FP SDB'!X5</f>
        <v>4.3036021606972445</v>
      </c>
      <c r="U6" s="72">
        <f>'9. FP SDB'!Y5</f>
        <v>4.3036021606972445</v>
      </c>
      <c r="V6" s="72">
        <f>'9. FP SDB'!Z5</f>
        <v>4.3036021606972445</v>
      </c>
      <c r="W6" s="72">
        <f>'9. FP SDB'!AA5</f>
        <v>4.3036021606972445</v>
      </c>
      <c r="X6" s="72">
        <f>'9. FP SDB'!AB5</f>
        <v>4.3036021606972445</v>
      </c>
      <c r="Y6" s="72">
        <f>'9. FP SDB'!AC5</f>
        <v>4.3036021606972445</v>
      </c>
      <c r="Z6" s="72">
        <f>'9. FP SDB'!AD5</f>
        <v>4.3036021606972445</v>
      </c>
      <c r="AA6" s="72">
        <f>'9. FP SDB'!AE5</f>
        <v>4.3036021606972445</v>
      </c>
      <c r="AB6" s="72">
        <f>'9. FP SDB'!AF5</f>
        <v>4.3036021606972445</v>
      </c>
      <c r="AC6" s="72">
        <f>'9. FP SDB'!AG5</f>
        <v>4.3036021606972445</v>
      </c>
      <c r="AD6" s="72">
        <f>'9. FP SDB'!AH5</f>
        <v>4.3036021606972445</v>
      </c>
      <c r="AE6" s="72">
        <f>'9. FP SDB'!AI5</f>
        <v>4.3036021606972445</v>
      </c>
      <c r="AF6" s="72">
        <f>'9. FP SDB'!AJ5</f>
        <v>4.3036021606972445</v>
      </c>
      <c r="AG6" s="185"/>
      <c r="AH6" s="185"/>
      <c r="AI6" s="185"/>
      <c r="AJ6" s="185"/>
    </row>
    <row r="7" spans="1:36" x14ac:dyDescent="0.2">
      <c r="A7" s="61"/>
      <c r="B7" s="67" t="s">
        <v>80</v>
      </c>
      <c r="C7" s="61"/>
      <c r="D7" s="72">
        <f>'9. FP SDB'!H6</f>
        <v>0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185"/>
      <c r="AH7" s="185"/>
      <c r="AI7" s="185"/>
      <c r="AJ7" s="185"/>
    </row>
    <row r="8" spans="1:36" x14ac:dyDescent="0.2">
      <c r="A8" s="70" t="s">
        <v>81</v>
      </c>
      <c r="B8" s="71" t="s">
        <v>82</v>
      </c>
      <c r="C8" s="70" t="s">
        <v>78</v>
      </c>
      <c r="D8" s="72">
        <f>'3. BL Demand'!H10</f>
        <v>0.89932520437685148</v>
      </c>
      <c r="E8" s="72">
        <f>'3. BL Demand'!I10</f>
        <v>0.88129732121012072</v>
      </c>
      <c r="F8" s="72">
        <f>'3. BL Demand'!J10</f>
        <v>0.86279909763825868</v>
      </c>
      <c r="G8" s="72">
        <f>'3. BL Demand'!K10</f>
        <v>0.84534526318789405</v>
      </c>
      <c r="H8" s="72">
        <f>'3. BL Demand'!L10</f>
        <v>0.82736865639828649</v>
      </c>
      <c r="I8" s="72">
        <f>'3. BL Demand'!M10</f>
        <v>0.80988939906655333</v>
      </c>
      <c r="J8" s="72">
        <f>'3. BL Demand'!N10</f>
        <v>0.79307955540753161</v>
      </c>
      <c r="K8" s="72">
        <f>'3. BL Demand'!O10</f>
        <v>0.77663067851371181</v>
      </c>
      <c r="L8" s="72">
        <f>'3. BL Demand'!P10</f>
        <v>0.76058058117042715</v>
      </c>
      <c r="M8" s="72">
        <f>'3. BL Demand'!Q10</f>
        <v>0.74502090951808109</v>
      </c>
      <c r="N8" s="72">
        <f>'3. BL Demand'!R10</f>
        <v>0.73035753370472967</v>
      </c>
      <c r="O8" s="72">
        <f>'3. BL Demand'!S10</f>
        <v>0.71612710063040319</v>
      </c>
      <c r="P8" s="72">
        <f>'3. BL Demand'!T10</f>
        <v>0.7021046367687398</v>
      </c>
      <c r="Q8" s="72">
        <f>'3. BL Demand'!U10</f>
        <v>0.68846627763586066</v>
      </c>
      <c r="R8" s="72">
        <f>'3. BL Demand'!V10</f>
        <v>0.67472293519819571</v>
      </c>
      <c r="S8" s="72">
        <f>'3. BL Demand'!W10</f>
        <v>0.66131794356499674</v>
      </c>
      <c r="T8" s="72">
        <f>'3. BL Demand'!X10</f>
        <v>0.64825471504122911</v>
      </c>
      <c r="U8" s="72">
        <f>'3. BL Demand'!Y10</f>
        <v>0.63556104833235594</v>
      </c>
      <c r="V8" s="72">
        <f>'3. BL Demand'!Z10</f>
        <v>0.62306966765441296</v>
      </c>
      <c r="W8" s="72">
        <f>'3. BL Demand'!AA10</f>
        <v>0.61114765723326892</v>
      </c>
      <c r="X8" s="72">
        <f>'3. BL Demand'!AB10</f>
        <v>0.59946875395768251</v>
      </c>
      <c r="Y8" s="72">
        <f>'3. BL Demand'!AC10</f>
        <v>0.58804068254829434</v>
      </c>
      <c r="Z8" s="72">
        <f>'3. BL Demand'!AD10</f>
        <v>0.57675958090673318</v>
      </c>
      <c r="AA8" s="72">
        <f>'3. BL Demand'!AE10</f>
        <v>0.56584061425638454</v>
      </c>
      <c r="AB8" s="72">
        <f>'3. BL Demand'!AF10</f>
        <v>0.55512197362051652</v>
      </c>
      <c r="AC8" s="72">
        <f>'3. BL Demand'!AG10</f>
        <v>0.54463231990102978</v>
      </c>
      <c r="AD8" s="72">
        <f>'3. BL Demand'!AH10</f>
        <v>0.53445015240170446</v>
      </c>
      <c r="AE8" s="72">
        <f>'3. BL Demand'!AI10</f>
        <v>0.52440870631000958</v>
      </c>
      <c r="AF8" s="72">
        <f>'3. BL Demand'!AJ10</f>
        <v>0.51459516284500217</v>
      </c>
      <c r="AG8" s="185"/>
      <c r="AH8" s="185"/>
      <c r="AI8" s="185"/>
      <c r="AJ8" s="185"/>
    </row>
    <row r="9" spans="1:36" x14ac:dyDescent="0.2">
      <c r="A9" s="70" t="s">
        <v>83</v>
      </c>
      <c r="B9" s="71" t="s">
        <v>82</v>
      </c>
      <c r="C9" s="70" t="s">
        <v>78</v>
      </c>
      <c r="D9" s="72">
        <f>'8. FP Demand'!H10</f>
        <v>0.89932520437685148</v>
      </c>
      <c r="E9" s="72">
        <f>'8. FP Demand'!I10</f>
        <v>0.88129732121012072</v>
      </c>
      <c r="F9" s="72">
        <f>'8. FP Demand'!J10</f>
        <v>0.86279909763825868</v>
      </c>
      <c r="G9" s="72">
        <f>'8. FP Demand'!K10</f>
        <v>0.84534526318789405</v>
      </c>
      <c r="H9" s="72">
        <f>'8. FP Demand'!L10</f>
        <v>0.82736865639828649</v>
      </c>
      <c r="I9" s="72">
        <f>'8. FP Demand'!M10</f>
        <v>0.80988939906655333</v>
      </c>
      <c r="J9" s="72">
        <f>'8. FP Demand'!N10</f>
        <v>0.79307955540753161</v>
      </c>
      <c r="K9" s="72">
        <f>'8. FP Demand'!O10</f>
        <v>0.77663067851371181</v>
      </c>
      <c r="L9" s="72">
        <f>'8. FP Demand'!P10</f>
        <v>0.76058058117042715</v>
      </c>
      <c r="M9" s="72">
        <f>'8. FP Demand'!Q10</f>
        <v>0.59281068952711136</v>
      </c>
      <c r="N9" s="72">
        <f>'8. FP Demand'!R10</f>
        <v>0.44301899392381588</v>
      </c>
      <c r="O9" s="72">
        <f>'8. FP Demand'!S10</f>
        <v>0.29514182553390933</v>
      </c>
      <c r="P9" s="72">
        <f>'8. FP Demand'!T10</f>
        <v>0.14906348353369689</v>
      </c>
      <c r="Q9" s="72">
        <f>'8. FP Demand'!U10</f>
        <v>5.1016042499632801E-3</v>
      </c>
      <c r="R9" s="72">
        <f>'8. FP Demand'!V10</f>
        <v>5.065425394955414E-3</v>
      </c>
      <c r="S9" s="72">
        <f>'8. FP Demand'!W10</f>
        <v>5.029862162616321E-3</v>
      </c>
      <c r="T9" s="72">
        <f>'8. FP Demand'!X10</f>
        <v>4.995006264421154E-3</v>
      </c>
      <c r="U9" s="72">
        <f>'8. FP Demand'!Y10</f>
        <v>4.9611736675779713E-3</v>
      </c>
      <c r="V9" s="72">
        <f>'8. FP Demand'!Z10</f>
        <v>4.9269164685849694E-3</v>
      </c>
      <c r="W9" s="72">
        <f>'8. FP Demand'!AA10</f>
        <v>4.8965883325238404E-3</v>
      </c>
      <c r="X9" s="72">
        <f>'8. FP Demand'!AB10</f>
        <v>4.8664183545884584E-3</v>
      </c>
      <c r="Y9" s="72">
        <f>'8. FP Demand'!AC10</f>
        <v>4.8364949036635695E-3</v>
      </c>
      <c r="Z9" s="72">
        <f>'8. FP Demand'!AD10</f>
        <v>4.80583541536957E-3</v>
      </c>
      <c r="AA9" s="72">
        <f>'8. FP Demand'!AE10</f>
        <v>4.7765826211007487E-3</v>
      </c>
      <c r="AB9" s="72">
        <f>'8. FP Demand'!AF10</f>
        <v>4.7471796720373657E-3</v>
      </c>
      <c r="AC9" s="72">
        <f>'8. FP Demand'!AG10</f>
        <v>4.7179436515871632E-3</v>
      </c>
      <c r="AD9" s="72">
        <f>'8. FP Demand'!AH10</f>
        <v>4.6897491183321462E-3</v>
      </c>
      <c r="AE9" s="72">
        <f>'8. FP Demand'!AI10</f>
        <v>4.6617646450165051E-3</v>
      </c>
      <c r="AF9" s="72">
        <f>'8. FP Demand'!AJ10</f>
        <v>4.6340587016297915E-3</v>
      </c>
      <c r="AG9" s="185"/>
      <c r="AH9" s="185"/>
      <c r="AI9" s="185"/>
      <c r="AJ9" s="185"/>
    </row>
    <row r="10" spans="1:36" x14ac:dyDescent="0.2">
      <c r="A10" s="70" t="s">
        <v>84</v>
      </c>
      <c r="B10" s="71" t="s">
        <v>85</v>
      </c>
      <c r="C10" s="70" t="s">
        <v>78</v>
      </c>
      <c r="D10" s="72">
        <f>'3. BL Demand'!H9</f>
        <v>0.74479657311418779</v>
      </c>
      <c r="E10" s="72">
        <f>'3. BL Demand'!I9</f>
        <v>0.76449447204467258</v>
      </c>
      <c r="F10" s="72">
        <f>'3. BL Demand'!J9</f>
        <v>0.78435383112734558</v>
      </c>
      <c r="G10" s="72">
        <f>'3. BL Demand'!K9</f>
        <v>0.80489311301654387</v>
      </c>
      <c r="H10" s="72">
        <f>'3. BL Demand'!L9</f>
        <v>0.82392515599438876</v>
      </c>
      <c r="I10" s="72">
        <f>'3. BL Demand'!M9</f>
        <v>0.84504265099467302</v>
      </c>
      <c r="J10" s="72">
        <f>'3. BL Demand'!N9</f>
        <v>0.86631508648153344</v>
      </c>
      <c r="K10" s="72">
        <f>'3. BL Demand'!O9</f>
        <v>0.88747013759632043</v>
      </c>
      <c r="L10" s="72">
        <f>'3. BL Demand'!P9</f>
        <v>0.90864554740897074</v>
      </c>
      <c r="M10" s="72">
        <f>'3. BL Demand'!Q9</f>
        <v>0.92993025143819341</v>
      </c>
      <c r="N10" s="72">
        <f>'3. BL Demand'!R9</f>
        <v>0.94944912286008032</v>
      </c>
      <c r="O10" s="72">
        <f>'3. BL Demand'!S9</f>
        <v>0.96899569008783115</v>
      </c>
      <c r="P10" s="72">
        <f>'3. BL Demand'!T9</f>
        <v>0.98861752918665569</v>
      </c>
      <c r="Q10" s="72">
        <f>'3. BL Demand'!U9</f>
        <v>1.008272111989905</v>
      </c>
      <c r="R10" s="72">
        <f>'3. BL Demand'!V9</f>
        <v>1.0239593301263461</v>
      </c>
      <c r="S10" s="72">
        <f>'3. BL Demand'!W9</f>
        <v>1.0393782828168516</v>
      </c>
      <c r="T10" s="72">
        <f>'3. BL Demand'!X9</f>
        <v>1.0545352050377543</v>
      </c>
      <c r="U10" s="72">
        <f>'3. BL Demand'!Y9</f>
        <v>1.0694357761980104</v>
      </c>
      <c r="V10" s="72">
        <f>'3. BL Demand'!Z9</f>
        <v>1.0840853392648593</v>
      </c>
      <c r="W10" s="72">
        <f>'3. BL Demand'!AA9</f>
        <v>1.0995626002667478</v>
      </c>
      <c r="X10" s="72">
        <f>'3. BL Demand'!AB9</f>
        <v>1.115423965496714</v>
      </c>
      <c r="Y10" s="72">
        <f>'3. BL Demand'!AC9</f>
        <v>1.1310055359130131</v>
      </c>
      <c r="Z10" s="72">
        <f>'3. BL Demand'!AD9</f>
        <v>1.1462949020082258</v>
      </c>
      <c r="AA10" s="72">
        <f>'3. BL Demand'!AE9</f>
        <v>1.1613154298025961</v>
      </c>
      <c r="AB10" s="72">
        <f>'3. BL Demand'!AF9</f>
        <v>1.1760708259767112</v>
      </c>
      <c r="AC10" s="72">
        <f>'3. BL Demand'!AG9</f>
        <v>1.1905650507015093</v>
      </c>
      <c r="AD10" s="72">
        <f>'3. BL Demand'!AH9</f>
        <v>1.2049274645354597</v>
      </c>
      <c r="AE10" s="72">
        <f>'3. BL Demand'!AI9</f>
        <v>1.2190311198445583</v>
      </c>
      <c r="AF10" s="72">
        <f>'3. BL Demand'!AJ9</f>
        <v>1.2329042170093225</v>
      </c>
      <c r="AG10" s="185"/>
      <c r="AH10" s="185"/>
      <c r="AI10" s="185"/>
      <c r="AJ10" s="185"/>
    </row>
    <row r="11" spans="1:36" x14ac:dyDescent="0.2">
      <c r="A11" s="70" t="s">
        <v>86</v>
      </c>
      <c r="B11" s="71" t="s">
        <v>85</v>
      </c>
      <c r="C11" s="70" t="s">
        <v>78</v>
      </c>
      <c r="D11" s="72">
        <f>'8. FP Demand'!H9</f>
        <v>0.74479657311418779</v>
      </c>
      <c r="E11" s="72">
        <f>'8. FP Demand'!I9</f>
        <v>0.76449447204467258</v>
      </c>
      <c r="F11" s="72">
        <f>'8. FP Demand'!J9</f>
        <v>0.78435383112734558</v>
      </c>
      <c r="G11" s="72">
        <f>'8. FP Demand'!K9</f>
        <v>0.80489311301654387</v>
      </c>
      <c r="H11" s="72">
        <f>'8. FP Demand'!L9</f>
        <v>0.82307990121916563</v>
      </c>
      <c r="I11" s="72">
        <f>'8. FP Demand'!M9</f>
        <v>0.84339863045686414</v>
      </c>
      <c r="J11" s="72">
        <f>'8. FP Demand'!N9</f>
        <v>0.8639162322980809</v>
      </c>
      <c r="K11" s="72">
        <f>'8. FP Demand'!O9</f>
        <v>0.88435796561773472</v>
      </c>
      <c r="L11" s="72">
        <f>'8. FP Demand'!P9</f>
        <v>0.90485929011398414</v>
      </c>
      <c r="M11" s="72">
        <f>'8. FP Demand'!Q9</f>
        <v>1.0469586013531178</v>
      </c>
      <c r="N11" s="72">
        <f>'8. FP Demand'!R9</f>
        <v>1.1851592341579393</v>
      </c>
      <c r="O11" s="72">
        <f>'8. FP Demand'!S9</f>
        <v>1.3223663074269911</v>
      </c>
      <c r="P11" s="72">
        <f>'8. FP Demand'!T9</f>
        <v>1.4586260317187576</v>
      </c>
      <c r="Q11" s="72">
        <f>'8. FP Demand'!U9</f>
        <v>1.5936237228799186</v>
      </c>
      <c r="R11" s="72">
        <f>'8. FP Demand'!V9</f>
        <v>1.5974314642776564</v>
      </c>
      <c r="S11" s="72">
        <f>'8. FP Demand'!W9</f>
        <v>1.60129701959483</v>
      </c>
      <c r="T11" s="72">
        <f>'8. FP Demand'!X9</f>
        <v>1.6052143430696677</v>
      </c>
      <c r="U11" s="72">
        <f>'8. FP Demand'!Y9</f>
        <v>1.6091769995795429</v>
      </c>
      <c r="V11" s="72">
        <f>'8. FP Demand'!Z9</f>
        <v>1.6131788389016981</v>
      </c>
      <c r="W11" s="72">
        <f>'8. FP Demand'!AA9</f>
        <v>1.6195897570857918</v>
      </c>
      <c r="X11" s="72">
        <f>'8. FP Demand'!AB9</f>
        <v>1.6266440901102501</v>
      </c>
      <c r="Y11" s="72">
        <f>'8. FP Demand'!AC9</f>
        <v>1.633589807851143</v>
      </c>
      <c r="Z11" s="72">
        <f>'8. FP Demand'!AD9</f>
        <v>1.6404057529197857</v>
      </c>
      <c r="AA11" s="72">
        <f>'8. FP Demand'!AE9</f>
        <v>1.6471204473472332</v>
      </c>
      <c r="AB11" s="72">
        <f>'8. FP Demand'!AF9</f>
        <v>1.6540077941020286</v>
      </c>
      <c r="AC11" s="72">
        <f>'8. FP Demand'!AG9</f>
        <v>1.660781291317597</v>
      </c>
      <c r="AD11" s="72">
        <f>'8. FP Demand'!AH9</f>
        <v>1.6676095601194427</v>
      </c>
      <c r="AE11" s="72">
        <f>'8. FP Demand'!AI9</f>
        <v>1.674318498743004</v>
      </c>
      <c r="AF11" s="72">
        <f>'8. FP Demand'!AJ9</f>
        <v>1.6809422948960171</v>
      </c>
    </row>
    <row r="12" spans="1:36" x14ac:dyDescent="0.2">
      <c r="A12" s="70" t="s">
        <v>87</v>
      </c>
      <c r="B12" s="71" t="s">
        <v>88</v>
      </c>
      <c r="C12" s="70" t="s">
        <v>78</v>
      </c>
      <c r="D12" s="72">
        <f>'3. BL Demand'!H7+'3. BL Demand'!H8</f>
        <v>1.4458901932817416</v>
      </c>
      <c r="E12" s="72">
        <f>'3. BL Demand'!I7+'3. BL Demand'!I8</f>
        <v>1.449617571313635</v>
      </c>
      <c r="F12" s="72">
        <f>'3. BL Demand'!J7+'3. BL Demand'!J8</f>
        <v>1.4497074566733914</v>
      </c>
      <c r="G12" s="72">
        <f>'3. BL Demand'!K7+'3. BL Demand'!K8</f>
        <v>1.4522744881246075</v>
      </c>
      <c r="H12" s="72">
        <f>'3. BL Demand'!L7+'3. BL Demand'!L8</f>
        <v>1.4512377304068904</v>
      </c>
      <c r="I12" s="72">
        <f>'3. BL Demand'!M7+'3. BL Demand'!M8</f>
        <v>1.4592577507244353</v>
      </c>
      <c r="J12" s="72">
        <f>'3. BL Demand'!N7+'3. BL Demand'!N8</f>
        <v>1.465455782117403</v>
      </c>
      <c r="K12" s="72">
        <f>'3. BL Demand'!O7+'3. BL Demand'!O8</f>
        <v>1.4716159005617913</v>
      </c>
      <c r="L12" s="72">
        <f>'3. BL Demand'!P7+'3. BL Demand'!P8</f>
        <v>1.4720485148937947</v>
      </c>
      <c r="M12" s="72">
        <f>'3. BL Demand'!Q7+'3. BL Demand'!Q8</f>
        <v>1.4778682680901674</v>
      </c>
      <c r="N12" s="72">
        <f>'3. BL Demand'!R7+'3. BL Demand'!R8</f>
        <v>1.4793456310413799</v>
      </c>
      <c r="O12" s="72">
        <f>'3. BL Demand'!S7+'3. BL Demand'!S8</f>
        <v>1.4807490983508784</v>
      </c>
      <c r="P12" s="72">
        <f>'3. BL Demand'!T7+'3. BL Demand'!T8</f>
        <v>1.4782043637507301</v>
      </c>
      <c r="Q12" s="72">
        <f>'3. BL Demand'!U7+'3. BL Demand'!U8</f>
        <v>1.4835160512657599</v>
      </c>
      <c r="R12" s="72">
        <f>'3. BL Demand'!V7+'3. BL Demand'!V8</f>
        <v>1.4851421397469968</v>
      </c>
      <c r="S12" s="72">
        <f>'3. BL Demand'!W7+'3. BL Demand'!W8</f>
        <v>1.48679964510957</v>
      </c>
      <c r="T12" s="72">
        <f>'3. BL Demand'!X7+'3. BL Demand'!X8</f>
        <v>1.4842272302676389</v>
      </c>
      <c r="U12" s="72">
        <f>'3. BL Demand'!Y7+'3. BL Demand'!Y8</f>
        <v>1.4893520277523995</v>
      </c>
      <c r="V12" s="72">
        <f>'3. BL Demand'!Z7+'3. BL Demand'!Z8</f>
        <v>1.4901555172624066</v>
      </c>
      <c r="W12" s="72">
        <f>'3. BL Demand'!AA7+'3. BL Demand'!AA8</f>
        <v>1.4906919758413613</v>
      </c>
      <c r="X12" s="72">
        <f>'3. BL Demand'!AB7+'3. BL Demand'!AB8</f>
        <v>1.486912456173934</v>
      </c>
      <c r="Y12" s="72">
        <f>'3. BL Demand'!AC7+'3. BL Demand'!AC8</f>
        <v>1.4918021473047078</v>
      </c>
      <c r="Z12" s="72">
        <f>'3. BL Demand'!AD7+'3. BL Demand'!AD8</f>
        <v>1.4928579326856932</v>
      </c>
      <c r="AA12" s="72">
        <f>'3. BL Demand'!AE7+'3. BL Demand'!AE8</f>
        <v>1.4939590495613433</v>
      </c>
      <c r="AB12" s="72">
        <f>'3. BL Demand'!AF7+'3. BL Demand'!AF8</f>
        <v>1.491047832919949</v>
      </c>
      <c r="AC12" s="72">
        <f>'3. BL Demand'!AG7+'3. BL Demand'!AG8</f>
        <v>1.4963105352459587</v>
      </c>
      <c r="AD12" s="72">
        <f>'3. BL Demand'!AH7+'3. BL Demand'!AH8</f>
        <v>1.4975625758050102</v>
      </c>
      <c r="AE12" s="72">
        <f>'3. BL Demand'!AI7+'3. BL Demand'!AI8</f>
        <v>1.4988465939000448</v>
      </c>
      <c r="AF12" s="72">
        <f>'3. BL Demand'!AJ7+'3. BL Demand'!AJ8</f>
        <v>1.4960968640838639</v>
      </c>
    </row>
    <row r="13" spans="1:36" x14ac:dyDescent="0.2">
      <c r="A13" s="70" t="s">
        <v>89</v>
      </c>
      <c r="B13" s="71" t="s">
        <v>88</v>
      </c>
      <c r="C13" s="70" t="s">
        <v>78</v>
      </c>
      <c r="D13" s="72">
        <f>'8. FP Demand'!H7+'8. FP Demand'!H8</f>
        <v>1.4458901932817416</v>
      </c>
      <c r="E13" s="72">
        <f>'8. FP Demand'!I7+'8. FP Demand'!I8</f>
        <v>1.449617571313635</v>
      </c>
      <c r="F13" s="72">
        <f>'8. FP Demand'!J7+'8. FP Demand'!J8</f>
        <v>1.4497074566733914</v>
      </c>
      <c r="G13" s="72">
        <f>'8. FP Demand'!K7+'8. FP Demand'!K8</f>
        <v>1.4522744881246075</v>
      </c>
      <c r="H13" s="72">
        <f>'8. FP Demand'!L7+'8. FP Demand'!L8</f>
        <v>1.4512377304068904</v>
      </c>
      <c r="I13" s="72">
        <f>'8. FP Demand'!M7+'8. FP Demand'!M8</f>
        <v>1.4592577507244353</v>
      </c>
      <c r="J13" s="72">
        <f>'8. FP Demand'!N7+'8. FP Demand'!N8</f>
        <v>1.465455782117403</v>
      </c>
      <c r="K13" s="72">
        <f>'8. FP Demand'!O7+'8. FP Demand'!O8</f>
        <v>1.4716159005617913</v>
      </c>
      <c r="L13" s="72">
        <f>'8. FP Demand'!P7+'8. FP Demand'!P8</f>
        <v>1.4720485148937947</v>
      </c>
      <c r="M13" s="72">
        <f>'8. FP Demand'!Q7+'8. FP Demand'!Q8</f>
        <v>1.4778682680901674</v>
      </c>
      <c r="N13" s="72">
        <f>'8. FP Demand'!R7+'8. FP Demand'!R8</f>
        <v>1.4793456310413799</v>
      </c>
      <c r="O13" s="72">
        <f>'8. FP Demand'!S7+'8. FP Demand'!S8</f>
        <v>1.4807490983508784</v>
      </c>
      <c r="P13" s="72">
        <f>'8. FP Demand'!T7+'8. FP Demand'!T8</f>
        <v>1.4782043637507301</v>
      </c>
      <c r="Q13" s="72">
        <f>'8. FP Demand'!U7+'8. FP Demand'!U8</f>
        <v>1.4835160512657599</v>
      </c>
      <c r="R13" s="72">
        <f>'8. FP Demand'!V7+'8. FP Demand'!V8</f>
        <v>1.4851421397469968</v>
      </c>
      <c r="S13" s="72">
        <f>'8. FP Demand'!W7+'8. FP Demand'!W8</f>
        <v>1.48679964510957</v>
      </c>
      <c r="T13" s="72">
        <f>'8. FP Demand'!X7+'8. FP Demand'!X8</f>
        <v>1.4842272302676389</v>
      </c>
      <c r="U13" s="72">
        <f>'8. FP Demand'!Y7+'8. FP Demand'!Y8</f>
        <v>1.4893520277523995</v>
      </c>
      <c r="V13" s="72">
        <f>'8. FP Demand'!Z7+'8. FP Demand'!Z8</f>
        <v>1.4901555172624066</v>
      </c>
      <c r="W13" s="72">
        <f>'8. FP Demand'!AA7+'8. FP Demand'!AA8</f>
        <v>1.4906919758413613</v>
      </c>
      <c r="X13" s="72">
        <f>'8. FP Demand'!AB7+'8. FP Demand'!AB8</f>
        <v>1.486912456173934</v>
      </c>
      <c r="Y13" s="72">
        <f>'8. FP Demand'!AC7+'8. FP Demand'!AC8</f>
        <v>1.4918021473047078</v>
      </c>
      <c r="Z13" s="72">
        <f>'8. FP Demand'!AD7+'8. FP Demand'!AD8</f>
        <v>1.4928579326856932</v>
      </c>
      <c r="AA13" s="72">
        <f>'8. FP Demand'!AE7+'8. FP Demand'!AE8</f>
        <v>1.4939590495613433</v>
      </c>
      <c r="AB13" s="72">
        <f>'8. FP Demand'!AF7+'8. FP Demand'!AF8</f>
        <v>1.491047832919949</v>
      </c>
      <c r="AC13" s="72">
        <f>'8. FP Demand'!AG7+'8. FP Demand'!AG8</f>
        <v>1.4963105352459587</v>
      </c>
      <c r="AD13" s="72">
        <f>'8. FP Demand'!AH7+'8. FP Demand'!AH8</f>
        <v>1.4975625758050102</v>
      </c>
      <c r="AE13" s="72">
        <f>'8. FP Demand'!AI7+'8. FP Demand'!AI8</f>
        <v>1.4988465939000448</v>
      </c>
      <c r="AF13" s="72">
        <f>'8. FP Demand'!AJ7+'8. FP Demand'!AJ8</f>
        <v>1.4960968640838639</v>
      </c>
    </row>
    <row r="14" spans="1:36" x14ac:dyDescent="0.2">
      <c r="A14" s="70" t="s">
        <v>90</v>
      </c>
      <c r="B14" s="71" t="s">
        <v>91</v>
      </c>
      <c r="C14" s="70" t="s">
        <v>78</v>
      </c>
      <c r="D14" s="72">
        <f>'3. BL Demand'!H36</f>
        <v>1.17</v>
      </c>
      <c r="E14" s="72">
        <f>'3. BL Demand'!I36</f>
        <v>1.1499999999999999</v>
      </c>
      <c r="F14" s="72">
        <f>'3. BL Demand'!J36</f>
        <v>1.1399999999999999</v>
      </c>
      <c r="G14" s="72">
        <f>'3. BL Demand'!K36</f>
        <v>1.1200000000000001</v>
      </c>
      <c r="H14" s="72">
        <f>'3. BL Demand'!L36</f>
        <v>1.1200000000000001</v>
      </c>
      <c r="I14" s="72">
        <f>'3. BL Demand'!M36</f>
        <v>1.1200000000000001</v>
      </c>
      <c r="J14" s="72">
        <f>'3. BL Demand'!N36</f>
        <v>1.1200000000000001</v>
      </c>
      <c r="K14" s="72">
        <f>'3. BL Demand'!O36</f>
        <v>1.1200000000000001</v>
      </c>
      <c r="L14" s="72">
        <f>'3. BL Demand'!P36</f>
        <v>1.1200000000000001</v>
      </c>
      <c r="M14" s="72">
        <f>'3. BL Demand'!Q36</f>
        <v>1.1200000000000001</v>
      </c>
      <c r="N14" s="72">
        <f>'3. BL Demand'!R36</f>
        <v>1.1200000000000001</v>
      </c>
      <c r="O14" s="72">
        <f>'3. BL Demand'!S36</f>
        <v>1.1200000000000001</v>
      </c>
      <c r="P14" s="72">
        <f>'3. BL Demand'!T36</f>
        <v>1.1200000000000001</v>
      </c>
      <c r="Q14" s="72">
        <f>'3. BL Demand'!U36</f>
        <v>1.1200000000000001</v>
      </c>
      <c r="R14" s="72">
        <f>'3. BL Demand'!V36</f>
        <v>1.1200000000000001</v>
      </c>
      <c r="S14" s="72">
        <f>'3. BL Demand'!W36</f>
        <v>1.1200000000000001</v>
      </c>
      <c r="T14" s="72">
        <f>'3. BL Demand'!X36</f>
        <v>1.1200000000000001</v>
      </c>
      <c r="U14" s="72">
        <f>'3. BL Demand'!Y36</f>
        <v>1.1200000000000001</v>
      </c>
      <c r="V14" s="72">
        <f>'3. BL Demand'!Z36</f>
        <v>1.1200000000000001</v>
      </c>
      <c r="W14" s="72">
        <f>'3. BL Demand'!AA36</f>
        <v>1.1200000000000001</v>
      </c>
      <c r="X14" s="72">
        <f>'3. BL Demand'!AB36</f>
        <v>1.1200000000000001</v>
      </c>
      <c r="Y14" s="72">
        <f>'3. BL Demand'!AC36</f>
        <v>1.1200000000000001</v>
      </c>
      <c r="Z14" s="72">
        <f>'3. BL Demand'!AD36</f>
        <v>1.1200000000000001</v>
      </c>
      <c r="AA14" s="72">
        <f>'3. BL Demand'!AE36</f>
        <v>1.1200000000000001</v>
      </c>
      <c r="AB14" s="72">
        <f>'3. BL Demand'!AF36</f>
        <v>1.1200000000000001</v>
      </c>
      <c r="AC14" s="72">
        <f>'3. BL Demand'!AG36</f>
        <v>1.1200000000000001</v>
      </c>
      <c r="AD14" s="72">
        <f>'3. BL Demand'!AH36</f>
        <v>1.1200000000000001</v>
      </c>
      <c r="AE14" s="72">
        <f>'3. BL Demand'!AI36</f>
        <v>1.1200000000000001</v>
      </c>
      <c r="AF14" s="72">
        <f>'3. BL Demand'!AJ36</f>
        <v>1.1200000000000001</v>
      </c>
    </row>
    <row r="15" spans="1:36" x14ac:dyDescent="0.2">
      <c r="A15" s="70" t="s">
        <v>92</v>
      </c>
      <c r="B15" s="71" t="s">
        <v>91</v>
      </c>
      <c r="C15" s="70" t="s">
        <v>78</v>
      </c>
      <c r="D15" s="72">
        <f>'8. FP Demand'!H36</f>
        <v>1.17</v>
      </c>
      <c r="E15" s="72">
        <f>'8. FP Demand'!I36</f>
        <v>1.1499999999999999</v>
      </c>
      <c r="F15" s="72">
        <f>'8. FP Demand'!J36</f>
        <v>1.1399999999999999</v>
      </c>
      <c r="G15" s="72">
        <f>'8. FP Demand'!K36</f>
        <v>1.1200000000000001</v>
      </c>
      <c r="H15" s="72">
        <f>'8. FP Demand'!L36</f>
        <v>1.1200000000000001</v>
      </c>
      <c r="I15" s="72">
        <f>'8. FP Demand'!M36</f>
        <v>1.1200000000000001</v>
      </c>
      <c r="J15" s="72">
        <f>'8. FP Demand'!N36</f>
        <v>1.1200000000000001</v>
      </c>
      <c r="K15" s="72">
        <f>'8. FP Demand'!O36</f>
        <v>1.1200000000000001</v>
      </c>
      <c r="L15" s="72">
        <f>'8. FP Demand'!P36</f>
        <v>1.1200000000000001</v>
      </c>
      <c r="M15" s="72">
        <f>'8. FP Demand'!Q36</f>
        <v>1.1200000000000001</v>
      </c>
      <c r="N15" s="72">
        <f>'8. FP Demand'!R36</f>
        <v>1.1200000000000001</v>
      </c>
      <c r="O15" s="72">
        <f>'8. FP Demand'!S36</f>
        <v>1.1200000000000001</v>
      </c>
      <c r="P15" s="72">
        <f>'8. FP Demand'!T36</f>
        <v>1.1200000000000001</v>
      </c>
      <c r="Q15" s="72">
        <f>'8. FP Demand'!U36</f>
        <v>1.1200000000000001</v>
      </c>
      <c r="R15" s="72">
        <f>'8. FP Demand'!V36</f>
        <v>0.99</v>
      </c>
      <c r="S15" s="72">
        <f>'8. FP Demand'!W36</f>
        <v>0.98</v>
      </c>
      <c r="T15" s="72">
        <f>'8. FP Demand'!X36</f>
        <v>0.98</v>
      </c>
      <c r="U15" s="72">
        <f>'8. FP Demand'!Y36</f>
        <v>0.97</v>
      </c>
      <c r="V15" s="72">
        <f>'8. FP Demand'!Z36</f>
        <v>0.96</v>
      </c>
      <c r="W15" s="72">
        <f>'8. FP Demand'!AA36</f>
        <v>0.95</v>
      </c>
      <c r="X15" s="72">
        <f>'8. FP Demand'!AB36</f>
        <v>0.95</v>
      </c>
      <c r="Y15" s="72">
        <f>'8. FP Demand'!AC36</f>
        <v>0.94</v>
      </c>
      <c r="Z15" s="72">
        <f>'8. FP Demand'!AD36</f>
        <v>0.93</v>
      </c>
      <c r="AA15" s="72">
        <f>'8. FP Demand'!AE36</f>
        <v>0.92</v>
      </c>
      <c r="AB15" s="72">
        <f>'8. FP Demand'!AF36</f>
        <v>0.91</v>
      </c>
      <c r="AC15" s="72">
        <f>'8. FP Demand'!AG36</f>
        <v>0.9</v>
      </c>
      <c r="AD15" s="72">
        <f>'8. FP Demand'!AH36</f>
        <v>0.89</v>
      </c>
      <c r="AE15" s="72">
        <f>'8. FP Demand'!AI36</f>
        <v>0.88</v>
      </c>
      <c r="AF15" s="72">
        <f>'8. FP Demand'!AJ36</f>
        <v>0.87000000000000011</v>
      </c>
    </row>
    <row r="16" spans="1:36" x14ac:dyDescent="0.2">
      <c r="A16" s="70" t="s">
        <v>93</v>
      </c>
      <c r="B16" s="71" t="s">
        <v>94</v>
      </c>
      <c r="C16" s="70" t="s">
        <v>78</v>
      </c>
      <c r="D16" s="72">
        <f>'4. BL SDB'!H3-('3. BL Demand'!H7+'3. BL Demand'!H8+'3. BL Demand'!H9+'3. BL Demand'!H10)-'3. BL Demand'!H36</f>
        <v>0.11069675500858889</v>
      </c>
      <c r="E16" s="72">
        <f>'4. BL SDB'!I3-('3. BL Demand'!I7+'3. BL Demand'!I8+'3. BL Demand'!I9+'3. BL Demand'!I10)-'3. BL Demand'!I36</f>
        <v>0.11069675500858889</v>
      </c>
      <c r="F16" s="72">
        <f>'4. BL SDB'!J3-('3. BL Demand'!J7+'3. BL Demand'!J8+'3. BL Demand'!J9+'3. BL Demand'!J10)-'3. BL Demand'!J36</f>
        <v>0.11069675500858867</v>
      </c>
      <c r="G16" s="72">
        <f>'4. BL SDB'!K3-('3. BL Demand'!K7+'3. BL Demand'!K8+'3. BL Demand'!K9+'3. BL Demand'!K10)-'3. BL Demand'!K36</f>
        <v>0.11069675500858889</v>
      </c>
      <c r="H16" s="72">
        <f>'4. BL SDB'!L3-('3. BL Demand'!L7+'3. BL Demand'!L8+'3. BL Demand'!L9+'3. BL Demand'!L10)-'3. BL Demand'!L36</f>
        <v>0.110696755008588</v>
      </c>
      <c r="I16" s="72">
        <f>'4. BL SDB'!M3-('3. BL Demand'!M7+'3. BL Demand'!M8+'3. BL Demand'!M9+'3. BL Demand'!M10)-'3. BL Demand'!M36</f>
        <v>0.11069675500858978</v>
      </c>
      <c r="J16" s="72">
        <f>'4. BL SDB'!N3-('3. BL Demand'!N7+'3. BL Demand'!N8+'3. BL Demand'!N9+'3. BL Demand'!N10)-'3. BL Demand'!N36</f>
        <v>0.11069675500858933</v>
      </c>
      <c r="K16" s="72">
        <f>'4. BL SDB'!O3-('3. BL Demand'!O7+'3. BL Demand'!O8+'3. BL Demand'!O9+'3. BL Demand'!O10)-'3. BL Demand'!O36</f>
        <v>0.11069675500858889</v>
      </c>
      <c r="L16" s="72">
        <f>'4. BL SDB'!P3-('3. BL Demand'!P7+'3. BL Demand'!P8+'3. BL Demand'!P9+'3. BL Demand'!P10)-'3. BL Demand'!P36</f>
        <v>0.11069675500858889</v>
      </c>
      <c r="M16" s="72">
        <f>'4. BL SDB'!Q3-('3. BL Demand'!Q7+'3. BL Demand'!Q8+'3. BL Demand'!Q9+'3. BL Demand'!Q10)-'3. BL Demand'!Q36</f>
        <v>0.11069675500858889</v>
      </c>
      <c r="N16" s="72">
        <f>'4. BL SDB'!R3-('3. BL Demand'!R7+'3. BL Demand'!R8+'3. BL Demand'!R9+'3. BL Demand'!R10)-'3. BL Demand'!R36</f>
        <v>0.11069675500858889</v>
      </c>
      <c r="O16" s="72">
        <f>'4. BL SDB'!S3-('3. BL Demand'!S7+'3. BL Demand'!S8+'3. BL Demand'!S9+'3. BL Demand'!S10)-'3. BL Demand'!S36</f>
        <v>0.11069675500858933</v>
      </c>
      <c r="P16" s="72">
        <f>'4. BL SDB'!T3-('3. BL Demand'!T7+'3. BL Demand'!T8+'3. BL Demand'!T9+'3. BL Demand'!T10)-'3. BL Demand'!T36</f>
        <v>0.11069675500858933</v>
      </c>
      <c r="Q16" s="72">
        <f>'4. BL SDB'!U3-('3. BL Demand'!U7+'3. BL Demand'!U8+'3. BL Demand'!U9+'3. BL Demand'!U10)-'3. BL Demand'!U36</f>
        <v>0.11069675500858933</v>
      </c>
      <c r="R16" s="72">
        <f>'4. BL SDB'!V3-('3. BL Demand'!V7+'3. BL Demand'!V8+'3. BL Demand'!V9+'3. BL Demand'!V10)-'3. BL Demand'!V36</f>
        <v>0.11069675500858844</v>
      </c>
      <c r="S16" s="72">
        <f>'4. BL SDB'!W3-('3. BL Demand'!W7+'3. BL Demand'!W8+'3. BL Demand'!W9+'3. BL Demand'!W10)-'3. BL Demand'!W36</f>
        <v>0.11069675500858933</v>
      </c>
      <c r="T16" s="72">
        <f>'4. BL SDB'!X3-('3. BL Demand'!X7+'3. BL Demand'!X8+'3. BL Demand'!X9+'3. BL Demand'!X10)-'3. BL Demand'!X36</f>
        <v>0.11069675500858889</v>
      </c>
      <c r="U16" s="72">
        <f>'4. BL SDB'!Y3-('3. BL Demand'!Y7+'3. BL Demand'!Y8+'3. BL Demand'!Y9+'3. BL Demand'!Y10)-'3. BL Demand'!Y36</f>
        <v>0.11069675500858889</v>
      </c>
      <c r="V16" s="72">
        <f>'4. BL SDB'!Z3-('3. BL Demand'!Z7+'3. BL Demand'!Z8+'3. BL Demand'!Z9+'3. BL Demand'!Z10)-'3. BL Demand'!Z36</f>
        <v>0.11069675500858978</v>
      </c>
      <c r="W16" s="72">
        <f>'4. BL SDB'!AA3-('3. BL Demand'!AA7+'3. BL Demand'!AA8+'3. BL Demand'!AA9+'3. BL Demand'!AA10)-'3. BL Demand'!AA36</f>
        <v>0.11069675500858889</v>
      </c>
      <c r="X16" s="72">
        <f>'4. BL SDB'!AB3-('3. BL Demand'!AB7+'3. BL Demand'!AB8+'3. BL Demand'!AB9+'3. BL Demand'!AB10)-'3. BL Demand'!AB36</f>
        <v>0.11069675500858933</v>
      </c>
      <c r="Y16" s="72">
        <f>'4. BL SDB'!AC3-('3. BL Demand'!AC7+'3. BL Demand'!AC8+'3. BL Demand'!AC9+'3. BL Demand'!AC10)-'3. BL Demand'!AC36</f>
        <v>0.11069675500858889</v>
      </c>
      <c r="Z16" s="72">
        <f>'4. BL SDB'!AD3-('3. BL Demand'!AD7+'3. BL Demand'!AD8+'3. BL Demand'!AD9+'3. BL Demand'!AD10)-'3. BL Demand'!AD36</f>
        <v>0.11069675500858889</v>
      </c>
      <c r="AA16" s="72">
        <f>'4. BL SDB'!AE3-('3. BL Demand'!AE7+'3. BL Demand'!AE8+'3. BL Demand'!AE9+'3. BL Demand'!AE10)-'3. BL Demand'!AE36</f>
        <v>0.11069675500859022</v>
      </c>
      <c r="AB16" s="72">
        <f>'4. BL SDB'!AF3-('3. BL Demand'!AF7+'3. BL Demand'!AF8+'3. BL Demand'!AF9+'3. BL Demand'!AF10)-'3. BL Demand'!AF36</f>
        <v>0.11069675500858978</v>
      </c>
      <c r="AC16" s="72">
        <f>'4. BL SDB'!AG3-('3. BL Demand'!AG7+'3. BL Demand'!AG8+'3. BL Demand'!AG9+'3. BL Demand'!AG10)-'3. BL Demand'!AG36</f>
        <v>0.11069675500858933</v>
      </c>
      <c r="AD16" s="72">
        <f>'4. BL SDB'!AH3-('3. BL Demand'!AH7+'3. BL Demand'!AH8+'3. BL Demand'!AH9+'3. BL Demand'!AH10)-'3. BL Demand'!AH36</f>
        <v>0.11069675500858978</v>
      </c>
      <c r="AE16" s="72">
        <f>'4. BL SDB'!AI3-('3. BL Demand'!AI7+'3. BL Demand'!AI8+'3. BL Demand'!AI9+'3. BL Demand'!AI10)-'3. BL Demand'!AI36</f>
        <v>0.11069675500858889</v>
      </c>
      <c r="AF16" s="72">
        <f>'4. BL SDB'!AJ3-('3. BL Demand'!AJ7+'3. BL Demand'!AJ8+'3. BL Demand'!AJ9+'3. BL Demand'!AJ10)-'3. BL Demand'!AJ36</f>
        <v>0.11069675500858889</v>
      </c>
    </row>
    <row r="17" spans="1:32" x14ac:dyDescent="0.2">
      <c r="A17" s="70" t="s">
        <v>95</v>
      </c>
      <c r="B17" s="71" t="s">
        <v>94</v>
      </c>
      <c r="C17" s="70" t="s">
        <v>78</v>
      </c>
      <c r="D17" s="72">
        <f>'9. FP SDB'!H3-('8. FP Demand'!H7+'8. FP Demand'!H8+'8. FP Demand'!H9+'8. FP Demand'!H10)-'8. FP Demand'!H36</f>
        <v>0.11069675500858889</v>
      </c>
      <c r="E17" s="72">
        <f>'9. FP SDB'!I3-('8. FP Demand'!I7+'8. FP Demand'!I8+'8. FP Demand'!I9+'8. FP Demand'!I10)-'8. FP Demand'!I36</f>
        <v>0.11069675500858889</v>
      </c>
      <c r="F17" s="72">
        <f>'9. FP SDB'!J3-('8. FP Demand'!J7+'8. FP Demand'!J8+'8. FP Demand'!J9+'8. FP Demand'!J10)-'8. FP Demand'!J36</f>
        <v>0.11069675500858867</v>
      </c>
      <c r="G17" s="72">
        <f>'9. FP SDB'!K3-('8. FP Demand'!K7+'8. FP Demand'!K8+'8. FP Demand'!K9+'8. FP Demand'!K10)-'8. FP Demand'!K36</f>
        <v>0.11069675500858889</v>
      </c>
      <c r="H17" s="72">
        <f>'9. FP SDB'!L3-('8. FP Demand'!L7+'8. FP Demand'!L8+'8. FP Demand'!L9+'8. FP Demand'!L10)-'8. FP Demand'!L36</f>
        <v>0.110696755008588</v>
      </c>
      <c r="I17" s="72">
        <f>'9. FP SDB'!M3-('8. FP Demand'!M7+'8. FP Demand'!M8+'8. FP Demand'!M9+'8. FP Demand'!M10)-'8. FP Demand'!M36</f>
        <v>0.11069675500858889</v>
      </c>
      <c r="J17" s="72">
        <f>'9. FP SDB'!N3-('8. FP Demand'!N7+'8. FP Demand'!N8+'8. FP Demand'!N9+'8. FP Demand'!N10)-'8. FP Demand'!N36</f>
        <v>0.11069675500858844</v>
      </c>
      <c r="K17" s="72">
        <f>'9. FP SDB'!O3-('8. FP Demand'!O7+'8. FP Demand'!O8+'8. FP Demand'!O9+'8. FP Demand'!O10)-'8. FP Demand'!O36</f>
        <v>0.11069675500858889</v>
      </c>
      <c r="L17" s="72">
        <f>'9. FP SDB'!P3-('8. FP Demand'!P7+'8. FP Demand'!P8+'8. FP Demand'!P9+'8. FP Demand'!P10)-'8. FP Demand'!P36</f>
        <v>0.11069675500858889</v>
      </c>
      <c r="M17" s="72">
        <f>'9. FP SDB'!Q3-('8. FP Demand'!Q7+'8. FP Demand'!Q8+'8. FP Demand'!Q9+'8. FP Demand'!Q10)-'8. FP Demand'!Q36</f>
        <v>0.11069675500858933</v>
      </c>
      <c r="N17" s="72">
        <f>'9. FP SDB'!R3-('8. FP Demand'!R7+'8. FP Demand'!R8+'8. FP Demand'!R9+'8. FP Demand'!R10)-'8. FP Demand'!R36</f>
        <v>0.11069675500858933</v>
      </c>
      <c r="O17" s="72">
        <f>'9. FP SDB'!S3-('8. FP Demand'!S7+'8. FP Demand'!S8+'8. FP Demand'!S9+'8. FP Demand'!S10)-'8. FP Demand'!S36</f>
        <v>0.11069675500858889</v>
      </c>
      <c r="P17" s="72">
        <f>'9. FP SDB'!T3-('8. FP Demand'!T7+'8. FP Demand'!T8+'8. FP Demand'!T9+'8. FP Demand'!T10)-'8. FP Demand'!T36</f>
        <v>0.11069675500858844</v>
      </c>
      <c r="Q17" s="72">
        <f>'9. FP SDB'!U3-('8. FP Demand'!U7+'8. FP Demand'!U8+'8. FP Demand'!U9+'8. FP Demand'!U10)-'8. FP Demand'!U36</f>
        <v>0.11069675500858889</v>
      </c>
      <c r="R17" s="72">
        <f>'9. FP SDB'!V3-('8. FP Demand'!V7+'8. FP Demand'!V8+'8. FP Demand'!V9+'8. FP Demand'!V10)-'8. FP Demand'!V36</f>
        <v>0.11069675500858867</v>
      </c>
      <c r="S17" s="72">
        <f>'9. FP SDB'!W3-('8. FP Demand'!W7+'8. FP Demand'!W8+'8. FP Demand'!W9+'8. FP Demand'!W10)-'8. FP Demand'!W36</f>
        <v>0.11069675500858933</v>
      </c>
      <c r="T17" s="72">
        <f>'9. FP SDB'!X3-('8. FP Demand'!X7+'8. FP Demand'!X8+'8. FP Demand'!X9+'8. FP Demand'!X10)-'8. FP Demand'!X36</f>
        <v>0.11069675500858933</v>
      </c>
      <c r="U17" s="72">
        <f>'9. FP SDB'!Y3-('8. FP Demand'!Y7+'8. FP Demand'!Y8+'8. FP Demand'!Y9+'8. FP Demand'!Y10)-'8. FP Demand'!Y36</f>
        <v>0.11069675500858955</v>
      </c>
      <c r="V17" s="72">
        <f>'9. FP SDB'!Z3-('8. FP Demand'!Z7+'8. FP Demand'!Z8+'8. FP Demand'!Z9+'8. FP Demand'!Z10)-'8. FP Demand'!Z36</f>
        <v>0.11069675500858889</v>
      </c>
      <c r="W17" s="72">
        <f>'9. FP SDB'!AA3-('8. FP Demand'!AA7+'8. FP Demand'!AA8+'8. FP Demand'!AA9+'8. FP Demand'!AA10)-'8. FP Demand'!AA36</f>
        <v>0.11069675500858867</v>
      </c>
      <c r="X17" s="72">
        <f>'9. FP SDB'!AB3-('8. FP Demand'!AB7+'8. FP Demand'!AB8+'8. FP Demand'!AB9+'8. FP Demand'!AB10)-'8. FP Demand'!AB36</f>
        <v>0.11069675500858867</v>
      </c>
      <c r="Y17" s="72">
        <f>'9. FP SDB'!AC3-('8. FP Demand'!AC7+'8. FP Demand'!AC8+'8. FP Demand'!AC9+'8. FP Demand'!AC10)-'8. FP Demand'!AC36</f>
        <v>0.11069675500858889</v>
      </c>
      <c r="Z17" s="72">
        <f>'9. FP SDB'!AD3-('8. FP Demand'!AD7+'8. FP Demand'!AD8+'8. FP Demand'!AD9+'8. FP Demand'!AD10)-'8. FP Demand'!AD36</f>
        <v>0.11069675500858944</v>
      </c>
      <c r="AA17" s="72">
        <f>'9. FP SDB'!AE3-('8. FP Demand'!AE7+'8. FP Demand'!AE8+'8. FP Demand'!AE9+'8. FP Demand'!AE10)-'8. FP Demand'!AE36</f>
        <v>0.11069675500858878</v>
      </c>
      <c r="AB17" s="72">
        <f>'9. FP SDB'!AF3-('8. FP Demand'!AF7+'8. FP Demand'!AF8+'8. FP Demand'!AF9+'8. FP Demand'!AF10)-'8. FP Demand'!AF36</f>
        <v>0.110696755008589</v>
      </c>
      <c r="AC17" s="72">
        <f>'9. FP SDB'!AG3-('8. FP Demand'!AG7+'8. FP Demand'!AG8+'8. FP Demand'!AG9+'8. FP Demand'!AG10)-'8. FP Demand'!AG36</f>
        <v>0.11069675500858966</v>
      </c>
      <c r="AD17" s="72">
        <f>'9. FP SDB'!AH3-('8. FP Demand'!AH7+'8. FP Demand'!AH8+'8. FP Demand'!AH9+'8. FP Demand'!AH10)-'8. FP Demand'!AH36</f>
        <v>0.110696755008589</v>
      </c>
      <c r="AE17" s="72">
        <f>'9. FP SDB'!AI3-('8. FP Demand'!AI7+'8. FP Demand'!AI8+'8. FP Demand'!AI9+'8. FP Demand'!AI10)-'8. FP Demand'!AI36</f>
        <v>0.11069675500858833</v>
      </c>
      <c r="AF17" s="72">
        <f>'9. FP SDB'!AJ3-('8. FP Demand'!AJ7+'8. FP Demand'!AJ8+'8. FP Demand'!AJ9+'8. FP Demand'!AJ10)-'8. FP Demand'!AJ36</f>
        <v>0.11069675500858933</v>
      </c>
    </row>
    <row r="18" spans="1:32" x14ac:dyDescent="0.2">
      <c r="A18" s="70"/>
      <c r="B18" s="74" t="s">
        <v>96</v>
      </c>
      <c r="C18" s="70" t="s">
        <v>78</v>
      </c>
      <c r="D18" s="72">
        <f>D16+D14+D12+D10+D8+D21</f>
        <v>4.5448685025136966</v>
      </c>
      <c r="E18" s="72">
        <f t="shared" ref="E18:AB18" si="0">E16+E14+E12+E10+E8+E21</f>
        <v>4.5273936800322643</v>
      </c>
      <c r="F18" s="72">
        <f t="shared" si="0"/>
        <v>4.5111112007922483</v>
      </c>
      <c r="G18" s="72">
        <f t="shared" si="0"/>
        <v>4.4957279390310809</v>
      </c>
      <c r="H18" s="72">
        <f t="shared" si="0"/>
        <v>4.4904681140245506</v>
      </c>
      <c r="I18" s="72">
        <f t="shared" si="0"/>
        <v>4.4944219734696755</v>
      </c>
      <c r="J18" s="72">
        <f t="shared" si="0"/>
        <v>4.50315841264608</v>
      </c>
      <c r="K18" s="72">
        <f t="shared" si="0"/>
        <v>4.5078138154934742</v>
      </c>
      <c r="L18" s="72">
        <f t="shared" si="0"/>
        <v>4.5122277999449665</v>
      </c>
      <c r="M18" s="72">
        <f t="shared" si="0"/>
        <v>4.4985649115606421</v>
      </c>
      <c r="N18" s="72">
        <f t="shared" si="0"/>
        <v>4.5003663910137783</v>
      </c>
      <c r="O18" s="72">
        <f t="shared" si="0"/>
        <v>4.5111523967821956</v>
      </c>
      <c r="P18" s="72">
        <f t="shared" si="0"/>
        <v>4.5099991271364708</v>
      </c>
      <c r="Q18" s="72">
        <f t="shared" si="0"/>
        <v>4.5213338128769793</v>
      </c>
      <c r="R18" s="72">
        <f t="shared" si="0"/>
        <v>4.5271155952659337</v>
      </c>
      <c r="S18" s="72">
        <f t="shared" si="0"/>
        <v>4.5303320318030993</v>
      </c>
      <c r="T18" s="72">
        <f t="shared" si="0"/>
        <v>4.5285083409887692</v>
      </c>
      <c r="U18" s="72">
        <f t="shared" si="0"/>
        <v>4.5375604371455349</v>
      </c>
      <c r="V18" s="72">
        <f t="shared" si="0"/>
        <v>4.5427885695665022</v>
      </c>
      <c r="W18" s="72">
        <f t="shared" si="0"/>
        <v>4.5492843623305266</v>
      </c>
      <c r="X18" s="72">
        <f t="shared" si="0"/>
        <v>4.5515699927443931</v>
      </c>
      <c r="Y18" s="72">
        <f t="shared" si="0"/>
        <v>4.5601869771802246</v>
      </c>
      <c r="Z18" s="72">
        <f t="shared" si="0"/>
        <v>4.5691630167654997</v>
      </c>
      <c r="AA18" s="72">
        <f t="shared" si="0"/>
        <v>4.5772173576012634</v>
      </c>
      <c r="AB18" s="72">
        <f t="shared" si="0"/>
        <v>4.5768944112664807</v>
      </c>
      <c r="AC18" s="72">
        <f t="shared" ref="AC18:AF18" si="1">AC16+AC14+AC12+AC10+AC8+AC21</f>
        <v>4.5869197911126909</v>
      </c>
      <c r="AD18" s="72">
        <f t="shared" si="1"/>
        <v>4.594355146659808</v>
      </c>
      <c r="AE18" s="72">
        <f t="shared" si="1"/>
        <v>4.6059248569934779</v>
      </c>
      <c r="AF18" s="72">
        <f t="shared" si="1"/>
        <v>4.6077844027970389</v>
      </c>
    </row>
    <row r="19" spans="1:32" x14ac:dyDescent="0.2">
      <c r="A19" s="70"/>
      <c r="B19" s="71" t="s">
        <v>97</v>
      </c>
      <c r="C19" s="70" t="s">
        <v>78</v>
      </c>
      <c r="D19" s="72">
        <f>D9+D11+D13+D15+D17+D22</f>
        <v>4.5448685025136966</v>
      </c>
      <c r="E19" s="72">
        <f t="shared" ref="E19:AB19" si="2">E9+E11+E13+E15+E17+E22</f>
        <v>4.5273936800322643</v>
      </c>
      <c r="F19" s="72">
        <f t="shared" si="2"/>
        <v>4.5111112007922483</v>
      </c>
      <c r="G19" s="72">
        <f t="shared" si="2"/>
        <v>4.4957279390310809</v>
      </c>
      <c r="H19" s="72">
        <f t="shared" si="2"/>
        <v>4.4896228592493266</v>
      </c>
      <c r="I19" s="72">
        <f t="shared" si="2"/>
        <v>4.4927779529318652</v>
      </c>
      <c r="J19" s="72">
        <f t="shared" si="2"/>
        <v>4.5007595584626277</v>
      </c>
      <c r="K19" s="72">
        <f t="shared" si="2"/>
        <v>4.5047016435148883</v>
      </c>
      <c r="L19" s="72">
        <f t="shared" si="2"/>
        <v>4.5084415426499795</v>
      </c>
      <c r="M19" s="72">
        <f t="shared" si="2"/>
        <v>4.4633830414845974</v>
      </c>
      <c r="N19" s="72">
        <f t="shared" si="2"/>
        <v>4.448737962530724</v>
      </c>
      <c r="O19" s="72">
        <f t="shared" si="2"/>
        <v>4.4435377390248618</v>
      </c>
      <c r="P19" s="72">
        <f t="shared" si="2"/>
        <v>4.4269664764335275</v>
      </c>
      <c r="Q19" s="72">
        <f t="shared" si="2"/>
        <v>4.4233207503810945</v>
      </c>
      <c r="R19" s="72">
        <f t="shared" si="2"/>
        <v>4.3009302196140045</v>
      </c>
      <c r="S19" s="72">
        <f t="shared" si="2"/>
        <v>4.2959626871786964</v>
      </c>
      <c r="T19" s="72">
        <f t="shared" si="2"/>
        <v>4.2959277702438747</v>
      </c>
      <c r="U19" s="72">
        <f t="shared" si="2"/>
        <v>4.2967017858622896</v>
      </c>
      <c r="V19" s="72">
        <f t="shared" si="2"/>
        <v>4.2937393180175114</v>
      </c>
      <c r="W19" s="72">
        <f t="shared" si="2"/>
        <v>4.2930604502488254</v>
      </c>
      <c r="X19" s="72">
        <f t="shared" si="2"/>
        <v>4.2981877817548346</v>
      </c>
      <c r="Y19" s="72">
        <f t="shared" si="2"/>
        <v>4.2995670614737245</v>
      </c>
      <c r="Z19" s="72">
        <f t="shared" si="2"/>
        <v>4.3013201221856967</v>
      </c>
      <c r="AA19" s="72">
        <f t="shared" si="2"/>
        <v>4.3019583435106155</v>
      </c>
      <c r="AB19" s="72">
        <f t="shared" si="2"/>
        <v>4.2944565854433181</v>
      </c>
      <c r="AC19" s="72">
        <f t="shared" ref="AC19:AF19" si="3">AC9+AC11+AC13+AC15+AC17+AC22</f>
        <v>4.297221655479337</v>
      </c>
      <c r="AD19" s="72">
        <f t="shared" si="3"/>
        <v>4.2972768389604177</v>
      </c>
      <c r="AE19" s="72">
        <f t="shared" si="3"/>
        <v>4.3014652942269285</v>
      </c>
      <c r="AF19" s="72">
        <f t="shared" si="3"/>
        <v>4.2958613765403628</v>
      </c>
    </row>
    <row r="20" spans="1:32" x14ac:dyDescent="0.2">
      <c r="A20" s="66"/>
      <c r="B20" s="67" t="s">
        <v>98</v>
      </c>
      <c r="C20" s="61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</row>
    <row r="21" spans="1:32" x14ac:dyDescent="0.2">
      <c r="A21" s="70" t="s">
        <v>99</v>
      </c>
      <c r="B21" s="75" t="s">
        <v>100</v>
      </c>
      <c r="C21" s="70" t="s">
        <v>78</v>
      </c>
      <c r="D21" s="76">
        <f>'4. BL SDB'!H8</f>
        <v>0.17415977673232685</v>
      </c>
      <c r="E21" s="76">
        <f>'4. BL SDB'!I8</f>
        <v>0.17128756045524723</v>
      </c>
      <c r="F21" s="76">
        <f>'4. BL SDB'!J8</f>
        <v>0.16355406034466408</v>
      </c>
      <c r="G21" s="76">
        <f>'4. BL SDB'!K8</f>
        <v>0.16251831969344588</v>
      </c>
      <c r="H21" s="76">
        <f>'4. BL SDB'!L8</f>
        <v>0.15723981621639599</v>
      </c>
      <c r="I21" s="76">
        <f>'4. BL SDB'!M8</f>
        <v>0.14953541767542289</v>
      </c>
      <c r="J21" s="76">
        <f>'4. BL SDB'!N8</f>
        <v>0.14761123363102291</v>
      </c>
      <c r="K21" s="76">
        <f>'4. BL SDB'!O8</f>
        <v>0.14140034381306199</v>
      </c>
      <c r="L21" s="76">
        <f>'4. BL SDB'!P8</f>
        <v>0.14025640146318447</v>
      </c>
      <c r="M21" s="76">
        <f>'4. BL SDB'!Q8</f>
        <v>0.11504872750561096</v>
      </c>
      <c r="N21" s="76">
        <f>'4. BL SDB'!R8</f>
        <v>0.11051734839899902</v>
      </c>
      <c r="O21" s="76">
        <f>'4. BL SDB'!S8</f>
        <v>0.11458375270449367</v>
      </c>
      <c r="P21" s="76">
        <f>'4. BL SDB'!T8</f>
        <v>0.11037584242175502</v>
      </c>
      <c r="Q21" s="76">
        <f>'4. BL SDB'!U8</f>
        <v>0.11038261697686352</v>
      </c>
      <c r="R21" s="76">
        <f>'4. BL SDB'!V8</f>
        <v>0.1125944351858072</v>
      </c>
      <c r="S21" s="76">
        <f>'4. BL SDB'!W8</f>
        <v>0.11213940530309041</v>
      </c>
      <c r="T21" s="76">
        <f>'4. BL SDB'!X8</f>
        <v>0.11079443563355823</v>
      </c>
      <c r="U21" s="76">
        <f>'4. BL SDB'!Y8</f>
        <v>0.11251482985417982</v>
      </c>
      <c r="V21" s="76">
        <f>'4. BL SDB'!Z8</f>
        <v>0.11478129037623325</v>
      </c>
      <c r="W21" s="76">
        <f>'4. BL SDB'!AA8</f>
        <v>0.11718537398055978</v>
      </c>
      <c r="X21" s="76">
        <f>'4. BL SDB'!AB8</f>
        <v>0.11906806210747373</v>
      </c>
      <c r="Y21" s="76">
        <f>'4. BL SDB'!AC8</f>
        <v>0.11864185640562008</v>
      </c>
      <c r="Z21" s="76">
        <f>'4. BL SDB'!AD8</f>
        <v>0.12255384615625914</v>
      </c>
      <c r="AA21" s="76">
        <f>'4. BL SDB'!AE8</f>
        <v>0.12540550897234976</v>
      </c>
      <c r="AB21" s="76">
        <f>'4. BL SDB'!AF8</f>
        <v>0.12395702374071382</v>
      </c>
      <c r="AC21" s="76">
        <f>'4. BL SDB'!AG8</f>
        <v>0.12471513025560416</v>
      </c>
      <c r="AD21" s="76">
        <f>'4. BL SDB'!AH8</f>
        <v>0.12671819890904462</v>
      </c>
      <c r="AE21" s="76">
        <f>'4. BL SDB'!AI8</f>
        <v>0.13294168193027545</v>
      </c>
      <c r="AF21" s="76">
        <f>'4. BL SDB'!AJ8</f>
        <v>0.13349140385026209</v>
      </c>
    </row>
    <row r="22" spans="1:32" x14ac:dyDescent="0.2">
      <c r="A22" s="70" t="s">
        <v>101</v>
      </c>
      <c r="B22" s="75" t="s">
        <v>100</v>
      </c>
      <c r="C22" s="70" t="s">
        <v>78</v>
      </c>
      <c r="D22" s="76">
        <f>'9. FP SDB'!H8</f>
        <v>0.17415977673232685</v>
      </c>
      <c r="E22" s="76">
        <f>'9. FP SDB'!I8</f>
        <v>0.17128756045524723</v>
      </c>
      <c r="F22" s="76">
        <f>'9. FP SDB'!J8</f>
        <v>0.16355406034466408</v>
      </c>
      <c r="G22" s="76">
        <f>'9. FP SDB'!K8</f>
        <v>0.16251831969344588</v>
      </c>
      <c r="H22" s="76">
        <f>'9. FP SDB'!L8</f>
        <v>0.15723981621639599</v>
      </c>
      <c r="I22" s="76">
        <f>'9. FP SDB'!M8</f>
        <v>0.14953541767542289</v>
      </c>
      <c r="J22" s="76">
        <f>'9. FP SDB'!N8</f>
        <v>0.14761123363102291</v>
      </c>
      <c r="K22" s="76">
        <f>'9. FP SDB'!O8</f>
        <v>0.14140034381306199</v>
      </c>
      <c r="L22" s="76">
        <f>'9. FP SDB'!P8</f>
        <v>0.14025640146318447</v>
      </c>
      <c r="M22" s="76">
        <f>'9. FP SDB'!Q8</f>
        <v>0.11504872750561096</v>
      </c>
      <c r="N22" s="76">
        <f>'9. FP SDB'!R8</f>
        <v>0.11051734839899902</v>
      </c>
      <c r="O22" s="76">
        <f>'9. FP SDB'!S8</f>
        <v>0.11458375270449367</v>
      </c>
      <c r="P22" s="76">
        <f>'9. FP SDB'!T8</f>
        <v>0.11037584242175502</v>
      </c>
      <c r="Q22" s="76">
        <f>'9. FP SDB'!U8</f>
        <v>0.11038261697686352</v>
      </c>
      <c r="R22" s="76">
        <f>'9. FP SDB'!V8</f>
        <v>0.1125944351858072</v>
      </c>
      <c r="S22" s="76">
        <f>'9. FP SDB'!W8</f>
        <v>0.11213940530309041</v>
      </c>
      <c r="T22" s="76">
        <f>'9. FP SDB'!X8</f>
        <v>0.11079443563355823</v>
      </c>
      <c r="U22" s="76">
        <f>'9. FP SDB'!Y8</f>
        <v>0.11251482985417982</v>
      </c>
      <c r="V22" s="76">
        <f>'9. FP SDB'!Z8</f>
        <v>0.11478129037623325</v>
      </c>
      <c r="W22" s="76">
        <f>'9. FP SDB'!AA8</f>
        <v>0.11718537398055978</v>
      </c>
      <c r="X22" s="76">
        <f>'9. FP SDB'!AB8</f>
        <v>0.11906806210747373</v>
      </c>
      <c r="Y22" s="76">
        <f>'9. FP SDB'!AC8</f>
        <v>0.11864185640562008</v>
      </c>
      <c r="Z22" s="76">
        <f>'9. FP SDB'!AD8</f>
        <v>0.12255384615625914</v>
      </c>
      <c r="AA22" s="76">
        <f>'9. FP SDB'!AE8</f>
        <v>0.12540550897234976</v>
      </c>
      <c r="AB22" s="76">
        <f>'9. FP SDB'!AF8</f>
        <v>0.12395702374071382</v>
      </c>
      <c r="AC22" s="76">
        <f>'9. FP SDB'!AG8</f>
        <v>0.12471513025560416</v>
      </c>
      <c r="AD22" s="76">
        <f>'9. FP SDB'!AH8</f>
        <v>0.12671819890904462</v>
      </c>
      <c r="AE22" s="76">
        <f>'9. FP SDB'!AI8</f>
        <v>0.13294168193027545</v>
      </c>
      <c r="AF22" s="76">
        <f>'9. FP SDB'!AJ8</f>
        <v>0.13349140385026209</v>
      </c>
    </row>
    <row r="23" spans="1:32" x14ac:dyDescent="0.2">
      <c r="A23" s="70" t="s">
        <v>102</v>
      </c>
      <c r="B23" s="71" t="s">
        <v>103</v>
      </c>
      <c r="C23" s="70" t="s">
        <v>78</v>
      </c>
      <c r="D23" s="72">
        <f>'4. BL SDB'!H9</f>
        <v>0.44289343491587463</v>
      </c>
      <c r="E23" s="72">
        <f>'4. BL SDB'!I9</f>
        <v>0.45749604112022713</v>
      </c>
      <c r="F23" s="72">
        <f>'4. BL SDB'!J9</f>
        <v>0.46604502024965999</v>
      </c>
      <c r="G23" s="72">
        <f>'4. BL SDB'!K9</f>
        <v>0.48039254135960974</v>
      </c>
      <c r="H23" s="72">
        <f>'4. BL SDB'!L9</f>
        <v>0.48037386288909012</v>
      </c>
      <c r="I23" s="72">
        <f>'4. BL SDB'!M9</f>
        <v>0.46871560490299302</v>
      </c>
      <c r="J23" s="72">
        <f>'4. BL SDB'!N9</f>
        <v>0.45805498168218683</v>
      </c>
      <c r="K23" s="72">
        <f>'4. BL SDB'!O9</f>
        <v>0.44718868901683173</v>
      </c>
      <c r="L23" s="72">
        <f>'4. BL SDB'!P9</f>
        <v>0.44163076221546227</v>
      </c>
      <c r="M23" s="72">
        <f>'4. BL SDB'!Q9</f>
        <v>0.43008597664221337</v>
      </c>
      <c r="N23" s="72">
        <f>'4. BL SDB'!R9</f>
        <v>0.42375311808246519</v>
      </c>
      <c r="O23" s="72">
        <f>'4. BL SDB'!S9</f>
        <v>0.4170335166195418</v>
      </c>
      <c r="P23" s="72">
        <f>'4. BL SDB'!T9</f>
        <v>0.41397887598252936</v>
      </c>
      <c r="Q23" s="72">
        <f>'4. BL SDB'!U9</f>
        <v>0.4026509647971297</v>
      </c>
      <c r="R23" s="72">
        <f>'4. BL SDB'!V9</f>
        <v>-0.11091899938288297</v>
      </c>
      <c r="S23" s="72">
        <f>'4. BL SDB'!W9</f>
        <v>-0.11459046580276322</v>
      </c>
      <c r="T23" s="72">
        <f>'4. BL SDB'!X9</f>
        <v>-0.1141117446579667</v>
      </c>
      <c r="U23" s="72">
        <f>'4. BL SDB'!Y9</f>
        <v>-0.12144344659411033</v>
      </c>
      <c r="V23" s="72">
        <f>'4. BL SDB'!Z9</f>
        <v>-0.12440511849302371</v>
      </c>
      <c r="W23" s="72">
        <f>'4. BL SDB'!AA9</f>
        <v>-0.12849682765272252</v>
      </c>
      <c r="X23" s="72">
        <f>'4. BL SDB'!AB9</f>
        <v>-0.12889976993967522</v>
      </c>
      <c r="Y23" s="72">
        <f>'4. BL SDB'!AC9</f>
        <v>-0.13794296007735962</v>
      </c>
      <c r="Z23" s="72">
        <f>'4. BL SDB'!AD9</f>
        <v>-0.14300700991199644</v>
      </c>
      <c r="AA23" s="72">
        <f>'4. BL SDB'!AE9</f>
        <v>-0.14820968793166944</v>
      </c>
      <c r="AB23" s="72">
        <f>'4. BL SDB'!AF9</f>
        <v>-0.14933522682852196</v>
      </c>
      <c r="AC23" s="72">
        <f>'4. BL SDB'!AG9</f>
        <v>-0.15860250015984256</v>
      </c>
      <c r="AD23" s="72">
        <f>'4. BL SDB'!AH9</f>
        <v>-0.16403478705351926</v>
      </c>
      <c r="AE23" s="72">
        <f>'4. BL SDB'!AI9</f>
        <v>-0.16938101436595687</v>
      </c>
      <c r="AF23" s="72">
        <f>'4. BL SDB'!AJ9</f>
        <v>-0.17069083824953335</v>
      </c>
    </row>
    <row r="24" spans="1:32" ht="14.45" customHeight="1" x14ac:dyDescent="0.2">
      <c r="A24" s="70" t="s">
        <v>104</v>
      </c>
      <c r="B24" s="71" t="s">
        <v>103</v>
      </c>
      <c r="C24" s="70" t="s">
        <v>78</v>
      </c>
      <c r="D24" s="72">
        <f>'9. FP SDB'!H9</f>
        <v>0.44289343491587463</v>
      </c>
      <c r="E24" s="72">
        <f>'9. FP SDB'!I9</f>
        <v>0.45749604112022713</v>
      </c>
      <c r="F24" s="72">
        <f>'9. FP SDB'!J9</f>
        <v>0.46604502024965999</v>
      </c>
      <c r="G24" s="72">
        <f>'9. FP SDB'!K9</f>
        <v>0.48039254135960974</v>
      </c>
      <c r="H24" s="72">
        <f>'9. FP SDB'!L9</f>
        <v>0.48121911766431325</v>
      </c>
      <c r="I24" s="72">
        <f>'9. FP SDB'!M9</f>
        <v>0.47035962544080245</v>
      </c>
      <c r="J24" s="72">
        <f>'9. FP SDB'!N9</f>
        <v>0.46045383586564004</v>
      </c>
      <c r="K24" s="72">
        <f>'9. FP SDB'!O9</f>
        <v>0.45030086099541755</v>
      </c>
      <c r="L24" s="72">
        <f>'9. FP SDB'!P9</f>
        <v>0.44541701951044921</v>
      </c>
      <c r="M24" s="72">
        <f>'9. FP SDB'!Q9</f>
        <v>0.46526784671825805</v>
      </c>
      <c r="N24" s="72">
        <f>'9. FP SDB'!R9</f>
        <v>0.47538154656551956</v>
      </c>
      <c r="O24" s="72">
        <f>'9. FP SDB'!S9</f>
        <v>0.48464817437687646</v>
      </c>
      <c r="P24" s="72">
        <f>'9. FP SDB'!T9</f>
        <v>0.49701152668547088</v>
      </c>
      <c r="Q24" s="72">
        <f>'9. FP SDB'!U9</f>
        <v>0.50066402729301362</v>
      </c>
      <c r="R24" s="72">
        <f>'9. FP SDB'!V9</f>
        <v>0.11526637626904712</v>
      </c>
      <c r="S24" s="72">
        <f>'9. FP SDB'!W9</f>
        <v>0.11977887882163873</v>
      </c>
      <c r="T24" s="72">
        <f>'9. FP SDB'!X9</f>
        <v>0.11846882608692777</v>
      </c>
      <c r="U24" s="72">
        <f>'9. FP SDB'!Y9</f>
        <v>0.11941520468913502</v>
      </c>
      <c r="V24" s="72">
        <f>'9. FP SDB'!Z9</f>
        <v>0.12464413305596622</v>
      </c>
      <c r="W24" s="72">
        <f>'9. FP SDB'!AA9</f>
        <v>0.12772708442897862</v>
      </c>
      <c r="X24" s="72">
        <f>'9. FP SDB'!AB9</f>
        <v>0.12448244104988326</v>
      </c>
      <c r="Y24" s="72">
        <f>'9. FP SDB'!AC9</f>
        <v>0.12267695562914138</v>
      </c>
      <c r="Z24" s="72">
        <f>'9. FP SDB'!AD9</f>
        <v>0.1248358846678066</v>
      </c>
      <c r="AA24" s="72">
        <f>'9. FP SDB'!AE9</f>
        <v>0.12704932615897846</v>
      </c>
      <c r="AB24" s="72">
        <f>'9. FP SDB'!AF9</f>
        <v>0.13310259899464061</v>
      </c>
      <c r="AC24" s="72">
        <f>'9. FP SDB'!AG9</f>
        <v>0.13109563547351222</v>
      </c>
      <c r="AD24" s="72">
        <f>'9. FP SDB'!AH9</f>
        <v>0.13304352064587022</v>
      </c>
      <c r="AE24" s="72">
        <f>'9. FP SDB'!AI9</f>
        <v>0.13507854840059075</v>
      </c>
      <c r="AF24" s="72">
        <f>'9. FP SDB'!AJ9</f>
        <v>0.14123218800714454</v>
      </c>
    </row>
    <row r="25" spans="1:32" x14ac:dyDescent="0.2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32" x14ac:dyDescent="0.2">
      <c r="A26" s="55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32" ht="15.75" x14ac:dyDescent="0.25">
      <c r="A27" s="79" t="s">
        <v>105</v>
      </c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32" ht="57" x14ac:dyDescent="0.2">
      <c r="A28" s="80"/>
      <c r="B28" s="81"/>
      <c r="C28" s="82" t="str">
        <f t="shared" ref="C28:AA28" si="4">H3</f>
        <v>2020-21</v>
      </c>
      <c r="D28" s="82" t="str">
        <f t="shared" si="4"/>
        <v>2021-22</v>
      </c>
      <c r="E28" s="82" t="str">
        <f t="shared" si="4"/>
        <v>2022-23</v>
      </c>
      <c r="F28" s="82" t="str">
        <f t="shared" si="4"/>
        <v>2023-24</v>
      </c>
      <c r="G28" s="82" t="str">
        <f t="shared" si="4"/>
        <v>2024-25</v>
      </c>
      <c r="H28" s="82" t="str">
        <f t="shared" si="4"/>
        <v>2025-26</v>
      </c>
      <c r="I28" s="82" t="str">
        <f t="shared" si="4"/>
        <v>2026-27</v>
      </c>
      <c r="J28" s="82" t="str">
        <f t="shared" si="4"/>
        <v>2027-28</v>
      </c>
      <c r="K28" s="82" t="str">
        <f t="shared" si="4"/>
        <v>2028-29</v>
      </c>
      <c r="L28" s="82" t="str">
        <f t="shared" si="4"/>
        <v>2029-2030</v>
      </c>
      <c r="M28" s="82" t="str">
        <f t="shared" si="4"/>
        <v>2030-2031</v>
      </c>
      <c r="N28" s="82" t="str">
        <f t="shared" si="4"/>
        <v>2031-2032</v>
      </c>
      <c r="O28" s="82" t="str">
        <f t="shared" si="4"/>
        <v>2032-33</v>
      </c>
      <c r="P28" s="82" t="str">
        <f t="shared" si="4"/>
        <v>2033-34</v>
      </c>
      <c r="Q28" s="82" t="str">
        <f t="shared" si="4"/>
        <v>2034-35</v>
      </c>
      <c r="R28" s="82" t="str">
        <f t="shared" si="4"/>
        <v>2035-36</v>
      </c>
      <c r="S28" s="82" t="str">
        <f t="shared" si="4"/>
        <v>2036-37</v>
      </c>
      <c r="T28" s="82" t="str">
        <f t="shared" si="4"/>
        <v>2037-38</v>
      </c>
      <c r="U28" s="82" t="str">
        <f t="shared" si="4"/>
        <v>2038-39</v>
      </c>
      <c r="V28" s="82" t="str">
        <f t="shared" si="4"/>
        <v>2039-40</v>
      </c>
      <c r="W28" s="82" t="str">
        <f t="shared" si="4"/>
        <v>2040-41</v>
      </c>
      <c r="X28" s="82" t="str">
        <f t="shared" si="4"/>
        <v>2041-42</v>
      </c>
      <c r="Y28" s="82" t="str">
        <f t="shared" si="4"/>
        <v>2042-43</v>
      </c>
      <c r="Z28" s="82" t="str">
        <f t="shared" si="4"/>
        <v>2043-44</v>
      </c>
      <c r="AA28" s="82" t="str">
        <f t="shared" si="4"/>
        <v>2044-45</v>
      </c>
      <c r="AB28" s="83"/>
    </row>
    <row r="29" spans="1:32" x14ac:dyDescent="0.2">
      <c r="A29" s="84"/>
      <c r="B29" s="85" t="s">
        <v>110</v>
      </c>
      <c r="C29" s="86">
        <f>'4. BL SDB'!L10</f>
        <v>0.32313404667269413</v>
      </c>
      <c r="D29" s="86">
        <f>'4. BL SDB'!M10</f>
        <v>0.31918018722757013</v>
      </c>
      <c r="E29" s="86">
        <f>'4. BL SDB'!N10</f>
        <v>0.31044374805116393</v>
      </c>
      <c r="F29" s="86">
        <f>'4. BL SDB'!O10</f>
        <v>0.30578834520376974</v>
      </c>
      <c r="G29" s="86">
        <f>'4. BL SDB'!P10</f>
        <v>0.3013743607522778</v>
      </c>
      <c r="H29" s="86">
        <f>'4. BL SDB'!Q10</f>
        <v>0.31503724913660242</v>
      </c>
      <c r="I29" s="86">
        <f>'4. BL SDB'!R10</f>
        <v>0.31323576968346617</v>
      </c>
      <c r="J29" s="86">
        <f>'4. BL SDB'!S10</f>
        <v>0.30244976391504813</v>
      </c>
      <c r="K29" s="86">
        <f>'4. BL SDB'!T10</f>
        <v>0.30360303356077434</v>
      </c>
      <c r="L29" s="86">
        <f>'4. BL SDB'!U10</f>
        <v>0.29226834782026617</v>
      </c>
      <c r="M29" s="86">
        <f>'4. BL SDB'!V10</f>
        <v>-0.22351343456869016</v>
      </c>
      <c r="N29" s="86">
        <f>'4. BL SDB'!W10</f>
        <v>-0.22672987110585363</v>
      </c>
      <c r="O29" s="86">
        <f>'4. BL SDB'!X10</f>
        <v>-0.22490618029152493</v>
      </c>
      <c r="P29" s="86">
        <f>'4. BL SDB'!Y10</f>
        <v>-0.23395827644829015</v>
      </c>
      <c r="Q29" s="86">
        <f>'4. BL SDB'!Z10</f>
        <v>-0.23918640886925696</v>
      </c>
      <c r="R29" s="86">
        <f>'4. BL SDB'!AA10</f>
        <v>-0.2456822016332823</v>
      </c>
      <c r="S29" s="86">
        <f>'4. BL SDB'!AB10</f>
        <v>-0.24796783204714895</v>
      </c>
      <c r="T29" s="86">
        <f>'4. BL SDB'!AC10</f>
        <v>-0.25658481648297971</v>
      </c>
      <c r="U29" s="86">
        <f>'4. BL SDB'!AD10</f>
        <v>-0.26556085606825558</v>
      </c>
      <c r="V29" s="86">
        <f>'4. BL SDB'!AE10</f>
        <v>-0.2736151969040192</v>
      </c>
      <c r="W29" s="86">
        <f>'4. BL SDB'!AF10</f>
        <v>-0.27329225056923578</v>
      </c>
      <c r="X29" s="86">
        <f>'4. BL SDB'!AG10</f>
        <v>-0.28331763041544672</v>
      </c>
      <c r="Y29" s="86">
        <f>'4. BL SDB'!AH10</f>
        <v>-0.29075298596256388</v>
      </c>
      <c r="Z29" s="86">
        <f>'4. BL SDB'!AI10</f>
        <v>-0.30232269629623232</v>
      </c>
      <c r="AA29" s="86">
        <f>'4. BL SDB'!AJ10</f>
        <v>-0.30418224209979544</v>
      </c>
      <c r="AB29" s="87"/>
    </row>
    <row r="30" spans="1:32" x14ac:dyDescent="0.2">
      <c r="A30" s="55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32" x14ac:dyDescent="0.2">
      <c r="A31" s="55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32" x14ac:dyDescent="0.2">
      <c r="A32" s="55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1:28" x14ac:dyDescent="0.2">
      <c r="A33" s="88"/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x14ac:dyDescent="0.2">
      <c r="A34" s="88"/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x14ac:dyDescent="0.2">
      <c r="A35" s="88"/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x14ac:dyDescent="0.2">
      <c r="A36" s="88"/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90"/>
      <c r="M36" s="89"/>
      <c r="N36" s="91"/>
      <c r="O36" s="89"/>
      <c r="P36" s="92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x14ac:dyDescent="0.2">
      <c r="A37" s="88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90"/>
      <c r="M37" s="89"/>
      <c r="N37" s="91"/>
      <c r="O37" s="89"/>
      <c r="P37" s="92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x14ac:dyDescent="0.2">
      <c r="A38" s="88"/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x14ac:dyDescent="0.2">
      <c r="A39" s="55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1:28" x14ac:dyDescent="0.2">
      <c r="A40" s="55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1:28" x14ac:dyDescent="0.2">
      <c r="A41" s="55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1:28" x14ac:dyDescent="0.2">
      <c r="A42" s="55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</row>
    <row r="43" spans="1:28" x14ac:dyDescent="0.2">
      <c r="A43" s="55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</row>
    <row r="44" spans="1:28" x14ac:dyDescent="0.2">
      <c r="A44" s="55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</row>
    <row r="45" spans="1:28" x14ac:dyDescent="0.2">
      <c r="A45" s="55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</row>
    <row r="46" spans="1:28" x14ac:dyDescent="0.2">
      <c r="A46" s="55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</row>
    <row r="47" spans="1:28" x14ac:dyDescent="0.2">
      <c r="A47" s="55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</row>
    <row r="48" spans="1:28" x14ac:dyDescent="0.2">
      <c r="A48" s="55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</row>
    <row r="49" spans="1:28" x14ac:dyDescent="0.2">
      <c r="A49" s="55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</row>
    <row r="50" spans="1:28" x14ac:dyDescent="0.2">
      <c r="A50" s="55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</row>
    <row r="51" spans="1:28" x14ac:dyDescent="0.2">
      <c r="A51" s="55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</row>
    <row r="52" spans="1:28" x14ac:dyDescent="0.2">
      <c r="A52" s="55"/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</row>
    <row r="53" spans="1:28" x14ac:dyDescent="0.2">
      <c r="A53" s="55"/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</row>
    <row r="54" spans="1:28" x14ac:dyDescent="0.2">
      <c r="A54" s="55"/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</row>
    <row r="55" spans="1:28" x14ac:dyDescent="0.2">
      <c r="A55" s="55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</row>
    <row r="56" spans="1:28" x14ac:dyDescent="0.2">
      <c r="A56" s="93"/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</row>
    <row r="57" spans="1:28" x14ac:dyDescent="0.2">
      <c r="A57" s="93"/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</row>
    <row r="58" spans="1:28" x14ac:dyDescent="0.2">
      <c r="A58" s="93"/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</row>
    <row r="59" spans="1:28" x14ac:dyDescent="0.2">
      <c r="A59" s="55"/>
      <c r="B59" s="95"/>
      <c r="C59" s="96"/>
      <c r="D59" s="96"/>
      <c r="E59" s="96"/>
      <c r="F59" s="96"/>
      <c r="G59" s="96"/>
      <c r="H59" s="9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</row>
    <row r="60" spans="1:28" x14ac:dyDescent="0.2">
      <c r="A60" s="93"/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</row>
    <row r="61" spans="1:28" x14ac:dyDescent="0.2">
      <c r="A61" s="93"/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</row>
    <row r="62" spans="1:28" ht="15.75" x14ac:dyDescent="0.25">
      <c r="A62" s="79" t="s">
        <v>111</v>
      </c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</row>
    <row r="63" spans="1:28" ht="57" x14ac:dyDescent="0.2">
      <c r="A63" s="97"/>
      <c r="B63" s="98"/>
      <c r="C63" s="82" t="str">
        <f t="shared" ref="C63:AA63" si="5">H3</f>
        <v>2020-21</v>
      </c>
      <c r="D63" s="82" t="str">
        <f t="shared" si="5"/>
        <v>2021-22</v>
      </c>
      <c r="E63" s="82" t="str">
        <f t="shared" si="5"/>
        <v>2022-23</v>
      </c>
      <c r="F63" s="82" t="str">
        <f t="shared" si="5"/>
        <v>2023-24</v>
      </c>
      <c r="G63" s="82" t="str">
        <f t="shared" si="5"/>
        <v>2024-25</v>
      </c>
      <c r="H63" s="82" t="str">
        <f t="shared" si="5"/>
        <v>2025-26</v>
      </c>
      <c r="I63" s="82" t="str">
        <f t="shared" si="5"/>
        <v>2026-27</v>
      </c>
      <c r="J63" s="82" t="str">
        <f t="shared" si="5"/>
        <v>2027-28</v>
      </c>
      <c r="K63" s="82" t="str">
        <f t="shared" si="5"/>
        <v>2028-29</v>
      </c>
      <c r="L63" s="82" t="str">
        <f t="shared" si="5"/>
        <v>2029-2030</v>
      </c>
      <c r="M63" s="82" t="str">
        <f t="shared" si="5"/>
        <v>2030-2031</v>
      </c>
      <c r="N63" s="82" t="str">
        <f t="shared" si="5"/>
        <v>2031-2032</v>
      </c>
      <c r="O63" s="82" t="str">
        <f t="shared" si="5"/>
        <v>2032-33</v>
      </c>
      <c r="P63" s="82" t="str">
        <f t="shared" si="5"/>
        <v>2033-34</v>
      </c>
      <c r="Q63" s="82" t="str">
        <f t="shared" si="5"/>
        <v>2034-35</v>
      </c>
      <c r="R63" s="82" t="str">
        <f t="shared" si="5"/>
        <v>2035-36</v>
      </c>
      <c r="S63" s="82" t="str">
        <f t="shared" si="5"/>
        <v>2036-37</v>
      </c>
      <c r="T63" s="82" t="str">
        <f t="shared" si="5"/>
        <v>2037-38</v>
      </c>
      <c r="U63" s="82" t="str">
        <f t="shared" si="5"/>
        <v>2038-39</v>
      </c>
      <c r="V63" s="82" t="str">
        <f t="shared" si="5"/>
        <v>2039-40</v>
      </c>
      <c r="W63" s="82" t="str">
        <f t="shared" si="5"/>
        <v>2040-41</v>
      </c>
      <c r="X63" s="82" t="str">
        <f t="shared" si="5"/>
        <v>2041-42</v>
      </c>
      <c r="Y63" s="82" t="str">
        <f t="shared" si="5"/>
        <v>2042-43</v>
      </c>
      <c r="Z63" s="82" t="str">
        <f t="shared" si="5"/>
        <v>2043-44</v>
      </c>
      <c r="AA63" s="82" t="str">
        <f t="shared" si="5"/>
        <v>2044-45</v>
      </c>
      <c r="AB63" s="99"/>
    </row>
    <row r="64" spans="1:28" x14ac:dyDescent="0.2">
      <c r="A64" s="100"/>
      <c r="B64" s="85" t="s">
        <v>110</v>
      </c>
      <c r="C64" s="86">
        <f>'9. FP SDB'!L10</f>
        <v>0.32397930144791726</v>
      </c>
      <c r="D64" s="86">
        <f>'9. FP SDB'!M10</f>
        <v>0.32082420776537957</v>
      </c>
      <c r="E64" s="86">
        <f>'9. FP SDB'!N10</f>
        <v>0.31284260223461713</v>
      </c>
      <c r="F64" s="86">
        <f>'9. FP SDB'!O10</f>
        <v>0.30890051718235556</v>
      </c>
      <c r="G64" s="86">
        <f>'9. FP SDB'!P10</f>
        <v>0.30516061804726474</v>
      </c>
      <c r="H64" s="86">
        <f>'9. FP SDB'!Q10</f>
        <v>0.35021911921264709</v>
      </c>
      <c r="I64" s="86">
        <f>'9. FP SDB'!R10</f>
        <v>0.36486419816652055</v>
      </c>
      <c r="J64" s="86">
        <f>'9. FP SDB'!S10</f>
        <v>0.37006442167238279</v>
      </c>
      <c r="K64" s="86">
        <f>'9. FP SDB'!T10</f>
        <v>0.38663568426371586</v>
      </c>
      <c r="L64" s="86">
        <f>'9. FP SDB'!U10</f>
        <v>0.3902814103161501</v>
      </c>
      <c r="M64" s="86">
        <f>'9. FP SDB'!V10</f>
        <v>2.671941083239926E-3</v>
      </c>
      <c r="N64" s="86">
        <f>'9. FP SDB'!W10</f>
        <v>7.6394735185483231E-3</v>
      </c>
      <c r="O64" s="86">
        <f>'9. FP SDB'!X10</f>
        <v>7.6743904533695395E-3</v>
      </c>
      <c r="P64" s="86">
        <f>'9. FP SDB'!Y10</f>
        <v>6.900374834955203E-3</v>
      </c>
      <c r="Q64" s="86">
        <f>'9. FP SDB'!Z10</f>
        <v>9.8628426797329749E-3</v>
      </c>
      <c r="R64" s="86">
        <f>'9. FP SDB'!AA10</f>
        <v>1.054171044841884E-2</v>
      </c>
      <c r="S64" s="86">
        <f>'9. FP SDB'!AB10</f>
        <v>5.4143789424095368E-3</v>
      </c>
      <c r="T64" s="86">
        <f>'9. FP SDB'!AC10</f>
        <v>4.035099223521299E-3</v>
      </c>
      <c r="U64" s="86">
        <f>'9. FP SDB'!AD10</f>
        <v>2.2820385115474573E-3</v>
      </c>
      <c r="V64" s="86">
        <f>'9. FP SDB'!AE10</f>
        <v>1.6438171866287044E-3</v>
      </c>
      <c r="W64" s="86">
        <f>'9. FP SDB'!AF10</f>
        <v>9.1455752539267854E-3</v>
      </c>
      <c r="X64" s="86">
        <f>'9. FP SDB'!AG10</f>
        <v>6.3805052179080612E-3</v>
      </c>
      <c r="Y64" s="86">
        <f>'9. FP SDB'!AH10</f>
        <v>6.3253217368255954E-3</v>
      </c>
      <c r="Z64" s="86">
        <f>'9. FP SDB'!AI10</f>
        <v>2.1368664703153017E-3</v>
      </c>
      <c r="AA64" s="86">
        <f>'9. FP SDB'!AJ10</f>
        <v>7.740784156882452E-3</v>
      </c>
      <c r="AB64" s="87"/>
    </row>
    <row r="65" spans="1:28" x14ac:dyDescent="0.2">
      <c r="A65" s="101"/>
      <c r="B65" s="95"/>
      <c r="C65" s="96"/>
      <c r="D65" s="96"/>
      <c r="E65" s="96"/>
      <c r="F65" s="96"/>
      <c r="G65" s="96"/>
      <c r="H65" s="96"/>
      <c r="I65" s="102"/>
      <c r="J65" s="96"/>
      <c r="K65" s="96"/>
      <c r="L65" s="96"/>
      <c r="M65" s="96"/>
      <c r="N65" s="9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</row>
    <row r="66" spans="1:28" x14ac:dyDescent="0.2">
      <c r="A66" s="93"/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</row>
    <row r="67" spans="1:28" x14ac:dyDescent="0.2">
      <c r="A67" s="93"/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</row>
    <row r="68" spans="1:28" x14ac:dyDescent="0.2">
      <c r="A68" s="93"/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</row>
    <row r="69" spans="1:28" x14ac:dyDescent="0.2">
      <c r="A69" s="93"/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</row>
    <row r="70" spans="1:28" x14ac:dyDescent="0.2">
      <c r="A70" s="93"/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</row>
    <row r="71" spans="1:28" x14ac:dyDescent="0.2">
      <c r="A71" s="93"/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</row>
    <row r="72" spans="1:28" x14ac:dyDescent="0.2">
      <c r="A72" s="55"/>
      <c r="B72" s="103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</row>
    <row r="73" spans="1:28" x14ac:dyDescent="0.2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</row>
    <row r="74" spans="1:28" x14ac:dyDescent="0.2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</row>
    <row r="75" spans="1:28" x14ac:dyDescent="0.2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</row>
    <row r="76" spans="1:28" x14ac:dyDescent="0.2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</row>
    <row r="77" spans="1:28" x14ac:dyDescent="0.2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</row>
    <row r="78" spans="1:28" x14ac:dyDescent="0.2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</row>
    <row r="79" spans="1:28" x14ac:dyDescent="0.2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</row>
    <row r="80" spans="1:28" x14ac:dyDescent="0.2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</row>
    <row r="81" spans="1:28" x14ac:dyDescent="0.2">
      <c r="A81" s="93"/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</row>
    <row r="82" spans="1:28" x14ac:dyDescent="0.2">
      <c r="A82" s="93"/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</row>
    <row r="83" spans="1:28" x14ac:dyDescent="0.2">
      <c r="A83" s="93"/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</row>
    <row r="84" spans="1:28" x14ac:dyDescent="0.2">
      <c r="A84" s="93"/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</row>
    <row r="85" spans="1:28" x14ac:dyDescent="0.2">
      <c r="A85" s="93"/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</row>
    <row r="86" spans="1:28" x14ac:dyDescent="0.2">
      <c r="A86" s="93"/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</row>
    <row r="87" spans="1:28" x14ac:dyDescent="0.2">
      <c r="A87" s="93"/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</row>
    <row r="88" spans="1:28" x14ac:dyDescent="0.2">
      <c r="A88" s="93"/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</row>
    <row r="89" spans="1:28" x14ac:dyDescent="0.2">
      <c r="A89" s="93"/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</row>
    <row r="90" spans="1:28" x14ac:dyDescent="0.2">
      <c r="A90" s="93"/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</row>
    <row r="91" spans="1:28" x14ac:dyDescent="0.2">
      <c r="A91" s="93"/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</row>
    <row r="92" spans="1:28" x14ac:dyDescent="0.2">
      <c r="A92" s="93"/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</row>
    <row r="93" spans="1:28" x14ac:dyDescent="0.2">
      <c r="A93" s="93"/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</row>
    <row r="94" spans="1:28" x14ac:dyDescent="0.2">
      <c r="A94" s="93"/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</row>
    <row r="95" spans="1:28" x14ac:dyDescent="0.2">
      <c r="A95" s="93"/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</row>
    <row r="96" spans="1:28" x14ac:dyDescent="0.2">
      <c r="A96" s="93"/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</row>
    <row r="97" spans="1:28" x14ac:dyDescent="0.2">
      <c r="A97" s="93"/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</row>
    <row r="98" spans="1:28" x14ac:dyDescent="0.2">
      <c r="A98" s="93"/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</row>
    <row r="99" spans="1:28" x14ac:dyDescent="0.2">
      <c r="A99" s="93"/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</row>
    <row r="100" spans="1:28" x14ac:dyDescent="0.2">
      <c r="A100" s="101"/>
      <c r="B100" s="105" t="s">
        <v>4</v>
      </c>
      <c r="C100" s="106"/>
      <c r="D100" s="106"/>
      <c r="E100" s="106"/>
      <c r="F100" s="107"/>
      <c r="G100" s="108"/>
      <c r="H100" s="108"/>
      <c r="I100" s="480" t="str">
        <f>'TITLE PAGE'!D9</f>
        <v>Severn Trent Water</v>
      </c>
      <c r="J100" s="481"/>
      <c r="K100" s="482"/>
      <c r="L100" s="108"/>
      <c r="M100" s="108"/>
      <c r="N100" s="109"/>
      <c r="O100" s="110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</row>
    <row r="101" spans="1:28" x14ac:dyDescent="0.2">
      <c r="A101" s="55"/>
      <c r="B101" s="111" t="s">
        <v>112</v>
      </c>
      <c r="C101" s="112"/>
      <c r="D101" s="112"/>
      <c r="E101" s="112"/>
      <c r="F101" s="113"/>
      <c r="G101" s="114"/>
      <c r="H101" s="114"/>
      <c r="I101" s="483" t="str">
        <f>'TITLE PAGE'!D10</f>
        <v>Kinsall</v>
      </c>
      <c r="J101" s="484"/>
      <c r="K101" s="485"/>
      <c r="L101" s="114"/>
      <c r="M101" s="114"/>
      <c r="N101" s="115"/>
      <c r="O101" s="110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</row>
    <row r="102" spans="1:28" x14ac:dyDescent="0.2">
      <c r="A102" s="55"/>
      <c r="B102" s="111" t="s">
        <v>6</v>
      </c>
      <c r="C102" s="116"/>
      <c r="D102" s="116"/>
      <c r="E102" s="116"/>
      <c r="F102" s="113"/>
      <c r="G102" s="114"/>
      <c r="H102" s="114"/>
      <c r="I102" s="486">
        <f>'TITLE PAGE'!D11</f>
        <v>3</v>
      </c>
      <c r="J102" s="487"/>
      <c r="K102" s="488"/>
      <c r="L102" s="114"/>
      <c r="M102" s="114"/>
      <c r="N102" s="115"/>
      <c r="O102" s="110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</row>
    <row r="103" spans="1:28" x14ac:dyDescent="0.2">
      <c r="A103" s="55"/>
      <c r="B103" s="111" t="s">
        <v>7</v>
      </c>
      <c r="C103" s="112"/>
      <c r="D103" s="112"/>
      <c r="E103" s="112"/>
      <c r="F103" s="113"/>
      <c r="G103" s="114"/>
      <c r="H103" s="114"/>
      <c r="I103" s="467" t="str">
        <f>'TITLE PAGE'!D12</f>
        <v>Dry Year Annual Average</v>
      </c>
      <c r="J103" s="117"/>
      <c r="K103" s="117"/>
      <c r="L103" s="118"/>
      <c r="M103" s="114"/>
      <c r="N103" s="115"/>
      <c r="O103" s="110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</row>
    <row r="104" spans="1:28" x14ac:dyDescent="0.2">
      <c r="A104" s="55"/>
      <c r="B104" s="111" t="s">
        <v>8</v>
      </c>
      <c r="C104" s="112"/>
      <c r="D104" s="112"/>
      <c r="E104" s="112"/>
      <c r="F104" s="113"/>
      <c r="G104" s="114"/>
      <c r="H104" s="114"/>
      <c r="I104" s="483" t="str">
        <f>'TITLE PAGE'!D13</f>
        <v>No more than 3 in 100 Temporary Use Bans</v>
      </c>
      <c r="J104" s="484"/>
      <c r="K104" s="485"/>
      <c r="L104" s="114"/>
      <c r="M104" s="114"/>
      <c r="N104" s="115"/>
      <c r="O104" s="110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</row>
    <row r="105" spans="1:28" x14ac:dyDescent="0.2">
      <c r="A105" s="55"/>
      <c r="B105" s="119"/>
      <c r="C105" s="120"/>
      <c r="D105" s="120"/>
      <c r="E105" s="120"/>
      <c r="F105" s="121"/>
      <c r="G105" s="122"/>
      <c r="H105" s="122"/>
      <c r="I105" s="121"/>
      <c r="J105" s="123"/>
      <c r="K105" s="121"/>
      <c r="L105" s="124"/>
      <c r="M105" s="122"/>
      <c r="N105" s="125"/>
      <c r="O105" s="110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</row>
    <row r="106" spans="1:28" x14ac:dyDescent="0.2">
      <c r="A106" s="93"/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</row>
    <row r="107" spans="1:28" x14ac:dyDescent="0.2">
      <c r="A107" s="93"/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</row>
  </sheetData>
  <sheetProtection algorithmName="SHA-512" hashValue="lZQfs+i2Rc4geo5B/TryflsBosH18L3NLeeoBoWMmJO4XiyMFCTc6YdmsDOrDXjsf6O1ONqiD8US/6lNW6Kv3Q==" saltValue="2OnMm5I3xj/+AdSgJCb48Q==" spinCount="100000" sheet="1" objects="1" scenarios="1"/>
  <mergeCells count="4">
    <mergeCell ref="I100:K100"/>
    <mergeCell ref="I101:K101"/>
    <mergeCell ref="I102:K102"/>
    <mergeCell ref="I104:K104"/>
  </mergeCells>
  <conditionalFormatting sqref="C29:AA29 C64:AA64">
    <cfRule type="cellIs" dxfId="14" priority="1" stopIfTrue="1" operator="lessThan">
      <formula>0</formula>
    </cfRule>
  </conditionalFormatting>
  <pageMargins left="0.7" right="0.7" top="0.75" bottom="0.75" header="0.3" footer="0.3"/>
  <pageSetup paperSize="9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zoomScale="80" zoomScaleNormal="80" workbookViewId="0">
      <selection activeCell="G29" sqref="G29"/>
    </sheetView>
  </sheetViews>
  <sheetFormatPr defaultColWidth="8.88671875" defaultRowHeight="15" x14ac:dyDescent="0.2"/>
  <cols>
    <col min="1" max="1" width="1.44140625" style="407" customWidth="1"/>
    <col min="2" max="2" width="3.77734375" style="407" customWidth="1"/>
    <col min="3" max="3" width="17.109375" style="407" customWidth="1"/>
    <col min="4" max="4" width="16.21875" style="407" customWidth="1"/>
    <col min="5" max="5" width="23.21875" style="407" customWidth="1"/>
    <col min="6" max="6" width="29.88671875" style="407" bestFit="1" customWidth="1"/>
    <col min="7" max="7" width="16.109375" style="407" customWidth="1"/>
    <col min="8" max="8" width="26.21875" style="407" bestFit="1" customWidth="1"/>
    <col min="9" max="9" width="25" style="407" bestFit="1" customWidth="1"/>
    <col min="10" max="10" width="36.6640625" style="407" customWidth="1"/>
    <col min="11" max="11" width="2" style="407" customWidth="1"/>
    <col min="12" max="251" width="8.88671875" style="407"/>
    <col min="252" max="252" width="1.44140625" style="407" customWidth="1"/>
    <col min="253" max="253" width="3.77734375" style="407" customWidth="1"/>
    <col min="254" max="254" width="17.109375" style="407" customWidth="1"/>
    <col min="255" max="255" width="16.21875" style="407" customWidth="1"/>
    <col min="256" max="256" width="23.21875" style="407" customWidth="1"/>
    <col min="257" max="257" width="29.88671875" style="407" bestFit="1" customWidth="1"/>
    <col min="258" max="258" width="16.109375" style="407" customWidth="1"/>
    <col min="259" max="259" width="16.5546875" style="407" customWidth="1"/>
    <col min="260" max="260" width="16.44140625" style="407" customWidth="1"/>
    <col min="261" max="261" width="36.6640625" style="407" customWidth="1"/>
    <col min="262" max="262" width="8.88671875" style="407"/>
    <col min="263" max="263" width="2" style="407" customWidth="1"/>
    <col min="264" max="507" width="8.88671875" style="407"/>
    <col min="508" max="508" width="1.44140625" style="407" customWidth="1"/>
    <col min="509" max="509" width="3.77734375" style="407" customWidth="1"/>
    <col min="510" max="510" width="17.109375" style="407" customWidth="1"/>
    <col min="511" max="511" width="16.21875" style="407" customWidth="1"/>
    <col min="512" max="512" width="23.21875" style="407" customWidth="1"/>
    <col min="513" max="513" width="29.88671875" style="407" bestFit="1" customWidth="1"/>
    <col min="514" max="514" width="16.109375" style="407" customWidth="1"/>
    <col min="515" max="515" width="16.5546875" style="407" customWidth="1"/>
    <col min="516" max="516" width="16.44140625" style="407" customWidth="1"/>
    <col min="517" max="517" width="36.6640625" style="407" customWidth="1"/>
    <col min="518" max="518" width="8.88671875" style="407"/>
    <col min="519" max="519" width="2" style="407" customWidth="1"/>
    <col min="520" max="763" width="8.88671875" style="407"/>
    <col min="764" max="764" width="1.44140625" style="407" customWidth="1"/>
    <col min="765" max="765" width="3.77734375" style="407" customWidth="1"/>
    <col min="766" max="766" width="17.109375" style="407" customWidth="1"/>
    <col min="767" max="767" width="16.21875" style="407" customWidth="1"/>
    <col min="768" max="768" width="23.21875" style="407" customWidth="1"/>
    <col min="769" max="769" width="29.88671875" style="407" bestFit="1" customWidth="1"/>
    <col min="770" max="770" width="16.109375" style="407" customWidth="1"/>
    <col min="771" max="771" width="16.5546875" style="407" customWidth="1"/>
    <col min="772" max="772" width="16.44140625" style="407" customWidth="1"/>
    <col min="773" max="773" width="36.6640625" style="407" customWidth="1"/>
    <col min="774" max="774" width="8.88671875" style="407"/>
    <col min="775" max="775" width="2" style="407" customWidth="1"/>
    <col min="776" max="1019" width="8.88671875" style="407"/>
    <col min="1020" max="1020" width="1.44140625" style="407" customWidth="1"/>
    <col min="1021" max="1021" width="3.77734375" style="407" customWidth="1"/>
    <col min="1022" max="1022" width="17.109375" style="407" customWidth="1"/>
    <col min="1023" max="1023" width="16.21875" style="407" customWidth="1"/>
    <col min="1024" max="1024" width="23.21875" style="407" customWidth="1"/>
    <col min="1025" max="1025" width="29.88671875" style="407" bestFit="1" customWidth="1"/>
    <col min="1026" max="1026" width="16.109375" style="407" customWidth="1"/>
    <col min="1027" max="1027" width="16.5546875" style="407" customWidth="1"/>
    <col min="1028" max="1028" width="16.44140625" style="407" customWidth="1"/>
    <col min="1029" max="1029" width="36.6640625" style="407" customWidth="1"/>
    <col min="1030" max="1030" width="8.88671875" style="407"/>
    <col min="1031" max="1031" width="2" style="407" customWidth="1"/>
    <col min="1032" max="1275" width="8.88671875" style="407"/>
    <col min="1276" max="1276" width="1.44140625" style="407" customWidth="1"/>
    <col min="1277" max="1277" width="3.77734375" style="407" customWidth="1"/>
    <col min="1278" max="1278" width="17.109375" style="407" customWidth="1"/>
    <col min="1279" max="1279" width="16.21875" style="407" customWidth="1"/>
    <col min="1280" max="1280" width="23.21875" style="407" customWidth="1"/>
    <col min="1281" max="1281" width="29.88671875" style="407" bestFit="1" customWidth="1"/>
    <col min="1282" max="1282" width="16.109375" style="407" customWidth="1"/>
    <col min="1283" max="1283" width="16.5546875" style="407" customWidth="1"/>
    <col min="1284" max="1284" width="16.44140625" style="407" customWidth="1"/>
    <col min="1285" max="1285" width="36.6640625" style="407" customWidth="1"/>
    <col min="1286" max="1286" width="8.88671875" style="407"/>
    <col min="1287" max="1287" width="2" style="407" customWidth="1"/>
    <col min="1288" max="1531" width="8.88671875" style="407"/>
    <col min="1532" max="1532" width="1.44140625" style="407" customWidth="1"/>
    <col min="1533" max="1533" width="3.77734375" style="407" customWidth="1"/>
    <col min="1534" max="1534" width="17.109375" style="407" customWidth="1"/>
    <col min="1535" max="1535" width="16.21875" style="407" customWidth="1"/>
    <col min="1536" max="1536" width="23.21875" style="407" customWidth="1"/>
    <col min="1537" max="1537" width="29.88671875" style="407" bestFit="1" customWidth="1"/>
    <col min="1538" max="1538" width="16.109375" style="407" customWidth="1"/>
    <col min="1539" max="1539" width="16.5546875" style="407" customWidth="1"/>
    <col min="1540" max="1540" width="16.44140625" style="407" customWidth="1"/>
    <col min="1541" max="1541" width="36.6640625" style="407" customWidth="1"/>
    <col min="1542" max="1542" width="8.88671875" style="407"/>
    <col min="1543" max="1543" width="2" style="407" customWidth="1"/>
    <col min="1544" max="1787" width="8.88671875" style="407"/>
    <col min="1788" max="1788" width="1.44140625" style="407" customWidth="1"/>
    <col min="1789" max="1789" width="3.77734375" style="407" customWidth="1"/>
    <col min="1790" max="1790" width="17.109375" style="407" customWidth="1"/>
    <col min="1791" max="1791" width="16.21875" style="407" customWidth="1"/>
    <col min="1792" max="1792" width="23.21875" style="407" customWidth="1"/>
    <col min="1793" max="1793" width="29.88671875" style="407" bestFit="1" customWidth="1"/>
    <col min="1794" max="1794" width="16.109375" style="407" customWidth="1"/>
    <col min="1795" max="1795" width="16.5546875" style="407" customWidth="1"/>
    <col min="1796" max="1796" width="16.44140625" style="407" customWidth="1"/>
    <col min="1797" max="1797" width="36.6640625" style="407" customWidth="1"/>
    <col min="1798" max="1798" width="8.88671875" style="407"/>
    <col min="1799" max="1799" width="2" style="407" customWidth="1"/>
    <col min="1800" max="2043" width="8.88671875" style="407"/>
    <col min="2044" max="2044" width="1.44140625" style="407" customWidth="1"/>
    <col min="2045" max="2045" width="3.77734375" style="407" customWidth="1"/>
    <col min="2046" max="2046" width="17.109375" style="407" customWidth="1"/>
    <col min="2047" max="2047" width="16.21875" style="407" customWidth="1"/>
    <col min="2048" max="2048" width="23.21875" style="407" customWidth="1"/>
    <col min="2049" max="2049" width="29.88671875" style="407" bestFit="1" customWidth="1"/>
    <col min="2050" max="2050" width="16.109375" style="407" customWidth="1"/>
    <col min="2051" max="2051" width="16.5546875" style="407" customWidth="1"/>
    <col min="2052" max="2052" width="16.44140625" style="407" customWidth="1"/>
    <col min="2053" max="2053" width="36.6640625" style="407" customWidth="1"/>
    <col min="2054" max="2054" width="8.88671875" style="407"/>
    <col min="2055" max="2055" width="2" style="407" customWidth="1"/>
    <col min="2056" max="2299" width="8.88671875" style="407"/>
    <col min="2300" max="2300" width="1.44140625" style="407" customWidth="1"/>
    <col min="2301" max="2301" width="3.77734375" style="407" customWidth="1"/>
    <col min="2302" max="2302" width="17.109375" style="407" customWidth="1"/>
    <col min="2303" max="2303" width="16.21875" style="407" customWidth="1"/>
    <col min="2304" max="2304" width="23.21875" style="407" customWidth="1"/>
    <col min="2305" max="2305" width="29.88671875" style="407" bestFit="1" customWidth="1"/>
    <col min="2306" max="2306" width="16.109375" style="407" customWidth="1"/>
    <col min="2307" max="2307" width="16.5546875" style="407" customWidth="1"/>
    <col min="2308" max="2308" width="16.44140625" style="407" customWidth="1"/>
    <col min="2309" max="2309" width="36.6640625" style="407" customWidth="1"/>
    <col min="2310" max="2310" width="8.88671875" style="407"/>
    <col min="2311" max="2311" width="2" style="407" customWidth="1"/>
    <col min="2312" max="2555" width="8.88671875" style="407"/>
    <col min="2556" max="2556" width="1.44140625" style="407" customWidth="1"/>
    <col min="2557" max="2557" width="3.77734375" style="407" customWidth="1"/>
    <col min="2558" max="2558" width="17.109375" style="407" customWidth="1"/>
    <col min="2559" max="2559" width="16.21875" style="407" customWidth="1"/>
    <col min="2560" max="2560" width="23.21875" style="407" customWidth="1"/>
    <col min="2561" max="2561" width="29.88671875" style="407" bestFit="1" customWidth="1"/>
    <col min="2562" max="2562" width="16.109375" style="407" customWidth="1"/>
    <col min="2563" max="2563" width="16.5546875" style="407" customWidth="1"/>
    <col min="2564" max="2564" width="16.44140625" style="407" customWidth="1"/>
    <col min="2565" max="2565" width="36.6640625" style="407" customWidth="1"/>
    <col min="2566" max="2566" width="8.88671875" style="407"/>
    <col min="2567" max="2567" width="2" style="407" customWidth="1"/>
    <col min="2568" max="2811" width="8.88671875" style="407"/>
    <col min="2812" max="2812" width="1.44140625" style="407" customWidth="1"/>
    <col min="2813" max="2813" width="3.77734375" style="407" customWidth="1"/>
    <col min="2814" max="2814" width="17.109375" style="407" customWidth="1"/>
    <col min="2815" max="2815" width="16.21875" style="407" customWidth="1"/>
    <col min="2816" max="2816" width="23.21875" style="407" customWidth="1"/>
    <col min="2817" max="2817" width="29.88671875" style="407" bestFit="1" customWidth="1"/>
    <col min="2818" max="2818" width="16.109375" style="407" customWidth="1"/>
    <col min="2819" max="2819" width="16.5546875" style="407" customWidth="1"/>
    <col min="2820" max="2820" width="16.44140625" style="407" customWidth="1"/>
    <col min="2821" max="2821" width="36.6640625" style="407" customWidth="1"/>
    <col min="2822" max="2822" width="8.88671875" style="407"/>
    <col min="2823" max="2823" width="2" style="407" customWidth="1"/>
    <col min="2824" max="3067" width="8.88671875" style="407"/>
    <col min="3068" max="3068" width="1.44140625" style="407" customWidth="1"/>
    <col min="3069" max="3069" width="3.77734375" style="407" customWidth="1"/>
    <col min="3070" max="3070" width="17.109375" style="407" customWidth="1"/>
    <col min="3071" max="3071" width="16.21875" style="407" customWidth="1"/>
    <col min="3072" max="3072" width="23.21875" style="407" customWidth="1"/>
    <col min="3073" max="3073" width="29.88671875" style="407" bestFit="1" customWidth="1"/>
    <col min="3074" max="3074" width="16.109375" style="407" customWidth="1"/>
    <col min="3075" max="3075" width="16.5546875" style="407" customWidth="1"/>
    <col min="3076" max="3076" width="16.44140625" style="407" customWidth="1"/>
    <col min="3077" max="3077" width="36.6640625" style="407" customWidth="1"/>
    <col min="3078" max="3078" width="8.88671875" style="407"/>
    <col min="3079" max="3079" width="2" style="407" customWidth="1"/>
    <col min="3080" max="3323" width="8.88671875" style="407"/>
    <col min="3324" max="3324" width="1.44140625" style="407" customWidth="1"/>
    <col min="3325" max="3325" width="3.77734375" style="407" customWidth="1"/>
    <col min="3326" max="3326" width="17.109375" style="407" customWidth="1"/>
    <col min="3327" max="3327" width="16.21875" style="407" customWidth="1"/>
    <col min="3328" max="3328" width="23.21875" style="407" customWidth="1"/>
    <col min="3329" max="3329" width="29.88671875" style="407" bestFit="1" customWidth="1"/>
    <col min="3330" max="3330" width="16.109375" style="407" customWidth="1"/>
    <col min="3331" max="3331" width="16.5546875" style="407" customWidth="1"/>
    <col min="3332" max="3332" width="16.44140625" style="407" customWidth="1"/>
    <col min="3333" max="3333" width="36.6640625" style="407" customWidth="1"/>
    <col min="3334" max="3334" width="8.88671875" style="407"/>
    <col min="3335" max="3335" width="2" style="407" customWidth="1"/>
    <col min="3336" max="3579" width="8.88671875" style="407"/>
    <col min="3580" max="3580" width="1.44140625" style="407" customWidth="1"/>
    <col min="3581" max="3581" width="3.77734375" style="407" customWidth="1"/>
    <col min="3582" max="3582" width="17.109375" style="407" customWidth="1"/>
    <col min="3583" max="3583" width="16.21875" style="407" customWidth="1"/>
    <col min="3584" max="3584" width="23.21875" style="407" customWidth="1"/>
    <col min="3585" max="3585" width="29.88671875" style="407" bestFit="1" customWidth="1"/>
    <col min="3586" max="3586" width="16.109375" style="407" customWidth="1"/>
    <col min="3587" max="3587" width="16.5546875" style="407" customWidth="1"/>
    <col min="3588" max="3588" width="16.44140625" style="407" customWidth="1"/>
    <col min="3589" max="3589" width="36.6640625" style="407" customWidth="1"/>
    <col min="3590" max="3590" width="8.88671875" style="407"/>
    <col min="3591" max="3591" width="2" style="407" customWidth="1"/>
    <col min="3592" max="3835" width="8.88671875" style="407"/>
    <col min="3836" max="3836" width="1.44140625" style="407" customWidth="1"/>
    <col min="3837" max="3837" width="3.77734375" style="407" customWidth="1"/>
    <col min="3838" max="3838" width="17.109375" style="407" customWidth="1"/>
    <col min="3839" max="3839" width="16.21875" style="407" customWidth="1"/>
    <col min="3840" max="3840" width="23.21875" style="407" customWidth="1"/>
    <col min="3841" max="3841" width="29.88671875" style="407" bestFit="1" customWidth="1"/>
    <col min="3842" max="3842" width="16.109375" style="407" customWidth="1"/>
    <col min="3843" max="3843" width="16.5546875" style="407" customWidth="1"/>
    <col min="3844" max="3844" width="16.44140625" style="407" customWidth="1"/>
    <col min="3845" max="3845" width="36.6640625" style="407" customWidth="1"/>
    <col min="3846" max="3846" width="8.88671875" style="407"/>
    <col min="3847" max="3847" width="2" style="407" customWidth="1"/>
    <col min="3848" max="4091" width="8.88671875" style="407"/>
    <col min="4092" max="4092" width="1.44140625" style="407" customWidth="1"/>
    <col min="4093" max="4093" width="3.77734375" style="407" customWidth="1"/>
    <col min="4094" max="4094" width="17.109375" style="407" customWidth="1"/>
    <col min="4095" max="4095" width="16.21875" style="407" customWidth="1"/>
    <col min="4096" max="4096" width="23.21875" style="407" customWidth="1"/>
    <col min="4097" max="4097" width="29.88671875" style="407" bestFit="1" customWidth="1"/>
    <col min="4098" max="4098" width="16.109375" style="407" customWidth="1"/>
    <col min="4099" max="4099" width="16.5546875" style="407" customWidth="1"/>
    <col min="4100" max="4100" width="16.44140625" style="407" customWidth="1"/>
    <col min="4101" max="4101" width="36.6640625" style="407" customWidth="1"/>
    <col min="4102" max="4102" width="8.88671875" style="407"/>
    <col min="4103" max="4103" width="2" style="407" customWidth="1"/>
    <col min="4104" max="4347" width="8.88671875" style="407"/>
    <col min="4348" max="4348" width="1.44140625" style="407" customWidth="1"/>
    <col min="4349" max="4349" width="3.77734375" style="407" customWidth="1"/>
    <col min="4350" max="4350" width="17.109375" style="407" customWidth="1"/>
    <col min="4351" max="4351" width="16.21875" style="407" customWidth="1"/>
    <col min="4352" max="4352" width="23.21875" style="407" customWidth="1"/>
    <col min="4353" max="4353" width="29.88671875" style="407" bestFit="1" customWidth="1"/>
    <col min="4354" max="4354" width="16.109375" style="407" customWidth="1"/>
    <col min="4355" max="4355" width="16.5546875" style="407" customWidth="1"/>
    <col min="4356" max="4356" width="16.44140625" style="407" customWidth="1"/>
    <col min="4357" max="4357" width="36.6640625" style="407" customWidth="1"/>
    <col min="4358" max="4358" width="8.88671875" style="407"/>
    <col min="4359" max="4359" width="2" style="407" customWidth="1"/>
    <col min="4360" max="4603" width="8.88671875" style="407"/>
    <col min="4604" max="4604" width="1.44140625" style="407" customWidth="1"/>
    <col min="4605" max="4605" width="3.77734375" style="407" customWidth="1"/>
    <col min="4606" max="4606" width="17.109375" style="407" customWidth="1"/>
    <col min="4607" max="4607" width="16.21875" style="407" customWidth="1"/>
    <col min="4608" max="4608" width="23.21875" style="407" customWidth="1"/>
    <col min="4609" max="4609" width="29.88671875" style="407" bestFit="1" customWidth="1"/>
    <col min="4610" max="4610" width="16.109375" style="407" customWidth="1"/>
    <col min="4611" max="4611" width="16.5546875" style="407" customWidth="1"/>
    <col min="4612" max="4612" width="16.44140625" style="407" customWidth="1"/>
    <col min="4613" max="4613" width="36.6640625" style="407" customWidth="1"/>
    <col min="4614" max="4614" width="8.88671875" style="407"/>
    <col min="4615" max="4615" width="2" style="407" customWidth="1"/>
    <col min="4616" max="4859" width="8.88671875" style="407"/>
    <col min="4860" max="4860" width="1.44140625" style="407" customWidth="1"/>
    <col min="4861" max="4861" width="3.77734375" style="407" customWidth="1"/>
    <col min="4862" max="4862" width="17.109375" style="407" customWidth="1"/>
    <col min="4863" max="4863" width="16.21875" style="407" customWidth="1"/>
    <col min="4864" max="4864" width="23.21875" style="407" customWidth="1"/>
    <col min="4865" max="4865" width="29.88671875" style="407" bestFit="1" customWidth="1"/>
    <col min="4866" max="4866" width="16.109375" style="407" customWidth="1"/>
    <col min="4867" max="4867" width="16.5546875" style="407" customWidth="1"/>
    <col min="4868" max="4868" width="16.44140625" style="407" customWidth="1"/>
    <col min="4869" max="4869" width="36.6640625" style="407" customWidth="1"/>
    <col min="4870" max="4870" width="8.88671875" style="407"/>
    <col min="4871" max="4871" width="2" style="407" customWidth="1"/>
    <col min="4872" max="5115" width="8.88671875" style="407"/>
    <col min="5116" max="5116" width="1.44140625" style="407" customWidth="1"/>
    <col min="5117" max="5117" width="3.77734375" style="407" customWidth="1"/>
    <col min="5118" max="5118" width="17.109375" style="407" customWidth="1"/>
    <col min="5119" max="5119" width="16.21875" style="407" customWidth="1"/>
    <col min="5120" max="5120" width="23.21875" style="407" customWidth="1"/>
    <col min="5121" max="5121" width="29.88671875" style="407" bestFit="1" customWidth="1"/>
    <col min="5122" max="5122" width="16.109375" style="407" customWidth="1"/>
    <col min="5123" max="5123" width="16.5546875" style="407" customWidth="1"/>
    <col min="5124" max="5124" width="16.44140625" style="407" customWidth="1"/>
    <col min="5125" max="5125" width="36.6640625" style="407" customWidth="1"/>
    <col min="5126" max="5126" width="8.88671875" style="407"/>
    <col min="5127" max="5127" width="2" style="407" customWidth="1"/>
    <col min="5128" max="5371" width="8.88671875" style="407"/>
    <col min="5372" max="5372" width="1.44140625" style="407" customWidth="1"/>
    <col min="5373" max="5373" width="3.77734375" style="407" customWidth="1"/>
    <col min="5374" max="5374" width="17.109375" style="407" customWidth="1"/>
    <col min="5375" max="5375" width="16.21875" style="407" customWidth="1"/>
    <col min="5376" max="5376" width="23.21875" style="407" customWidth="1"/>
    <col min="5377" max="5377" width="29.88671875" style="407" bestFit="1" customWidth="1"/>
    <col min="5378" max="5378" width="16.109375" style="407" customWidth="1"/>
    <col min="5379" max="5379" width="16.5546875" style="407" customWidth="1"/>
    <col min="5380" max="5380" width="16.44140625" style="407" customWidth="1"/>
    <col min="5381" max="5381" width="36.6640625" style="407" customWidth="1"/>
    <col min="5382" max="5382" width="8.88671875" style="407"/>
    <col min="5383" max="5383" width="2" style="407" customWidth="1"/>
    <col min="5384" max="5627" width="8.88671875" style="407"/>
    <col min="5628" max="5628" width="1.44140625" style="407" customWidth="1"/>
    <col min="5629" max="5629" width="3.77734375" style="407" customWidth="1"/>
    <col min="5630" max="5630" width="17.109375" style="407" customWidth="1"/>
    <col min="5631" max="5631" width="16.21875" style="407" customWidth="1"/>
    <col min="5632" max="5632" width="23.21875" style="407" customWidth="1"/>
    <col min="5633" max="5633" width="29.88671875" style="407" bestFit="1" customWidth="1"/>
    <col min="5634" max="5634" width="16.109375" style="407" customWidth="1"/>
    <col min="5635" max="5635" width="16.5546875" style="407" customWidth="1"/>
    <col min="5636" max="5636" width="16.44140625" style="407" customWidth="1"/>
    <col min="5637" max="5637" width="36.6640625" style="407" customWidth="1"/>
    <col min="5638" max="5638" width="8.88671875" style="407"/>
    <col min="5639" max="5639" width="2" style="407" customWidth="1"/>
    <col min="5640" max="5883" width="8.88671875" style="407"/>
    <col min="5884" max="5884" width="1.44140625" style="407" customWidth="1"/>
    <col min="5885" max="5885" width="3.77734375" style="407" customWidth="1"/>
    <col min="5886" max="5886" width="17.109375" style="407" customWidth="1"/>
    <col min="5887" max="5887" width="16.21875" style="407" customWidth="1"/>
    <col min="5888" max="5888" width="23.21875" style="407" customWidth="1"/>
    <col min="5889" max="5889" width="29.88671875" style="407" bestFit="1" customWidth="1"/>
    <col min="5890" max="5890" width="16.109375" style="407" customWidth="1"/>
    <col min="5891" max="5891" width="16.5546875" style="407" customWidth="1"/>
    <col min="5892" max="5892" width="16.44140625" style="407" customWidth="1"/>
    <col min="5893" max="5893" width="36.6640625" style="407" customWidth="1"/>
    <col min="5894" max="5894" width="8.88671875" style="407"/>
    <col min="5895" max="5895" width="2" style="407" customWidth="1"/>
    <col min="5896" max="6139" width="8.88671875" style="407"/>
    <col min="6140" max="6140" width="1.44140625" style="407" customWidth="1"/>
    <col min="6141" max="6141" width="3.77734375" style="407" customWidth="1"/>
    <col min="6142" max="6142" width="17.109375" style="407" customWidth="1"/>
    <col min="6143" max="6143" width="16.21875" style="407" customWidth="1"/>
    <col min="6144" max="6144" width="23.21875" style="407" customWidth="1"/>
    <col min="6145" max="6145" width="29.88671875" style="407" bestFit="1" customWidth="1"/>
    <col min="6146" max="6146" width="16.109375" style="407" customWidth="1"/>
    <col min="6147" max="6147" width="16.5546875" style="407" customWidth="1"/>
    <col min="6148" max="6148" width="16.44140625" style="407" customWidth="1"/>
    <col min="6149" max="6149" width="36.6640625" style="407" customWidth="1"/>
    <col min="6150" max="6150" width="8.88671875" style="407"/>
    <col min="6151" max="6151" width="2" style="407" customWidth="1"/>
    <col min="6152" max="6395" width="8.88671875" style="407"/>
    <col min="6396" max="6396" width="1.44140625" style="407" customWidth="1"/>
    <col min="6397" max="6397" width="3.77734375" style="407" customWidth="1"/>
    <col min="6398" max="6398" width="17.109375" style="407" customWidth="1"/>
    <col min="6399" max="6399" width="16.21875" style="407" customWidth="1"/>
    <col min="6400" max="6400" width="23.21875" style="407" customWidth="1"/>
    <col min="6401" max="6401" width="29.88671875" style="407" bestFit="1" customWidth="1"/>
    <col min="6402" max="6402" width="16.109375" style="407" customWidth="1"/>
    <col min="6403" max="6403" width="16.5546875" style="407" customWidth="1"/>
    <col min="6404" max="6404" width="16.44140625" style="407" customWidth="1"/>
    <col min="6405" max="6405" width="36.6640625" style="407" customWidth="1"/>
    <col min="6406" max="6406" width="8.88671875" style="407"/>
    <col min="6407" max="6407" width="2" style="407" customWidth="1"/>
    <col min="6408" max="6651" width="8.88671875" style="407"/>
    <col min="6652" max="6652" width="1.44140625" style="407" customWidth="1"/>
    <col min="6653" max="6653" width="3.77734375" style="407" customWidth="1"/>
    <col min="6654" max="6654" width="17.109375" style="407" customWidth="1"/>
    <col min="6655" max="6655" width="16.21875" style="407" customWidth="1"/>
    <col min="6656" max="6656" width="23.21875" style="407" customWidth="1"/>
    <col min="6657" max="6657" width="29.88671875" style="407" bestFit="1" customWidth="1"/>
    <col min="6658" max="6658" width="16.109375" style="407" customWidth="1"/>
    <col min="6659" max="6659" width="16.5546875" style="407" customWidth="1"/>
    <col min="6660" max="6660" width="16.44140625" style="407" customWidth="1"/>
    <col min="6661" max="6661" width="36.6640625" style="407" customWidth="1"/>
    <col min="6662" max="6662" width="8.88671875" style="407"/>
    <col min="6663" max="6663" width="2" style="407" customWidth="1"/>
    <col min="6664" max="6907" width="8.88671875" style="407"/>
    <col min="6908" max="6908" width="1.44140625" style="407" customWidth="1"/>
    <col min="6909" max="6909" width="3.77734375" style="407" customWidth="1"/>
    <col min="6910" max="6910" width="17.109375" style="407" customWidth="1"/>
    <col min="6911" max="6911" width="16.21875" style="407" customWidth="1"/>
    <col min="6912" max="6912" width="23.21875" style="407" customWidth="1"/>
    <col min="6913" max="6913" width="29.88671875" style="407" bestFit="1" customWidth="1"/>
    <col min="6914" max="6914" width="16.109375" style="407" customWidth="1"/>
    <col min="6915" max="6915" width="16.5546875" style="407" customWidth="1"/>
    <col min="6916" max="6916" width="16.44140625" style="407" customWidth="1"/>
    <col min="6917" max="6917" width="36.6640625" style="407" customWidth="1"/>
    <col min="6918" max="6918" width="8.88671875" style="407"/>
    <col min="6919" max="6919" width="2" style="407" customWidth="1"/>
    <col min="6920" max="7163" width="8.88671875" style="407"/>
    <col min="7164" max="7164" width="1.44140625" style="407" customWidth="1"/>
    <col min="7165" max="7165" width="3.77734375" style="407" customWidth="1"/>
    <col min="7166" max="7166" width="17.109375" style="407" customWidth="1"/>
    <col min="7167" max="7167" width="16.21875" style="407" customWidth="1"/>
    <col min="7168" max="7168" width="23.21875" style="407" customWidth="1"/>
    <col min="7169" max="7169" width="29.88671875" style="407" bestFit="1" customWidth="1"/>
    <col min="7170" max="7170" width="16.109375" style="407" customWidth="1"/>
    <col min="7171" max="7171" width="16.5546875" style="407" customWidth="1"/>
    <col min="7172" max="7172" width="16.44140625" style="407" customWidth="1"/>
    <col min="7173" max="7173" width="36.6640625" style="407" customWidth="1"/>
    <col min="7174" max="7174" width="8.88671875" style="407"/>
    <col min="7175" max="7175" width="2" style="407" customWidth="1"/>
    <col min="7176" max="7419" width="8.88671875" style="407"/>
    <col min="7420" max="7420" width="1.44140625" style="407" customWidth="1"/>
    <col min="7421" max="7421" width="3.77734375" style="407" customWidth="1"/>
    <col min="7422" max="7422" width="17.109375" style="407" customWidth="1"/>
    <col min="7423" max="7423" width="16.21875" style="407" customWidth="1"/>
    <col min="7424" max="7424" width="23.21875" style="407" customWidth="1"/>
    <col min="7425" max="7425" width="29.88671875" style="407" bestFit="1" customWidth="1"/>
    <col min="7426" max="7426" width="16.109375" style="407" customWidth="1"/>
    <col min="7427" max="7427" width="16.5546875" style="407" customWidth="1"/>
    <col min="7428" max="7428" width="16.44140625" style="407" customWidth="1"/>
    <col min="7429" max="7429" width="36.6640625" style="407" customWidth="1"/>
    <col min="7430" max="7430" width="8.88671875" style="407"/>
    <col min="7431" max="7431" width="2" style="407" customWidth="1"/>
    <col min="7432" max="7675" width="8.88671875" style="407"/>
    <col min="7676" max="7676" width="1.44140625" style="407" customWidth="1"/>
    <col min="7677" max="7677" width="3.77734375" style="407" customWidth="1"/>
    <col min="7678" max="7678" width="17.109375" style="407" customWidth="1"/>
    <col min="7679" max="7679" width="16.21875" style="407" customWidth="1"/>
    <col min="7680" max="7680" width="23.21875" style="407" customWidth="1"/>
    <col min="7681" max="7681" width="29.88671875" style="407" bestFit="1" customWidth="1"/>
    <col min="7682" max="7682" width="16.109375" style="407" customWidth="1"/>
    <col min="7683" max="7683" width="16.5546875" style="407" customWidth="1"/>
    <col min="7684" max="7684" width="16.44140625" style="407" customWidth="1"/>
    <col min="7685" max="7685" width="36.6640625" style="407" customWidth="1"/>
    <col min="7686" max="7686" width="8.88671875" style="407"/>
    <col min="7687" max="7687" width="2" style="407" customWidth="1"/>
    <col min="7688" max="7931" width="8.88671875" style="407"/>
    <col min="7932" max="7932" width="1.44140625" style="407" customWidth="1"/>
    <col min="7933" max="7933" width="3.77734375" style="407" customWidth="1"/>
    <col min="7934" max="7934" width="17.109375" style="407" customWidth="1"/>
    <col min="7935" max="7935" width="16.21875" style="407" customWidth="1"/>
    <col min="7936" max="7936" width="23.21875" style="407" customWidth="1"/>
    <col min="7937" max="7937" width="29.88671875" style="407" bestFit="1" customWidth="1"/>
    <col min="7938" max="7938" width="16.109375" style="407" customWidth="1"/>
    <col min="7939" max="7939" width="16.5546875" style="407" customWidth="1"/>
    <col min="7940" max="7940" width="16.44140625" style="407" customWidth="1"/>
    <col min="7941" max="7941" width="36.6640625" style="407" customWidth="1"/>
    <col min="7942" max="7942" width="8.88671875" style="407"/>
    <col min="7943" max="7943" width="2" style="407" customWidth="1"/>
    <col min="7944" max="8187" width="8.88671875" style="407"/>
    <col min="8188" max="8188" width="1.44140625" style="407" customWidth="1"/>
    <col min="8189" max="8189" width="3.77734375" style="407" customWidth="1"/>
    <col min="8190" max="8190" width="17.109375" style="407" customWidth="1"/>
    <col min="8191" max="8191" width="16.21875" style="407" customWidth="1"/>
    <col min="8192" max="8192" width="23.21875" style="407" customWidth="1"/>
    <col min="8193" max="8193" width="29.88671875" style="407" bestFit="1" customWidth="1"/>
    <col min="8194" max="8194" width="16.109375" style="407" customWidth="1"/>
    <col min="8195" max="8195" width="16.5546875" style="407" customWidth="1"/>
    <col min="8196" max="8196" width="16.44140625" style="407" customWidth="1"/>
    <col min="8197" max="8197" width="36.6640625" style="407" customWidth="1"/>
    <col min="8198" max="8198" width="8.88671875" style="407"/>
    <col min="8199" max="8199" width="2" style="407" customWidth="1"/>
    <col min="8200" max="8443" width="8.88671875" style="407"/>
    <col min="8444" max="8444" width="1.44140625" style="407" customWidth="1"/>
    <col min="8445" max="8445" width="3.77734375" style="407" customWidth="1"/>
    <col min="8446" max="8446" width="17.109375" style="407" customWidth="1"/>
    <col min="8447" max="8447" width="16.21875" style="407" customWidth="1"/>
    <col min="8448" max="8448" width="23.21875" style="407" customWidth="1"/>
    <col min="8449" max="8449" width="29.88671875" style="407" bestFit="1" customWidth="1"/>
    <col min="8450" max="8450" width="16.109375" style="407" customWidth="1"/>
    <col min="8451" max="8451" width="16.5546875" style="407" customWidth="1"/>
    <col min="8452" max="8452" width="16.44140625" style="407" customWidth="1"/>
    <col min="8453" max="8453" width="36.6640625" style="407" customWidth="1"/>
    <col min="8454" max="8454" width="8.88671875" style="407"/>
    <col min="8455" max="8455" width="2" style="407" customWidth="1"/>
    <col min="8456" max="8699" width="8.88671875" style="407"/>
    <col min="8700" max="8700" width="1.44140625" style="407" customWidth="1"/>
    <col min="8701" max="8701" width="3.77734375" style="407" customWidth="1"/>
    <col min="8702" max="8702" width="17.109375" style="407" customWidth="1"/>
    <col min="8703" max="8703" width="16.21875" style="407" customWidth="1"/>
    <col min="8704" max="8704" width="23.21875" style="407" customWidth="1"/>
    <col min="8705" max="8705" width="29.88671875" style="407" bestFit="1" customWidth="1"/>
    <col min="8706" max="8706" width="16.109375" style="407" customWidth="1"/>
    <col min="8707" max="8707" width="16.5546875" style="407" customWidth="1"/>
    <col min="8708" max="8708" width="16.44140625" style="407" customWidth="1"/>
    <col min="8709" max="8709" width="36.6640625" style="407" customWidth="1"/>
    <col min="8710" max="8710" width="8.88671875" style="407"/>
    <col min="8711" max="8711" width="2" style="407" customWidth="1"/>
    <col min="8712" max="8955" width="8.88671875" style="407"/>
    <col min="8956" max="8956" width="1.44140625" style="407" customWidth="1"/>
    <col min="8957" max="8957" width="3.77734375" style="407" customWidth="1"/>
    <col min="8958" max="8958" width="17.109375" style="407" customWidth="1"/>
    <col min="8959" max="8959" width="16.21875" style="407" customWidth="1"/>
    <col min="8960" max="8960" width="23.21875" style="407" customWidth="1"/>
    <col min="8961" max="8961" width="29.88671875" style="407" bestFit="1" customWidth="1"/>
    <col min="8962" max="8962" width="16.109375" style="407" customWidth="1"/>
    <col min="8963" max="8963" width="16.5546875" style="407" customWidth="1"/>
    <col min="8964" max="8964" width="16.44140625" style="407" customWidth="1"/>
    <col min="8965" max="8965" width="36.6640625" style="407" customWidth="1"/>
    <col min="8966" max="8966" width="8.88671875" style="407"/>
    <col min="8967" max="8967" width="2" style="407" customWidth="1"/>
    <col min="8968" max="9211" width="8.88671875" style="407"/>
    <col min="9212" max="9212" width="1.44140625" style="407" customWidth="1"/>
    <col min="9213" max="9213" width="3.77734375" style="407" customWidth="1"/>
    <col min="9214" max="9214" width="17.109375" style="407" customWidth="1"/>
    <col min="9215" max="9215" width="16.21875" style="407" customWidth="1"/>
    <col min="9216" max="9216" width="23.21875" style="407" customWidth="1"/>
    <col min="9217" max="9217" width="29.88671875" style="407" bestFit="1" customWidth="1"/>
    <col min="9218" max="9218" width="16.109375" style="407" customWidth="1"/>
    <col min="9219" max="9219" width="16.5546875" style="407" customWidth="1"/>
    <col min="9220" max="9220" width="16.44140625" style="407" customWidth="1"/>
    <col min="9221" max="9221" width="36.6640625" style="407" customWidth="1"/>
    <col min="9222" max="9222" width="8.88671875" style="407"/>
    <col min="9223" max="9223" width="2" style="407" customWidth="1"/>
    <col min="9224" max="9467" width="8.88671875" style="407"/>
    <col min="9468" max="9468" width="1.44140625" style="407" customWidth="1"/>
    <col min="9469" max="9469" width="3.77734375" style="407" customWidth="1"/>
    <col min="9470" max="9470" width="17.109375" style="407" customWidth="1"/>
    <col min="9471" max="9471" width="16.21875" style="407" customWidth="1"/>
    <col min="9472" max="9472" width="23.21875" style="407" customWidth="1"/>
    <col min="9473" max="9473" width="29.88671875" style="407" bestFit="1" customWidth="1"/>
    <col min="9474" max="9474" width="16.109375" style="407" customWidth="1"/>
    <col min="9475" max="9475" width="16.5546875" style="407" customWidth="1"/>
    <col min="9476" max="9476" width="16.44140625" style="407" customWidth="1"/>
    <col min="9477" max="9477" width="36.6640625" style="407" customWidth="1"/>
    <col min="9478" max="9478" width="8.88671875" style="407"/>
    <col min="9479" max="9479" width="2" style="407" customWidth="1"/>
    <col min="9480" max="9723" width="8.88671875" style="407"/>
    <col min="9724" max="9724" width="1.44140625" style="407" customWidth="1"/>
    <col min="9725" max="9725" width="3.77734375" style="407" customWidth="1"/>
    <col min="9726" max="9726" width="17.109375" style="407" customWidth="1"/>
    <col min="9727" max="9727" width="16.21875" style="407" customWidth="1"/>
    <col min="9728" max="9728" width="23.21875" style="407" customWidth="1"/>
    <col min="9729" max="9729" width="29.88671875" style="407" bestFit="1" customWidth="1"/>
    <col min="9730" max="9730" width="16.109375" style="407" customWidth="1"/>
    <col min="9731" max="9731" width="16.5546875" style="407" customWidth="1"/>
    <col min="9732" max="9732" width="16.44140625" style="407" customWidth="1"/>
    <col min="9733" max="9733" width="36.6640625" style="407" customWidth="1"/>
    <col min="9734" max="9734" width="8.88671875" style="407"/>
    <col min="9735" max="9735" width="2" style="407" customWidth="1"/>
    <col min="9736" max="9979" width="8.88671875" style="407"/>
    <col min="9980" max="9980" width="1.44140625" style="407" customWidth="1"/>
    <col min="9981" max="9981" width="3.77734375" style="407" customWidth="1"/>
    <col min="9982" max="9982" width="17.109375" style="407" customWidth="1"/>
    <col min="9983" max="9983" width="16.21875" style="407" customWidth="1"/>
    <col min="9984" max="9984" width="23.21875" style="407" customWidth="1"/>
    <col min="9985" max="9985" width="29.88671875" style="407" bestFit="1" customWidth="1"/>
    <col min="9986" max="9986" width="16.109375" style="407" customWidth="1"/>
    <col min="9987" max="9987" width="16.5546875" style="407" customWidth="1"/>
    <col min="9988" max="9988" width="16.44140625" style="407" customWidth="1"/>
    <col min="9989" max="9989" width="36.6640625" style="407" customWidth="1"/>
    <col min="9990" max="9990" width="8.88671875" style="407"/>
    <col min="9991" max="9991" width="2" style="407" customWidth="1"/>
    <col min="9992" max="10235" width="8.88671875" style="407"/>
    <col min="10236" max="10236" width="1.44140625" style="407" customWidth="1"/>
    <col min="10237" max="10237" width="3.77734375" style="407" customWidth="1"/>
    <col min="10238" max="10238" width="17.109375" style="407" customWidth="1"/>
    <col min="10239" max="10239" width="16.21875" style="407" customWidth="1"/>
    <col min="10240" max="10240" width="23.21875" style="407" customWidth="1"/>
    <col min="10241" max="10241" width="29.88671875" style="407" bestFit="1" customWidth="1"/>
    <col min="10242" max="10242" width="16.109375" style="407" customWidth="1"/>
    <col min="10243" max="10243" width="16.5546875" style="407" customWidth="1"/>
    <col min="10244" max="10244" width="16.44140625" style="407" customWidth="1"/>
    <col min="10245" max="10245" width="36.6640625" style="407" customWidth="1"/>
    <col min="10246" max="10246" width="8.88671875" style="407"/>
    <col min="10247" max="10247" width="2" style="407" customWidth="1"/>
    <col min="10248" max="10491" width="8.88671875" style="407"/>
    <col min="10492" max="10492" width="1.44140625" style="407" customWidth="1"/>
    <col min="10493" max="10493" width="3.77734375" style="407" customWidth="1"/>
    <col min="10494" max="10494" width="17.109375" style="407" customWidth="1"/>
    <col min="10495" max="10495" width="16.21875" style="407" customWidth="1"/>
    <col min="10496" max="10496" width="23.21875" style="407" customWidth="1"/>
    <col min="10497" max="10497" width="29.88671875" style="407" bestFit="1" customWidth="1"/>
    <col min="10498" max="10498" width="16.109375" style="407" customWidth="1"/>
    <col min="10499" max="10499" width="16.5546875" style="407" customWidth="1"/>
    <col min="10500" max="10500" width="16.44140625" style="407" customWidth="1"/>
    <col min="10501" max="10501" width="36.6640625" style="407" customWidth="1"/>
    <col min="10502" max="10502" width="8.88671875" style="407"/>
    <col min="10503" max="10503" width="2" style="407" customWidth="1"/>
    <col min="10504" max="10747" width="8.88671875" style="407"/>
    <col min="10748" max="10748" width="1.44140625" style="407" customWidth="1"/>
    <col min="10749" max="10749" width="3.77734375" style="407" customWidth="1"/>
    <col min="10750" max="10750" width="17.109375" style="407" customWidth="1"/>
    <col min="10751" max="10751" width="16.21875" style="407" customWidth="1"/>
    <col min="10752" max="10752" width="23.21875" style="407" customWidth="1"/>
    <col min="10753" max="10753" width="29.88671875" style="407" bestFit="1" customWidth="1"/>
    <col min="10754" max="10754" width="16.109375" style="407" customWidth="1"/>
    <col min="10755" max="10755" width="16.5546875" style="407" customWidth="1"/>
    <col min="10756" max="10756" width="16.44140625" style="407" customWidth="1"/>
    <col min="10757" max="10757" width="36.6640625" style="407" customWidth="1"/>
    <col min="10758" max="10758" width="8.88671875" style="407"/>
    <col min="10759" max="10759" width="2" style="407" customWidth="1"/>
    <col min="10760" max="11003" width="8.88671875" style="407"/>
    <col min="11004" max="11004" width="1.44140625" style="407" customWidth="1"/>
    <col min="11005" max="11005" width="3.77734375" style="407" customWidth="1"/>
    <col min="11006" max="11006" width="17.109375" style="407" customWidth="1"/>
    <col min="11007" max="11007" width="16.21875" style="407" customWidth="1"/>
    <col min="11008" max="11008" width="23.21875" style="407" customWidth="1"/>
    <col min="11009" max="11009" width="29.88671875" style="407" bestFit="1" customWidth="1"/>
    <col min="11010" max="11010" width="16.109375" style="407" customWidth="1"/>
    <col min="11011" max="11011" width="16.5546875" style="407" customWidth="1"/>
    <col min="11012" max="11012" width="16.44140625" style="407" customWidth="1"/>
    <col min="11013" max="11013" width="36.6640625" style="407" customWidth="1"/>
    <col min="11014" max="11014" width="8.88671875" style="407"/>
    <col min="11015" max="11015" width="2" style="407" customWidth="1"/>
    <col min="11016" max="11259" width="8.88671875" style="407"/>
    <col min="11260" max="11260" width="1.44140625" style="407" customWidth="1"/>
    <col min="11261" max="11261" width="3.77734375" style="407" customWidth="1"/>
    <col min="11262" max="11262" width="17.109375" style="407" customWidth="1"/>
    <col min="11263" max="11263" width="16.21875" style="407" customWidth="1"/>
    <col min="11264" max="11264" width="23.21875" style="407" customWidth="1"/>
    <col min="11265" max="11265" width="29.88671875" style="407" bestFit="1" customWidth="1"/>
    <col min="11266" max="11266" width="16.109375" style="407" customWidth="1"/>
    <col min="11267" max="11267" width="16.5546875" style="407" customWidth="1"/>
    <col min="11268" max="11268" width="16.44140625" style="407" customWidth="1"/>
    <col min="11269" max="11269" width="36.6640625" style="407" customWidth="1"/>
    <col min="11270" max="11270" width="8.88671875" style="407"/>
    <col min="11271" max="11271" width="2" style="407" customWidth="1"/>
    <col min="11272" max="11515" width="8.88671875" style="407"/>
    <col min="11516" max="11516" width="1.44140625" style="407" customWidth="1"/>
    <col min="11517" max="11517" width="3.77734375" style="407" customWidth="1"/>
    <col min="11518" max="11518" width="17.109375" style="407" customWidth="1"/>
    <col min="11519" max="11519" width="16.21875" style="407" customWidth="1"/>
    <col min="11520" max="11520" width="23.21875" style="407" customWidth="1"/>
    <col min="11521" max="11521" width="29.88671875" style="407" bestFit="1" customWidth="1"/>
    <col min="11522" max="11522" width="16.109375" style="407" customWidth="1"/>
    <col min="11523" max="11523" width="16.5546875" style="407" customWidth="1"/>
    <col min="11524" max="11524" width="16.44140625" style="407" customWidth="1"/>
    <col min="11525" max="11525" width="36.6640625" style="407" customWidth="1"/>
    <col min="11526" max="11526" width="8.88671875" style="407"/>
    <col min="11527" max="11527" width="2" style="407" customWidth="1"/>
    <col min="11528" max="11771" width="8.88671875" style="407"/>
    <col min="11772" max="11772" width="1.44140625" style="407" customWidth="1"/>
    <col min="11773" max="11773" width="3.77734375" style="407" customWidth="1"/>
    <col min="11774" max="11774" width="17.109375" style="407" customWidth="1"/>
    <col min="11775" max="11775" width="16.21875" style="407" customWidth="1"/>
    <col min="11776" max="11776" width="23.21875" style="407" customWidth="1"/>
    <col min="11777" max="11777" width="29.88671875" style="407" bestFit="1" customWidth="1"/>
    <col min="11778" max="11778" width="16.109375" style="407" customWidth="1"/>
    <col min="11779" max="11779" width="16.5546875" style="407" customWidth="1"/>
    <col min="11780" max="11780" width="16.44140625" style="407" customWidth="1"/>
    <col min="11781" max="11781" width="36.6640625" style="407" customWidth="1"/>
    <col min="11782" max="11782" width="8.88671875" style="407"/>
    <col min="11783" max="11783" width="2" style="407" customWidth="1"/>
    <col min="11784" max="12027" width="8.88671875" style="407"/>
    <col min="12028" max="12028" width="1.44140625" style="407" customWidth="1"/>
    <col min="12029" max="12029" width="3.77734375" style="407" customWidth="1"/>
    <col min="12030" max="12030" width="17.109375" style="407" customWidth="1"/>
    <col min="12031" max="12031" width="16.21875" style="407" customWidth="1"/>
    <col min="12032" max="12032" width="23.21875" style="407" customWidth="1"/>
    <col min="12033" max="12033" width="29.88671875" style="407" bestFit="1" customWidth="1"/>
    <col min="12034" max="12034" width="16.109375" style="407" customWidth="1"/>
    <col min="12035" max="12035" width="16.5546875" style="407" customWidth="1"/>
    <col min="12036" max="12036" width="16.44140625" style="407" customWidth="1"/>
    <col min="12037" max="12037" width="36.6640625" style="407" customWidth="1"/>
    <col min="12038" max="12038" width="8.88671875" style="407"/>
    <col min="12039" max="12039" width="2" style="407" customWidth="1"/>
    <col min="12040" max="12283" width="8.88671875" style="407"/>
    <col min="12284" max="12284" width="1.44140625" style="407" customWidth="1"/>
    <col min="12285" max="12285" width="3.77734375" style="407" customWidth="1"/>
    <col min="12286" max="12286" width="17.109375" style="407" customWidth="1"/>
    <col min="12287" max="12287" width="16.21875" style="407" customWidth="1"/>
    <col min="12288" max="12288" width="23.21875" style="407" customWidth="1"/>
    <col min="12289" max="12289" width="29.88671875" style="407" bestFit="1" customWidth="1"/>
    <col min="12290" max="12290" width="16.109375" style="407" customWidth="1"/>
    <col min="12291" max="12291" width="16.5546875" style="407" customWidth="1"/>
    <col min="12292" max="12292" width="16.44140625" style="407" customWidth="1"/>
    <col min="12293" max="12293" width="36.6640625" style="407" customWidth="1"/>
    <col min="12294" max="12294" width="8.88671875" style="407"/>
    <col min="12295" max="12295" width="2" style="407" customWidth="1"/>
    <col min="12296" max="12539" width="8.88671875" style="407"/>
    <col min="12540" max="12540" width="1.44140625" style="407" customWidth="1"/>
    <col min="12541" max="12541" width="3.77734375" style="407" customWidth="1"/>
    <col min="12542" max="12542" width="17.109375" style="407" customWidth="1"/>
    <col min="12543" max="12543" width="16.21875" style="407" customWidth="1"/>
    <col min="12544" max="12544" width="23.21875" style="407" customWidth="1"/>
    <col min="12545" max="12545" width="29.88671875" style="407" bestFit="1" customWidth="1"/>
    <col min="12546" max="12546" width="16.109375" style="407" customWidth="1"/>
    <col min="12547" max="12547" width="16.5546875" style="407" customWidth="1"/>
    <col min="12548" max="12548" width="16.44140625" style="407" customWidth="1"/>
    <col min="12549" max="12549" width="36.6640625" style="407" customWidth="1"/>
    <col min="12550" max="12550" width="8.88671875" style="407"/>
    <col min="12551" max="12551" width="2" style="407" customWidth="1"/>
    <col min="12552" max="12795" width="8.88671875" style="407"/>
    <col min="12796" max="12796" width="1.44140625" style="407" customWidth="1"/>
    <col min="12797" max="12797" width="3.77734375" style="407" customWidth="1"/>
    <col min="12798" max="12798" width="17.109375" style="407" customWidth="1"/>
    <col min="12799" max="12799" width="16.21875" style="407" customWidth="1"/>
    <col min="12800" max="12800" width="23.21875" style="407" customWidth="1"/>
    <col min="12801" max="12801" width="29.88671875" style="407" bestFit="1" customWidth="1"/>
    <col min="12802" max="12802" width="16.109375" style="407" customWidth="1"/>
    <col min="12803" max="12803" width="16.5546875" style="407" customWidth="1"/>
    <col min="12804" max="12804" width="16.44140625" style="407" customWidth="1"/>
    <col min="12805" max="12805" width="36.6640625" style="407" customWidth="1"/>
    <col min="12806" max="12806" width="8.88671875" style="407"/>
    <col min="12807" max="12807" width="2" style="407" customWidth="1"/>
    <col min="12808" max="13051" width="8.88671875" style="407"/>
    <col min="13052" max="13052" width="1.44140625" style="407" customWidth="1"/>
    <col min="13053" max="13053" width="3.77734375" style="407" customWidth="1"/>
    <col min="13054" max="13054" width="17.109375" style="407" customWidth="1"/>
    <col min="13055" max="13055" width="16.21875" style="407" customWidth="1"/>
    <col min="13056" max="13056" width="23.21875" style="407" customWidth="1"/>
    <col min="13057" max="13057" width="29.88671875" style="407" bestFit="1" customWidth="1"/>
    <col min="13058" max="13058" width="16.109375" style="407" customWidth="1"/>
    <col min="13059" max="13059" width="16.5546875" style="407" customWidth="1"/>
    <col min="13060" max="13060" width="16.44140625" style="407" customWidth="1"/>
    <col min="13061" max="13061" width="36.6640625" style="407" customWidth="1"/>
    <col min="13062" max="13062" width="8.88671875" style="407"/>
    <col min="13063" max="13063" width="2" style="407" customWidth="1"/>
    <col min="13064" max="13307" width="8.88671875" style="407"/>
    <col min="13308" max="13308" width="1.44140625" style="407" customWidth="1"/>
    <col min="13309" max="13309" width="3.77734375" style="407" customWidth="1"/>
    <col min="13310" max="13310" width="17.109375" style="407" customWidth="1"/>
    <col min="13311" max="13311" width="16.21875" style="407" customWidth="1"/>
    <col min="13312" max="13312" width="23.21875" style="407" customWidth="1"/>
    <col min="13313" max="13313" width="29.88671875" style="407" bestFit="1" customWidth="1"/>
    <col min="13314" max="13314" width="16.109375" style="407" customWidth="1"/>
    <col min="13315" max="13315" width="16.5546875" style="407" customWidth="1"/>
    <col min="13316" max="13316" width="16.44140625" style="407" customWidth="1"/>
    <col min="13317" max="13317" width="36.6640625" style="407" customWidth="1"/>
    <col min="13318" max="13318" width="8.88671875" style="407"/>
    <col min="13319" max="13319" width="2" style="407" customWidth="1"/>
    <col min="13320" max="13563" width="8.88671875" style="407"/>
    <col min="13564" max="13564" width="1.44140625" style="407" customWidth="1"/>
    <col min="13565" max="13565" width="3.77734375" style="407" customWidth="1"/>
    <col min="13566" max="13566" width="17.109375" style="407" customWidth="1"/>
    <col min="13567" max="13567" width="16.21875" style="407" customWidth="1"/>
    <col min="13568" max="13568" width="23.21875" style="407" customWidth="1"/>
    <col min="13569" max="13569" width="29.88671875" style="407" bestFit="1" customWidth="1"/>
    <col min="13570" max="13570" width="16.109375" style="407" customWidth="1"/>
    <col min="13571" max="13571" width="16.5546875" style="407" customWidth="1"/>
    <col min="13572" max="13572" width="16.44140625" style="407" customWidth="1"/>
    <col min="13573" max="13573" width="36.6640625" style="407" customWidth="1"/>
    <col min="13574" max="13574" width="8.88671875" style="407"/>
    <col min="13575" max="13575" width="2" style="407" customWidth="1"/>
    <col min="13576" max="13819" width="8.88671875" style="407"/>
    <col min="13820" max="13820" width="1.44140625" style="407" customWidth="1"/>
    <col min="13821" max="13821" width="3.77734375" style="407" customWidth="1"/>
    <col min="13822" max="13822" width="17.109375" style="407" customWidth="1"/>
    <col min="13823" max="13823" width="16.21875" style="407" customWidth="1"/>
    <col min="13824" max="13824" width="23.21875" style="407" customWidth="1"/>
    <col min="13825" max="13825" width="29.88671875" style="407" bestFit="1" customWidth="1"/>
    <col min="13826" max="13826" width="16.109375" style="407" customWidth="1"/>
    <col min="13827" max="13827" width="16.5546875" style="407" customWidth="1"/>
    <col min="13828" max="13828" width="16.44140625" style="407" customWidth="1"/>
    <col min="13829" max="13829" width="36.6640625" style="407" customWidth="1"/>
    <col min="13830" max="13830" width="8.88671875" style="407"/>
    <col min="13831" max="13831" width="2" style="407" customWidth="1"/>
    <col min="13832" max="14075" width="8.88671875" style="407"/>
    <col min="14076" max="14076" width="1.44140625" style="407" customWidth="1"/>
    <col min="14077" max="14077" width="3.77734375" style="407" customWidth="1"/>
    <col min="14078" max="14078" width="17.109375" style="407" customWidth="1"/>
    <col min="14079" max="14079" width="16.21875" style="407" customWidth="1"/>
    <col min="14080" max="14080" width="23.21875" style="407" customWidth="1"/>
    <col min="14081" max="14081" width="29.88671875" style="407" bestFit="1" customWidth="1"/>
    <col min="14082" max="14082" width="16.109375" style="407" customWidth="1"/>
    <col min="14083" max="14083" width="16.5546875" style="407" customWidth="1"/>
    <col min="14084" max="14084" width="16.44140625" style="407" customWidth="1"/>
    <col min="14085" max="14085" width="36.6640625" style="407" customWidth="1"/>
    <col min="14086" max="14086" width="8.88671875" style="407"/>
    <col min="14087" max="14087" width="2" style="407" customWidth="1"/>
    <col min="14088" max="14331" width="8.88671875" style="407"/>
    <col min="14332" max="14332" width="1.44140625" style="407" customWidth="1"/>
    <col min="14333" max="14333" width="3.77734375" style="407" customWidth="1"/>
    <col min="14334" max="14334" width="17.109375" style="407" customWidth="1"/>
    <col min="14335" max="14335" width="16.21875" style="407" customWidth="1"/>
    <col min="14336" max="14336" width="23.21875" style="407" customWidth="1"/>
    <col min="14337" max="14337" width="29.88671875" style="407" bestFit="1" customWidth="1"/>
    <col min="14338" max="14338" width="16.109375" style="407" customWidth="1"/>
    <col min="14339" max="14339" width="16.5546875" style="407" customWidth="1"/>
    <col min="14340" max="14340" width="16.44140625" style="407" customWidth="1"/>
    <col min="14341" max="14341" width="36.6640625" style="407" customWidth="1"/>
    <col min="14342" max="14342" width="8.88671875" style="407"/>
    <col min="14343" max="14343" width="2" style="407" customWidth="1"/>
    <col min="14344" max="14587" width="8.88671875" style="407"/>
    <col min="14588" max="14588" width="1.44140625" style="407" customWidth="1"/>
    <col min="14589" max="14589" width="3.77734375" style="407" customWidth="1"/>
    <col min="14590" max="14590" width="17.109375" style="407" customWidth="1"/>
    <col min="14591" max="14591" width="16.21875" style="407" customWidth="1"/>
    <col min="14592" max="14592" width="23.21875" style="407" customWidth="1"/>
    <col min="14593" max="14593" width="29.88671875" style="407" bestFit="1" customWidth="1"/>
    <col min="14594" max="14594" width="16.109375" style="407" customWidth="1"/>
    <col min="14595" max="14595" width="16.5546875" style="407" customWidth="1"/>
    <col min="14596" max="14596" width="16.44140625" style="407" customWidth="1"/>
    <col min="14597" max="14597" width="36.6640625" style="407" customWidth="1"/>
    <col min="14598" max="14598" width="8.88671875" style="407"/>
    <col min="14599" max="14599" width="2" style="407" customWidth="1"/>
    <col min="14600" max="14843" width="8.88671875" style="407"/>
    <col min="14844" max="14844" width="1.44140625" style="407" customWidth="1"/>
    <col min="14845" max="14845" width="3.77734375" style="407" customWidth="1"/>
    <col min="14846" max="14846" width="17.109375" style="407" customWidth="1"/>
    <col min="14847" max="14847" width="16.21875" style="407" customWidth="1"/>
    <col min="14848" max="14848" width="23.21875" style="407" customWidth="1"/>
    <col min="14849" max="14849" width="29.88671875" style="407" bestFit="1" customWidth="1"/>
    <col min="14850" max="14850" width="16.109375" style="407" customWidth="1"/>
    <col min="14851" max="14851" width="16.5546875" style="407" customWidth="1"/>
    <col min="14852" max="14852" width="16.44140625" style="407" customWidth="1"/>
    <col min="14853" max="14853" width="36.6640625" style="407" customWidth="1"/>
    <col min="14854" max="14854" width="8.88671875" style="407"/>
    <col min="14855" max="14855" width="2" style="407" customWidth="1"/>
    <col min="14856" max="15099" width="8.88671875" style="407"/>
    <col min="15100" max="15100" width="1.44140625" style="407" customWidth="1"/>
    <col min="15101" max="15101" width="3.77734375" style="407" customWidth="1"/>
    <col min="15102" max="15102" width="17.109375" style="407" customWidth="1"/>
    <col min="15103" max="15103" width="16.21875" style="407" customWidth="1"/>
    <col min="15104" max="15104" width="23.21875" style="407" customWidth="1"/>
    <col min="15105" max="15105" width="29.88671875" style="407" bestFit="1" customWidth="1"/>
    <col min="15106" max="15106" width="16.109375" style="407" customWidth="1"/>
    <col min="15107" max="15107" width="16.5546875" style="407" customWidth="1"/>
    <col min="15108" max="15108" width="16.44140625" style="407" customWidth="1"/>
    <col min="15109" max="15109" width="36.6640625" style="407" customWidth="1"/>
    <col min="15110" max="15110" width="8.88671875" style="407"/>
    <col min="15111" max="15111" width="2" style="407" customWidth="1"/>
    <col min="15112" max="15355" width="8.88671875" style="407"/>
    <col min="15356" max="15356" width="1.44140625" style="407" customWidth="1"/>
    <col min="15357" max="15357" width="3.77734375" style="407" customWidth="1"/>
    <col min="15358" max="15358" width="17.109375" style="407" customWidth="1"/>
    <col min="15359" max="15359" width="16.21875" style="407" customWidth="1"/>
    <col min="15360" max="15360" width="23.21875" style="407" customWidth="1"/>
    <col min="15361" max="15361" width="29.88671875" style="407" bestFit="1" customWidth="1"/>
    <col min="15362" max="15362" width="16.109375" style="407" customWidth="1"/>
    <col min="15363" max="15363" width="16.5546875" style="407" customWidth="1"/>
    <col min="15364" max="15364" width="16.44140625" style="407" customWidth="1"/>
    <col min="15365" max="15365" width="36.6640625" style="407" customWidth="1"/>
    <col min="15366" max="15366" width="8.88671875" style="407"/>
    <col min="15367" max="15367" width="2" style="407" customWidth="1"/>
    <col min="15368" max="15611" width="8.88671875" style="407"/>
    <col min="15612" max="15612" width="1.44140625" style="407" customWidth="1"/>
    <col min="15613" max="15613" width="3.77734375" style="407" customWidth="1"/>
    <col min="15614" max="15614" width="17.109375" style="407" customWidth="1"/>
    <col min="15615" max="15615" width="16.21875" style="407" customWidth="1"/>
    <col min="15616" max="15616" width="23.21875" style="407" customWidth="1"/>
    <col min="15617" max="15617" width="29.88671875" style="407" bestFit="1" customWidth="1"/>
    <col min="15618" max="15618" width="16.109375" style="407" customWidth="1"/>
    <col min="15619" max="15619" width="16.5546875" style="407" customWidth="1"/>
    <col min="15620" max="15620" width="16.44140625" style="407" customWidth="1"/>
    <col min="15621" max="15621" width="36.6640625" style="407" customWidth="1"/>
    <col min="15622" max="15622" width="8.88671875" style="407"/>
    <col min="15623" max="15623" width="2" style="407" customWidth="1"/>
    <col min="15624" max="15867" width="8.88671875" style="407"/>
    <col min="15868" max="15868" width="1.44140625" style="407" customWidth="1"/>
    <col min="15869" max="15869" width="3.77734375" style="407" customWidth="1"/>
    <col min="15870" max="15870" width="17.109375" style="407" customWidth="1"/>
    <col min="15871" max="15871" width="16.21875" style="407" customWidth="1"/>
    <col min="15872" max="15872" width="23.21875" style="407" customWidth="1"/>
    <col min="15873" max="15873" width="29.88671875" style="407" bestFit="1" customWidth="1"/>
    <col min="15874" max="15874" width="16.109375" style="407" customWidth="1"/>
    <col min="15875" max="15875" width="16.5546875" style="407" customWidth="1"/>
    <col min="15876" max="15876" width="16.44140625" style="407" customWidth="1"/>
    <col min="15877" max="15877" width="36.6640625" style="407" customWidth="1"/>
    <col min="15878" max="15878" width="8.88671875" style="407"/>
    <col min="15879" max="15879" width="2" style="407" customWidth="1"/>
    <col min="15880" max="16123" width="8.88671875" style="407"/>
    <col min="16124" max="16124" width="1.44140625" style="407" customWidth="1"/>
    <col min="16125" max="16125" width="3.77734375" style="407" customWidth="1"/>
    <col min="16126" max="16126" width="17.109375" style="407" customWidth="1"/>
    <col min="16127" max="16127" width="16.21875" style="407" customWidth="1"/>
    <col min="16128" max="16128" width="23.21875" style="407" customWidth="1"/>
    <col min="16129" max="16129" width="29.88671875" style="407" bestFit="1" customWidth="1"/>
    <col min="16130" max="16130" width="16.109375" style="407" customWidth="1"/>
    <col min="16131" max="16131" width="16.5546875" style="407" customWidth="1"/>
    <col min="16132" max="16132" width="16.44140625" style="407" customWidth="1"/>
    <col min="16133" max="16133" width="36.6640625" style="407" customWidth="1"/>
    <col min="16134" max="16134" width="8.88671875" style="407"/>
    <col min="16135" max="16135" width="2" style="407" customWidth="1"/>
    <col min="16136" max="16384" width="8.88671875" style="407"/>
  </cols>
  <sheetData>
    <row r="1" spans="1:31" ht="18.75" thickBot="1" x14ac:dyDescent="0.25">
      <c r="A1" s="378"/>
      <c r="B1" s="378"/>
      <c r="C1" s="424" t="s">
        <v>113</v>
      </c>
      <c r="D1" s="424"/>
      <c r="E1" s="425"/>
      <c r="F1" s="426"/>
      <c r="G1" s="427"/>
      <c r="H1" s="428" t="s">
        <v>114</v>
      </c>
      <c r="I1" s="426"/>
      <c r="J1" s="429"/>
    </row>
    <row r="2" spans="1:31" ht="32.25" thickBot="1" x14ac:dyDescent="0.25">
      <c r="A2" s="430"/>
      <c r="B2" s="430"/>
      <c r="C2" s="126" t="s">
        <v>115</v>
      </c>
      <c r="D2" s="127" t="s">
        <v>116</v>
      </c>
      <c r="E2" s="128" t="s">
        <v>117</v>
      </c>
      <c r="F2" s="128" t="s">
        <v>118</v>
      </c>
      <c r="G2" s="128" t="s">
        <v>119</v>
      </c>
      <c r="H2" s="128" t="s">
        <v>120</v>
      </c>
      <c r="I2" s="128" t="s">
        <v>121</v>
      </c>
      <c r="J2" s="128" t="s">
        <v>122</v>
      </c>
    </row>
    <row r="3" spans="1:31" ht="25.5" customHeight="1" x14ac:dyDescent="0.2">
      <c r="A3" s="435"/>
      <c r="B3" s="435"/>
      <c r="C3" s="199" t="s">
        <v>123</v>
      </c>
      <c r="D3" s="248"/>
      <c r="E3" s="248"/>
      <c r="F3" s="248"/>
      <c r="G3" s="248"/>
      <c r="H3" s="248"/>
      <c r="I3" s="248"/>
      <c r="J3" s="248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</row>
    <row r="4" spans="1:31" x14ac:dyDescent="0.2">
      <c r="A4" s="437"/>
      <c r="B4" s="437"/>
      <c r="C4" s="240" t="s">
        <v>124</v>
      </c>
      <c r="D4" s="241" t="s">
        <v>125</v>
      </c>
      <c r="E4" s="241" t="s">
        <v>126</v>
      </c>
      <c r="F4" s="241" t="s">
        <v>126</v>
      </c>
      <c r="G4" s="241" t="s">
        <v>126</v>
      </c>
      <c r="H4" s="242">
        <f>SUM(H5:H6)</f>
        <v>0</v>
      </c>
      <c r="I4" s="242">
        <f>SUM(I5:I6)</f>
        <v>0</v>
      </c>
      <c r="J4" s="243" t="s">
        <v>126</v>
      </c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</row>
    <row r="5" spans="1:31" x14ac:dyDescent="0.2">
      <c r="A5" s="438"/>
      <c r="B5" s="438"/>
      <c r="C5" s="244" t="s">
        <v>126</v>
      </c>
      <c r="D5" s="245" t="s">
        <v>127</v>
      </c>
      <c r="E5" s="219"/>
      <c r="F5" s="217"/>
      <c r="G5" s="217"/>
      <c r="H5" s="489"/>
      <c r="I5" s="493"/>
      <c r="J5" s="217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</row>
    <row r="6" spans="1:31" x14ac:dyDescent="0.2">
      <c r="A6" s="438"/>
      <c r="B6" s="438"/>
      <c r="C6" s="244"/>
      <c r="D6" s="245" t="s">
        <v>127</v>
      </c>
      <c r="E6" s="219"/>
      <c r="F6" s="217"/>
      <c r="G6" s="217"/>
      <c r="H6" s="490"/>
      <c r="I6" s="494"/>
      <c r="J6" s="218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</row>
    <row r="7" spans="1:31" x14ac:dyDescent="0.2">
      <c r="A7" s="439"/>
      <c r="B7" s="440"/>
      <c r="C7" s="246" t="s">
        <v>128</v>
      </c>
      <c r="D7" s="243" t="s">
        <v>129</v>
      </c>
      <c r="E7" s="241" t="s">
        <v>126</v>
      </c>
      <c r="F7" s="184" t="s">
        <v>130</v>
      </c>
      <c r="G7" s="241" t="s">
        <v>126</v>
      </c>
      <c r="H7" s="225">
        <f>SUM(H9:H14)</f>
        <v>5</v>
      </c>
      <c r="I7" s="243" t="s">
        <v>126</v>
      </c>
      <c r="J7" s="243" t="s">
        <v>126</v>
      </c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</row>
    <row r="8" spans="1:31" x14ac:dyDescent="0.2">
      <c r="A8" s="439"/>
      <c r="B8" s="440"/>
      <c r="C8" s="244" t="s">
        <v>126</v>
      </c>
      <c r="D8" s="245" t="s">
        <v>126</v>
      </c>
      <c r="E8" s="184" t="s">
        <v>131</v>
      </c>
      <c r="F8" s="184" t="s">
        <v>796</v>
      </c>
      <c r="G8" s="241" t="s">
        <v>126</v>
      </c>
      <c r="H8" s="225">
        <f>SUM(H9:H13)</f>
        <v>5</v>
      </c>
      <c r="I8" s="243" t="s">
        <v>126</v>
      </c>
      <c r="J8" s="243" t="s">
        <v>126</v>
      </c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</row>
    <row r="9" spans="1:31" x14ac:dyDescent="0.2">
      <c r="A9" s="438"/>
      <c r="B9" s="438"/>
      <c r="C9" s="244" t="s">
        <v>126</v>
      </c>
      <c r="D9" s="245" t="s">
        <v>127</v>
      </c>
      <c r="E9" s="491" t="s">
        <v>803</v>
      </c>
      <c r="F9" s="249" t="s">
        <v>789</v>
      </c>
      <c r="G9" s="250" t="s">
        <v>795</v>
      </c>
      <c r="H9" s="489">
        <v>5</v>
      </c>
      <c r="I9" s="493">
        <v>5</v>
      </c>
      <c r="J9" s="495" t="s">
        <v>797</v>
      </c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</row>
    <row r="10" spans="1:31" x14ac:dyDescent="0.2">
      <c r="A10" s="438"/>
      <c r="B10" s="438"/>
      <c r="C10" s="244" t="s">
        <v>126</v>
      </c>
      <c r="D10" s="245" t="s">
        <v>127</v>
      </c>
      <c r="E10" s="492"/>
      <c r="F10" s="251" t="s">
        <v>790</v>
      </c>
      <c r="G10" s="252" t="s">
        <v>795</v>
      </c>
      <c r="H10" s="490"/>
      <c r="I10" s="494"/>
      <c r="J10" s="49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</row>
    <row r="11" spans="1:31" x14ac:dyDescent="0.2">
      <c r="A11" s="438"/>
      <c r="B11" s="438"/>
      <c r="C11" s="244" t="s">
        <v>126</v>
      </c>
      <c r="D11" s="245" t="s">
        <v>127</v>
      </c>
      <c r="E11" s="253"/>
      <c r="F11" s="254"/>
      <c r="G11" s="255"/>
      <c r="H11" s="256"/>
      <c r="I11" s="257"/>
      <c r="J11" s="217"/>
    </row>
    <row r="12" spans="1:31" x14ac:dyDescent="0.2">
      <c r="A12" s="438"/>
      <c r="B12" s="438"/>
      <c r="C12" s="244" t="s">
        <v>126</v>
      </c>
      <c r="D12" s="245" t="s">
        <v>127</v>
      </c>
      <c r="E12" s="253"/>
      <c r="F12" s="254"/>
      <c r="G12" s="255"/>
      <c r="H12" s="256"/>
      <c r="I12" s="257"/>
      <c r="J12" s="217"/>
    </row>
    <row r="13" spans="1:31" x14ac:dyDescent="0.2">
      <c r="A13" s="438"/>
      <c r="B13" s="438"/>
      <c r="C13" s="244" t="s">
        <v>126</v>
      </c>
      <c r="D13" s="245" t="s">
        <v>127</v>
      </c>
      <c r="E13" s="253"/>
      <c r="F13" s="254"/>
      <c r="G13" s="255"/>
      <c r="H13" s="256"/>
      <c r="I13" s="257"/>
      <c r="J13" s="217"/>
    </row>
    <row r="14" spans="1:31" x14ac:dyDescent="0.2">
      <c r="A14" s="422"/>
      <c r="B14" s="422"/>
      <c r="C14" s="199" t="s">
        <v>132</v>
      </c>
      <c r="D14" s="200" t="s">
        <v>116</v>
      </c>
      <c r="E14" s="201" t="s">
        <v>117</v>
      </c>
      <c r="F14" s="201" t="s">
        <v>118</v>
      </c>
      <c r="G14" s="201" t="s">
        <v>119</v>
      </c>
      <c r="H14" s="201" t="s">
        <v>133</v>
      </c>
      <c r="I14" s="201" t="s">
        <v>121</v>
      </c>
      <c r="J14" s="201" t="s">
        <v>134</v>
      </c>
    </row>
    <row r="15" spans="1:31" x14ac:dyDescent="0.2">
      <c r="A15" s="356"/>
      <c r="B15" s="440"/>
      <c r="C15" s="246" t="s">
        <v>135</v>
      </c>
      <c r="D15" s="243" t="s">
        <v>136</v>
      </c>
      <c r="E15" s="243" t="s">
        <v>126</v>
      </c>
      <c r="F15" s="243" t="s">
        <v>126</v>
      </c>
      <c r="G15" s="243" t="s">
        <v>126</v>
      </c>
      <c r="H15" s="242">
        <f>SUM(H16:H17)</f>
        <v>0</v>
      </c>
      <c r="I15" s="242">
        <f>SUM(I16:I17)</f>
        <v>0</v>
      </c>
      <c r="J15" s="243" t="s">
        <v>126</v>
      </c>
    </row>
    <row r="16" spans="1:31" x14ac:dyDescent="0.2">
      <c r="A16" s="438"/>
      <c r="B16" s="438"/>
      <c r="C16" s="244"/>
      <c r="D16" s="245" t="s">
        <v>127</v>
      </c>
      <c r="E16" s="247"/>
      <c r="F16" s="218"/>
      <c r="G16" s="218"/>
      <c r="H16" s="221"/>
      <c r="I16" s="221"/>
      <c r="J16" s="218"/>
    </row>
    <row r="17" spans="1:10" x14ac:dyDescent="0.2">
      <c r="A17" s="438"/>
      <c r="B17" s="438"/>
      <c r="C17" s="244" t="s">
        <v>126</v>
      </c>
      <c r="D17" s="245" t="s">
        <v>127</v>
      </c>
      <c r="E17" s="219"/>
      <c r="F17" s="217"/>
      <c r="G17" s="217"/>
      <c r="H17" s="221"/>
      <c r="I17" s="221"/>
      <c r="J17" s="217"/>
    </row>
    <row r="18" spans="1:10" ht="25.5" x14ac:dyDescent="0.2">
      <c r="A18" s="356"/>
      <c r="B18" s="440"/>
      <c r="C18" s="199" t="s">
        <v>137</v>
      </c>
      <c r="D18" s="200" t="s">
        <v>116</v>
      </c>
      <c r="E18" s="201" t="s">
        <v>117</v>
      </c>
      <c r="F18" s="201" t="s">
        <v>118</v>
      </c>
      <c r="G18" s="201" t="s">
        <v>119</v>
      </c>
      <c r="H18" s="201" t="s">
        <v>133</v>
      </c>
      <c r="I18" s="201" t="s">
        <v>121</v>
      </c>
      <c r="J18" s="201" t="s">
        <v>138</v>
      </c>
    </row>
    <row r="19" spans="1:10" x14ac:dyDescent="0.2">
      <c r="A19" s="356"/>
      <c r="B19" s="440"/>
      <c r="C19" s="246" t="s">
        <v>139</v>
      </c>
      <c r="D19" s="243" t="s">
        <v>140</v>
      </c>
      <c r="E19" s="243" t="s">
        <v>126</v>
      </c>
      <c r="F19" s="243" t="s">
        <v>126</v>
      </c>
      <c r="G19" s="243" t="s">
        <v>126</v>
      </c>
      <c r="H19" s="242">
        <f>SUM(H20:H21)</f>
        <v>0</v>
      </c>
      <c r="I19" s="242">
        <f>SUM(I20:I21)</f>
        <v>0</v>
      </c>
      <c r="J19" s="243" t="s">
        <v>126</v>
      </c>
    </row>
    <row r="20" spans="1:10" x14ac:dyDescent="0.2">
      <c r="A20" s="356"/>
      <c r="B20" s="440"/>
      <c r="C20" s="244"/>
      <c r="D20" s="245" t="s">
        <v>127</v>
      </c>
      <c r="E20" s="247"/>
      <c r="F20" s="218"/>
      <c r="G20" s="218"/>
      <c r="H20" s="221"/>
      <c r="I20" s="221"/>
      <c r="J20" s="218"/>
    </row>
    <row r="21" spans="1:10" x14ac:dyDescent="0.2">
      <c r="A21" s="356"/>
      <c r="B21" s="440"/>
      <c r="C21" s="244" t="s">
        <v>126</v>
      </c>
      <c r="D21" s="245" t="s">
        <v>127</v>
      </c>
      <c r="E21" s="219"/>
      <c r="F21" s="217"/>
      <c r="G21" s="217"/>
      <c r="H21" s="221"/>
      <c r="I21" s="221"/>
      <c r="J21" s="217"/>
    </row>
    <row r="22" spans="1:10" x14ac:dyDescent="0.2">
      <c r="A22" s="441"/>
      <c r="B22" s="442"/>
      <c r="C22" s="443" t="s">
        <v>126</v>
      </c>
      <c r="D22" s="443" t="s">
        <v>126</v>
      </c>
      <c r="E22" s="443" t="s">
        <v>126</v>
      </c>
      <c r="F22" s="443" t="s">
        <v>126</v>
      </c>
      <c r="G22" s="443" t="s">
        <v>126</v>
      </c>
      <c r="H22" s="443" t="s">
        <v>126</v>
      </c>
      <c r="I22" s="443" t="s">
        <v>126</v>
      </c>
      <c r="J22" s="432" t="s">
        <v>126</v>
      </c>
    </row>
    <row r="23" spans="1:10" x14ac:dyDescent="0.2">
      <c r="A23" s="422"/>
      <c r="B23" s="422"/>
      <c r="C23" s="400" t="s">
        <v>4</v>
      </c>
      <c r="D23" s="431"/>
      <c r="E23" s="401" t="str">
        <f>'TITLE PAGE'!D9</f>
        <v>Severn Trent Water</v>
      </c>
      <c r="F23" s="443"/>
      <c r="G23" s="443"/>
      <c r="H23" s="443"/>
      <c r="I23" s="443"/>
      <c r="J23" s="432"/>
    </row>
    <row r="24" spans="1:10" x14ac:dyDescent="0.2">
      <c r="A24" s="422"/>
      <c r="B24" s="422"/>
      <c r="C24" s="402" t="s">
        <v>5</v>
      </c>
      <c r="D24" s="423"/>
      <c r="E24" s="403" t="str">
        <f>'TITLE PAGE'!D10</f>
        <v>Kinsall</v>
      </c>
      <c r="F24" s="443"/>
      <c r="G24" s="443"/>
      <c r="H24" s="443"/>
      <c r="I24" s="443"/>
      <c r="J24" s="432"/>
    </row>
    <row r="25" spans="1:10" x14ac:dyDescent="0.2">
      <c r="A25" s="422"/>
      <c r="B25" s="422"/>
      <c r="C25" s="402" t="s">
        <v>6</v>
      </c>
      <c r="D25" s="129"/>
      <c r="E25" s="404">
        <f>'TITLE PAGE'!D11</f>
        <v>3</v>
      </c>
      <c r="F25" s="129"/>
      <c r="G25" s="129"/>
      <c r="H25" s="129"/>
      <c r="I25" s="129"/>
      <c r="J25" s="432"/>
    </row>
    <row r="26" spans="1:10" ht="30" x14ac:dyDescent="0.2">
      <c r="A26" s="422"/>
      <c r="B26" s="422"/>
      <c r="C26" s="447" t="s">
        <v>7</v>
      </c>
      <c r="D26" s="423"/>
      <c r="E26" s="403" t="str">
        <f>'TITLE PAGE'!D12</f>
        <v>Dry Year Annual Average</v>
      </c>
      <c r="F26" s="443"/>
      <c r="G26" s="443"/>
      <c r="H26" s="443"/>
      <c r="I26" s="443"/>
      <c r="J26" s="432"/>
    </row>
    <row r="27" spans="1:10" x14ac:dyDescent="0.2">
      <c r="A27" s="422"/>
      <c r="B27" s="422"/>
      <c r="C27" s="405" t="s">
        <v>8</v>
      </c>
      <c r="D27" s="433"/>
      <c r="E27" s="434" t="str">
        <f>'TITLE PAGE'!D13</f>
        <v>No more than 3 in 100 Temporary Use Bans</v>
      </c>
      <c r="F27" s="443"/>
      <c r="G27" s="443"/>
      <c r="H27" s="443"/>
      <c r="I27" s="443"/>
      <c r="J27" s="444"/>
    </row>
    <row r="28" spans="1:10" x14ac:dyDescent="0.2">
      <c r="A28" s="378"/>
      <c r="B28" s="378"/>
      <c r="C28" s="445"/>
      <c r="D28" s="445"/>
      <c r="E28" s="445"/>
      <c r="F28" s="238"/>
      <c r="G28" s="445"/>
      <c r="H28" s="445"/>
      <c r="I28" s="445"/>
      <c r="J28" s="446"/>
    </row>
    <row r="29" spans="1:10" x14ac:dyDescent="0.2">
      <c r="A29" s="378"/>
      <c r="B29" s="378"/>
      <c r="C29" s="445"/>
      <c r="D29" s="445"/>
      <c r="E29" s="445"/>
      <c r="F29" s="238"/>
      <c r="G29" s="445"/>
      <c r="H29" s="445"/>
      <c r="I29" s="445"/>
      <c r="J29" s="446"/>
    </row>
    <row r="30" spans="1:10" ht="18" x14ac:dyDescent="0.2">
      <c r="A30" s="378"/>
      <c r="B30" s="378"/>
      <c r="C30" s="418" t="s">
        <v>141</v>
      </c>
      <c r="D30" s="445"/>
      <c r="E30" s="445"/>
      <c r="F30" s="238"/>
      <c r="G30" s="445"/>
      <c r="H30" s="445"/>
      <c r="I30" s="445"/>
      <c r="J30" s="446"/>
    </row>
  </sheetData>
  <sheetProtection algorithmName="SHA-512" hashValue="1PRfSKHEvTUm1VGsfJKCjw3ir1P0tQB5LVJ36DU01oznJuGpY4osA8o7BzzzsnV90i8un9L/K0AGHgP1XT/dVw==" saltValue="hTjaOqBOZKn+uS2bRB5Wug==" spinCount="100000" sheet="1" objects="1" scenarios="1" selectLockedCells="1" selectUnlockedCells="1"/>
  <mergeCells count="6">
    <mergeCell ref="H5:H6"/>
    <mergeCell ref="E9:E10"/>
    <mergeCell ref="H9:H10"/>
    <mergeCell ref="I9:I10"/>
    <mergeCell ref="J9:J10"/>
    <mergeCell ref="I5:I6"/>
  </mergeCells>
  <conditionalFormatting sqref="E9:G10">
    <cfRule type="cellIs" dxfId="13" priority="2" stopIfTrue="1" operator="equal">
      <formula>""</formula>
    </cfRule>
  </conditionalFormatting>
  <conditionalFormatting sqref="E9:G10">
    <cfRule type="cellIs" dxfId="12" priority="3" stopIfTrue="1" operator="equal">
      <formula>""</formula>
    </cfRule>
  </conditionalFormatting>
  <conditionalFormatting sqref="E9:G10">
    <cfRule type="cellIs" dxfId="11" priority="1" stopIfTrue="1" operator="equal">
      <formula>""</formula>
    </cfRule>
  </conditionalFormatting>
  <dataValidations count="2">
    <dataValidation type="list" allowBlank="1" showInputMessage="1" showErrorMessage="1" sqref="G5:G6 G9:G10">
      <formula1>Source_Types</formula1>
    </dataValidation>
    <dataValidation type="list" allowBlank="1" showInputMessage="1" showErrorMessage="1" sqref="J20:J21">
      <formula1>"Approved, Granted yet to be implemented, Other"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zoomScale="80" zoomScaleNormal="8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D7" sqref="D7"/>
    </sheetView>
  </sheetViews>
  <sheetFormatPr defaultColWidth="8.88671875" defaultRowHeight="27" customHeight="1" x14ac:dyDescent="0.2"/>
  <cols>
    <col min="1" max="1" width="1.33203125" style="535" customWidth="1"/>
    <col min="2" max="2" width="7.88671875" style="535" customWidth="1"/>
    <col min="3" max="3" width="8.33203125" style="535" customWidth="1"/>
    <col min="4" max="4" width="52.21875" style="535" bestFit="1" customWidth="1"/>
    <col min="5" max="5" width="26.109375" style="535" bestFit="1" customWidth="1"/>
    <col min="6" max="6" width="9.33203125" style="535" customWidth="1"/>
    <col min="7" max="7" width="14.44140625" style="535" bestFit="1" customWidth="1"/>
    <col min="8" max="8" width="15.88671875" style="535" customWidth="1"/>
    <col min="9" max="11" width="14.88671875" style="535" bestFit="1" customWidth="1"/>
    <col min="12" max="36" width="11.44140625" style="535" customWidth="1"/>
    <col min="37" max="248" width="8.88671875" style="535"/>
    <col min="249" max="249" width="1.33203125" style="535" customWidth="1"/>
    <col min="250" max="250" width="7.88671875" style="535" customWidth="1"/>
    <col min="251" max="251" width="8.33203125" style="535" customWidth="1"/>
    <col min="252" max="252" width="23.33203125" style="535" customWidth="1"/>
    <col min="253" max="253" width="21.33203125" style="535" customWidth="1"/>
    <col min="254" max="254" width="9.33203125" style="535" customWidth="1"/>
    <col min="255" max="255" width="8" style="535" bestFit="1" customWidth="1"/>
    <col min="256" max="256" width="15.88671875" style="535" customWidth="1"/>
    <col min="257" max="284" width="11.44140625" style="535" customWidth="1"/>
    <col min="285" max="504" width="8.88671875" style="535"/>
    <col min="505" max="505" width="1.33203125" style="535" customWidth="1"/>
    <col min="506" max="506" width="7.88671875" style="535" customWidth="1"/>
    <col min="507" max="507" width="8.33203125" style="535" customWidth="1"/>
    <col min="508" max="508" width="23.33203125" style="535" customWidth="1"/>
    <col min="509" max="509" width="21.33203125" style="535" customWidth="1"/>
    <col min="510" max="510" width="9.33203125" style="535" customWidth="1"/>
    <col min="511" max="511" width="8" style="535" bestFit="1" customWidth="1"/>
    <col min="512" max="512" width="15.88671875" style="535" customWidth="1"/>
    <col min="513" max="540" width="11.44140625" style="535" customWidth="1"/>
    <col min="541" max="760" width="8.88671875" style="535"/>
    <col min="761" max="761" width="1.33203125" style="535" customWidth="1"/>
    <col min="762" max="762" width="7.88671875" style="535" customWidth="1"/>
    <col min="763" max="763" width="8.33203125" style="535" customWidth="1"/>
    <col min="764" max="764" width="23.33203125" style="535" customWidth="1"/>
    <col min="765" max="765" width="21.33203125" style="535" customWidth="1"/>
    <col min="766" max="766" width="9.33203125" style="535" customWidth="1"/>
    <col min="767" max="767" width="8" style="535" bestFit="1" customWidth="1"/>
    <col min="768" max="768" width="15.88671875" style="535" customWidth="1"/>
    <col min="769" max="796" width="11.44140625" style="535" customWidth="1"/>
    <col min="797" max="1016" width="8.88671875" style="535"/>
    <col min="1017" max="1017" width="1.33203125" style="535" customWidth="1"/>
    <col min="1018" max="1018" width="7.88671875" style="535" customWidth="1"/>
    <col min="1019" max="1019" width="8.33203125" style="535" customWidth="1"/>
    <col min="1020" max="1020" width="23.33203125" style="535" customWidth="1"/>
    <col min="1021" max="1021" width="21.33203125" style="535" customWidth="1"/>
    <col min="1022" max="1022" width="9.33203125" style="535" customWidth="1"/>
    <col min="1023" max="1023" width="8" style="535" bestFit="1" customWidth="1"/>
    <col min="1024" max="1024" width="15.88671875" style="535" customWidth="1"/>
    <col min="1025" max="1052" width="11.44140625" style="535" customWidth="1"/>
    <col min="1053" max="1272" width="8.88671875" style="535"/>
    <col min="1273" max="1273" width="1.33203125" style="535" customWidth="1"/>
    <col min="1274" max="1274" width="7.88671875" style="535" customWidth="1"/>
    <col min="1275" max="1275" width="8.33203125" style="535" customWidth="1"/>
    <col min="1276" max="1276" width="23.33203125" style="535" customWidth="1"/>
    <col min="1277" max="1277" width="21.33203125" style="535" customWidth="1"/>
    <col min="1278" max="1278" width="9.33203125" style="535" customWidth="1"/>
    <col min="1279" max="1279" width="8" style="535" bestFit="1" customWidth="1"/>
    <col min="1280" max="1280" width="15.88671875" style="535" customWidth="1"/>
    <col min="1281" max="1308" width="11.44140625" style="535" customWidth="1"/>
    <col min="1309" max="1528" width="8.88671875" style="535"/>
    <col min="1529" max="1529" width="1.33203125" style="535" customWidth="1"/>
    <col min="1530" max="1530" width="7.88671875" style="535" customWidth="1"/>
    <col min="1531" max="1531" width="8.33203125" style="535" customWidth="1"/>
    <col min="1532" max="1532" width="23.33203125" style="535" customWidth="1"/>
    <col min="1533" max="1533" width="21.33203125" style="535" customWidth="1"/>
    <col min="1534" max="1534" width="9.33203125" style="535" customWidth="1"/>
    <col min="1535" max="1535" width="8" style="535" bestFit="1" customWidth="1"/>
    <col min="1536" max="1536" width="15.88671875" style="535" customWidth="1"/>
    <col min="1537" max="1564" width="11.44140625" style="535" customWidth="1"/>
    <col min="1565" max="1784" width="8.88671875" style="535"/>
    <col min="1785" max="1785" width="1.33203125" style="535" customWidth="1"/>
    <col min="1786" max="1786" width="7.88671875" style="535" customWidth="1"/>
    <col min="1787" max="1787" width="8.33203125" style="535" customWidth="1"/>
    <col min="1788" max="1788" width="23.33203125" style="535" customWidth="1"/>
    <col min="1789" max="1789" width="21.33203125" style="535" customWidth="1"/>
    <col min="1790" max="1790" width="9.33203125" style="535" customWidth="1"/>
    <col min="1791" max="1791" width="8" style="535" bestFit="1" customWidth="1"/>
    <col min="1792" max="1792" width="15.88671875" style="535" customWidth="1"/>
    <col min="1793" max="1820" width="11.44140625" style="535" customWidth="1"/>
    <col min="1821" max="2040" width="8.88671875" style="535"/>
    <col min="2041" max="2041" width="1.33203125" style="535" customWidth="1"/>
    <col min="2042" max="2042" width="7.88671875" style="535" customWidth="1"/>
    <col min="2043" max="2043" width="8.33203125" style="535" customWidth="1"/>
    <col min="2044" max="2044" width="23.33203125" style="535" customWidth="1"/>
    <col min="2045" max="2045" width="21.33203125" style="535" customWidth="1"/>
    <col min="2046" max="2046" width="9.33203125" style="535" customWidth="1"/>
    <col min="2047" max="2047" width="8" style="535" bestFit="1" customWidth="1"/>
    <col min="2048" max="2048" width="15.88671875" style="535" customWidth="1"/>
    <col min="2049" max="2076" width="11.44140625" style="535" customWidth="1"/>
    <col min="2077" max="2296" width="8.88671875" style="535"/>
    <col min="2297" max="2297" width="1.33203125" style="535" customWidth="1"/>
    <col min="2298" max="2298" width="7.88671875" style="535" customWidth="1"/>
    <col min="2299" max="2299" width="8.33203125" style="535" customWidth="1"/>
    <col min="2300" max="2300" width="23.33203125" style="535" customWidth="1"/>
    <col min="2301" max="2301" width="21.33203125" style="535" customWidth="1"/>
    <col min="2302" max="2302" width="9.33203125" style="535" customWidth="1"/>
    <col min="2303" max="2303" width="8" style="535" bestFit="1" customWidth="1"/>
    <col min="2304" max="2304" width="15.88671875" style="535" customWidth="1"/>
    <col min="2305" max="2332" width="11.44140625" style="535" customWidth="1"/>
    <col min="2333" max="2552" width="8.88671875" style="535"/>
    <col min="2553" max="2553" width="1.33203125" style="535" customWidth="1"/>
    <col min="2554" max="2554" width="7.88671875" style="535" customWidth="1"/>
    <col min="2555" max="2555" width="8.33203125" style="535" customWidth="1"/>
    <col min="2556" max="2556" width="23.33203125" style="535" customWidth="1"/>
    <col min="2557" max="2557" width="21.33203125" style="535" customWidth="1"/>
    <col min="2558" max="2558" width="9.33203125" style="535" customWidth="1"/>
    <col min="2559" max="2559" width="8" style="535" bestFit="1" customWidth="1"/>
    <col min="2560" max="2560" width="15.88671875" style="535" customWidth="1"/>
    <col min="2561" max="2588" width="11.44140625" style="535" customWidth="1"/>
    <col min="2589" max="2808" width="8.88671875" style="535"/>
    <col min="2809" max="2809" width="1.33203125" style="535" customWidth="1"/>
    <col min="2810" max="2810" width="7.88671875" style="535" customWidth="1"/>
    <col min="2811" max="2811" width="8.33203125" style="535" customWidth="1"/>
    <col min="2812" max="2812" width="23.33203125" style="535" customWidth="1"/>
    <col min="2813" max="2813" width="21.33203125" style="535" customWidth="1"/>
    <col min="2814" max="2814" width="9.33203125" style="535" customWidth="1"/>
    <col min="2815" max="2815" width="8" style="535" bestFit="1" customWidth="1"/>
    <col min="2816" max="2816" width="15.88671875" style="535" customWidth="1"/>
    <col min="2817" max="2844" width="11.44140625" style="535" customWidth="1"/>
    <col min="2845" max="3064" width="8.88671875" style="535"/>
    <col min="3065" max="3065" width="1.33203125" style="535" customWidth="1"/>
    <col min="3066" max="3066" width="7.88671875" style="535" customWidth="1"/>
    <col min="3067" max="3067" width="8.33203125" style="535" customWidth="1"/>
    <col min="3068" max="3068" width="23.33203125" style="535" customWidth="1"/>
    <col min="3069" max="3069" width="21.33203125" style="535" customWidth="1"/>
    <col min="3070" max="3070" width="9.33203125" style="535" customWidth="1"/>
    <col min="3071" max="3071" width="8" style="535" bestFit="1" customWidth="1"/>
    <col min="3072" max="3072" width="15.88671875" style="535" customWidth="1"/>
    <col min="3073" max="3100" width="11.44140625" style="535" customWidth="1"/>
    <col min="3101" max="3320" width="8.88671875" style="535"/>
    <col min="3321" max="3321" width="1.33203125" style="535" customWidth="1"/>
    <col min="3322" max="3322" width="7.88671875" style="535" customWidth="1"/>
    <col min="3323" max="3323" width="8.33203125" style="535" customWidth="1"/>
    <col min="3324" max="3324" width="23.33203125" style="535" customWidth="1"/>
    <col min="3325" max="3325" width="21.33203125" style="535" customWidth="1"/>
    <col min="3326" max="3326" width="9.33203125" style="535" customWidth="1"/>
    <col min="3327" max="3327" width="8" style="535" bestFit="1" customWidth="1"/>
    <col min="3328" max="3328" width="15.88671875" style="535" customWidth="1"/>
    <col min="3329" max="3356" width="11.44140625" style="535" customWidth="1"/>
    <col min="3357" max="3576" width="8.88671875" style="535"/>
    <col min="3577" max="3577" width="1.33203125" style="535" customWidth="1"/>
    <col min="3578" max="3578" width="7.88671875" style="535" customWidth="1"/>
    <col min="3579" max="3579" width="8.33203125" style="535" customWidth="1"/>
    <col min="3580" max="3580" width="23.33203125" style="535" customWidth="1"/>
    <col min="3581" max="3581" width="21.33203125" style="535" customWidth="1"/>
    <col min="3582" max="3582" width="9.33203125" style="535" customWidth="1"/>
    <col min="3583" max="3583" width="8" style="535" bestFit="1" customWidth="1"/>
    <col min="3584" max="3584" width="15.88671875" style="535" customWidth="1"/>
    <col min="3585" max="3612" width="11.44140625" style="535" customWidth="1"/>
    <col min="3613" max="3832" width="8.88671875" style="535"/>
    <col min="3833" max="3833" width="1.33203125" style="535" customWidth="1"/>
    <col min="3834" max="3834" width="7.88671875" style="535" customWidth="1"/>
    <col min="3835" max="3835" width="8.33203125" style="535" customWidth="1"/>
    <col min="3836" max="3836" width="23.33203125" style="535" customWidth="1"/>
    <col min="3837" max="3837" width="21.33203125" style="535" customWidth="1"/>
    <col min="3838" max="3838" width="9.33203125" style="535" customWidth="1"/>
    <col min="3839" max="3839" width="8" style="535" bestFit="1" customWidth="1"/>
    <col min="3840" max="3840" width="15.88671875" style="535" customWidth="1"/>
    <col min="3841" max="3868" width="11.44140625" style="535" customWidth="1"/>
    <col min="3869" max="4088" width="8.88671875" style="535"/>
    <col min="4089" max="4089" width="1.33203125" style="535" customWidth="1"/>
    <col min="4090" max="4090" width="7.88671875" style="535" customWidth="1"/>
    <col min="4091" max="4091" width="8.33203125" style="535" customWidth="1"/>
    <col min="4092" max="4092" width="23.33203125" style="535" customWidth="1"/>
    <col min="4093" max="4093" width="21.33203125" style="535" customWidth="1"/>
    <col min="4094" max="4094" width="9.33203125" style="535" customWidth="1"/>
    <col min="4095" max="4095" width="8" style="535" bestFit="1" customWidth="1"/>
    <col min="4096" max="4096" width="15.88671875" style="535" customWidth="1"/>
    <col min="4097" max="4124" width="11.44140625" style="535" customWidth="1"/>
    <col min="4125" max="4344" width="8.88671875" style="535"/>
    <col min="4345" max="4345" width="1.33203125" style="535" customWidth="1"/>
    <col min="4346" max="4346" width="7.88671875" style="535" customWidth="1"/>
    <col min="4347" max="4347" width="8.33203125" style="535" customWidth="1"/>
    <col min="4348" max="4348" width="23.33203125" style="535" customWidth="1"/>
    <col min="4349" max="4349" width="21.33203125" style="535" customWidth="1"/>
    <col min="4350" max="4350" width="9.33203125" style="535" customWidth="1"/>
    <col min="4351" max="4351" width="8" style="535" bestFit="1" customWidth="1"/>
    <col min="4352" max="4352" width="15.88671875" style="535" customWidth="1"/>
    <col min="4353" max="4380" width="11.44140625" style="535" customWidth="1"/>
    <col min="4381" max="4600" width="8.88671875" style="535"/>
    <col min="4601" max="4601" width="1.33203125" style="535" customWidth="1"/>
    <col min="4602" max="4602" width="7.88671875" style="535" customWidth="1"/>
    <col min="4603" max="4603" width="8.33203125" style="535" customWidth="1"/>
    <col min="4604" max="4604" width="23.33203125" style="535" customWidth="1"/>
    <col min="4605" max="4605" width="21.33203125" style="535" customWidth="1"/>
    <col min="4606" max="4606" width="9.33203125" style="535" customWidth="1"/>
    <col min="4607" max="4607" width="8" style="535" bestFit="1" customWidth="1"/>
    <col min="4608" max="4608" width="15.88671875" style="535" customWidth="1"/>
    <col min="4609" max="4636" width="11.44140625" style="535" customWidth="1"/>
    <col min="4637" max="4856" width="8.88671875" style="535"/>
    <col min="4857" max="4857" width="1.33203125" style="535" customWidth="1"/>
    <col min="4858" max="4858" width="7.88671875" style="535" customWidth="1"/>
    <col min="4859" max="4859" width="8.33203125" style="535" customWidth="1"/>
    <col min="4860" max="4860" width="23.33203125" style="535" customWidth="1"/>
    <col min="4861" max="4861" width="21.33203125" style="535" customWidth="1"/>
    <col min="4862" max="4862" width="9.33203125" style="535" customWidth="1"/>
    <col min="4863" max="4863" width="8" style="535" bestFit="1" customWidth="1"/>
    <col min="4864" max="4864" width="15.88671875" style="535" customWidth="1"/>
    <col min="4865" max="4892" width="11.44140625" style="535" customWidth="1"/>
    <col min="4893" max="5112" width="8.88671875" style="535"/>
    <col min="5113" max="5113" width="1.33203125" style="535" customWidth="1"/>
    <col min="5114" max="5114" width="7.88671875" style="535" customWidth="1"/>
    <col min="5115" max="5115" width="8.33203125" style="535" customWidth="1"/>
    <col min="5116" max="5116" width="23.33203125" style="535" customWidth="1"/>
    <col min="5117" max="5117" width="21.33203125" style="535" customWidth="1"/>
    <col min="5118" max="5118" width="9.33203125" style="535" customWidth="1"/>
    <col min="5119" max="5119" width="8" style="535" bestFit="1" customWidth="1"/>
    <col min="5120" max="5120" width="15.88671875" style="535" customWidth="1"/>
    <col min="5121" max="5148" width="11.44140625" style="535" customWidth="1"/>
    <col min="5149" max="5368" width="8.88671875" style="535"/>
    <col min="5369" max="5369" width="1.33203125" style="535" customWidth="1"/>
    <col min="5370" max="5370" width="7.88671875" style="535" customWidth="1"/>
    <col min="5371" max="5371" width="8.33203125" style="535" customWidth="1"/>
    <col min="5372" max="5372" width="23.33203125" style="535" customWidth="1"/>
    <col min="5373" max="5373" width="21.33203125" style="535" customWidth="1"/>
    <col min="5374" max="5374" width="9.33203125" style="535" customWidth="1"/>
    <col min="5375" max="5375" width="8" style="535" bestFit="1" customWidth="1"/>
    <col min="5376" max="5376" width="15.88671875" style="535" customWidth="1"/>
    <col min="5377" max="5404" width="11.44140625" style="535" customWidth="1"/>
    <col min="5405" max="5624" width="8.88671875" style="535"/>
    <col min="5625" max="5625" width="1.33203125" style="535" customWidth="1"/>
    <col min="5626" max="5626" width="7.88671875" style="535" customWidth="1"/>
    <col min="5627" max="5627" width="8.33203125" style="535" customWidth="1"/>
    <col min="5628" max="5628" width="23.33203125" style="535" customWidth="1"/>
    <col min="5629" max="5629" width="21.33203125" style="535" customWidth="1"/>
    <col min="5630" max="5630" width="9.33203125" style="535" customWidth="1"/>
    <col min="5631" max="5631" width="8" style="535" bestFit="1" customWidth="1"/>
    <col min="5632" max="5632" width="15.88671875" style="535" customWidth="1"/>
    <col min="5633" max="5660" width="11.44140625" style="535" customWidth="1"/>
    <col min="5661" max="5880" width="8.88671875" style="535"/>
    <col min="5881" max="5881" width="1.33203125" style="535" customWidth="1"/>
    <col min="5882" max="5882" width="7.88671875" style="535" customWidth="1"/>
    <col min="5883" max="5883" width="8.33203125" style="535" customWidth="1"/>
    <col min="5884" max="5884" width="23.33203125" style="535" customWidth="1"/>
    <col min="5885" max="5885" width="21.33203125" style="535" customWidth="1"/>
    <col min="5886" max="5886" width="9.33203125" style="535" customWidth="1"/>
    <col min="5887" max="5887" width="8" style="535" bestFit="1" customWidth="1"/>
    <col min="5888" max="5888" width="15.88671875" style="535" customWidth="1"/>
    <col min="5889" max="5916" width="11.44140625" style="535" customWidth="1"/>
    <col min="5917" max="6136" width="8.88671875" style="535"/>
    <col min="6137" max="6137" width="1.33203125" style="535" customWidth="1"/>
    <col min="6138" max="6138" width="7.88671875" style="535" customWidth="1"/>
    <col min="6139" max="6139" width="8.33203125" style="535" customWidth="1"/>
    <col min="6140" max="6140" width="23.33203125" style="535" customWidth="1"/>
    <col min="6141" max="6141" width="21.33203125" style="535" customWidth="1"/>
    <col min="6142" max="6142" width="9.33203125" style="535" customWidth="1"/>
    <col min="6143" max="6143" width="8" style="535" bestFit="1" customWidth="1"/>
    <col min="6144" max="6144" width="15.88671875" style="535" customWidth="1"/>
    <col min="6145" max="6172" width="11.44140625" style="535" customWidth="1"/>
    <col min="6173" max="6392" width="8.88671875" style="535"/>
    <col min="6393" max="6393" width="1.33203125" style="535" customWidth="1"/>
    <col min="6394" max="6394" width="7.88671875" style="535" customWidth="1"/>
    <col min="6395" max="6395" width="8.33203125" style="535" customWidth="1"/>
    <col min="6396" max="6396" width="23.33203125" style="535" customWidth="1"/>
    <col min="6397" max="6397" width="21.33203125" style="535" customWidth="1"/>
    <col min="6398" max="6398" width="9.33203125" style="535" customWidth="1"/>
    <col min="6399" max="6399" width="8" style="535" bestFit="1" customWidth="1"/>
    <col min="6400" max="6400" width="15.88671875" style="535" customWidth="1"/>
    <col min="6401" max="6428" width="11.44140625" style="535" customWidth="1"/>
    <col min="6429" max="6648" width="8.88671875" style="535"/>
    <col min="6649" max="6649" width="1.33203125" style="535" customWidth="1"/>
    <col min="6650" max="6650" width="7.88671875" style="535" customWidth="1"/>
    <col min="6651" max="6651" width="8.33203125" style="535" customWidth="1"/>
    <col min="6652" max="6652" width="23.33203125" style="535" customWidth="1"/>
    <col min="6653" max="6653" width="21.33203125" style="535" customWidth="1"/>
    <col min="6654" max="6654" width="9.33203125" style="535" customWidth="1"/>
    <col min="6655" max="6655" width="8" style="535" bestFit="1" customWidth="1"/>
    <col min="6656" max="6656" width="15.88671875" style="535" customWidth="1"/>
    <col min="6657" max="6684" width="11.44140625" style="535" customWidth="1"/>
    <col min="6685" max="6904" width="8.88671875" style="535"/>
    <col min="6905" max="6905" width="1.33203125" style="535" customWidth="1"/>
    <col min="6906" max="6906" width="7.88671875" style="535" customWidth="1"/>
    <col min="6907" max="6907" width="8.33203125" style="535" customWidth="1"/>
    <col min="6908" max="6908" width="23.33203125" style="535" customWidth="1"/>
    <col min="6909" max="6909" width="21.33203125" style="535" customWidth="1"/>
    <col min="6910" max="6910" width="9.33203125" style="535" customWidth="1"/>
    <col min="6911" max="6911" width="8" style="535" bestFit="1" customWidth="1"/>
    <col min="6912" max="6912" width="15.88671875" style="535" customWidth="1"/>
    <col min="6913" max="6940" width="11.44140625" style="535" customWidth="1"/>
    <col min="6941" max="7160" width="8.88671875" style="535"/>
    <col min="7161" max="7161" width="1.33203125" style="535" customWidth="1"/>
    <col min="7162" max="7162" width="7.88671875" style="535" customWidth="1"/>
    <col min="7163" max="7163" width="8.33203125" style="535" customWidth="1"/>
    <col min="7164" max="7164" width="23.33203125" style="535" customWidth="1"/>
    <col min="7165" max="7165" width="21.33203125" style="535" customWidth="1"/>
    <col min="7166" max="7166" width="9.33203125" style="535" customWidth="1"/>
    <col min="7167" max="7167" width="8" style="535" bestFit="1" customWidth="1"/>
    <col min="7168" max="7168" width="15.88671875" style="535" customWidth="1"/>
    <col min="7169" max="7196" width="11.44140625" style="535" customWidth="1"/>
    <col min="7197" max="7416" width="8.88671875" style="535"/>
    <col min="7417" max="7417" width="1.33203125" style="535" customWidth="1"/>
    <col min="7418" max="7418" width="7.88671875" style="535" customWidth="1"/>
    <col min="7419" max="7419" width="8.33203125" style="535" customWidth="1"/>
    <col min="7420" max="7420" width="23.33203125" style="535" customWidth="1"/>
    <col min="7421" max="7421" width="21.33203125" style="535" customWidth="1"/>
    <col min="7422" max="7422" width="9.33203125" style="535" customWidth="1"/>
    <col min="7423" max="7423" width="8" style="535" bestFit="1" customWidth="1"/>
    <col min="7424" max="7424" width="15.88671875" style="535" customWidth="1"/>
    <col min="7425" max="7452" width="11.44140625" style="535" customWidth="1"/>
    <col min="7453" max="7672" width="8.88671875" style="535"/>
    <col min="7673" max="7673" width="1.33203125" style="535" customWidth="1"/>
    <col min="7674" max="7674" width="7.88671875" style="535" customWidth="1"/>
    <col min="7675" max="7675" width="8.33203125" style="535" customWidth="1"/>
    <col min="7676" max="7676" width="23.33203125" style="535" customWidth="1"/>
    <col min="7677" max="7677" width="21.33203125" style="535" customWidth="1"/>
    <col min="7678" max="7678" width="9.33203125" style="535" customWidth="1"/>
    <col min="7679" max="7679" width="8" style="535" bestFit="1" customWidth="1"/>
    <col min="7680" max="7680" width="15.88671875" style="535" customWidth="1"/>
    <col min="7681" max="7708" width="11.44140625" style="535" customWidth="1"/>
    <col min="7709" max="7928" width="8.88671875" style="535"/>
    <col min="7929" max="7929" width="1.33203125" style="535" customWidth="1"/>
    <col min="7930" max="7930" width="7.88671875" style="535" customWidth="1"/>
    <col min="7931" max="7931" width="8.33203125" style="535" customWidth="1"/>
    <col min="7932" max="7932" width="23.33203125" style="535" customWidth="1"/>
    <col min="7933" max="7933" width="21.33203125" style="535" customWidth="1"/>
    <col min="7934" max="7934" width="9.33203125" style="535" customWidth="1"/>
    <col min="7935" max="7935" width="8" style="535" bestFit="1" customWidth="1"/>
    <col min="7936" max="7936" width="15.88671875" style="535" customWidth="1"/>
    <col min="7937" max="7964" width="11.44140625" style="535" customWidth="1"/>
    <col min="7965" max="8184" width="8.88671875" style="535"/>
    <col min="8185" max="8185" width="1.33203125" style="535" customWidth="1"/>
    <col min="8186" max="8186" width="7.88671875" style="535" customWidth="1"/>
    <col min="8187" max="8187" width="8.33203125" style="535" customWidth="1"/>
    <col min="8188" max="8188" width="23.33203125" style="535" customWidth="1"/>
    <col min="8189" max="8189" width="21.33203125" style="535" customWidth="1"/>
    <col min="8190" max="8190" width="9.33203125" style="535" customWidth="1"/>
    <col min="8191" max="8191" width="8" style="535" bestFit="1" customWidth="1"/>
    <col min="8192" max="8192" width="15.88671875" style="535" customWidth="1"/>
    <col min="8193" max="8220" width="11.44140625" style="535" customWidth="1"/>
    <col min="8221" max="8440" width="8.88671875" style="535"/>
    <col min="8441" max="8441" width="1.33203125" style="535" customWidth="1"/>
    <col min="8442" max="8442" width="7.88671875" style="535" customWidth="1"/>
    <col min="8443" max="8443" width="8.33203125" style="535" customWidth="1"/>
    <col min="8444" max="8444" width="23.33203125" style="535" customWidth="1"/>
    <col min="8445" max="8445" width="21.33203125" style="535" customWidth="1"/>
    <col min="8446" max="8446" width="9.33203125" style="535" customWidth="1"/>
    <col min="8447" max="8447" width="8" style="535" bestFit="1" customWidth="1"/>
    <col min="8448" max="8448" width="15.88671875" style="535" customWidth="1"/>
    <col min="8449" max="8476" width="11.44140625" style="535" customWidth="1"/>
    <col min="8477" max="8696" width="8.88671875" style="535"/>
    <col min="8697" max="8697" width="1.33203125" style="535" customWidth="1"/>
    <col min="8698" max="8698" width="7.88671875" style="535" customWidth="1"/>
    <col min="8699" max="8699" width="8.33203125" style="535" customWidth="1"/>
    <col min="8700" max="8700" width="23.33203125" style="535" customWidth="1"/>
    <col min="8701" max="8701" width="21.33203125" style="535" customWidth="1"/>
    <col min="8702" max="8702" width="9.33203125" style="535" customWidth="1"/>
    <col min="8703" max="8703" width="8" style="535" bestFit="1" customWidth="1"/>
    <col min="8704" max="8704" width="15.88671875" style="535" customWidth="1"/>
    <col min="8705" max="8732" width="11.44140625" style="535" customWidth="1"/>
    <col min="8733" max="8952" width="8.88671875" style="535"/>
    <col min="8953" max="8953" width="1.33203125" style="535" customWidth="1"/>
    <col min="8954" max="8954" width="7.88671875" style="535" customWidth="1"/>
    <col min="8955" max="8955" width="8.33203125" style="535" customWidth="1"/>
    <col min="8956" max="8956" width="23.33203125" style="535" customWidth="1"/>
    <col min="8957" max="8957" width="21.33203125" style="535" customWidth="1"/>
    <col min="8958" max="8958" width="9.33203125" style="535" customWidth="1"/>
    <col min="8959" max="8959" width="8" style="535" bestFit="1" customWidth="1"/>
    <col min="8960" max="8960" width="15.88671875" style="535" customWidth="1"/>
    <col min="8961" max="8988" width="11.44140625" style="535" customWidth="1"/>
    <col min="8989" max="9208" width="8.88671875" style="535"/>
    <col min="9209" max="9209" width="1.33203125" style="535" customWidth="1"/>
    <col min="9210" max="9210" width="7.88671875" style="535" customWidth="1"/>
    <col min="9211" max="9211" width="8.33203125" style="535" customWidth="1"/>
    <col min="9212" max="9212" width="23.33203125" style="535" customWidth="1"/>
    <col min="9213" max="9213" width="21.33203125" style="535" customWidth="1"/>
    <col min="9214" max="9214" width="9.33203125" style="535" customWidth="1"/>
    <col min="9215" max="9215" width="8" style="535" bestFit="1" customWidth="1"/>
    <col min="9216" max="9216" width="15.88671875" style="535" customWidth="1"/>
    <col min="9217" max="9244" width="11.44140625" style="535" customWidth="1"/>
    <col min="9245" max="9464" width="8.88671875" style="535"/>
    <col min="9465" max="9465" width="1.33203125" style="535" customWidth="1"/>
    <col min="9466" max="9466" width="7.88671875" style="535" customWidth="1"/>
    <col min="9467" max="9467" width="8.33203125" style="535" customWidth="1"/>
    <col min="9468" max="9468" width="23.33203125" style="535" customWidth="1"/>
    <col min="9469" max="9469" width="21.33203125" style="535" customWidth="1"/>
    <col min="9470" max="9470" width="9.33203125" style="535" customWidth="1"/>
    <col min="9471" max="9471" width="8" style="535" bestFit="1" customWidth="1"/>
    <col min="9472" max="9472" width="15.88671875" style="535" customWidth="1"/>
    <col min="9473" max="9500" width="11.44140625" style="535" customWidth="1"/>
    <col min="9501" max="9720" width="8.88671875" style="535"/>
    <col min="9721" max="9721" width="1.33203125" style="535" customWidth="1"/>
    <col min="9722" max="9722" width="7.88671875" style="535" customWidth="1"/>
    <col min="9723" max="9723" width="8.33203125" style="535" customWidth="1"/>
    <col min="9724" max="9724" width="23.33203125" style="535" customWidth="1"/>
    <col min="9725" max="9725" width="21.33203125" style="535" customWidth="1"/>
    <col min="9726" max="9726" width="9.33203125" style="535" customWidth="1"/>
    <col min="9727" max="9727" width="8" style="535" bestFit="1" customWidth="1"/>
    <col min="9728" max="9728" width="15.88671875" style="535" customWidth="1"/>
    <col min="9729" max="9756" width="11.44140625" style="535" customWidth="1"/>
    <col min="9757" max="9976" width="8.88671875" style="535"/>
    <col min="9977" max="9977" width="1.33203125" style="535" customWidth="1"/>
    <col min="9978" max="9978" width="7.88671875" style="535" customWidth="1"/>
    <col min="9979" max="9979" width="8.33203125" style="535" customWidth="1"/>
    <col min="9980" max="9980" width="23.33203125" style="535" customWidth="1"/>
    <col min="9981" max="9981" width="21.33203125" style="535" customWidth="1"/>
    <col min="9982" max="9982" width="9.33203125" style="535" customWidth="1"/>
    <col min="9983" max="9983" width="8" style="535" bestFit="1" customWidth="1"/>
    <col min="9984" max="9984" width="15.88671875" style="535" customWidth="1"/>
    <col min="9985" max="10012" width="11.44140625" style="535" customWidth="1"/>
    <col min="10013" max="10232" width="8.88671875" style="535"/>
    <col min="10233" max="10233" width="1.33203125" style="535" customWidth="1"/>
    <col min="10234" max="10234" width="7.88671875" style="535" customWidth="1"/>
    <col min="10235" max="10235" width="8.33203125" style="535" customWidth="1"/>
    <col min="10236" max="10236" width="23.33203125" style="535" customWidth="1"/>
    <col min="10237" max="10237" width="21.33203125" style="535" customWidth="1"/>
    <col min="10238" max="10238" width="9.33203125" style="535" customWidth="1"/>
    <col min="10239" max="10239" width="8" style="535" bestFit="1" customWidth="1"/>
    <col min="10240" max="10240" width="15.88671875" style="535" customWidth="1"/>
    <col min="10241" max="10268" width="11.44140625" style="535" customWidth="1"/>
    <col min="10269" max="10488" width="8.88671875" style="535"/>
    <col min="10489" max="10489" width="1.33203125" style="535" customWidth="1"/>
    <col min="10490" max="10490" width="7.88671875" style="535" customWidth="1"/>
    <col min="10491" max="10491" width="8.33203125" style="535" customWidth="1"/>
    <col min="10492" max="10492" width="23.33203125" style="535" customWidth="1"/>
    <col min="10493" max="10493" width="21.33203125" style="535" customWidth="1"/>
    <col min="10494" max="10494" width="9.33203125" style="535" customWidth="1"/>
    <col min="10495" max="10495" width="8" style="535" bestFit="1" customWidth="1"/>
    <col min="10496" max="10496" width="15.88671875" style="535" customWidth="1"/>
    <col min="10497" max="10524" width="11.44140625" style="535" customWidth="1"/>
    <col min="10525" max="10744" width="8.88671875" style="535"/>
    <col min="10745" max="10745" width="1.33203125" style="535" customWidth="1"/>
    <col min="10746" max="10746" width="7.88671875" style="535" customWidth="1"/>
    <col min="10747" max="10747" width="8.33203125" style="535" customWidth="1"/>
    <col min="10748" max="10748" width="23.33203125" style="535" customWidth="1"/>
    <col min="10749" max="10749" width="21.33203125" style="535" customWidth="1"/>
    <col min="10750" max="10750" width="9.33203125" style="535" customWidth="1"/>
    <col min="10751" max="10751" width="8" style="535" bestFit="1" customWidth="1"/>
    <col min="10752" max="10752" width="15.88671875" style="535" customWidth="1"/>
    <col min="10753" max="10780" width="11.44140625" style="535" customWidth="1"/>
    <col min="10781" max="11000" width="8.88671875" style="535"/>
    <col min="11001" max="11001" width="1.33203125" style="535" customWidth="1"/>
    <col min="11002" max="11002" width="7.88671875" style="535" customWidth="1"/>
    <col min="11003" max="11003" width="8.33203125" style="535" customWidth="1"/>
    <col min="11004" max="11004" width="23.33203125" style="535" customWidth="1"/>
    <col min="11005" max="11005" width="21.33203125" style="535" customWidth="1"/>
    <col min="11006" max="11006" width="9.33203125" style="535" customWidth="1"/>
    <col min="11007" max="11007" width="8" style="535" bestFit="1" customWidth="1"/>
    <col min="11008" max="11008" width="15.88671875" style="535" customWidth="1"/>
    <col min="11009" max="11036" width="11.44140625" style="535" customWidth="1"/>
    <col min="11037" max="11256" width="8.88671875" style="535"/>
    <col min="11257" max="11257" width="1.33203125" style="535" customWidth="1"/>
    <col min="11258" max="11258" width="7.88671875" style="535" customWidth="1"/>
    <col min="11259" max="11259" width="8.33203125" style="535" customWidth="1"/>
    <col min="11260" max="11260" width="23.33203125" style="535" customWidth="1"/>
    <col min="11261" max="11261" width="21.33203125" style="535" customWidth="1"/>
    <col min="11262" max="11262" width="9.33203125" style="535" customWidth="1"/>
    <col min="11263" max="11263" width="8" style="535" bestFit="1" customWidth="1"/>
    <col min="11264" max="11264" width="15.88671875" style="535" customWidth="1"/>
    <col min="11265" max="11292" width="11.44140625" style="535" customWidth="1"/>
    <col min="11293" max="11512" width="8.88671875" style="535"/>
    <col min="11513" max="11513" width="1.33203125" style="535" customWidth="1"/>
    <col min="11514" max="11514" width="7.88671875" style="535" customWidth="1"/>
    <col min="11515" max="11515" width="8.33203125" style="535" customWidth="1"/>
    <col min="11516" max="11516" width="23.33203125" style="535" customWidth="1"/>
    <col min="11517" max="11517" width="21.33203125" style="535" customWidth="1"/>
    <col min="11518" max="11518" width="9.33203125" style="535" customWidth="1"/>
    <col min="11519" max="11519" width="8" style="535" bestFit="1" customWidth="1"/>
    <col min="11520" max="11520" width="15.88671875" style="535" customWidth="1"/>
    <col min="11521" max="11548" width="11.44140625" style="535" customWidth="1"/>
    <col min="11549" max="11768" width="8.88671875" style="535"/>
    <col min="11769" max="11769" width="1.33203125" style="535" customWidth="1"/>
    <col min="11770" max="11770" width="7.88671875" style="535" customWidth="1"/>
    <col min="11771" max="11771" width="8.33203125" style="535" customWidth="1"/>
    <col min="11772" max="11772" width="23.33203125" style="535" customWidth="1"/>
    <col min="11773" max="11773" width="21.33203125" style="535" customWidth="1"/>
    <col min="11774" max="11774" width="9.33203125" style="535" customWidth="1"/>
    <col min="11775" max="11775" width="8" style="535" bestFit="1" customWidth="1"/>
    <col min="11776" max="11776" width="15.88671875" style="535" customWidth="1"/>
    <col min="11777" max="11804" width="11.44140625" style="535" customWidth="1"/>
    <col min="11805" max="12024" width="8.88671875" style="535"/>
    <col min="12025" max="12025" width="1.33203125" style="535" customWidth="1"/>
    <col min="12026" max="12026" width="7.88671875" style="535" customWidth="1"/>
    <col min="12027" max="12027" width="8.33203125" style="535" customWidth="1"/>
    <col min="12028" max="12028" width="23.33203125" style="535" customWidth="1"/>
    <col min="12029" max="12029" width="21.33203125" style="535" customWidth="1"/>
    <col min="12030" max="12030" width="9.33203125" style="535" customWidth="1"/>
    <col min="12031" max="12031" width="8" style="535" bestFit="1" customWidth="1"/>
    <col min="12032" max="12032" width="15.88671875" style="535" customWidth="1"/>
    <col min="12033" max="12060" width="11.44140625" style="535" customWidth="1"/>
    <col min="12061" max="12280" width="8.88671875" style="535"/>
    <col min="12281" max="12281" width="1.33203125" style="535" customWidth="1"/>
    <col min="12282" max="12282" width="7.88671875" style="535" customWidth="1"/>
    <col min="12283" max="12283" width="8.33203125" style="535" customWidth="1"/>
    <col min="12284" max="12284" width="23.33203125" style="535" customWidth="1"/>
    <col min="12285" max="12285" width="21.33203125" style="535" customWidth="1"/>
    <col min="12286" max="12286" width="9.33203125" style="535" customWidth="1"/>
    <col min="12287" max="12287" width="8" style="535" bestFit="1" customWidth="1"/>
    <col min="12288" max="12288" width="15.88671875" style="535" customWidth="1"/>
    <col min="12289" max="12316" width="11.44140625" style="535" customWidth="1"/>
    <col min="12317" max="12536" width="8.88671875" style="535"/>
    <col min="12537" max="12537" width="1.33203125" style="535" customWidth="1"/>
    <col min="12538" max="12538" width="7.88671875" style="535" customWidth="1"/>
    <col min="12539" max="12539" width="8.33203125" style="535" customWidth="1"/>
    <col min="12540" max="12540" width="23.33203125" style="535" customWidth="1"/>
    <col min="12541" max="12541" width="21.33203125" style="535" customWidth="1"/>
    <col min="12542" max="12542" width="9.33203125" style="535" customWidth="1"/>
    <col min="12543" max="12543" width="8" style="535" bestFit="1" customWidth="1"/>
    <col min="12544" max="12544" width="15.88671875" style="535" customWidth="1"/>
    <col min="12545" max="12572" width="11.44140625" style="535" customWidth="1"/>
    <col min="12573" max="12792" width="8.88671875" style="535"/>
    <col min="12793" max="12793" width="1.33203125" style="535" customWidth="1"/>
    <col min="12794" max="12794" width="7.88671875" style="535" customWidth="1"/>
    <col min="12795" max="12795" width="8.33203125" style="535" customWidth="1"/>
    <col min="12796" max="12796" width="23.33203125" style="535" customWidth="1"/>
    <col min="12797" max="12797" width="21.33203125" style="535" customWidth="1"/>
    <col min="12798" max="12798" width="9.33203125" style="535" customWidth="1"/>
    <col min="12799" max="12799" width="8" style="535" bestFit="1" customWidth="1"/>
    <col min="12800" max="12800" width="15.88671875" style="535" customWidth="1"/>
    <col min="12801" max="12828" width="11.44140625" style="535" customWidth="1"/>
    <col min="12829" max="13048" width="8.88671875" style="535"/>
    <col min="13049" max="13049" width="1.33203125" style="535" customWidth="1"/>
    <col min="13050" max="13050" width="7.88671875" style="535" customWidth="1"/>
    <col min="13051" max="13051" width="8.33203125" style="535" customWidth="1"/>
    <col min="13052" max="13052" width="23.33203125" style="535" customWidth="1"/>
    <col min="13053" max="13053" width="21.33203125" style="535" customWidth="1"/>
    <col min="13054" max="13054" width="9.33203125" style="535" customWidth="1"/>
    <col min="13055" max="13055" width="8" style="535" bestFit="1" customWidth="1"/>
    <col min="13056" max="13056" width="15.88671875" style="535" customWidth="1"/>
    <col min="13057" max="13084" width="11.44140625" style="535" customWidth="1"/>
    <col min="13085" max="13304" width="8.88671875" style="535"/>
    <col min="13305" max="13305" width="1.33203125" style="535" customWidth="1"/>
    <col min="13306" max="13306" width="7.88671875" style="535" customWidth="1"/>
    <col min="13307" max="13307" width="8.33203125" style="535" customWidth="1"/>
    <col min="13308" max="13308" width="23.33203125" style="535" customWidth="1"/>
    <col min="13309" max="13309" width="21.33203125" style="535" customWidth="1"/>
    <col min="13310" max="13310" width="9.33203125" style="535" customWidth="1"/>
    <col min="13311" max="13311" width="8" style="535" bestFit="1" customWidth="1"/>
    <col min="13312" max="13312" width="15.88671875" style="535" customWidth="1"/>
    <col min="13313" max="13340" width="11.44140625" style="535" customWidth="1"/>
    <col min="13341" max="13560" width="8.88671875" style="535"/>
    <col min="13561" max="13561" width="1.33203125" style="535" customWidth="1"/>
    <col min="13562" max="13562" width="7.88671875" style="535" customWidth="1"/>
    <col min="13563" max="13563" width="8.33203125" style="535" customWidth="1"/>
    <col min="13564" max="13564" width="23.33203125" style="535" customWidth="1"/>
    <col min="13565" max="13565" width="21.33203125" style="535" customWidth="1"/>
    <col min="13566" max="13566" width="9.33203125" style="535" customWidth="1"/>
    <col min="13567" max="13567" width="8" style="535" bestFit="1" customWidth="1"/>
    <col min="13568" max="13568" width="15.88671875" style="535" customWidth="1"/>
    <col min="13569" max="13596" width="11.44140625" style="535" customWidth="1"/>
    <col min="13597" max="13816" width="8.88671875" style="535"/>
    <col min="13817" max="13817" width="1.33203125" style="535" customWidth="1"/>
    <col min="13818" max="13818" width="7.88671875" style="535" customWidth="1"/>
    <col min="13819" max="13819" width="8.33203125" style="535" customWidth="1"/>
    <col min="13820" max="13820" width="23.33203125" style="535" customWidth="1"/>
    <col min="13821" max="13821" width="21.33203125" style="535" customWidth="1"/>
    <col min="13822" max="13822" width="9.33203125" style="535" customWidth="1"/>
    <col min="13823" max="13823" width="8" style="535" bestFit="1" customWidth="1"/>
    <col min="13824" max="13824" width="15.88671875" style="535" customWidth="1"/>
    <col min="13825" max="13852" width="11.44140625" style="535" customWidth="1"/>
    <col min="13853" max="14072" width="8.88671875" style="535"/>
    <col min="14073" max="14073" width="1.33203125" style="535" customWidth="1"/>
    <col min="14074" max="14074" width="7.88671875" style="535" customWidth="1"/>
    <col min="14075" max="14075" width="8.33203125" style="535" customWidth="1"/>
    <col min="14076" max="14076" width="23.33203125" style="535" customWidth="1"/>
    <col min="14077" max="14077" width="21.33203125" style="535" customWidth="1"/>
    <col min="14078" max="14078" width="9.33203125" style="535" customWidth="1"/>
    <col min="14079" max="14079" width="8" style="535" bestFit="1" customWidth="1"/>
    <col min="14080" max="14080" width="15.88671875" style="535" customWidth="1"/>
    <col min="14081" max="14108" width="11.44140625" style="535" customWidth="1"/>
    <col min="14109" max="14328" width="8.88671875" style="535"/>
    <col min="14329" max="14329" width="1.33203125" style="535" customWidth="1"/>
    <col min="14330" max="14330" width="7.88671875" style="535" customWidth="1"/>
    <col min="14331" max="14331" width="8.33203125" style="535" customWidth="1"/>
    <col min="14332" max="14332" width="23.33203125" style="535" customWidth="1"/>
    <col min="14333" max="14333" width="21.33203125" style="535" customWidth="1"/>
    <col min="14334" max="14334" width="9.33203125" style="535" customWidth="1"/>
    <col min="14335" max="14335" width="8" style="535" bestFit="1" customWidth="1"/>
    <col min="14336" max="14336" width="15.88671875" style="535" customWidth="1"/>
    <col min="14337" max="14364" width="11.44140625" style="535" customWidth="1"/>
    <col min="14365" max="14584" width="8.88671875" style="535"/>
    <col min="14585" max="14585" width="1.33203125" style="535" customWidth="1"/>
    <col min="14586" max="14586" width="7.88671875" style="535" customWidth="1"/>
    <col min="14587" max="14587" width="8.33203125" style="535" customWidth="1"/>
    <col min="14588" max="14588" width="23.33203125" style="535" customWidth="1"/>
    <col min="14589" max="14589" width="21.33203125" style="535" customWidth="1"/>
    <col min="14590" max="14590" width="9.33203125" style="535" customWidth="1"/>
    <col min="14591" max="14591" width="8" style="535" bestFit="1" customWidth="1"/>
    <col min="14592" max="14592" width="15.88671875" style="535" customWidth="1"/>
    <col min="14593" max="14620" width="11.44140625" style="535" customWidth="1"/>
    <col min="14621" max="14840" width="8.88671875" style="535"/>
    <col min="14841" max="14841" width="1.33203125" style="535" customWidth="1"/>
    <col min="14842" max="14842" width="7.88671875" style="535" customWidth="1"/>
    <col min="14843" max="14843" width="8.33203125" style="535" customWidth="1"/>
    <col min="14844" max="14844" width="23.33203125" style="535" customWidth="1"/>
    <col min="14845" max="14845" width="21.33203125" style="535" customWidth="1"/>
    <col min="14846" max="14846" width="9.33203125" style="535" customWidth="1"/>
    <col min="14847" max="14847" width="8" style="535" bestFit="1" customWidth="1"/>
    <col min="14848" max="14848" width="15.88671875" style="535" customWidth="1"/>
    <col min="14849" max="14876" width="11.44140625" style="535" customWidth="1"/>
    <col min="14877" max="15096" width="8.88671875" style="535"/>
    <col min="15097" max="15097" width="1.33203125" style="535" customWidth="1"/>
    <col min="15098" max="15098" width="7.88671875" style="535" customWidth="1"/>
    <col min="15099" max="15099" width="8.33203125" style="535" customWidth="1"/>
    <col min="15100" max="15100" width="23.33203125" style="535" customWidth="1"/>
    <col min="15101" max="15101" width="21.33203125" style="535" customWidth="1"/>
    <col min="15102" max="15102" width="9.33203125" style="535" customWidth="1"/>
    <col min="15103" max="15103" width="8" style="535" bestFit="1" customWidth="1"/>
    <col min="15104" max="15104" width="15.88671875" style="535" customWidth="1"/>
    <col min="15105" max="15132" width="11.44140625" style="535" customWidth="1"/>
    <col min="15133" max="15352" width="8.88671875" style="535"/>
    <col min="15353" max="15353" width="1.33203125" style="535" customWidth="1"/>
    <col min="15354" max="15354" width="7.88671875" style="535" customWidth="1"/>
    <col min="15355" max="15355" width="8.33203125" style="535" customWidth="1"/>
    <col min="15356" max="15356" width="23.33203125" style="535" customWidth="1"/>
    <col min="15357" max="15357" width="21.33203125" style="535" customWidth="1"/>
    <col min="15358" max="15358" width="9.33203125" style="535" customWidth="1"/>
    <col min="15359" max="15359" width="8" style="535" bestFit="1" customWidth="1"/>
    <col min="15360" max="15360" width="15.88671875" style="535" customWidth="1"/>
    <col min="15361" max="15388" width="11.44140625" style="535" customWidth="1"/>
    <col min="15389" max="15608" width="8.88671875" style="535"/>
    <col min="15609" max="15609" width="1.33203125" style="535" customWidth="1"/>
    <col min="15610" max="15610" width="7.88671875" style="535" customWidth="1"/>
    <col min="15611" max="15611" width="8.33203125" style="535" customWidth="1"/>
    <col min="15612" max="15612" width="23.33203125" style="535" customWidth="1"/>
    <col min="15613" max="15613" width="21.33203125" style="535" customWidth="1"/>
    <col min="15614" max="15614" width="9.33203125" style="535" customWidth="1"/>
    <col min="15615" max="15615" width="8" style="535" bestFit="1" customWidth="1"/>
    <col min="15616" max="15616" width="15.88671875" style="535" customWidth="1"/>
    <col min="15617" max="15644" width="11.44140625" style="535" customWidth="1"/>
    <col min="15645" max="15864" width="8.88671875" style="535"/>
    <col min="15865" max="15865" width="1.33203125" style="535" customWidth="1"/>
    <col min="15866" max="15866" width="7.88671875" style="535" customWidth="1"/>
    <col min="15867" max="15867" width="8.33203125" style="535" customWidth="1"/>
    <col min="15868" max="15868" width="23.33203125" style="535" customWidth="1"/>
    <col min="15869" max="15869" width="21.33203125" style="535" customWidth="1"/>
    <col min="15870" max="15870" width="9.33203125" style="535" customWidth="1"/>
    <col min="15871" max="15871" width="8" style="535" bestFit="1" customWidth="1"/>
    <col min="15872" max="15872" width="15.88671875" style="535" customWidth="1"/>
    <col min="15873" max="15900" width="11.44140625" style="535" customWidth="1"/>
    <col min="15901" max="16120" width="8.88671875" style="535"/>
    <col min="16121" max="16121" width="1.33203125" style="535" customWidth="1"/>
    <col min="16122" max="16122" width="7.88671875" style="535" customWidth="1"/>
    <col min="16123" max="16123" width="8.33203125" style="535" customWidth="1"/>
    <col min="16124" max="16124" width="23.33203125" style="535" customWidth="1"/>
    <col min="16125" max="16125" width="21.33203125" style="535" customWidth="1"/>
    <col min="16126" max="16126" width="9.33203125" style="535" customWidth="1"/>
    <col min="16127" max="16127" width="8" style="535" bestFit="1" customWidth="1"/>
    <col min="16128" max="16128" width="15.88671875" style="535" customWidth="1"/>
    <col min="16129" max="16156" width="11.44140625" style="535" customWidth="1"/>
    <col min="16157" max="16384" width="8.88671875" style="535"/>
  </cols>
  <sheetData>
    <row r="1" spans="1:36" ht="27" customHeight="1" thickBot="1" x14ac:dyDescent="0.25">
      <c r="A1" s="524"/>
      <c r="B1" s="525"/>
      <c r="C1" s="526" t="s">
        <v>142</v>
      </c>
      <c r="D1" s="527"/>
      <c r="E1" s="528"/>
      <c r="F1" s="529"/>
      <c r="G1" s="529"/>
      <c r="H1" s="530"/>
      <c r="I1" s="531"/>
      <c r="J1" s="532"/>
      <c r="K1" s="90"/>
      <c r="L1" s="533"/>
      <c r="M1" s="530"/>
      <c r="N1" s="529"/>
      <c r="O1" s="53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534"/>
      <c r="AI1" s="90"/>
      <c r="AJ1" s="90"/>
    </row>
    <row r="2" spans="1:36" ht="27" customHeight="1" thickBot="1" x14ac:dyDescent="0.25">
      <c r="A2" s="536"/>
      <c r="B2" s="537"/>
      <c r="C2" s="538" t="s">
        <v>115</v>
      </c>
      <c r="D2" s="539" t="s">
        <v>143</v>
      </c>
      <c r="E2" s="539" t="s">
        <v>116</v>
      </c>
      <c r="F2" s="539" t="s">
        <v>144</v>
      </c>
      <c r="G2" s="540" t="s">
        <v>145</v>
      </c>
      <c r="H2" s="541" t="str">
        <f>'TITLE PAGE'!D14</f>
        <v>2016-17</v>
      </c>
      <c r="I2" s="542" t="str">
        <f>'WRZ summary'!E3</f>
        <v>For info 2017-18</v>
      </c>
      <c r="J2" s="543" t="str">
        <f>'WRZ summary'!F3</f>
        <v>For info 2018-19</v>
      </c>
      <c r="K2" s="543" t="str">
        <f>'WRZ summary'!G3</f>
        <v>For info 2019-20</v>
      </c>
      <c r="L2" s="544" t="str">
        <f>'WRZ summary'!H3</f>
        <v>2020-21</v>
      </c>
      <c r="M2" s="544" t="str">
        <f>'WRZ summary'!I3</f>
        <v>2021-22</v>
      </c>
      <c r="N2" s="544" t="str">
        <f>'WRZ summary'!J3</f>
        <v>2022-23</v>
      </c>
      <c r="O2" s="544" t="str">
        <f>'WRZ summary'!K3</f>
        <v>2023-24</v>
      </c>
      <c r="P2" s="544" t="str">
        <f>'WRZ summary'!L3</f>
        <v>2024-25</v>
      </c>
      <c r="Q2" s="544" t="str">
        <f>'WRZ summary'!M3</f>
        <v>2025-26</v>
      </c>
      <c r="R2" s="544" t="str">
        <f>'WRZ summary'!N3</f>
        <v>2026-27</v>
      </c>
      <c r="S2" s="544" t="str">
        <f>'WRZ summary'!O3</f>
        <v>2027-28</v>
      </c>
      <c r="T2" s="544" t="str">
        <f>'WRZ summary'!P3</f>
        <v>2028-29</v>
      </c>
      <c r="U2" s="544" t="str">
        <f>'WRZ summary'!Q3</f>
        <v>2029-2030</v>
      </c>
      <c r="V2" s="544" t="str">
        <f>'WRZ summary'!R3</f>
        <v>2030-2031</v>
      </c>
      <c r="W2" s="544" t="str">
        <f>'WRZ summary'!S3</f>
        <v>2031-2032</v>
      </c>
      <c r="X2" s="544" t="str">
        <f>'WRZ summary'!T3</f>
        <v>2032-33</v>
      </c>
      <c r="Y2" s="544" t="str">
        <f>'WRZ summary'!U3</f>
        <v>2033-34</v>
      </c>
      <c r="Z2" s="544" t="str">
        <f>'WRZ summary'!V3</f>
        <v>2034-35</v>
      </c>
      <c r="AA2" s="544" t="str">
        <f>'WRZ summary'!W3</f>
        <v>2035-36</v>
      </c>
      <c r="AB2" s="544" t="str">
        <f>'WRZ summary'!X3</f>
        <v>2036-37</v>
      </c>
      <c r="AC2" s="544" t="str">
        <f>'WRZ summary'!Y3</f>
        <v>2037-38</v>
      </c>
      <c r="AD2" s="544" t="str">
        <f>'WRZ summary'!Z3</f>
        <v>2038-39</v>
      </c>
      <c r="AE2" s="544" t="str">
        <f>'WRZ summary'!AA3</f>
        <v>2039-40</v>
      </c>
      <c r="AF2" s="544" t="str">
        <f>'WRZ summary'!AB3</f>
        <v>2040-41</v>
      </c>
      <c r="AG2" s="544" t="str">
        <f>'WRZ summary'!AC3</f>
        <v>2041-42</v>
      </c>
      <c r="AH2" s="544" t="str">
        <f>'WRZ summary'!AD3</f>
        <v>2042-43</v>
      </c>
      <c r="AI2" s="544" t="str">
        <f>'WRZ summary'!AE3</f>
        <v>2043-44</v>
      </c>
      <c r="AJ2" s="545" t="str">
        <f>'WRZ summary'!AF3</f>
        <v>2044-45</v>
      </c>
    </row>
    <row r="3" spans="1:36" ht="27" customHeight="1" thickBot="1" x14ac:dyDescent="0.25">
      <c r="A3" s="419"/>
      <c r="B3" s="420"/>
      <c r="C3" s="258" t="s">
        <v>146</v>
      </c>
      <c r="D3" s="546" t="s">
        <v>147</v>
      </c>
      <c r="E3" s="547" t="s">
        <v>127</v>
      </c>
      <c r="F3" s="546" t="s">
        <v>78</v>
      </c>
      <c r="G3" s="546">
        <v>2</v>
      </c>
      <c r="H3" s="548">
        <v>5</v>
      </c>
      <c r="I3" s="549">
        <v>5</v>
      </c>
      <c r="J3" s="549">
        <v>5</v>
      </c>
      <c r="K3" s="550">
        <v>5</v>
      </c>
      <c r="L3" s="551">
        <v>5</v>
      </c>
      <c r="M3" s="551">
        <v>5</v>
      </c>
      <c r="N3" s="551">
        <v>5</v>
      </c>
      <c r="O3" s="551">
        <v>5</v>
      </c>
      <c r="P3" s="551">
        <v>5</v>
      </c>
      <c r="Q3" s="551">
        <v>5</v>
      </c>
      <c r="R3" s="551">
        <v>5</v>
      </c>
      <c r="S3" s="551">
        <v>5</v>
      </c>
      <c r="T3" s="551">
        <v>5</v>
      </c>
      <c r="U3" s="551">
        <v>5</v>
      </c>
      <c r="V3" s="551">
        <v>5</v>
      </c>
      <c r="W3" s="551">
        <v>5</v>
      </c>
      <c r="X3" s="551">
        <v>5</v>
      </c>
      <c r="Y3" s="551">
        <v>5</v>
      </c>
      <c r="Z3" s="551">
        <v>5</v>
      </c>
      <c r="AA3" s="551">
        <v>5</v>
      </c>
      <c r="AB3" s="551">
        <v>5</v>
      </c>
      <c r="AC3" s="551">
        <v>5</v>
      </c>
      <c r="AD3" s="551">
        <v>5</v>
      </c>
      <c r="AE3" s="551">
        <v>5</v>
      </c>
      <c r="AF3" s="551">
        <v>5</v>
      </c>
      <c r="AG3" s="551">
        <v>5</v>
      </c>
      <c r="AH3" s="551">
        <v>5</v>
      </c>
      <c r="AI3" s="551">
        <v>5</v>
      </c>
      <c r="AJ3" s="552">
        <v>5</v>
      </c>
    </row>
    <row r="4" spans="1:36" ht="27" customHeight="1" x14ac:dyDescent="0.2">
      <c r="A4" s="412"/>
      <c r="B4" s="498" t="s">
        <v>148</v>
      </c>
      <c r="C4" s="259" t="s">
        <v>149</v>
      </c>
      <c r="D4" s="553" t="s">
        <v>150</v>
      </c>
      <c r="E4" s="554" t="s">
        <v>151</v>
      </c>
      <c r="F4" s="553" t="s">
        <v>78</v>
      </c>
      <c r="G4" s="553">
        <v>2</v>
      </c>
      <c r="H4" s="555">
        <f t="shared" ref="H4:AJ4" si="0">SUM(H5:H6)</f>
        <v>0</v>
      </c>
      <c r="I4" s="549">
        <f t="shared" si="0"/>
        <v>0</v>
      </c>
      <c r="J4" s="549">
        <f t="shared" si="0"/>
        <v>0</v>
      </c>
      <c r="K4" s="549">
        <f t="shared" si="0"/>
        <v>0</v>
      </c>
      <c r="L4" s="242">
        <f t="shared" si="0"/>
        <v>0</v>
      </c>
      <c r="M4" s="242">
        <f t="shared" si="0"/>
        <v>0</v>
      </c>
      <c r="N4" s="242">
        <f t="shared" si="0"/>
        <v>0</v>
      </c>
      <c r="O4" s="242">
        <f t="shared" si="0"/>
        <v>0</v>
      </c>
      <c r="P4" s="242">
        <f t="shared" si="0"/>
        <v>0</v>
      </c>
      <c r="Q4" s="242">
        <f t="shared" si="0"/>
        <v>0</v>
      </c>
      <c r="R4" s="242">
        <f t="shared" si="0"/>
        <v>0</v>
      </c>
      <c r="S4" s="242">
        <f t="shared" si="0"/>
        <v>0</v>
      </c>
      <c r="T4" s="242">
        <f t="shared" si="0"/>
        <v>0</v>
      </c>
      <c r="U4" s="242">
        <f t="shared" si="0"/>
        <v>0</v>
      </c>
      <c r="V4" s="242">
        <f t="shared" si="0"/>
        <v>0</v>
      </c>
      <c r="W4" s="242">
        <f t="shared" si="0"/>
        <v>0</v>
      </c>
      <c r="X4" s="242">
        <f t="shared" si="0"/>
        <v>0</v>
      </c>
      <c r="Y4" s="242">
        <f t="shared" si="0"/>
        <v>0</v>
      </c>
      <c r="Z4" s="242">
        <f t="shared" si="0"/>
        <v>0</v>
      </c>
      <c r="AA4" s="242">
        <f t="shared" si="0"/>
        <v>0</v>
      </c>
      <c r="AB4" s="242">
        <f t="shared" si="0"/>
        <v>0</v>
      </c>
      <c r="AC4" s="242">
        <f t="shared" si="0"/>
        <v>0</v>
      </c>
      <c r="AD4" s="242">
        <f t="shared" si="0"/>
        <v>0</v>
      </c>
      <c r="AE4" s="242">
        <f t="shared" si="0"/>
        <v>0</v>
      </c>
      <c r="AF4" s="242">
        <f t="shared" si="0"/>
        <v>0</v>
      </c>
      <c r="AG4" s="242">
        <f t="shared" si="0"/>
        <v>0</v>
      </c>
      <c r="AH4" s="242">
        <f t="shared" si="0"/>
        <v>0</v>
      </c>
      <c r="AI4" s="242">
        <f t="shared" si="0"/>
        <v>0</v>
      </c>
      <c r="AJ4" s="242">
        <f t="shared" si="0"/>
        <v>0</v>
      </c>
    </row>
    <row r="5" spans="1:36" ht="27" customHeight="1" x14ac:dyDescent="0.2">
      <c r="A5" s="556"/>
      <c r="B5" s="498"/>
      <c r="C5" s="557" t="s">
        <v>152</v>
      </c>
      <c r="D5" s="558" t="s">
        <v>153</v>
      </c>
      <c r="E5" s="559" t="s">
        <v>127</v>
      </c>
      <c r="F5" s="397" t="s">
        <v>78</v>
      </c>
      <c r="G5" s="560">
        <v>2</v>
      </c>
      <c r="H5" s="561">
        <v>0</v>
      </c>
      <c r="I5" s="562">
        <v>0</v>
      </c>
      <c r="J5" s="562">
        <v>0</v>
      </c>
      <c r="K5" s="562">
        <v>0</v>
      </c>
      <c r="L5" s="563">
        <v>0</v>
      </c>
      <c r="M5" s="563">
        <v>0</v>
      </c>
      <c r="N5" s="563">
        <v>0</v>
      </c>
      <c r="O5" s="563">
        <v>0</v>
      </c>
      <c r="P5" s="563">
        <v>0</v>
      </c>
      <c r="Q5" s="563">
        <v>0</v>
      </c>
      <c r="R5" s="563">
        <v>0</v>
      </c>
      <c r="S5" s="563">
        <v>0</v>
      </c>
      <c r="T5" s="563">
        <v>0</v>
      </c>
      <c r="U5" s="563">
        <v>0</v>
      </c>
      <c r="V5" s="563">
        <v>0</v>
      </c>
      <c r="W5" s="563">
        <v>0</v>
      </c>
      <c r="X5" s="563">
        <v>0</v>
      </c>
      <c r="Y5" s="563">
        <v>0</v>
      </c>
      <c r="Z5" s="563">
        <v>0</v>
      </c>
      <c r="AA5" s="563">
        <v>0</v>
      </c>
      <c r="AB5" s="563">
        <v>0</v>
      </c>
      <c r="AC5" s="563">
        <v>0</v>
      </c>
      <c r="AD5" s="563">
        <v>0</v>
      </c>
      <c r="AE5" s="563">
        <v>0</v>
      </c>
      <c r="AF5" s="563">
        <v>0</v>
      </c>
      <c r="AG5" s="563">
        <v>0</v>
      </c>
      <c r="AH5" s="563">
        <v>0</v>
      </c>
      <c r="AI5" s="563">
        <v>0</v>
      </c>
      <c r="AJ5" s="564">
        <v>0</v>
      </c>
    </row>
    <row r="6" spans="1:36" ht="27" customHeight="1" x14ac:dyDescent="0.2">
      <c r="A6" s="421"/>
      <c r="B6" s="498"/>
      <c r="C6" s="264" t="s">
        <v>126</v>
      </c>
      <c r="D6" s="565" t="s">
        <v>126</v>
      </c>
      <c r="E6" s="565" t="s">
        <v>126</v>
      </c>
      <c r="F6" s="565" t="s">
        <v>126</v>
      </c>
      <c r="G6" s="565">
        <v>2</v>
      </c>
      <c r="H6" s="561"/>
      <c r="I6" s="562" t="s">
        <v>126</v>
      </c>
      <c r="J6" s="562" t="s">
        <v>126</v>
      </c>
      <c r="K6" s="562" t="s">
        <v>126</v>
      </c>
      <c r="L6" s="566"/>
      <c r="M6" s="566" t="s">
        <v>126</v>
      </c>
      <c r="N6" s="566" t="s">
        <v>126</v>
      </c>
      <c r="O6" s="566" t="s">
        <v>126</v>
      </c>
      <c r="P6" s="566" t="s">
        <v>126</v>
      </c>
      <c r="Q6" s="566" t="s">
        <v>126</v>
      </c>
      <c r="R6" s="566" t="s">
        <v>126</v>
      </c>
      <c r="S6" s="566" t="s">
        <v>126</v>
      </c>
      <c r="T6" s="566" t="s">
        <v>126</v>
      </c>
      <c r="U6" s="566" t="s">
        <v>126</v>
      </c>
      <c r="V6" s="566" t="s">
        <v>126</v>
      </c>
      <c r="W6" s="566" t="s">
        <v>126</v>
      </c>
      <c r="X6" s="566" t="s">
        <v>126</v>
      </c>
      <c r="Y6" s="566" t="s">
        <v>126</v>
      </c>
      <c r="Z6" s="566" t="s">
        <v>126</v>
      </c>
      <c r="AA6" s="566" t="s">
        <v>126</v>
      </c>
      <c r="AB6" s="566" t="s">
        <v>126</v>
      </c>
      <c r="AC6" s="566" t="s">
        <v>126</v>
      </c>
      <c r="AD6" s="566" t="s">
        <v>126</v>
      </c>
      <c r="AE6" s="566" t="s">
        <v>126</v>
      </c>
      <c r="AF6" s="566" t="s">
        <v>126</v>
      </c>
      <c r="AG6" s="566" t="s">
        <v>126</v>
      </c>
      <c r="AH6" s="566" t="s">
        <v>126</v>
      </c>
      <c r="AI6" s="566" t="s">
        <v>126</v>
      </c>
      <c r="AJ6" s="567" t="s">
        <v>126</v>
      </c>
    </row>
    <row r="7" spans="1:36" ht="27" customHeight="1" x14ac:dyDescent="0.2">
      <c r="A7" s="412"/>
      <c r="B7" s="498"/>
      <c r="C7" s="263" t="s">
        <v>154</v>
      </c>
      <c r="D7" s="568" t="s">
        <v>155</v>
      </c>
      <c r="E7" s="461" t="s">
        <v>156</v>
      </c>
      <c r="F7" s="295" t="s">
        <v>78</v>
      </c>
      <c r="G7" s="295">
        <v>2</v>
      </c>
      <c r="H7" s="555">
        <f>SUM(H8:H9)</f>
        <v>0</v>
      </c>
      <c r="I7" s="562">
        <f t="shared" ref="I7:AJ7" si="1">SUM(I8:I9)</f>
        <v>0</v>
      </c>
      <c r="J7" s="562">
        <f t="shared" si="1"/>
        <v>0</v>
      </c>
      <c r="K7" s="562">
        <f t="shared" si="1"/>
        <v>0</v>
      </c>
      <c r="L7" s="242">
        <f t="shared" si="1"/>
        <v>0</v>
      </c>
      <c r="M7" s="242">
        <f t="shared" si="1"/>
        <v>0</v>
      </c>
      <c r="N7" s="242">
        <f t="shared" si="1"/>
        <v>0</v>
      </c>
      <c r="O7" s="242">
        <f t="shared" si="1"/>
        <v>0</v>
      </c>
      <c r="P7" s="242">
        <f t="shared" si="1"/>
        <v>0</v>
      </c>
      <c r="Q7" s="242">
        <f t="shared" si="1"/>
        <v>0</v>
      </c>
      <c r="R7" s="242">
        <f t="shared" si="1"/>
        <v>0</v>
      </c>
      <c r="S7" s="242">
        <f t="shared" si="1"/>
        <v>0</v>
      </c>
      <c r="T7" s="242">
        <f t="shared" si="1"/>
        <v>0</v>
      </c>
      <c r="U7" s="242">
        <f t="shared" si="1"/>
        <v>0</v>
      </c>
      <c r="V7" s="242">
        <f t="shared" si="1"/>
        <v>0</v>
      </c>
      <c r="W7" s="242">
        <f t="shared" si="1"/>
        <v>0</v>
      </c>
      <c r="X7" s="242">
        <f t="shared" si="1"/>
        <v>0</v>
      </c>
      <c r="Y7" s="242">
        <f t="shared" si="1"/>
        <v>0</v>
      </c>
      <c r="Z7" s="242">
        <f t="shared" si="1"/>
        <v>0</v>
      </c>
      <c r="AA7" s="242">
        <f t="shared" si="1"/>
        <v>0</v>
      </c>
      <c r="AB7" s="242">
        <f t="shared" si="1"/>
        <v>0</v>
      </c>
      <c r="AC7" s="242">
        <f t="shared" si="1"/>
        <v>0</v>
      </c>
      <c r="AD7" s="242">
        <f t="shared" si="1"/>
        <v>0</v>
      </c>
      <c r="AE7" s="242">
        <f t="shared" si="1"/>
        <v>0</v>
      </c>
      <c r="AF7" s="242">
        <f t="shared" si="1"/>
        <v>0</v>
      </c>
      <c r="AG7" s="242">
        <f t="shared" si="1"/>
        <v>0</v>
      </c>
      <c r="AH7" s="242">
        <f t="shared" si="1"/>
        <v>0</v>
      </c>
      <c r="AI7" s="242">
        <f t="shared" si="1"/>
        <v>0</v>
      </c>
      <c r="AJ7" s="242">
        <f t="shared" si="1"/>
        <v>0</v>
      </c>
    </row>
    <row r="8" spans="1:36" ht="27" customHeight="1" x14ac:dyDescent="0.2">
      <c r="A8" s="556"/>
      <c r="B8" s="498"/>
      <c r="C8" s="557" t="s">
        <v>157</v>
      </c>
      <c r="D8" s="569" t="s">
        <v>158</v>
      </c>
      <c r="E8" s="559" t="s">
        <v>127</v>
      </c>
      <c r="F8" s="397" t="s">
        <v>78</v>
      </c>
      <c r="G8" s="560">
        <v>2</v>
      </c>
      <c r="H8" s="561">
        <v>0</v>
      </c>
      <c r="I8" s="562">
        <v>0</v>
      </c>
      <c r="J8" s="562">
        <v>0</v>
      </c>
      <c r="K8" s="562">
        <v>0</v>
      </c>
      <c r="L8" s="563">
        <v>0</v>
      </c>
      <c r="M8" s="563">
        <v>0</v>
      </c>
      <c r="N8" s="563">
        <v>0</v>
      </c>
      <c r="O8" s="563">
        <v>0</v>
      </c>
      <c r="P8" s="563">
        <v>0</v>
      </c>
      <c r="Q8" s="563">
        <v>0</v>
      </c>
      <c r="R8" s="563">
        <v>0</v>
      </c>
      <c r="S8" s="563">
        <v>0</v>
      </c>
      <c r="T8" s="563">
        <v>0</v>
      </c>
      <c r="U8" s="563">
        <v>0</v>
      </c>
      <c r="V8" s="563">
        <v>0</v>
      </c>
      <c r="W8" s="563">
        <v>0</v>
      </c>
      <c r="X8" s="563">
        <v>0</v>
      </c>
      <c r="Y8" s="563">
        <v>0</v>
      </c>
      <c r="Z8" s="563">
        <v>0</v>
      </c>
      <c r="AA8" s="563">
        <v>0</v>
      </c>
      <c r="AB8" s="563">
        <v>0</v>
      </c>
      <c r="AC8" s="563">
        <v>0</v>
      </c>
      <c r="AD8" s="563">
        <v>0</v>
      </c>
      <c r="AE8" s="563">
        <v>0</v>
      </c>
      <c r="AF8" s="563">
        <v>0</v>
      </c>
      <c r="AG8" s="563">
        <v>0</v>
      </c>
      <c r="AH8" s="563">
        <v>0</v>
      </c>
      <c r="AI8" s="563">
        <v>0</v>
      </c>
      <c r="AJ8" s="564">
        <v>0</v>
      </c>
    </row>
    <row r="9" spans="1:36" ht="27" customHeight="1" x14ac:dyDescent="0.2">
      <c r="A9" s="421"/>
      <c r="B9" s="498"/>
      <c r="C9" s="264" t="s">
        <v>126</v>
      </c>
      <c r="D9" s="565" t="s">
        <v>126</v>
      </c>
      <c r="E9" s="565" t="s">
        <v>126</v>
      </c>
      <c r="F9" s="565" t="s">
        <v>126</v>
      </c>
      <c r="G9" s="565">
        <v>2</v>
      </c>
      <c r="H9" s="561" t="s">
        <v>126</v>
      </c>
      <c r="I9" s="562" t="s">
        <v>126</v>
      </c>
      <c r="J9" s="562" t="s">
        <v>126</v>
      </c>
      <c r="K9" s="562" t="s">
        <v>126</v>
      </c>
      <c r="L9" s="566" t="s">
        <v>126</v>
      </c>
      <c r="M9" s="566" t="s">
        <v>126</v>
      </c>
      <c r="N9" s="566" t="s">
        <v>126</v>
      </c>
      <c r="O9" s="566" t="s">
        <v>126</v>
      </c>
      <c r="P9" s="566" t="s">
        <v>126</v>
      </c>
      <c r="Q9" s="566" t="s">
        <v>126</v>
      </c>
      <c r="R9" s="566" t="s">
        <v>126</v>
      </c>
      <c r="S9" s="566" t="s">
        <v>126</v>
      </c>
      <c r="T9" s="566" t="s">
        <v>126</v>
      </c>
      <c r="U9" s="566" t="s">
        <v>126</v>
      </c>
      <c r="V9" s="566" t="s">
        <v>126</v>
      </c>
      <c r="W9" s="566" t="s">
        <v>126</v>
      </c>
      <c r="X9" s="566" t="s">
        <v>126</v>
      </c>
      <c r="Y9" s="566" t="s">
        <v>126</v>
      </c>
      <c r="Z9" s="566" t="s">
        <v>126</v>
      </c>
      <c r="AA9" s="566" t="s">
        <v>126</v>
      </c>
      <c r="AB9" s="566" t="s">
        <v>126</v>
      </c>
      <c r="AC9" s="566" t="s">
        <v>126</v>
      </c>
      <c r="AD9" s="566" t="s">
        <v>126</v>
      </c>
      <c r="AE9" s="566" t="s">
        <v>126</v>
      </c>
      <c r="AF9" s="566" t="s">
        <v>126</v>
      </c>
      <c r="AG9" s="566" t="s">
        <v>126</v>
      </c>
      <c r="AH9" s="566" t="s">
        <v>126</v>
      </c>
      <c r="AI9" s="566" t="s">
        <v>126</v>
      </c>
      <c r="AJ9" s="567" t="s">
        <v>126</v>
      </c>
    </row>
    <row r="10" spans="1:36" ht="27" customHeight="1" x14ac:dyDescent="0.2">
      <c r="A10" s="412"/>
      <c r="B10" s="498"/>
      <c r="C10" s="259" t="s">
        <v>159</v>
      </c>
      <c r="D10" s="295" t="s">
        <v>160</v>
      </c>
      <c r="E10" s="461" t="s">
        <v>161</v>
      </c>
      <c r="F10" s="568" t="s">
        <v>78</v>
      </c>
      <c r="G10" s="568">
        <v>2</v>
      </c>
      <c r="H10" s="570">
        <f>SUM(H11:H13)</f>
        <v>0</v>
      </c>
      <c r="I10" s="562">
        <f t="shared" ref="I10:AJ10" si="2">SUM(I11:I13)</f>
        <v>0</v>
      </c>
      <c r="J10" s="562">
        <f t="shared" si="2"/>
        <v>0</v>
      </c>
      <c r="K10" s="562">
        <f t="shared" si="2"/>
        <v>0</v>
      </c>
      <c r="L10" s="242">
        <f t="shared" si="2"/>
        <v>0</v>
      </c>
      <c r="M10" s="242">
        <f t="shared" si="2"/>
        <v>0</v>
      </c>
      <c r="N10" s="242">
        <f t="shared" si="2"/>
        <v>0</v>
      </c>
      <c r="O10" s="242">
        <f t="shared" si="2"/>
        <v>0</v>
      </c>
      <c r="P10" s="242">
        <f t="shared" si="2"/>
        <v>0</v>
      </c>
      <c r="Q10" s="242">
        <f t="shared" si="2"/>
        <v>0</v>
      </c>
      <c r="R10" s="242">
        <f t="shared" si="2"/>
        <v>0</v>
      </c>
      <c r="S10" s="242">
        <f t="shared" si="2"/>
        <v>0</v>
      </c>
      <c r="T10" s="242">
        <f t="shared" si="2"/>
        <v>0</v>
      </c>
      <c r="U10" s="242">
        <f t="shared" si="2"/>
        <v>0</v>
      </c>
      <c r="V10" s="242">
        <f t="shared" si="2"/>
        <v>0</v>
      </c>
      <c r="W10" s="242">
        <f t="shared" si="2"/>
        <v>0</v>
      </c>
      <c r="X10" s="242">
        <f t="shared" si="2"/>
        <v>0</v>
      </c>
      <c r="Y10" s="242">
        <f t="shared" si="2"/>
        <v>0</v>
      </c>
      <c r="Z10" s="242">
        <f t="shared" si="2"/>
        <v>0</v>
      </c>
      <c r="AA10" s="242">
        <f t="shared" si="2"/>
        <v>0</v>
      </c>
      <c r="AB10" s="242">
        <f t="shared" si="2"/>
        <v>0</v>
      </c>
      <c r="AC10" s="242">
        <f t="shared" si="2"/>
        <v>0</v>
      </c>
      <c r="AD10" s="242">
        <f t="shared" si="2"/>
        <v>0</v>
      </c>
      <c r="AE10" s="242">
        <f t="shared" si="2"/>
        <v>0</v>
      </c>
      <c r="AF10" s="242">
        <f t="shared" si="2"/>
        <v>0</v>
      </c>
      <c r="AG10" s="242">
        <f t="shared" si="2"/>
        <v>0</v>
      </c>
      <c r="AH10" s="242">
        <f t="shared" si="2"/>
        <v>0</v>
      </c>
      <c r="AI10" s="242">
        <f t="shared" si="2"/>
        <v>0</v>
      </c>
      <c r="AJ10" s="242">
        <f t="shared" si="2"/>
        <v>0</v>
      </c>
    </row>
    <row r="11" spans="1:36" ht="27" customHeight="1" x14ac:dyDescent="0.2">
      <c r="A11" s="421"/>
      <c r="B11" s="498"/>
      <c r="C11" s="267" t="s">
        <v>162</v>
      </c>
      <c r="D11" s="571" t="s">
        <v>812</v>
      </c>
      <c r="E11" s="559" t="s">
        <v>127</v>
      </c>
      <c r="F11" s="397" t="s">
        <v>78</v>
      </c>
      <c r="G11" s="397">
        <v>2</v>
      </c>
      <c r="H11" s="561">
        <v>0</v>
      </c>
      <c r="I11" s="562">
        <v>0</v>
      </c>
      <c r="J11" s="562">
        <v>0</v>
      </c>
      <c r="K11" s="562">
        <v>0</v>
      </c>
      <c r="L11" s="563">
        <v>0</v>
      </c>
      <c r="M11" s="563">
        <v>0</v>
      </c>
      <c r="N11" s="563">
        <v>0</v>
      </c>
      <c r="O11" s="563">
        <v>0</v>
      </c>
      <c r="P11" s="563">
        <v>0</v>
      </c>
      <c r="Q11" s="563">
        <v>0</v>
      </c>
      <c r="R11" s="563">
        <v>0</v>
      </c>
      <c r="S11" s="563">
        <v>0</v>
      </c>
      <c r="T11" s="563">
        <v>0</v>
      </c>
      <c r="U11" s="563">
        <v>0</v>
      </c>
      <c r="V11" s="563">
        <v>0</v>
      </c>
      <c r="W11" s="563">
        <v>0</v>
      </c>
      <c r="X11" s="563">
        <v>0</v>
      </c>
      <c r="Y11" s="563">
        <v>0</v>
      </c>
      <c r="Z11" s="563">
        <v>0</v>
      </c>
      <c r="AA11" s="563">
        <v>0</v>
      </c>
      <c r="AB11" s="563">
        <v>0</v>
      </c>
      <c r="AC11" s="563">
        <v>0</v>
      </c>
      <c r="AD11" s="563">
        <v>0</v>
      </c>
      <c r="AE11" s="563">
        <v>0</v>
      </c>
      <c r="AF11" s="563">
        <v>0</v>
      </c>
      <c r="AG11" s="563">
        <v>0</v>
      </c>
      <c r="AH11" s="563">
        <v>0</v>
      </c>
      <c r="AI11" s="563">
        <v>0</v>
      </c>
      <c r="AJ11" s="564">
        <v>0</v>
      </c>
    </row>
    <row r="12" spans="1:36" ht="27" customHeight="1" x14ac:dyDescent="0.2">
      <c r="A12" s="556"/>
      <c r="B12" s="498"/>
      <c r="C12" s="267" t="s">
        <v>163</v>
      </c>
      <c r="D12" s="572" t="s">
        <v>164</v>
      </c>
      <c r="E12" s="559" t="s">
        <v>127</v>
      </c>
      <c r="F12" s="397" t="s">
        <v>78</v>
      </c>
      <c r="G12" s="560">
        <v>2</v>
      </c>
      <c r="H12" s="561">
        <v>0</v>
      </c>
      <c r="I12" s="562">
        <v>0</v>
      </c>
      <c r="J12" s="562">
        <v>0</v>
      </c>
      <c r="K12" s="562">
        <v>0</v>
      </c>
      <c r="L12" s="563">
        <v>0</v>
      </c>
      <c r="M12" s="563">
        <v>0</v>
      </c>
      <c r="N12" s="563">
        <v>0</v>
      </c>
      <c r="O12" s="563">
        <v>0</v>
      </c>
      <c r="P12" s="563">
        <v>0</v>
      </c>
      <c r="Q12" s="563">
        <v>0</v>
      </c>
      <c r="R12" s="563">
        <v>0</v>
      </c>
      <c r="S12" s="563">
        <v>0</v>
      </c>
      <c r="T12" s="563">
        <v>0</v>
      </c>
      <c r="U12" s="563">
        <v>0</v>
      </c>
      <c r="V12" s="563">
        <v>0</v>
      </c>
      <c r="W12" s="563">
        <v>0</v>
      </c>
      <c r="X12" s="563">
        <v>0</v>
      </c>
      <c r="Y12" s="563">
        <v>0</v>
      </c>
      <c r="Z12" s="563">
        <v>0</v>
      </c>
      <c r="AA12" s="563">
        <v>0</v>
      </c>
      <c r="AB12" s="563">
        <v>0</v>
      </c>
      <c r="AC12" s="563">
        <v>0</v>
      </c>
      <c r="AD12" s="563">
        <v>0</v>
      </c>
      <c r="AE12" s="563">
        <v>0</v>
      </c>
      <c r="AF12" s="563">
        <v>0</v>
      </c>
      <c r="AG12" s="563">
        <v>0</v>
      </c>
      <c r="AH12" s="563">
        <v>0</v>
      </c>
      <c r="AI12" s="563">
        <v>0</v>
      </c>
      <c r="AJ12" s="564">
        <v>0</v>
      </c>
    </row>
    <row r="13" spans="1:36" ht="27" customHeight="1" x14ac:dyDescent="0.2">
      <c r="A13" s="421"/>
      <c r="B13" s="498"/>
      <c r="C13" s="267" t="s">
        <v>126</v>
      </c>
      <c r="D13" s="573"/>
      <c r="E13" s="574" t="s">
        <v>126</v>
      </c>
      <c r="F13" s="565" t="s">
        <v>126</v>
      </c>
      <c r="G13" s="565">
        <v>2</v>
      </c>
      <c r="H13" s="561" t="s">
        <v>126</v>
      </c>
      <c r="I13" s="562" t="s">
        <v>126</v>
      </c>
      <c r="J13" s="562" t="s">
        <v>126</v>
      </c>
      <c r="K13" s="562" t="s">
        <v>126</v>
      </c>
      <c r="L13" s="566" t="s">
        <v>126</v>
      </c>
      <c r="M13" s="566" t="s">
        <v>126</v>
      </c>
      <c r="N13" s="566" t="s">
        <v>126</v>
      </c>
      <c r="O13" s="566" t="s">
        <v>126</v>
      </c>
      <c r="P13" s="566" t="s">
        <v>126</v>
      </c>
      <c r="Q13" s="566" t="s">
        <v>126</v>
      </c>
      <c r="R13" s="566" t="s">
        <v>126</v>
      </c>
      <c r="S13" s="566" t="s">
        <v>126</v>
      </c>
      <c r="T13" s="566" t="s">
        <v>126</v>
      </c>
      <c r="U13" s="566" t="s">
        <v>126</v>
      </c>
      <c r="V13" s="566" t="s">
        <v>126</v>
      </c>
      <c r="W13" s="566" t="s">
        <v>126</v>
      </c>
      <c r="X13" s="566" t="s">
        <v>126</v>
      </c>
      <c r="Y13" s="566" t="s">
        <v>126</v>
      </c>
      <c r="Z13" s="566" t="s">
        <v>126</v>
      </c>
      <c r="AA13" s="566" t="s">
        <v>126</v>
      </c>
      <c r="AB13" s="566" t="s">
        <v>126</v>
      </c>
      <c r="AC13" s="566" t="s">
        <v>126</v>
      </c>
      <c r="AD13" s="566" t="s">
        <v>126</v>
      </c>
      <c r="AE13" s="566" t="s">
        <v>126</v>
      </c>
      <c r="AF13" s="566" t="s">
        <v>126</v>
      </c>
      <c r="AG13" s="566" t="s">
        <v>126</v>
      </c>
      <c r="AH13" s="566" t="s">
        <v>126</v>
      </c>
      <c r="AI13" s="566" t="s">
        <v>126</v>
      </c>
      <c r="AJ13" s="567" t="s">
        <v>126</v>
      </c>
    </row>
    <row r="14" spans="1:36" ht="27" customHeight="1" x14ac:dyDescent="0.2">
      <c r="A14" s="412"/>
      <c r="B14" s="498"/>
      <c r="C14" s="259" t="s">
        <v>165</v>
      </c>
      <c r="D14" s="568" t="s">
        <v>166</v>
      </c>
      <c r="E14" s="461" t="s">
        <v>167</v>
      </c>
      <c r="F14" s="568" t="s">
        <v>78</v>
      </c>
      <c r="G14" s="568">
        <v>2</v>
      </c>
      <c r="H14" s="570">
        <f>SUM(H15:H16)</f>
        <v>0</v>
      </c>
      <c r="I14" s="562">
        <f t="shared" ref="I14:AJ14" si="3">SUM(I15:I16)</f>
        <v>0</v>
      </c>
      <c r="J14" s="562">
        <f t="shared" si="3"/>
        <v>0</v>
      </c>
      <c r="K14" s="562">
        <f t="shared" si="3"/>
        <v>0</v>
      </c>
      <c r="L14" s="242">
        <f t="shared" si="3"/>
        <v>0</v>
      </c>
      <c r="M14" s="242">
        <f t="shared" si="3"/>
        <v>0</v>
      </c>
      <c r="N14" s="242">
        <f t="shared" si="3"/>
        <v>0</v>
      </c>
      <c r="O14" s="242">
        <f t="shared" si="3"/>
        <v>0</v>
      </c>
      <c r="P14" s="242">
        <f t="shared" si="3"/>
        <v>0</v>
      </c>
      <c r="Q14" s="242">
        <f t="shared" si="3"/>
        <v>0</v>
      </c>
      <c r="R14" s="242">
        <f t="shared" si="3"/>
        <v>0</v>
      </c>
      <c r="S14" s="242">
        <f t="shared" si="3"/>
        <v>0</v>
      </c>
      <c r="T14" s="242">
        <f t="shared" si="3"/>
        <v>0</v>
      </c>
      <c r="U14" s="242">
        <f t="shared" si="3"/>
        <v>0</v>
      </c>
      <c r="V14" s="242">
        <f t="shared" si="3"/>
        <v>0</v>
      </c>
      <c r="W14" s="242">
        <f t="shared" si="3"/>
        <v>0</v>
      </c>
      <c r="X14" s="242">
        <f t="shared" si="3"/>
        <v>0</v>
      </c>
      <c r="Y14" s="242">
        <f t="shared" si="3"/>
        <v>0</v>
      </c>
      <c r="Z14" s="242">
        <f t="shared" si="3"/>
        <v>0</v>
      </c>
      <c r="AA14" s="242">
        <f t="shared" si="3"/>
        <v>0</v>
      </c>
      <c r="AB14" s="242">
        <f t="shared" si="3"/>
        <v>0</v>
      </c>
      <c r="AC14" s="242">
        <f t="shared" si="3"/>
        <v>0</v>
      </c>
      <c r="AD14" s="242">
        <f t="shared" si="3"/>
        <v>0</v>
      </c>
      <c r="AE14" s="242">
        <f t="shared" si="3"/>
        <v>0</v>
      </c>
      <c r="AF14" s="242">
        <f t="shared" si="3"/>
        <v>0</v>
      </c>
      <c r="AG14" s="242">
        <f t="shared" si="3"/>
        <v>0</v>
      </c>
      <c r="AH14" s="242">
        <f t="shared" si="3"/>
        <v>0</v>
      </c>
      <c r="AI14" s="242">
        <f t="shared" si="3"/>
        <v>0</v>
      </c>
      <c r="AJ14" s="242">
        <f t="shared" si="3"/>
        <v>0</v>
      </c>
    </row>
    <row r="15" spans="1:36" ht="27" customHeight="1" x14ac:dyDescent="0.2">
      <c r="A15" s="556"/>
      <c r="B15" s="498"/>
      <c r="C15" s="267" t="s">
        <v>168</v>
      </c>
      <c r="D15" s="572" t="s">
        <v>169</v>
      </c>
      <c r="E15" s="559" t="s">
        <v>127</v>
      </c>
      <c r="F15" s="397" t="s">
        <v>78</v>
      </c>
      <c r="G15" s="560">
        <v>2</v>
      </c>
      <c r="H15" s="561">
        <v>0</v>
      </c>
      <c r="I15" s="562">
        <v>0</v>
      </c>
      <c r="J15" s="562">
        <v>0</v>
      </c>
      <c r="K15" s="562">
        <v>0</v>
      </c>
      <c r="L15" s="563">
        <v>0</v>
      </c>
      <c r="M15" s="563">
        <v>0</v>
      </c>
      <c r="N15" s="563">
        <v>0</v>
      </c>
      <c r="O15" s="563">
        <v>0</v>
      </c>
      <c r="P15" s="563">
        <v>0</v>
      </c>
      <c r="Q15" s="563">
        <v>0</v>
      </c>
      <c r="R15" s="563">
        <v>0</v>
      </c>
      <c r="S15" s="563">
        <v>0</v>
      </c>
      <c r="T15" s="563">
        <v>0</v>
      </c>
      <c r="U15" s="563">
        <v>0</v>
      </c>
      <c r="V15" s="563">
        <v>0</v>
      </c>
      <c r="W15" s="563">
        <v>0</v>
      </c>
      <c r="X15" s="563">
        <v>0</v>
      </c>
      <c r="Y15" s="563">
        <v>0</v>
      </c>
      <c r="Z15" s="563">
        <v>0</v>
      </c>
      <c r="AA15" s="563">
        <v>0</v>
      </c>
      <c r="AB15" s="563">
        <v>0</v>
      </c>
      <c r="AC15" s="563">
        <v>0</v>
      </c>
      <c r="AD15" s="563">
        <v>0</v>
      </c>
      <c r="AE15" s="563">
        <v>0</v>
      </c>
      <c r="AF15" s="563">
        <v>0</v>
      </c>
      <c r="AG15" s="563">
        <v>0</v>
      </c>
      <c r="AH15" s="563">
        <v>0</v>
      </c>
      <c r="AI15" s="563">
        <v>0</v>
      </c>
      <c r="AJ15" s="564">
        <v>0</v>
      </c>
    </row>
    <row r="16" spans="1:36" ht="27" customHeight="1" x14ac:dyDescent="0.2">
      <c r="A16" s="421"/>
      <c r="B16" s="498"/>
      <c r="C16" s="267" t="s">
        <v>126</v>
      </c>
      <c r="D16" s="575"/>
      <c r="E16" s="559" t="s">
        <v>126</v>
      </c>
      <c r="F16" s="397" t="s">
        <v>78</v>
      </c>
      <c r="G16" s="397">
        <v>2</v>
      </c>
      <c r="H16" s="561" t="s">
        <v>126</v>
      </c>
      <c r="I16" s="562" t="s">
        <v>126</v>
      </c>
      <c r="J16" s="562" t="s">
        <v>126</v>
      </c>
      <c r="K16" s="562" t="s">
        <v>126</v>
      </c>
      <c r="L16" s="576" t="s">
        <v>126</v>
      </c>
      <c r="M16" s="576" t="s">
        <v>126</v>
      </c>
      <c r="N16" s="576" t="s">
        <v>126</v>
      </c>
      <c r="O16" s="576" t="s">
        <v>126</v>
      </c>
      <c r="P16" s="576" t="s">
        <v>126</v>
      </c>
      <c r="Q16" s="576" t="s">
        <v>126</v>
      </c>
      <c r="R16" s="576" t="s">
        <v>126</v>
      </c>
      <c r="S16" s="576" t="s">
        <v>126</v>
      </c>
      <c r="T16" s="576" t="s">
        <v>126</v>
      </c>
      <c r="U16" s="576" t="s">
        <v>126</v>
      </c>
      <c r="V16" s="576" t="s">
        <v>126</v>
      </c>
      <c r="W16" s="576" t="s">
        <v>126</v>
      </c>
      <c r="X16" s="576" t="s">
        <v>126</v>
      </c>
      <c r="Y16" s="576" t="s">
        <v>126</v>
      </c>
      <c r="Z16" s="576" t="s">
        <v>126</v>
      </c>
      <c r="AA16" s="576" t="s">
        <v>126</v>
      </c>
      <c r="AB16" s="576" t="s">
        <v>126</v>
      </c>
      <c r="AC16" s="576" t="s">
        <v>126</v>
      </c>
      <c r="AD16" s="576" t="s">
        <v>126</v>
      </c>
      <c r="AE16" s="576" t="s">
        <v>126</v>
      </c>
      <c r="AF16" s="576" t="s">
        <v>126</v>
      </c>
      <c r="AG16" s="576" t="s">
        <v>126</v>
      </c>
      <c r="AH16" s="576" t="s">
        <v>126</v>
      </c>
      <c r="AI16" s="576" t="s">
        <v>126</v>
      </c>
      <c r="AJ16" s="577" t="s">
        <v>126</v>
      </c>
    </row>
    <row r="17" spans="1:36" ht="27" customHeight="1" thickBot="1" x14ac:dyDescent="0.25">
      <c r="A17" s="412"/>
      <c r="B17" s="499"/>
      <c r="C17" s="259" t="s">
        <v>170</v>
      </c>
      <c r="D17" s="578" t="s">
        <v>171</v>
      </c>
      <c r="E17" s="579" t="s">
        <v>172</v>
      </c>
      <c r="F17" s="398" t="s">
        <v>78</v>
      </c>
      <c r="G17" s="398">
        <v>2</v>
      </c>
      <c r="H17" s="570">
        <f>SUM('1. BL Licences'!H4,'1. BL Licences'!H7,'1. BL Licences'!H15,'1. BL Licences'!H19)</f>
        <v>5</v>
      </c>
      <c r="I17" s="562">
        <f>H17</f>
        <v>5</v>
      </c>
      <c r="J17" s="562">
        <f t="shared" ref="J17:K17" si="4">I17</f>
        <v>5</v>
      </c>
      <c r="K17" s="562">
        <f t="shared" si="4"/>
        <v>5</v>
      </c>
      <c r="L17" s="242">
        <f>$H$17</f>
        <v>5</v>
      </c>
      <c r="M17" s="242">
        <f>$H$17</f>
        <v>5</v>
      </c>
      <c r="N17" s="242">
        <f>$H$17</f>
        <v>5</v>
      </c>
      <c r="O17" s="242">
        <f t="shared" ref="O17:AJ17" si="5">$H$17</f>
        <v>5</v>
      </c>
      <c r="P17" s="242">
        <f t="shared" si="5"/>
        <v>5</v>
      </c>
      <c r="Q17" s="242">
        <f t="shared" si="5"/>
        <v>5</v>
      </c>
      <c r="R17" s="242">
        <f t="shared" si="5"/>
        <v>5</v>
      </c>
      <c r="S17" s="242">
        <f t="shared" si="5"/>
        <v>5</v>
      </c>
      <c r="T17" s="242">
        <f t="shared" si="5"/>
        <v>5</v>
      </c>
      <c r="U17" s="242">
        <f t="shared" si="5"/>
        <v>5</v>
      </c>
      <c r="V17" s="242">
        <f t="shared" si="5"/>
        <v>5</v>
      </c>
      <c r="W17" s="242">
        <f t="shared" si="5"/>
        <v>5</v>
      </c>
      <c r="X17" s="242">
        <f t="shared" si="5"/>
        <v>5</v>
      </c>
      <c r="Y17" s="242">
        <f t="shared" si="5"/>
        <v>5</v>
      </c>
      <c r="Z17" s="242">
        <f t="shared" si="5"/>
        <v>5</v>
      </c>
      <c r="AA17" s="242">
        <f t="shared" si="5"/>
        <v>5</v>
      </c>
      <c r="AB17" s="242">
        <f t="shared" si="5"/>
        <v>5</v>
      </c>
      <c r="AC17" s="242">
        <f t="shared" si="5"/>
        <v>5</v>
      </c>
      <c r="AD17" s="242">
        <f t="shared" si="5"/>
        <v>5</v>
      </c>
      <c r="AE17" s="242">
        <f t="shared" si="5"/>
        <v>5</v>
      </c>
      <c r="AF17" s="242">
        <f t="shared" si="5"/>
        <v>5</v>
      </c>
      <c r="AG17" s="242">
        <f t="shared" si="5"/>
        <v>5</v>
      </c>
      <c r="AH17" s="242">
        <f t="shared" si="5"/>
        <v>5</v>
      </c>
      <c r="AI17" s="242">
        <f t="shared" si="5"/>
        <v>5</v>
      </c>
      <c r="AJ17" s="580">
        <f t="shared" si="5"/>
        <v>5</v>
      </c>
    </row>
    <row r="18" spans="1:36" ht="27" customHeight="1" x14ac:dyDescent="0.2">
      <c r="A18" s="412"/>
      <c r="B18" s="581" t="s">
        <v>173</v>
      </c>
      <c r="C18" s="259" t="s">
        <v>174</v>
      </c>
      <c r="D18" s="568" t="s">
        <v>175</v>
      </c>
      <c r="E18" s="461" t="s">
        <v>176</v>
      </c>
      <c r="F18" s="568" t="s">
        <v>78</v>
      </c>
      <c r="G18" s="568">
        <v>2</v>
      </c>
      <c r="H18" s="570">
        <f>H19+H20+H23</f>
        <v>0</v>
      </c>
      <c r="I18" s="562">
        <f>I19+I20+I23</f>
        <v>0</v>
      </c>
      <c r="J18" s="562">
        <f>J19+J20+J23</f>
        <v>0</v>
      </c>
      <c r="K18" s="562">
        <f>K19+K20+K23</f>
        <v>0</v>
      </c>
      <c r="L18" s="242">
        <f t="shared" ref="L18:AJ18" si="6">L19+L20+L23</f>
        <v>0</v>
      </c>
      <c r="M18" s="242">
        <f t="shared" si="6"/>
        <v>0</v>
      </c>
      <c r="N18" s="242">
        <f t="shared" si="6"/>
        <v>0</v>
      </c>
      <c r="O18" s="242">
        <f t="shared" si="6"/>
        <v>0</v>
      </c>
      <c r="P18" s="242">
        <f t="shared" si="6"/>
        <v>0</v>
      </c>
      <c r="Q18" s="242">
        <f t="shared" si="6"/>
        <v>0</v>
      </c>
      <c r="R18" s="242">
        <f t="shared" si="6"/>
        <v>0</v>
      </c>
      <c r="S18" s="242">
        <f t="shared" si="6"/>
        <v>0</v>
      </c>
      <c r="T18" s="242">
        <f t="shared" si="6"/>
        <v>0</v>
      </c>
      <c r="U18" s="242">
        <f t="shared" si="6"/>
        <v>0</v>
      </c>
      <c r="V18" s="242">
        <f t="shared" si="6"/>
        <v>-0.51</v>
      </c>
      <c r="W18" s="242">
        <f t="shared" si="6"/>
        <v>-0.51</v>
      </c>
      <c r="X18" s="242">
        <f t="shared" si="6"/>
        <v>-0.51</v>
      </c>
      <c r="Y18" s="242">
        <f t="shared" si="6"/>
        <v>-0.51</v>
      </c>
      <c r="Z18" s="242">
        <f t="shared" si="6"/>
        <v>-0.51</v>
      </c>
      <c r="AA18" s="242">
        <f t="shared" si="6"/>
        <v>-0.51</v>
      </c>
      <c r="AB18" s="242">
        <f t="shared" si="6"/>
        <v>-0.51</v>
      </c>
      <c r="AC18" s="242">
        <f t="shared" si="6"/>
        <v>-0.51</v>
      </c>
      <c r="AD18" s="242">
        <f t="shared" si="6"/>
        <v>-0.51</v>
      </c>
      <c r="AE18" s="242">
        <f t="shared" si="6"/>
        <v>-0.51</v>
      </c>
      <c r="AF18" s="242">
        <f t="shared" si="6"/>
        <v>-0.51</v>
      </c>
      <c r="AG18" s="242">
        <f t="shared" si="6"/>
        <v>-0.51</v>
      </c>
      <c r="AH18" s="242">
        <f t="shared" si="6"/>
        <v>-0.51</v>
      </c>
      <c r="AI18" s="242">
        <f t="shared" si="6"/>
        <v>-0.51</v>
      </c>
      <c r="AJ18" s="580">
        <f t="shared" si="6"/>
        <v>-0.51</v>
      </c>
    </row>
    <row r="19" spans="1:36" ht="27" customHeight="1" x14ac:dyDescent="0.2">
      <c r="A19" s="412"/>
      <c r="B19" s="582"/>
      <c r="C19" s="267" t="s">
        <v>177</v>
      </c>
      <c r="D19" s="286" t="s">
        <v>178</v>
      </c>
      <c r="E19" s="583" t="s">
        <v>179</v>
      </c>
      <c r="F19" s="560" t="s">
        <v>78</v>
      </c>
      <c r="G19" s="584">
        <v>2</v>
      </c>
      <c r="H19" s="585"/>
      <c r="I19" s="562"/>
      <c r="J19" s="562"/>
      <c r="K19" s="562"/>
      <c r="L19" s="586">
        <v>0</v>
      </c>
      <c r="M19" s="586">
        <v>0</v>
      </c>
      <c r="N19" s="586">
        <v>0</v>
      </c>
      <c r="O19" s="586">
        <v>0</v>
      </c>
      <c r="P19" s="586">
        <v>0</v>
      </c>
      <c r="Q19" s="586">
        <v>0</v>
      </c>
      <c r="R19" s="586">
        <v>0</v>
      </c>
      <c r="S19" s="586">
        <v>0</v>
      </c>
      <c r="T19" s="586">
        <v>0</v>
      </c>
      <c r="U19" s="586">
        <v>0</v>
      </c>
      <c r="V19" s="586">
        <v>0</v>
      </c>
      <c r="W19" s="586">
        <v>0</v>
      </c>
      <c r="X19" s="586">
        <v>0</v>
      </c>
      <c r="Y19" s="586">
        <v>0</v>
      </c>
      <c r="Z19" s="586">
        <v>0</v>
      </c>
      <c r="AA19" s="586">
        <v>0</v>
      </c>
      <c r="AB19" s="586">
        <v>0</v>
      </c>
      <c r="AC19" s="586">
        <v>0</v>
      </c>
      <c r="AD19" s="586">
        <v>0</v>
      </c>
      <c r="AE19" s="586">
        <v>0</v>
      </c>
      <c r="AF19" s="586">
        <v>0</v>
      </c>
      <c r="AG19" s="586">
        <v>0</v>
      </c>
      <c r="AH19" s="586">
        <v>0</v>
      </c>
      <c r="AI19" s="586">
        <v>0</v>
      </c>
      <c r="AJ19" s="577">
        <v>0</v>
      </c>
    </row>
    <row r="20" spans="1:36" ht="27" customHeight="1" x14ac:dyDescent="0.2">
      <c r="A20" s="412"/>
      <c r="B20" s="582"/>
      <c r="C20" s="259" t="s">
        <v>180</v>
      </c>
      <c r="D20" s="568" t="s">
        <v>181</v>
      </c>
      <c r="E20" s="461" t="s">
        <v>182</v>
      </c>
      <c r="F20" s="568" t="s">
        <v>78</v>
      </c>
      <c r="G20" s="568">
        <v>2</v>
      </c>
      <c r="H20" s="570">
        <f t="shared" ref="H20:AJ20" si="7">SUM(H21:H22)</f>
        <v>0</v>
      </c>
      <c r="I20" s="562">
        <f t="shared" si="7"/>
        <v>0</v>
      </c>
      <c r="J20" s="562">
        <f t="shared" si="7"/>
        <v>0</v>
      </c>
      <c r="K20" s="562">
        <f t="shared" si="7"/>
        <v>0</v>
      </c>
      <c r="L20" s="242">
        <f>SUM(L21:L22)</f>
        <v>0</v>
      </c>
      <c r="M20" s="242">
        <f t="shared" si="7"/>
        <v>0</v>
      </c>
      <c r="N20" s="242">
        <f t="shared" si="7"/>
        <v>0</v>
      </c>
      <c r="O20" s="242">
        <f t="shared" si="7"/>
        <v>0</v>
      </c>
      <c r="P20" s="242">
        <f t="shared" si="7"/>
        <v>0</v>
      </c>
      <c r="Q20" s="242">
        <f t="shared" si="7"/>
        <v>0</v>
      </c>
      <c r="R20" s="242">
        <f t="shared" si="7"/>
        <v>0</v>
      </c>
      <c r="S20" s="242">
        <f t="shared" si="7"/>
        <v>0</v>
      </c>
      <c r="T20" s="242">
        <f t="shared" si="7"/>
        <v>0</v>
      </c>
      <c r="U20" s="242">
        <f t="shared" si="7"/>
        <v>0</v>
      </c>
      <c r="V20" s="242">
        <f t="shared" si="7"/>
        <v>-0.51</v>
      </c>
      <c r="W20" s="242">
        <f t="shared" si="7"/>
        <v>-0.51</v>
      </c>
      <c r="X20" s="242">
        <f t="shared" si="7"/>
        <v>-0.51</v>
      </c>
      <c r="Y20" s="242">
        <f t="shared" si="7"/>
        <v>-0.51</v>
      </c>
      <c r="Z20" s="242">
        <f t="shared" si="7"/>
        <v>-0.51</v>
      </c>
      <c r="AA20" s="242">
        <f t="shared" si="7"/>
        <v>-0.51</v>
      </c>
      <c r="AB20" s="242">
        <f t="shared" si="7"/>
        <v>-0.51</v>
      </c>
      <c r="AC20" s="242">
        <f t="shared" si="7"/>
        <v>-0.51</v>
      </c>
      <c r="AD20" s="242">
        <f t="shared" si="7"/>
        <v>-0.51</v>
      </c>
      <c r="AE20" s="242">
        <f t="shared" si="7"/>
        <v>-0.51</v>
      </c>
      <c r="AF20" s="242">
        <f t="shared" si="7"/>
        <v>-0.51</v>
      </c>
      <c r="AG20" s="242">
        <f t="shared" si="7"/>
        <v>-0.51</v>
      </c>
      <c r="AH20" s="242">
        <f t="shared" si="7"/>
        <v>-0.51</v>
      </c>
      <c r="AI20" s="242">
        <f t="shared" si="7"/>
        <v>-0.51</v>
      </c>
      <c r="AJ20" s="242">
        <f t="shared" si="7"/>
        <v>-0.51</v>
      </c>
    </row>
    <row r="21" spans="1:36" ht="27" customHeight="1" x14ac:dyDescent="0.2">
      <c r="A21" s="556"/>
      <c r="B21" s="582"/>
      <c r="C21" s="267" t="s">
        <v>183</v>
      </c>
      <c r="D21" s="572" t="s">
        <v>792</v>
      </c>
      <c r="E21" s="559" t="s">
        <v>184</v>
      </c>
      <c r="F21" s="397" t="s">
        <v>78</v>
      </c>
      <c r="G21" s="560">
        <v>2</v>
      </c>
      <c r="H21" s="561">
        <v>0</v>
      </c>
      <c r="I21" s="587">
        <v>0</v>
      </c>
      <c r="J21" s="587">
        <v>0</v>
      </c>
      <c r="K21" s="587">
        <v>0</v>
      </c>
      <c r="L21" s="566">
        <v>0</v>
      </c>
      <c r="M21" s="566">
        <v>0</v>
      </c>
      <c r="N21" s="566">
        <v>0</v>
      </c>
      <c r="O21" s="566">
        <v>0</v>
      </c>
      <c r="P21" s="566">
        <v>0</v>
      </c>
      <c r="Q21" s="566">
        <v>0</v>
      </c>
      <c r="R21" s="566">
        <v>0</v>
      </c>
      <c r="S21" s="566">
        <v>0</v>
      </c>
      <c r="T21" s="566">
        <v>0</v>
      </c>
      <c r="U21" s="566">
        <v>0</v>
      </c>
      <c r="V21" s="566">
        <v>-0.51</v>
      </c>
      <c r="W21" s="566">
        <v>-0.51</v>
      </c>
      <c r="X21" s="566">
        <v>-0.51</v>
      </c>
      <c r="Y21" s="566">
        <v>-0.51</v>
      </c>
      <c r="Z21" s="566">
        <v>-0.51</v>
      </c>
      <c r="AA21" s="566">
        <v>-0.51</v>
      </c>
      <c r="AB21" s="566">
        <v>-0.51</v>
      </c>
      <c r="AC21" s="566">
        <v>-0.51</v>
      </c>
      <c r="AD21" s="566">
        <v>-0.51</v>
      </c>
      <c r="AE21" s="566">
        <v>-0.51</v>
      </c>
      <c r="AF21" s="566">
        <v>-0.51</v>
      </c>
      <c r="AG21" s="566">
        <v>-0.51</v>
      </c>
      <c r="AH21" s="566">
        <v>-0.51</v>
      </c>
      <c r="AI21" s="566">
        <v>-0.51</v>
      </c>
      <c r="AJ21" s="566">
        <v>-0.51</v>
      </c>
    </row>
    <row r="22" spans="1:36" ht="27" customHeight="1" x14ac:dyDescent="0.2">
      <c r="A22" s="412"/>
      <c r="B22" s="582"/>
      <c r="C22" s="588" t="s">
        <v>126</v>
      </c>
      <c r="D22" s="565" t="s">
        <v>793</v>
      </c>
      <c r="E22" s="559" t="s">
        <v>184</v>
      </c>
      <c r="F22" s="565" t="s">
        <v>126</v>
      </c>
      <c r="G22" s="565">
        <v>2</v>
      </c>
      <c r="H22" s="561">
        <v>0</v>
      </c>
      <c r="I22" s="562">
        <v>0</v>
      </c>
      <c r="J22" s="562">
        <v>0</v>
      </c>
      <c r="K22" s="562">
        <v>0</v>
      </c>
      <c r="L22" s="566">
        <v>0</v>
      </c>
      <c r="M22" s="566">
        <v>0</v>
      </c>
      <c r="N22" s="566">
        <v>0</v>
      </c>
      <c r="O22" s="566">
        <v>0</v>
      </c>
      <c r="P22" s="566">
        <v>0</v>
      </c>
      <c r="Q22" s="566">
        <v>0</v>
      </c>
      <c r="R22" s="566">
        <v>0</v>
      </c>
      <c r="S22" s="566">
        <v>0</v>
      </c>
      <c r="T22" s="566">
        <v>0</v>
      </c>
      <c r="U22" s="566">
        <v>0</v>
      </c>
      <c r="V22" s="566">
        <v>0</v>
      </c>
      <c r="W22" s="566">
        <v>0</v>
      </c>
      <c r="X22" s="566">
        <v>0</v>
      </c>
      <c r="Y22" s="566">
        <v>0</v>
      </c>
      <c r="Z22" s="566">
        <v>0</v>
      </c>
      <c r="AA22" s="566">
        <v>0</v>
      </c>
      <c r="AB22" s="566">
        <v>0</v>
      </c>
      <c r="AC22" s="566">
        <v>0</v>
      </c>
      <c r="AD22" s="566">
        <v>0</v>
      </c>
      <c r="AE22" s="566">
        <v>0</v>
      </c>
      <c r="AF22" s="566">
        <v>0</v>
      </c>
      <c r="AG22" s="566">
        <v>0</v>
      </c>
      <c r="AH22" s="566">
        <v>0</v>
      </c>
      <c r="AI22" s="566">
        <v>0</v>
      </c>
      <c r="AJ22" s="566">
        <v>0</v>
      </c>
    </row>
    <row r="23" spans="1:36" ht="27" customHeight="1" x14ac:dyDescent="0.2">
      <c r="A23" s="412"/>
      <c r="B23" s="582"/>
      <c r="C23" s="589" t="s">
        <v>185</v>
      </c>
      <c r="D23" s="590" t="s">
        <v>186</v>
      </c>
      <c r="E23" s="591" t="s">
        <v>179</v>
      </c>
      <c r="F23" s="592" t="s">
        <v>78</v>
      </c>
      <c r="G23" s="592">
        <v>2</v>
      </c>
      <c r="H23" s="593">
        <v>0</v>
      </c>
      <c r="I23" s="594">
        <v>0</v>
      </c>
      <c r="J23" s="594">
        <v>0</v>
      </c>
      <c r="K23" s="594">
        <v>0</v>
      </c>
      <c r="L23" s="595">
        <v>0</v>
      </c>
      <c r="M23" s="595">
        <v>0</v>
      </c>
      <c r="N23" s="595">
        <v>0</v>
      </c>
      <c r="O23" s="595">
        <v>0</v>
      </c>
      <c r="P23" s="595">
        <v>0</v>
      </c>
      <c r="Q23" s="595">
        <v>0</v>
      </c>
      <c r="R23" s="595">
        <v>0</v>
      </c>
      <c r="S23" s="595">
        <v>0</v>
      </c>
      <c r="T23" s="595">
        <v>0</v>
      </c>
      <c r="U23" s="595">
        <v>0</v>
      </c>
      <c r="V23" s="595">
        <v>0</v>
      </c>
      <c r="W23" s="595">
        <v>0</v>
      </c>
      <c r="X23" s="595">
        <v>0</v>
      </c>
      <c r="Y23" s="595">
        <v>0</v>
      </c>
      <c r="Z23" s="595">
        <v>0</v>
      </c>
      <c r="AA23" s="595">
        <v>0</v>
      </c>
      <c r="AB23" s="595">
        <v>0</v>
      </c>
      <c r="AC23" s="595">
        <v>0</v>
      </c>
      <c r="AD23" s="595">
        <v>0</v>
      </c>
      <c r="AE23" s="595">
        <v>0</v>
      </c>
      <c r="AF23" s="595">
        <v>0</v>
      </c>
      <c r="AG23" s="595">
        <v>0</v>
      </c>
      <c r="AH23" s="595">
        <v>0</v>
      </c>
      <c r="AI23" s="595">
        <v>0</v>
      </c>
      <c r="AJ23" s="596">
        <v>0</v>
      </c>
    </row>
    <row r="24" spans="1:36" ht="27" customHeight="1" x14ac:dyDescent="0.2">
      <c r="A24" s="412"/>
      <c r="B24" s="582"/>
      <c r="C24" s="393" t="s">
        <v>187</v>
      </c>
      <c r="D24" s="393" t="s">
        <v>188</v>
      </c>
      <c r="E24" s="559" t="s">
        <v>127</v>
      </c>
      <c r="F24" s="397" t="s">
        <v>78</v>
      </c>
      <c r="G24" s="397">
        <v>2</v>
      </c>
      <c r="H24" s="570">
        <v>0</v>
      </c>
      <c r="I24" s="597">
        <v>0</v>
      </c>
      <c r="J24" s="597">
        <v>0</v>
      </c>
      <c r="K24" s="597">
        <v>0</v>
      </c>
      <c r="L24" s="576">
        <v>0</v>
      </c>
      <c r="M24" s="576">
        <v>0</v>
      </c>
      <c r="N24" s="576">
        <v>0</v>
      </c>
      <c r="O24" s="576">
        <v>0</v>
      </c>
      <c r="P24" s="576">
        <v>0</v>
      </c>
      <c r="Q24" s="576">
        <v>0</v>
      </c>
      <c r="R24" s="576">
        <v>0</v>
      </c>
      <c r="S24" s="576">
        <v>0</v>
      </c>
      <c r="T24" s="576">
        <v>0</v>
      </c>
      <c r="U24" s="576">
        <v>0</v>
      </c>
      <c r="V24" s="576">
        <v>0</v>
      </c>
      <c r="W24" s="576">
        <v>0</v>
      </c>
      <c r="X24" s="576">
        <v>0</v>
      </c>
      <c r="Y24" s="576">
        <v>0</v>
      </c>
      <c r="Z24" s="576">
        <v>0</v>
      </c>
      <c r="AA24" s="576">
        <v>0</v>
      </c>
      <c r="AB24" s="576">
        <v>0</v>
      </c>
      <c r="AC24" s="576">
        <v>0</v>
      </c>
      <c r="AD24" s="576">
        <v>0</v>
      </c>
      <c r="AE24" s="576">
        <v>0</v>
      </c>
      <c r="AF24" s="576">
        <v>0</v>
      </c>
      <c r="AG24" s="576">
        <v>0</v>
      </c>
      <c r="AH24" s="576">
        <v>0</v>
      </c>
      <c r="AI24" s="576">
        <v>0</v>
      </c>
      <c r="AJ24" s="577">
        <v>0</v>
      </c>
    </row>
    <row r="25" spans="1:36" ht="27" customHeight="1" thickBot="1" x14ac:dyDescent="0.25">
      <c r="A25" s="412"/>
      <c r="B25" s="598"/>
      <c r="C25" s="599" t="s">
        <v>189</v>
      </c>
      <c r="D25" s="600" t="s">
        <v>190</v>
      </c>
      <c r="E25" s="601" t="s">
        <v>127</v>
      </c>
      <c r="F25" s="602" t="s">
        <v>78</v>
      </c>
      <c r="G25" s="602">
        <v>2</v>
      </c>
      <c r="H25" s="603">
        <v>0.186397839302756</v>
      </c>
      <c r="I25" s="604">
        <v>0.186397839302756</v>
      </c>
      <c r="J25" s="604">
        <v>0.186397839302756</v>
      </c>
      <c r="K25" s="604">
        <v>0.186397839302756</v>
      </c>
      <c r="L25" s="605">
        <v>0.186397839302756</v>
      </c>
      <c r="M25" s="605">
        <v>0.186397839302756</v>
      </c>
      <c r="N25" s="605">
        <v>0.186397839302756</v>
      </c>
      <c r="O25" s="605">
        <v>0.186397839302756</v>
      </c>
      <c r="P25" s="605">
        <v>0.186397839302756</v>
      </c>
      <c r="Q25" s="605">
        <v>0.186397839302756</v>
      </c>
      <c r="R25" s="605">
        <v>0.186397839302756</v>
      </c>
      <c r="S25" s="605">
        <v>0.186397839302756</v>
      </c>
      <c r="T25" s="605">
        <v>0.186397839302756</v>
      </c>
      <c r="U25" s="605">
        <v>0.186397839302756</v>
      </c>
      <c r="V25" s="605">
        <v>0.186397839302756</v>
      </c>
      <c r="W25" s="605">
        <v>0.186397839302756</v>
      </c>
      <c r="X25" s="605">
        <v>0.186397839302756</v>
      </c>
      <c r="Y25" s="605">
        <v>0.186397839302756</v>
      </c>
      <c r="Z25" s="605">
        <v>0.186397839302756</v>
      </c>
      <c r="AA25" s="605">
        <v>0.186397839302756</v>
      </c>
      <c r="AB25" s="605">
        <v>0.186397839302756</v>
      </c>
      <c r="AC25" s="605">
        <v>0.186397839302756</v>
      </c>
      <c r="AD25" s="605">
        <v>0.186397839302756</v>
      </c>
      <c r="AE25" s="605">
        <v>0.186397839302756</v>
      </c>
      <c r="AF25" s="605">
        <v>0.186397839302756</v>
      </c>
      <c r="AG25" s="605">
        <v>0.186397839302756</v>
      </c>
      <c r="AH25" s="605">
        <v>0.186397839302756</v>
      </c>
      <c r="AI25" s="605">
        <v>0.186397839302756</v>
      </c>
      <c r="AJ25" s="606">
        <v>0.186397839302756</v>
      </c>
    </row>
    <row r="26" spans="1:36" ht="27" customHeight="1" x14ac:dyDescent="0.2">
      <c r="A26" s="524"/>
      <c r="B26" s="607"/>
      <c r="C26" s="90"/>
      <c r="D26" s="530"/>
      <c r="E26" s="608"/>
      <c r="F26" s="530"/>
      <c r="G26" s="530"/>
      <c r="H26" s="609"/>
      <c r="I26" s="610"/>
      <c r="J26" s="611"/>
      <c r="K26" s="90"/>
      <c r="L26" s="611"/>
      <c r="M26" s="612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27" customHeight="1" x14ac:dyDescent="0.2">
      <c r="A27" s="524"/>
      <c r="B27" s="607"/>
      <c r="C27" s="90"/>
      <c r="D27" s="90"/>
      <c r="E27" s="613"/>
      <c r="F27" s="90"/>
      <c r="G27" s="90"/>
      <c r="H27" s="90"/>
      <c r="I27" s="534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27" customHeight="1" x14ac:dyDescent="0.2">
      <c r="A28" s="524"/>
      <c r="B28" s="607"/>
      <c r="C28" s="530"/>
      <c r="D28" s="614" t="str">
        <f>'TITLE PAGE'!B9</f>
        <v>Company:</v>
      </c>
      <c r="E28" s="615" t="str">
        <f>'TITLE PAGE'!D9</f>
        <v>Severn Trent Water</v>
      </c>
      <c r="F28" s="530"/>
      <c r="G28" s="530"/>
      <c r="H28" s="530"/>
      <c r="I28" s="530"/>
      <c r="J28" s="530"/>
      <c r="K28" s="90"/>
      <c r="L28" s="530"/>
      <c r="M28" s="530"/>
      <c r="N28" s="530"/>
      <c r="O28" s="53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</row>
    <row r="29" spans="1:36" ht="27" customHeight="1" x14ac:dyDescent="0.2">
      <c r="A29" s="524"/>
      <c r="B29" s="607"/>
      <c r="C29" s="530"/>
      <c r="D29" s="616" t="str">
        <f>'TITLE PAGE'!B10</f>
        <v>Resource Zone Name:</v>
      </c>
      <c r="E29" s="617" t="str">
        <f>'TITLE PAGE'!D10</f>
        <v>Kinsall</v>
      </c>
      <c r="F29" s="530"/>
      <c r="G29" s="530"/>
      <c r="H29" s="530"/>
      <c r="I29" s="530"/>
      <c r="J29" s="530"/>
      <c r="K29" s="90"/>
      <c r="L29" s="530"/>
      <c r="M29" s="530"/>
      <c r="N29" s="530"/>
      <c r="O29" s="53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</row>
    <row r="30" spans="1:36" ht="27" customHeight="1" x14ac:dyDescent="0.2">
      <c r="A30" s="524"/>
      <c r="B30" s="618"/>
      <c r="C30" s="530"/>
      <c r="D30" s="616" t="str">
        <f>'TITLE PAGE'!B11</f>
        <v>Resource Zone Number:</v>
      </c>
      <c r="E30" s="619">
        <f>'TITLE PAGE'!D11</f>
        <v>3</v>
      </c>
      <c r="F30" s="530"/>
      <c r="G30" s="530"/>
      <c r="H30" s="530"/>
      <c r="I30" s="530"/>
      <c r="J30" s="530"/>
      <c r="K30" s="90"/>
      <c r="L30" s="530"/>
      <c r="M30" s="530"/>
      <c r="N30" s="530"/>
      <c r="O30" s="53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</row>
    <row r="31" spans="1:36" ht="27" customHeight="1" x14ac:dyDescent="0.2">
      <c r="A31" s="524"/>
      <c r="B31" s="607"/>
      <c r="C31" s="530"/>
      <c r="D31" s="616" t="str">
        <f>'TITLE PAGE'!B12</f>
        <v xml:space="preserve">Planning Scenario Name:                                                                     </v>
      </c>
      <c r="E31" s="617" t="str">
        <f>'TITLE PAGE'!D12</f>
        <v>Dry Year Annual Average</v>
      </c>
      <c r="F31" s="530"/>
      <c r="G31" s="530"/>
      <c r="H31" s="530"/>
      <c r="I31" s="530"/>
      <c r="J31" s="530"/>
      <c r="K31" s="90"/>
      <c r="L31" s="530"/>
      <c r="M31" s="530"/>
      <c r="N31" s="530"/>
      <c r="O31" s="53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6" ht="27" customHeight="1" x14ac:dyDescent="0.2">
      <c r="A32" s="524"/>
      <c r="B32" s="607"/>
      <c r="C32" s="530"/>
      <c r="D32" s="620" t="str">
        <f>'TITLE PAGE'!B13</f>
        <v xml:space="preserve">Chosen Level of Service:  </v>
      </c>
      <c r="E32" s="621" t="str">
        <f>'TITLE PAGE'!D13</f>
        <v>No more than 3 in 100 Temporary Use Bans</v>
      </c>
      <c r="F32" s="530"/>
      <c r="G32" s="530"/>
      <c r="H32" s="530"/>
      <c r="I32" s="530"/>
      <c r="J32" s="530"/>
      <c r="K32" s="90"/>
      <c r="L32" s="530"/>
      <c r="M32" s="530"/>
      <c r="N32" s="530"/>
      <c r="O32" s="53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  <row r="33" spans="1:36" ht="27" customHeight="1" x14ac:dyDescent="0.2">
      <c r="A33" s="524"/>
      <c r="B33" s="607"/>
      <c r="C33" s="530"/>
      <c r="D33" s="530"/>
      <c r="E33" s="530"/>
      <c r="F33" s="530"/>
      <c r="G33" s="530"/>
      <c r="H33" s="530"/>
      <c r="I33" s="530"/>
      <c r="J33" s="530"/>
      <c r="K33" s="90"/>
      <c r="L33" s="530"/>
      <c r="M33" s="530"/>
      <c r="N33" s="530"/>
      <c r="O33" s="53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</row>
  </sheetData>
  <sheetProtection algorithmName="SHA-512" hashValue="rD8XjW5TqIlFMEWiHN0V/2aYwlwbMm8YS+AVrlmdHdr1rMPQ4nHiY99YPrEx0ScXIesgPZOmK4kRWYnPZHiTrQ==" saltValue="wqZvAJWH8AjhvP9dL6tQWg==" spinCount="100000" sheet="1" objects="1" scenarios="1"/>
  <mergeCells count="3">
    <mergeCell ref="I1:J1"/>
    <mergeCell ref="B4:B17"/>
    <mergeCell ref="B18:B25"/>
  </mergeCells>
  <pageMargins left="0.7" right="0.7" top="0.75" bottom="0.75" header="0.3" footer="0.3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80" zoomScaleNormal="80" workbookViewId="0">
      <selection activeCell="E9" sqref="E9"/>
    </sheetView>
  </sheetViews>
  <sheetFormatPr defaultColWidth="8.88671875" defaultRowHeight="15" x14ac:dyDescent="0.2"/>
  <cols>
    <col min="1" max="1" width="2.109375" style="407" customWidth="1"/>
    <col min="2" max="3" width="6.88671875" style="407" customWidth="1"/>
    <col min="4" max="4" width="36.77734375" style="407" customWidth="1"/>
    <col min="5" max="5" width="38.109375" style="407" customWidth="1"/>
    <col min="6" max="6" width="6.88671875" style="407" customWidth="1"/>
    <col min="7" max="7" width="8.21875" style="407" bestFit="1" customWidth="1"/>
    <col min="8" max="8" width="13.21875" style="407" customWidth="1"/>
    <col min="9" max="36" width="11.44140625" style="407" customWidth="1"/>
    <col min="37" max="252" width="8.88671875" style="407"/>
    <col min="253" max="253" width="2.109375" style="407" customWidth="1"/>
    <col min="254" max="255" width="6.88671875" style="407" customWidth="1"/>
    <col min="256" max="256" width="43.44140625" style="407" customWidth="1"/>
    <col min="257" max="257" width="38.109375" style="407" customWidth="1"/>
    <col min="258" max="258" width="6.88671875" style="407" customWidth="1"/>
    <col min="259" max="259" width="8.21875" style="407" bestFit="1" customWidth="1"/>
    <col min="260" max="260" width="13.21875" style="407" customWidth="1"/>
    <col min="261" max="288" width="11.44140625" style="407" customWidth="1"/>
    <col min="289" max="508" width="8.88671875" style="407"/>
    <col min="509" max="509" width="2.109375" style="407" customWidth="1"/>
    <col min="510" max="511" width="6.88671875" style="407" customWidth="1"/>
    <col min="512" max="512" width="43.44140625" style="407" customWidth="1"/>
    <col min="513" max="513" width="38.109375" style="407" customWidth="1"/>
    <col min="514" max="514" width="6.88671875" style="407" customWidth="1"/>
    <col min="515" max="515" width="8.21875" style="407" bestFit="1" customWidth="1"/>
    <col min="516" max="516" width="13.21875" style="407" customWidth="1"/>
    <col min="517" max="544" width="11.44140625" style="407" customWidth="1"/>
    <col min="545" max="764" width="8.88671875" style="407"/>
    <col min="765" max="765" width="2.109375" style="407" customWidth="1"/>
    <col min="766" max="767" width="6.88671875" style="407" customWidth="1"/>
    <col min="768" max="768" width="43.44140625" style="407" customWidth="1"/>
    <col min="769" max="769" width="38.109375" style="407" customWidth="1"/>
    <col min="770" max="770" width="6.88671875" style="407" customWidth="1"/>
    <col min="771" max="771" width="8.21875" style="407" bestFit="1" customWidth="1"/>
    <col min="772" max="772" width="13.21875" style="407" customWidth="1"/>
    <col min="773" max="800" width="11.44140625" style="407" customWidth="1"/>
    <col min="801" max="1020" width="8.88671875" style="407"/>
    <col min="1021" max="1021" width="2.109375" style="407" customWidth="1"/>
    <col min="1022" max="1023" width="6.88671875" style="407" customWidth="1"/>
    <col min="1024" max="1024" width="43.44140625" style="407" customWidth="1"/>
    <col min="1025" max="1025" width="38.109375" style="407" customWidth="1"/>
    <col min="1026" max="1026" width="6.88671875" style="407" customWidth="1"/>
    <col min="1027" max="1027" width="8.21875" style="407" bestFit="1" customWidth="1"/>
    <col min="1028" max="1028" width="13.21875" style="407" customWidth="1"/>
    <col min="1029" max="1056" width="11.44140625" style="407" customWidth="1"/>
    <col min="1057" max="1276" width="8.88671875" style="407"/>
    <col min="1277" max="1277" width="2.109375" style="407" customWidth="1"/>
    <col min="1278" max="1279" width="6.88671875" style="407" customWidth="1"/>
    <col min="1280" max="1280" width="43.44140625" style="407" customWidth="1"/>
    <col min="1281" max="1281" width="38.109375" style="407" customWidth="1"/>
    <col min="1282" max="1282" width="6.88671875" style="407" customWidth="1"/>
    <col min="1283" max="1283" width="8.21875" style="407" bestFit="1" customWidth="1"/>
    <col min="1284" max="1284" width="13.21875" style="407" customWidth="1"/>
    <col min="1285" max="1312" width="11.44140625" style="407" customWidth="1"/>
    <col min="1313" max="1532" width="8.88671875" style="407"/>
    <col min="1533" max="1533" width="2.109375" style="407" customWidth="1"/>
    <col min="1534" max="1535" width="6.88671875" style="407" customWidth="1"/>
    <col min="1536" max="1536" width="43.44140625" style="407" customWidth="1"/>
    <col min="1537" max="1537" width="38.109375" style="407" customWidth="1"/>
    <col min="1538" max="1538" width="6.88671875" style="407" customWidth="1"/>
    <col min="1539" max="1539" width="8.21875" style="407" bestFit="1" customWidth="1"/>
    <col min="1540" max="1540" width="13.21875" style="407" customWidth="1"/>
    <col min="1541" max="1568" width="11.44140625" style="407" customWidth="1"/>
    <col min="1569" max="1788" width="8.88671875" style="407"/>
    <col min="1789" max="1789" width="2.109375" style="407" customWidth="1"/>
    <col min="1790" max="1791" width="6.88671875" style="407" customWidth="1"/>
    <col min="1792" max="1792" width="43.44140625" style="407" customWidth="1"/>
    <col min="1793" max="1793" width="38.109375" style="407" customWidth="1"/>
    <col min="1794" max="1794" width="6.88671875" style="407" customWidth="1"/>
    <col min="1795" max="1795" width="8.21875" style="407" bestFit="1" customWidth="1"/>
    <col min="1796" max="1796" width="13.21875" style="407" customWidth="1"/>
    <col min="1797" max="1824" width="11.44140625" style="407" customWidth="1"/>
    <col min="1825" max="2044" width="8.88671875" style="407"/>
    <col min="2045" max="2045" width="2.109375" style="407" customWidth="1"/>
    <col min="2046" max="2047" width="6.88671875" style="407" customWidth="1"/>
    <col min="2048" max="2048" width="43.44140625" style="407" customWidth="1"/>
    <col min="2049" max="2049" width="38.109375" style="407" customWidth="1"/>
    <col min="2050" max="2050" width="6.88671875" style="407" customWidth="1"/>
    <col min="2051" max="2051" width="8.21875" style="407" bestFit="1" customWidth="1"/>
    <col min="2052" max="2052" width="13.21875" style="407" customWidth="1"/>
    <col min="2053" max="2080" width="11.44140625" style="407" customWidth="1"/>
    <col min="2081" max="2300" width="8.88671875" style="407"/>
    <col min="2301" max="2301" width="2.109375" style="407" customWidth="1"/>
    <col min="2302" max="2303" width="6.88671875" style="407" customWidth="1"/>
    <col min="2304" max="2304" width="43.44140625" style="407" customWidth="1"/>
    <col min="2305" max="2305" width="38.109375" style="407" customWidth="1"/>
    <col min="2306" max="2306" width="6.88671875" style="407" customWidth="1"/>
    <col min="2307" max="2307" width="8.21875" style="407" bestFit="1" customWidth="1"/>
    <col min="2308" max="2308" width="13.21875" style="407" customWidth="1"/>
    <col min="2309" max="2336" width="11.44140625" style="407" customWidth="1"/>
    <col min="2337" max="2556" width="8.88671875" style="407"/>
    <col min="2557" max="2557" width="2.109375" style="407" customWidth="1"/>
    <col min="2558" max="2559" width="6.88671875" style="407" customWidth="1"/>
    <col min="2560" max="2560" width="43.44140625" style="407" customWidth="1"/>
    <col min="2561" max="2561" width="38.109375" style="407" customWidth="1"/>
    <col min="2562" max="2562" width="6.88671875" style="407" customWidth="1"/>
    <col min="2563" max="2563" width="8.21875" style="407" bestFit="1" customWidth="1"/>
    <col min="2564" max="2564" width="13.21875" style="407" customWidth="1"/>
    <col min="2565" max="2592" width="11.44140625" style="407" customWidth="1"/>
    <col min="2593" max="2812" width="8.88671875" style="407"/>
    <col min="2813" max="2813" width="2.109375" style="407" customWidth="1"/>
    <col min="2814" max="2815" width="6.88671875" style="407" customWidth="1"/>
    <col min="2816" max="2816" width="43.44140625" style="407" customWidth="1"/>
    <col min="2817" max="2817" width="38.109375" style="407" customWidth="1"/>
    <col min="2818" max="2818" width="6.88671875" style="407" customWidth="1"/>
    <col min="2819" max="2819" width="8.21875" style="407" bestFit="1" customWidth="1"/>
    <col min="2820" max="2820" width="13.21875" style="407" customWidth="1"/>
    <col min="2821" max="2848" width="11.44140625" style="407" customWidth="1"/>
    <col min="2849" max="3068" width="8.88671875" style="407"/>
    <col min="3069" max="3069" width="2.109375" style="407" customWidth="1"/>
    <col min="3070" max="3071" width="6.88671875" style="407" customWidth="1"/>
    <col min="3072" max="3072" width="43.44140625" style="407" customWidth="1"/>
    <col min="3073" max="3073" width="38.109375" style="407" customWidth="1"/>
    <col min="3074" max="3074" width="6.88671875" style="407" customWidth="1"/>
    <col min="3075" max="3075" width="8.21875" style="407" bestFit="1" customWidth="1"/>
    <col min="3076" max="3076" width="13.21875" style="407" customWidth="1"/>
    <col min="3077" max="3104" width="11.44140625" style="407" customWidth="1"/>
    <col min="3105" max="3324" width="8.88671875" style="407"/>
    <col min="3325" max="3325" width="2.109375" style="407" customWidth="1"/>
    <col min="3326" max="3327" width="6.88671875" style="407" customWidth="1"/>
    <col min="3328" max="3328" width="43.44140625" style="407" customWidth="1"/>
    <col min="3329" max="3329" width="38.109375" style="407" customWidth="1"/>
    <col min="3330" max="3330" width="6.88671875" style="407" customWidth="1"/>
    <col min="3331" max="3331" width="8.21875" style="407" bestFit="1" customWidth="1"/>
    <col min="3332" max="3332" width="13.21875" style="407" customWidth="1"/>
    <col min="3333" max="3360" width="11.44140625" style="407" customWidth="1"/>
    <col min="3361" max="3580" width="8.88671875" style="407"/>
    <col min="3581" max="3581" width="2.109375" style="407" customWidth="1"/>
    <col min="3582" max="3583" width="6.88671875" style="407" customWidth="1"/>
    <col min="3584" max="3584" width="43.44140625" style="407" customWidth="1"/>
    <col min="3585" max="3585" width="38.109375" style="407" customWidth="1"/>
    <col min="3586" max="3586" width="6.88671875" style="407" customWidth="1"/>
    <col min="3587" max="3587" width="8.21875" style="407" bestFit="1" customWidth="1"/>
    <col min="3588" max="3588" width="13.21875" style="407" customWidth="1"/>
    <col min="3589" max="3616" width="11.44140625" style="407" customWidth="1"/>
    <col min="3617" max="3836" width="8.88671875" style="407"/>
    <col min="3837" max="3837" width="2.109375" style="407" customWidth="1"/>
    <col min="3838" max="3839" width="6.88671875" style="407" customWidth="1"/>
    <col min="3840" max="3840" width="43.44140625" style="407" customWidth="1"/>
    <col min="3841" max="3841" width="38.109375" style="407" customWidth="1"/>
    <col min="3842" max="3842" width="6.88671875" style="407" customWidth="1"/>
    <col min="3843" max="3843" width="8.21875" style="407" bestFit="1" customWidth="1"/>
    <col min="3844" max="3844" width="13.21875" style="407" customWidth="1"/>
    <col min="3845" max="3872" width="11.44140625" style="407" customWidth="1"/>
    <col min="3873" max="4092" width="8.88671875" style="407"/>
    <col min="4093" max="4093" width="2.109375" style="407" customWidth="1"/>
    <col min="4094" max="4095" width="6.88671875" style="407" customWidth="1"/>
    <col min="4096" max="4096" width="43.44140625" style="407" customWidth="1"/>
    <col min="4097" max="4097" width="38.109375" style="407" customWidth="1"/>
    <col min="4098" max="4098" width="6.88671875" style="407" customWidth="1"/>
    <col min="4099" max="4099" width="8.21875" style="407" bestFit="1" customWidth="1"/>
    <col min="4100" max="4100" width="13.21875" style="407" customWidth="1"/>
    <col min="4101" max="4128" width="11.44140625" style="407" customWidth="1"/>
    <col min="4129" max="4348" width="8.88671875" style="407"/>
    <col min="4349" max="4349" width="2.109375" style="407" customWidth="1"/>
    <col min="4350" max="4351" width="6.88671875" style="407" customWidth="1"/>
    <col min="4352" max="4352" width="43.44140625" style="407" customWidth="1"/>
    <col min="4353" max="4353" width="38.109375" style="407" customWidth="1"/>
    <col min="4354" max="4354" width="6.88671875" style="407" customWidth="1"/>
    <col min="4355" max="4355" width="8.21875" style="407" bestFit="1" customWidth="1"/>
    <col min="4356" max="4356" width="13.21875" style="407" customWidth="1"/>
    <col min="4357" max="4384" width="11.44140625" style="407" customWidth="1"/>
    <col min="4385" max="4604" width="8.88671875" style="407"/>
    <col min="4605" max="4605" width="2.109375" style="407" customWidth="1"/>
    <col min="4606" max="4607" width="6.88671875" style="407" customWidth="1"/>
    <col min="4608" max="4608" width="43.44140625" style="407" customWidth="1"/>
    <col min="4609" max="4609" width="38.109375" style="407" customWidth="1"/>
    <col min="4610" max="4610" width="6.88671875" style="407" customWidth="1"/>
    <col min="4611" max="4611" width="8.21875" style="407" bestFit="1" customWidth="1"/>
    <col min="4612" max="4612" width="13.21875" style="407" customWidth="1"/>
    <col min="4613" max="4640" width="11.44140625" style="407" customWidth="1"/>
    <col min="4641" max="4860" width="8.88671875" style="407"/>
    <col min="4861" max="4861" width="2.109375" style="407" customWidth="1"/>
    <col min="4862" max="4863" width="6.88671875" style="407" customWidth="1"/>
    <col min="4864" max="4864" width="43.44140625" style="407" customWidth="1"/>
    <col min="4865" max="4865" width="38.109375" style="407" customWidth="1"/>
    <col min="4866" max="4866" width="6.88671875" style="407" customWidth="1"/>
    <col min="4867" max="4867" width="8.21875" style="407" bestFit="1" customWidth="1"/>
    <col min="4868" max="4868" width="13.21875" style="407" customWidth="1"/>
    <col min="4869" max="4896" width="11.44140625" style="407" customWidth="1"/>
    <col min="4897" max="5116" width="8.88671875" style="407"/>
    <col min="5117" max="5117" width="2.109375" style="407" customWidth="1"/>
    <col min="5118" max="5119" width="6.88671875" style="407" customWidth="1"/>
    <col min="5120" max="5120" width="43.44140625" style="407" customWidth="1"/>
    <col min="5121" max="5121" width="38.109375" style="407" customWidth="1"/>
    <col min="5122" max="5122" width="6.88671875" style="407" customWidth="1"/>
    <col min="5123" max="5123" width="8.21875" style="407" bestFit="1" customWidth="1"/>
    <col min="5124" max="5124" width="13.21875" style="407" customWidth="1"/>
    <col min="5125" max="5152" width="11.44140625" style="407" customWidth="1"/>
    <col min="5153" max="5372" width="8.88671875" style="407"/>
    <col min="5373" max="5373" width="2.109375" style="407" customWidth="1"/>
    <col min="5374" max="5375" width="6.88671875" style="407" customWidth="1"/>
    <col min="5376" max="5376" width="43.44140625" style="407" customWidth="1"/>
    <col min="5377" max="5377" width="38.109375" style="407" customWidth="1"/>
    <col min="5378" max="5378" width="6.88671875" style="407" customWidth="1"/>
    <col min="5379" max="5379" width="8.21875" style="407" bestFit="1" customWidth="1"/>
    <col min="5380" max="5380" width="13.21875" style="407" customWidth="1"/>
    <col min="5381" max="5408" width="11.44140625" style="407" customWidth="1"/>
    <col min="5409" max="5628" width="8.88671875" style="407"/>
    <col min="5629" max="5629" width="2.109375" style="407" customWidth="1"/>
    <col min="5630" max="5631" width="6.88671875" style="407" customWidth="1"/>
    <col min="5632" max="5632" width="43.44140625" style="407" customWidth="1"/>
    <col min="5633" max="5633" width="38.109375" style="407" customWidth="1"/>
    <col min="5634" max="5634" width="6.88671875" style="407" customWidth="1"/>
    <col min="5635" max="5635" width="8.21875" style="407" bestFit="1" customWidth="1"/>
    <col min="5636" max="5636" width="13.21875" style="407" customWidth="1"/>
    <col min="5637" max="5664" width="11.44140625" style="407" customWidth="1"/>
    <col min="5665" max="5884" width="8.88671875" style="407"/>
    <col min="5885" max="5885" width="2.109375" style="407" customWidth="1"/>
    <col min="5886" max="5887" width="6.88671875" style="407" customWidth="1"/>
    <col min="5888" max="5888" width="43.44140625" style="407" customWidth="1"/>
    <col min="5889" max="5889" width="38.109375" style="407" customWidth="1"/>
    <col min="5890" max="5890" width="6.88671875" style="407" customWidth="1"/>
    <col min="5891" max="5891" width="8.21875" style="407" bestFit="1" customWidth="1"/>
    <col min="5892" max="5892" width="13.21875" style="407" customWidth="1"/>
    <col min="5893" max="5920" width="11.44140625" style="407" customWidth="1"/>
    <col min="5921" max="6140" width="8.88671875" style="407"/>
    <col min="6141" max="6141" width="2.109375" style="407" customWidth="1"/>
    <col min="6142" max="6143" width="6.88671875" style="407" customWidth="1"/>
    <col min="6144" max="6144" width="43.44140625" style="407" customWidth="1"/>
    <col min="6145" max="6145" width="38.109375" style="407" customWidth="1"/>
    <col min="6146" max="6146" width="6.88671875" style="407" customWidth="1"/>
    <col min="6147" max="6147" width="8.21875" style="407" bestFit="1" customWidth="1"/>
    <col min="6148" max="6148" width="13.21875" style="407" customWidth="1"/>
    <col min="6149" max="6176" width="11.44140625" style="407" customWidth="1"/>
    <col min="6177" max="6396" width="8.88671875" style="407"/>
    <col min="6397" max="6397" width="2.109375" style="407" customWidth="1"/>
    <col min="6398" max="6399" width="6.88671875" style="407" customWidth="1"/>
    <col min="6400" max="6400" width="43.44140625" style="407" customWidth="1"/>
    <col min="6401" max="6401" width="38.109375" style="407" customWidth="1"/>
    <col min="6402" max="6402" width="6.88671875" style="407" customWidth="1"/>
    <col min="6403" max="6403" width="8.21875" style="407" bestFit="1" customWidth="1"/>
    <col min="6404" max="6404" width="13.21875" style="407" customWidth="1"/>
    <col min="6405" max="6432" width="11.44140625" style="407" customWidth="1"/>
    <col min="6433" max="6652" width="8.88671875" style="407"/>
    <col min="6653" max="6653" width="2.109375" style="407" customWidth="1"/>
    <col min="6654" max="6655" width="6.88671875" style="407" customWidth="1"/>
    <col min="6656" max="6656" width="43.44140625" style="407" customWidth="1"/>
    <col min="6657" max="6657" width="38.109375" style="407" customWidth="1"/>
    <col min="6658" max="6658" width="6.88671875" style="407" customWidth="1"/>
    <col min="6659" max="6659" width="8.21875" style="407" bestFit="1" customWidth="1"/>
    <col min="6660" max="6660" width="13.21875" style="407" customWidth="1"/>
    <col min="6661" max="6688" width="11.44140625" style="407" customWidth="1"/>
    <col min="6689" max="6908" width="8.88671875" style="407"/>
    <col min="6909" max="6909" width="2.109375" style="407" customWidth="1"/>
    <col min="6910" max="6911" width="6.88671875" style="407" customWidth="1"/>
    <col min="6912" max="6912" width="43.44140625" style="407" customWidth="1"/>
    <col min="6913" max="6913" width="38.109375" style="407" customWidth="1"/>
    <col min="6914" max="6914" width="6.88671875" style="407" customWidth="1"/>
    <col min="6915" max="6915" width="8.21875" style="407" bestFit="1" customWidth="1"/>
    <col min="6916" max="6916" width="13.21875" style="407" customWidth="1"/>
    <col min="6917" max="6944" width="11.44140625" style="407" customWidth="1"/>
    <col min="6945" max="7164" width="8.88671875" style="407"/>
    <col min="7165" max="7165" width="2.109375" style="407" customWidth="1"/>
    <col min="7166" max="7167" width="6.88671875" style="407" customWidth="1"/>
    <col min="7168" max="7168" width="43.44140625" style="407" customWidth="1"/>
    <col min="7169" max="7169" width="38.109375" style="407" customWidth="1"/>
    <col min="7170" max="7170" width="6.88671875" style="407" customWidth="1"/>
    <col min="7171" max="7171" width="8.21875" style="407" bestFit="1" customWidth="1"/>
    <col min="7172" max="7172" width="13.21875" style="407" customWidth="1"/>
    <col min="7173" max="7200" width="11.44140625" style="407" customWidth="1"/>
    <col min="7201" max="7420" width="8.88671875" style="407"/>
    <col min="7421" max="7421" width="2.109375" style="407" customWidth="1"/>
    <col min="7422" max="7423" width="6.88671875" style="407" customWidth="1"/>
    <col min="7424" max="7424" width="43.44140625" style="407" customWidth="1"/>
    <col min="7425" max="7425" width="38.109375" style="407" customWidth="1"/>
    <col min="7426" max="7426" width="6.88671875" style="407" customWidth="1"/>
    <col min="7427" max="7427" width="8.21875" style="407" bestFit="1" customWidth="1"/>
    <col min="7428" max="7428" width="13.21875" style="407" customWidth="1"/>
    <col min="7429" max="7456" width="11.44140625" style="407" customWidth="1"/>
    <col min="7457" max="7676" width="8.88671875" style="407"/>
    <col min="7677" max="7677" width="2.109375" style="407" customWidth="1"/>
    <col min="7678" max="7679" width="6.88671875" style="407" customWidth="1"/>
    <col min="7680" max="7680" width="43.44140625" style="407" customWidth="1"/>
    <col min="7681" max="7681" width="38.109375" style="407" customWidth="1"/>
    <col min="7682" max="7682" width="6.88671875" style="407" customWidth="1"/>
    <col min="7683" max="7683" width="8.21875" style="407" bestFit="1" customWidth="1"/>
    <col min="7684" max="7684" width="13.21875" style="407" customWidth="1"/>
    <col min="7685" max="7712" width="11.44140625" style="407" customWidth="1"/>
    <col min="7713" max="7932" width="8.88671875" style="407"/>
    <col min="7933" max="7933" width="2.109375" style="407" customWidth="1"/>
    <col min="7934" max="7935" width="6.88671875" style="407" customWidth="1"/>
    <col min="7936" max="7936" width="43.44140625" style="407" customWidth="1"/>
    <col min="7937" max="7937" width="38.109375" style="407" customWidth="1"/>
    <col min="7938" max="7938" width="6.88671875" style="407" customWidth="1"/>
    <col min="7939" max="7939" width="8.21875" style="407" bestFit="1" customWidth="1"/>
    <col min="7940" max="7940" width="13.21875" style="407" customWidth="1"/>
    <col min="7941" max="7968" width="11.44140625" style="407" customWidth="1"/>
    <col min="7969" max="8188" width="8.88671875" style="407"/>
    <col min="8189" max="8189" width="2.109375" style="407" customWidth="1"/>
    <col min="8190" max="8191" width="6.88671875" style="407" customWidth="1"/>
    <col min="8192" max="8192" width="43.44140625" style="407" customWidth="1"/>
    <col min="8193" max="8193" width="38.109375" style="407" customWidth="1"/>
    <col min="8194" max="8194" width="6.88671875" style="407" customWidth="1"/>
    <col min="8195" max="8195" width="8.21875" style="407" bestFit="1" customWidth="1"/>
    <col min="8196" max="8196" width="13.21875" style="407" customWidth="1"/>
    <col min="8197" max="8224" width="11.44140625" style="407" customWidth="1"/>
    <col min="8225" max="8444" width="8.88671875" style="407"/>
    <col min="8445" max="8445" width="2.109375" style="407" customWidth="1"/>
    <col min="8446" max="8447" width="6.88671875" style="407" customWidth="1"/>
    <col min="8448" max="8448" width="43.44140625" style="407" customWidth="1"/>
    <col min="8449" max="8449" width="38.109375" style="407" customWidth="1"/>
    <col min="8450" max="8450" width="6.88671875" style="407" customWidth="1"/>
    <col min="8451" max="8451" width="8.21875" style="407" bestFit="1" customWidth="1"/>
    <col min="8452" max="8452" width="13.21875" style="407" customWidth="1"/>
    <col min="8453" max="8480" width="11.44140625" style="407" customWidth="1"/>
    <col min="8481" max="8700" width="8.88671875" style="407"/>
    <col min="8701" max="8701" width="2.109375" style="407" customWidth="1"/>
    <col min="8702" max="8703" width="6.88671875" style="407" customWidth="1"/>
    <col min="8704" max="8704" width="43.44140625" style="407" customWidth="1"/>
    <col min="8705" max="8705" width="38.109375" style="407" customWidth="1"/>
    <col min="8706" max="8706" width="6.88671875" style="407" customWidth="1"/>
    <col min="8707" max="8707" width="8.21875" style="407" bestFit="1" customWidth="1"/>
    <col min="8708" max="8708" width="13.21875" style="407" customWidth="1"/>
    <col min="8709" max="8736" width="11.44140625" style="407" customWidth="1"/>
    <col min="8737" max="8956" width="8.88671875" style="407"/>
    <col min="8957" max="8957" width="2.109375" style="407" customWidth="1"/>
    <col min="8958" max="8959" width="6.88671875" style="407" customWidth="1"/>
    <col min="8960" max="8960" width="43.44140625" style="407" customWidth="1"/>
    <col min="8961" max="8961" width="38.109375" style="407" customWidth="1"/>
    <col min="8962" max="8962" width="6.88671875" style="407" customWidth="1"/>
    <col min="8963" max="8963" width="8.21875" style="407" bestFit="1" customWidth="1"/>
    <col min="8964" max="8964" width="13.21875" style="407" customWidth="1"/>
    <col min="8965" max="8992" width="11.44140625" style="407" customWidth="1"/>
    <col min="8993" max="9212" width="8.88671875" style="407"/>
    <col min="9213" max="9213" width="2.109375" style="407" customWidth="1"/>
    <col min="9214" max="9215" width="6.88671875" style="407" customWidth="1"/>
    <col min="9216" max="9216" width="43.44140625" style="407" customWidth="1"/>
    <col min="9217" max="9217" width="38.109375" style="407" customWidth="1"/>
    <col min="9218" max="9218" width="6.88671875" style="407" customWidth="1"/>
    <col min="9219" max="9219" width="8.21875" style="407" bestFit="1" customWidth="1"/>
    <col min="9220" max="9220" width="13.21875" style="407" customWidth="1"/>
    <col min="9221" max="9248" width="11.44140625" style="407" customWidth="1"/>
    <col min="9249" max="9468" width="8.88671875" style="407"/>
    <col min="9469" max="9469" width="2.109375" style="407" customWidth="1"/>
    <col min="9470" max="9471" width="6.88671875" style="407" customWidth="1"/>
    <col min="9472" max="9472" width="43.44140625" style="407" customWidth="1"/>
    <col min="9473" max="9473" width="38.109375" style="407" customWidth="1"/>
    <col min="9474" max="9474" width="6.88671875" style="407" customWidth="1"/>
    <col min="9475" max="9475" width="8.21875" style="407" bestFit="1" customWidth="1"/>
    <col min="9476" max="9476" width="13.21875" style="407" customWidth="1"/>
    <col min="9477" max="9504" width="11.44140625" style="407" customWidth="1"/>
    <col min="9505" max="9724" width="8.88671875" style="407"/>
    <col min="9725" max="9725" width="2.109375" style="407" customWidth="1"/>
    <col min="9726" max="9727" width="6.88671875" style="407" customWidth="1"/>
    <col min="9728" max="9728" width="43.44140625" style="407" customWidth="1"/>
    <col min="9729" max="9729" width="38.109375" style="407" customWidth="1"/>
    <col min="9730" max="9730" width="6.88671875" style="407" customWidth="1"/>
    <col min="9731" max="9731" width="8.21875" style="407" bestFit="1" customWidth="1"/>
    <col min="9732" max="9732" width="13.21875" style="407" customWidth="1"/>
    <col min="9733" max="9760" width="11.44140625" style="407" customWidth="1"/>
    <col min="9761" max="9980" width="8.88671875" style="407"/>
    <col min="9981" max="9981" width="2.109375" style="407" customWidth="1"/>
    <col min="9982" max="9983" width="6.88671875" style="407" customWidth="1"/>
    <col min="9984" max="9984" width="43.44140625" style="407" customWidth="1"/>
    <col min="9985" max="9985" width="38.109375" style="407" customWidth="1"/>
    <col min="9986" max="9986" width="6.88671875" style="407" customWidth="1"/>
    <col min="9987" max="9987" width="8.21875" style="407" bestFit="1" customWidth="1"/>
    <col min="9988" max="9988" width="13.21875" style="407" customWidth="1"/>
    <col min="9989" max="10016" width="11.44140625" style="407" customWidth="1"/>
    <col min="10017" max="10236" width="8.88671875" style="407"/>
    <col min="10237" max="10237" width="2.109375" style="407" customWidth="1"/>
    <col min="10238" max="10239" width="6.88671875" style="407" customWidth="1"/>
    <col min="10240" max="10240" width="43.44140625" style="407" customWidth="1"/>
    <col min="10241" max="10241" width="38.109375" style="407" customWidth="1"/>
    <col min="10242" max="10242" width="6.88671875" style="407" customWidth="1"/>
    <col min="10243" max="10243" width="8.21875" style="407" bestFit="1" customWidth="1"/>
    <col min="10244" max="10244" width="13.21875" style="407" customWidth="1"/>
    <col min="10245" max="10272" width="11.44140625" style="407" customWidth="1"/>
    <col min="10273" max="10492" width="8.88671875" style="407"/>
    <col min="10493" max="10493" width="2.109375" style="407" customWidth="1"/>
    <col min="10494" max="10495" width="6.88671875" style="407" customWidth="1"/>
    <col min="10496" max="10496" width="43.44140625" style="407" customWidth="1"/>
    <col min="10497" max="10497" width="38.109375" style="407" customWidth="1"/>
    <col min="10498" max="10498" width="6.88671875" style="407" customWidth="1"/>
    <col min="10499" max="10499" width="8.21875" style="407" bestFit="1" customWidth="1"/>
    <col min="10500" max="10500" width="13.21875" style="407" customWidth="1"/>
    <col min="10501" max="10528" width="11.44140625" style="407" customWidth="1"/>
    <col min="10529" max="10748" width="8.88671875" style="407"/>
    <col min="10749" max="10749" width="2.109375" style="407" customWidth="1"/>
    <col min="10750" max="10751" width="6.88671875" style="407" customWidth="1"/>
    <col min="10752" max="10752" width="43.44140625" style="407" customWidth="1"/>
    <col min="10753" max="10753" width="38.109375" style="407" customWidth="1"/>
    <col min="10754" max="10754" width="6.88671875" style="407" customWidth="1"/>
    <col min="10755" max="10755" width="8.21875" style="407" bestFit="1" customWidth="1"/>
    <col min="10756" max="10756" width="13.21875" style="407" customWidth="1"/>
    <col min="10757" max="10784" width="11.44140625" style="407" customWidth="1"/>
    <col min="10785" max="11004" width="8.88671875" style="407"/>
    <col min="11005" max="11005" width="2.109375" style="407" customWidth="1"/>
    <col min="11006" max="11007" width="6.88671875" style="407" customWidth="1"/>
    <col min="11008" max="11008" width="43.44140625" style="407" customWidth="1"/>
    <col min="11009" max="11009" width="38.109375" style="407" customWidth="1"/>
    <col min="11010" max="11010" width="6.88671875" style="407" customWidth="1"/>
    <col min="11011" max="11011" width="8.21875" style="407" bestFit="1" customWidth="1"/>
    <col min="11012" max="11012" width="13.21875" style="407" customWidth="1"/>
    <col min="11013" max="11040" width="11.44140625" style="407" customWidth="1"/>
    <col min="11041" max="11260" width="8.88671875" style="407"/>
    <col min="11261" max="11261" width="2.109375" style="407" customWidth="1"/>
    <col min="11262" max="11263" width="6.88671875" style="407" customWidth="1"/>
    <col min="11264" max="11264" width="43.44140625" style="407" customWidth="1"/>
    <col min="11265" max="11265" width="38.109375" style="407" customWidth="1"/>
    <col min="11266" max="11266" width="6.88671875" style="407" customWidth="1"/>
    <col min="11267" max="11267" width="8.21875" style="407" bestFit="1" customWidth="1"/>
    <col min="11268" max="11268" width="13.21875" style="407" customWidth="1"/>
    <col min="11269" max="11296" width="11.44140625" style="407" customWidth="1"/>
    <col min="11297" max="11516" width="8.88671875" style="407"/>
    <col min="11517" max="11517" width="2.109375" style="407" customWidth="1"/>
    <col min="11518" max="11519" width="6.88671875" style="407" customWidth="1"/>
    <col min="11520" max="11520" width="43.44140625" style="407" customWidth="1"/>
    <col min="11521" max="11521" width="38.109375" style="407" customWidth="1"/>
    <col min="11522" max="11522" width="6.88671875" style="407" customWidth="1"/>
    <col min="11523" max="11523" width="8.21875" style="407" bestFit="1" customWidth="1"/>
    <col min="11524" max="11524" width="13.21875" style="407" customWidth="1"/>
    <col min="11525" max="11552" width="11.44140625" style="407" customWidth="1"/>
    <col min="11553" max="11772" width="8.88671875" style="407"/>
    <col min="11773" max="11773" width="2.109375" style="407" customWidth="1"/>
    <col min="11774" max="11775" width="6.88671875" style="407" customWidth="1"/>
    <col min="11776" max="11776" width="43.44140625" style="407" customWidth="1"/>
    <col min="11777" max="11777" width="38.109375" style="407" customWidth="1"/>
    <col min="11778" max="11778" width="6.88671875" style="407" customWidth="1"/>
    <col min="11779" max="11779" width="8.21875" style="407" bestFit="1" customWidth="1"/>
    <col min="11780" max="11780" width="13.21875" style="407" customWidth="1"/>
    <col min="11781" max="11808" width="11.44140625" style="407" customWidth="1"/>
    <col min="11809" max="12028" width="8.88671875" style="407"/>
    <col min="12029" max="12029" width="2.109375" style="407" customWidth="1"/>
    <col min="12030" max="12031" width="6.88671875" style="407" customWidth="1"/>
    <col min="12032" max="12032" width="43.44140625" style="407" customWidth="1"/>
    <col min="12033" max="12033" width="38.109375" style="407" customWidth="1"/>
    <col min="12034" max="12034" width="6.88671875" style="407" customWidth="1"/>
    <col min="12035" max="12035" width="8.21875" style="407" bestFit="1" customWidth="1"/>
    <col min="12036" max="12036" width="13.21875" style="407" customWidth="1"/>
    <col min="12037" max="12064" width="11.44140625" style="407" customWidth="1"/>
    <col min="12065" max="12284" width="8.88671875" style="407"/>
    <col min="12285" max="12285" width="2.109375" style="407" customWidth="1"/>
    <col min="12286" max="12287" width="6.88671875" style="407" customWidth="1"/>
    <col min="12288" max="12288" width="43.44140625" style="407" customWidth="1"/>
    <col min="12289" max="12289" width="38.109375" style="407" customWidth="1"/>
    <col min="12290" max="12290" width="6.88671875" style="407" customWidth="1"/>
    <col min="12291" max="12291" width="8.21875" style="407" bestFit="1" customWidth="1"/>
    <col min="12292" max="12292" width="13.21875" style="407" customWidth="1"/>
    <col min="12293" max="12320" width="11.44140625" style="407" customWidth="1"/>
    <col min="12321" max="12540" width="8.88671875" style="407"/>
    <col min="12541" max="12541" width="2.109375" style="407" customWidth="1"/>
    <col min="12542" max="12543" width="6.88671875" style="407" customWidth="1"/>
    <col min="12544" max="12544" width="43.44140625" style="407" customWidth="1"/>
    <col min="12545" max="12545" width="38.109375" style="407" customWidth="1"/>
    <col min="12546" max="12546" width="6.88671875" style="407" customWidth="1"/>
    <col min="12547" max="12547" width="8.21875" style="407" bestFit="1" customWidth="1"/>
    <col min="12548" max="12548" width="13.21875" style="407" customWidth="1"/>
    <col min="12549" max="12576" width="11.44140625" style="407" customWidth="1"/>
    <col min="12577" max="12796" width="8.88671875" style="407"/>
    <col min="12797" max="12797" width="2.109375" style="407" customWidth="1"/>
    <col min="12798" max="12799" width="6.88671875" style="407" customWidth="1"/>
    <col min="12800" max="12800" width="43.44140625" style="407" customWidth="1"/>
    <col min="12801" max="12801" width="38.109375" style="407" customWidth="1"/>
    <col min="12802" max="12802" width="6.88671875" style="407" customWidth="1"/>
    <col min="12803" max="12803" width="8.21875" style="407" bestFit="1" customWidth="1"/>
    <col min="12804" max="12804" width="13.21875" style="407" customWidth="1"/>
    <col min="12805" max="12832" width="11.44140625" style="407" customWidth="1"/>
    <col min="12833" max="13052" width="8.88671875" style="407"/>
    <col min="13053" max="13053" width="2.109375" style="407" customWidth="1"/>
    <col min="13054" max="13055" width="6.88671875" style="407" customWidth="1"/>
    <col min="13056" max="13056" width="43.44140625" style="407" customWidth="1"/>
    <col min="13057" max="13057" width="38.109375" style="407" customWidth="1"/>
    <col min="13058" max="13058" width="6.88671875" style="407" customWidth="1"/>
    <col min="13059" max="13059" width="8.21875" style="407" bestFit="1" customWidth="1"/>
    <col min="13060" max="13060" width="13.21875" style="407" customWidth="1"/>
    <col min="13061" max="13088" width="11.44140625" style="407" customWidth="1"/>
    <col min="13089" max="13308" width="8.88671875" style="407"/>
    <col min="13309" max="13309" width="2.109375" style="407" customWidth="1"/>
    <col min="13310" max="13311" width="6.88671875" style="407" customWidth="1"/>
    <col min="13312" max="13312" width="43.44140625" style="407" customWidth="1"/>
    <col min="13313" max="13313" width="38.109375" style="407" customWidth="1"/>
    <col min="13314" max="13314" width="6.88671875" style="407" customWidth="1"/>
    <col min="13315" max="13315" width="8.21875" style="407" bestFit="1" customWidth="1"/>
    <col min="13316" max="13316" width="13.21875" style="407" customWidth="1"/>
    <col min="13317" max="13344" width="11.44140625" style="407" customWidth="1"/>
    <col min="13345" max="13564" width="8.88671875" style="407"/>
    <col min="13565" max="13565" width="2.109375" style="407" customWidth="1"/>
    <col min="13566" max="13567" width="6.88671875" style="407" customWidth="1"/>
    <col min="13568" max="13568" width="43.44140625" style="407" customWidth="1"/>
    <col min="13569" max="13569" width="38.109375" style="407" customWidth="1"/>
    <col min="13570" max="13570" width="6.88671875" style="407" customWidth="1"/>
    <col min="13571" max="13571" width="8.21875" style="407" bestFit="1" customWidth="1"/>
    <col min="13572" max="13572" width="13.21875" style="407" customWidth="1"/>
    <col min="13573" max="13600" width="11.44140625" style="407" customWidth="1"/>
    <col min="13601" max="13820" width="8.88671875" style="407"/>
    <col min="13821" max="13821" width="2.109375" style="407" customWidth="1"/>
    <col min="13822" max="13823" width="6.88671875" style="407" customWidth="1"/>
    <col min="13824" max="13824" width="43.44140625" style="407" customWidth="1"/>
    <col min="13825" max="13825" width="38.109375" style="407" customWidth="1"/>
    <col min="13826" max="13826" width="6.88671875" style="407" customWidth="1"/>
    <col min="13827" max="13827" width="8.21875" style="407" bestFit="1" customWidth="1"/>
    <col min="13828" max="13828" width="13.21875" style="407" customWidth="1"/>
    <col min="13829" max="13856" width="11.44140625" style="407" customWidth="1"/>
    <col min="13857" max="14076" width="8.88671875" style="407"/>
    <col min="14077" max="14077" width="2.109375" style="407" customWidth="1"/>
    <col min="14078" max="14079" width="6.88671875" style="407" customWidth="1"/>
    <col min="14080" max="14080" width="43.44140625" style="407" customWidth="1"/>
    <col min="14081" max="14081" width="38.109375" style="407" customWidth="1"/>
    <col min="14082" max="14082" width="6.88671875" style="407" customWidth="1"/>
    <col min="14083" max="14083" width="8.21875" style="407" bestFit="1" customWidth="1"/>
    <col min="14084" max="14084" width="13.21875" style="407" customWidth="1"/>
    <col min="14085" max="14112" width="11.44140625" style="407" customWidth="1"/>
    <col min="14113" max="14332" width="8.88671875" style="407"/>
    <col min="14333" max="14333" width="2.109375" style="407" customWidth="1"/>
    <col min="14334" max="14335" width="6.88671875" style="407" customWidth="1"/>
    <col min="14336" max="14336" width="43.44140625" style="407" customWidth="1"/>
    <col min="14337" max="14337" width="38.109375" style="407" customWidth="1"/>
    <col min="14338" max="14338" width="6.88671875" style="407" customWidth="1"/>
    <col min="14339" max="14339" width="8.21875" style="407" bestFit="1" customWidth="1"/>
    <col min="14340" max="14340" width="13.21875" style="407" customWidth="1"/>
    <col min="14341" max="14368" width="11.44140625" style="407" customWidth="1"/>
    <col min="14369" max="14588" width="8.88671875" style="407"/>
    <col min="14589" max="14589" width="2.109375" style="407" customWidth="1"/>
    <col min="14590" max="14591" width="6.88671875" style="407" customWidth="1"/>
    <col min="14592" max="14592" width="43.44140625" style="407" customWidth="1"/>
    <col min="14593" max="14593" width="38.109375" style="407" customWidth="1"/>
    <col min="14594" max="14594" width="6.88671875" style="407" customWidth="1"/>
    <col min="14595" max="14595" width="8.21875" style="407" bestFit="1" customWidth="1"/>
    <col min="14596" max="14596" width="13.21875" style="407" customWidth="1"/>
    <col min="14597" max="14624" width="11.44140625" style="407" customWidth="1"/>
    <col min="14625" max="14844" width="8.88671875" style="407"/>
    <col min="14845" max="14845" width="2.109375" style="407" customWidth="1"/>
    <col min="14846" max="14847" width="6.88671875" style="407" customWidth="1"/>
    <col min="14848" max="14848" width="43.44140625" style="407" customWidth="1"/>
    <col min="14849" max="14849" width="38.109375" style="407" customWidth="1"/>
    <col min="14850" max="14850" width="6.88671875" style="407" customWidth="1"/>
    <col min="14851" max="14851" width="8.21875" style="407" bestFit="1" customWidth="1"/>
    <col min="14852" max="14852" width="13.21875" style="407" customWidth="1"/>
    <col min="14853" max="14880" width="11.44140625" style="407" customWidth="1"/>
    <col min="14881" max="15100" width="8.88671875" style="407"/>
    <col min="15101" max="15101" width="2.109375" style="407" customWidth="1"/>
    <col min="15102" max="15103" width="6.88671875" style="407" customWidth="1"/>
    <col min="15104" max="15104" width="43.44140625" style="407" customWidth="1"/>
    <col min="15105" max="15105" width="38.109375" style="407" customWidth="1"/>
    <col min="15106" max="15106" width="6.88671875" style="407" customWidth="1"/>
    <col min="15107" max="15107" width="8.21875" style="407" bestFit="1" customWidth="1"/>
    <col min="15108" max="15108" width="13.21875" style="407" customWidth="1"/>
    <col min="15109" max="15136" width="11.44140625" style="407" customWidth="1"/>
    <col min="15137" max="15356" width="8.88671875" style="407"/>
    <col min="15357" max="15357" width="2.109375" style="407" customWidth="1"/>
    <col min="15358" max="15359" width="6.88671875" style="407" customWidth="1"/>
    <col min="15360" max="15360" width="43.44140625" style="407" customWidth="1"/>
    <col min="15361" max="15361" width="38.109375" style="407" customWidth="1"/>
    <col min="15362" max="15362" width="6.88671875" style="407" customWidth="1"/>
    <col min="15363" max="15363" width="8.21875" style="407" bestFit="1" customWidth="1"/>
    <col min="15364" max="15364" width="13.21875" style="407" customWidth="1"/>
    <col min="15365" max="15392" width="11.44140625" style="407" customWidth="1"/>
    <col min="15393" max="15612" width="8.88671875" style="407"/>
    <col min="15613" max="15613" width="2.109375" style="407" customWidth="1"/>
    <col min="15614" max="15615" width="6.88671875" style="407" customWidth="1"/>
    <col min="15616" max="15616" width="43.44140625" style="407" customWidth="1"/>
    <col min="15617" max="15617" width="38.109375" style="407" customWidth="1"/>
    <col min="15618" max="15618" width="6.88671875" style="407" customWidth="1"/>
    <col min="15619" max="15619" width="8.21875" style="407" bestFit="1" customWidth="1"/>
    <col min="15620" max="15620" width="13.21875" style="407" customWidth="1"/>
    <col min="15621" max="15648" width="11.44140625" style="407" customWidth="1"/>
    <col min="15649" max="15868" width="8.88671875" style="407"/>
    <col min="15869" max="15869" width="2.109375" style="407" customWidth="1"/>
    <col min="15870" max="15871" width="6.88671875" style="407" customWidth="1"/>
    <col min="15872" max="15872" width="43.44140625" style="407" customWidth="1"/>
    <col min="15873" max="15873" width="38.109375" style="407" customWidth="1"/>
    <col min="15874" max="15874" width="6.88671875" style="407" customWidth="1"/>
    <col min="15875" max="15875" width="8.21875" style="407" bestFit="1" customWidth="1"/>
    <col min="15876" max="15876" width="13.21875" style="407" customWidth="1"/>
    <col min="15877" max="15904" width="11.44140625" style="407" customWidth="1"/>
    <col min="15905" max="16124" width="8.88671875" style="407"/>
    <col min="16125" max="16125" width="2.109375" style="407" customWidth="1"/>
    <col min="16126" max="16127" width="6.88671875" style="407" customWidth="1"/>
    <col min="16128" max="16128" width="43.44140625" style="407" customWidth="1"/>
    <col min="16129" max="16129" width="38.109375" style="407" customWidth="1"/>
    <col min="16130" max="16130" width="6.88671875" style="407" customWidth="1"/>
    <col min="16131" max="16131" width="8.21875" style="407" bestFit="1" customWidth="1"/>
    <col min="16132" max="16132" width="13.21875" style="407" customWidth="1"/>
    <col min="16133" max="16160" width="11.44140625" style="407" customWidth="1"/>
    <col min="16161" max="16384" width="8.88671875" style="407"/>
  </cols>
  <sheetData>
    <row r="1" spans="1:36" ht="18.75" thickBot="1" x14ac:dyDescent="0.25">
      <c r="A1" s="378"/>
      <c r="B1" s="379"/>
      <c r="C1" s="380" t="s">
        <v>191</v>
      </c>
      <c r="D1" s="381"/>
      <c r="E1" s="135"/>
      <c r="F1" s="239"/>
      <c r="G1" s="239"/>
      <c r="H1" s="239"/>
      <c r="I1" s="504"/>
      <c r="J1" s="497"/>
      <c r="K1" s="497"/>
      <c r="L1" s="382"/>
      <c r="M1" s="382"/>
      <c r="N1" s="382"/>
      <c r="O1" s="382"/>
      <c r="P1" s="382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383"/>
      <c r="AI1" s="238"/>
      <c r="AJ1" s="384"/>
    </row>
    <row r="2" spans="1:36" ht="32.25" thickBot="1" x14ac:dyDescent="0.25">
      <c r="A2" s="130"/>
      <c r="B2" s="131"/>
      <c r="C2" s="126" t="s">
        <v>115</v>
      </c>
      <c r="D2" s="127" t="s">
        <v>143</v>
      </c>
      <c r="E2" s="136" t="s">
        <v>116</v>
      </c>
      <c r="F2" s="127" t="s">
        <v>144</v>
      </c>
      <c r="G2" s="132" t="s">
        <v>192</v>
      </c>
      <c r="H2" s="137" t="str">
        <f>'TITLE PAGE'!D14</f>
        <v>2016-17</v>
      </c>
      <c r="I2" s="133" t="str">
        <f>'WRZ summary'!E3</f>
        <v>For info 2017-18</v>
      </c>
      <c r="J2" s="133" t="str">
        <f>'WRZ summary'!F3</f>
        <v>For info 2018-19</v>
      </c>
      <c r="K2" s="133" t="str">
        <f>'WRZ summary'!G3</f>
        <v>For info 2019-20</v>
      </c>
      <c r="L2" s="138" t="str">
        <f>'WRZ summary'!H3</f>
        <v>2020-21</v>
      </c>
      <c r="M2" s="138" t="str">
        <f>'WRZ summary'!I3</f>
        <v>2021-22</v>
      </c>
      <c r="N2" s="138" t="str">
        <f>'WRZ summary'!J3</f>
        <v>2022-23</v>
      </c>
      <c r="O2" s="138" t="str">
        <f>'WRZ summary'!K3</f>
        <v>2023-24</v>
      </c>
      <c r="P2" s="138" t="str">
        <f>'WRZ summary'!L3</f>
        <v>2024-25</v>
      </c>
      <c r="Q2" s="138" t="str">
        <f>'WRZ summary'!M3</f>
        <v>2025-26</v>
      </c>
      <c r="R2" s="138" t="str">
        <f>'WRZ summary'!N3</f>
        <v>2026-27</v>
      </c>
      <c r="S2" s="138" t="str">
        <f>'WRZ summary'!O3</f>
        <v>2027-28</v>
      </c>
      <c r="T2" s="138" t="str">
        <f>'WRZ summary'!P3</f>
        <v>2028-29</v>
      </c>
      <c r="U2" s="138" t="str">
        <f>'WRZ summary'!Q3</f>
        <v>2029-2030</v>
      </c>
      <c r="V2" s="138" t="str">
        <f>'WRZ summary'!R3</f>
        <v>2030-2031</v>
      </c>
      <c r="W2" s="138" t="str">
        <f>'WRZ summary'!S3</f>
        <v>2031-2032</v>
      </c>
      <c r="X2" s="138" t="str">
        <f>'WRZ summary'!T3</f>
        <v>2032-33</v>
      </c>
      <c r="Y2" s="138" t="str">
        <f>'WRZ summary'!U3</f>
        <v>2033-34</v>
      </c>
      <c r="Z2" s="138" t="str">
        <f>'WRZ summary'!V3</f>
        <v>2034-35</v>
      </c>
      <c r="AA2" s="138" t="str">
        <f>'WRZ summary'!W3</f>
        <v>2035-36</v>
      </c>
      <c r="AB2" s="138" t="str">
        <f>'WRZ summary'!X3</f>
        <v>2036-37</v>
      </c>
      <c r="AC2" s="138" t="str">
        <f>'WRZ summary'!Y3</f>
        <v>2037-38</v>
      </c>
      <c r="AD2" s="138" t="str">
        <f>'WRZ summary'!Z3</f>
        <v>2038-39</v>
      </c>
      <c r="AE2" s="138" t="str">
        <f>'WRZ summary'!AA3</f>
        <v>2039-40</v>
      </c>
      <c r="AF2" s="138" t="str">
        <f>'WRZ summary'!AB3</f>
        <v>2040-41</v>
      </c>
      <c r="AG2" s="138" t="str">
        <f>'WRZ summary'!AC3</f>
        <v>2041-42</v>
      </c>
      <c r="AH2" s="138" t="str">
        <f>'WRZ summary'!AD3</f>
        <v>2042-43</v>
      </c>
      <c r="AI2" s="138" t="str">
        <f>'WRZ summary'!AE3</f>
        <v>2043-44</v>
      </c>
      <c r="AJ2" s="139" t="str">
        <f>'WRZ summary'!AF3</f>
        <v>2044-45</v>
      </c>
    </row>
    <row r="3" spans="1:36" ht="25.15" customHeight="1" x14ac:dyDescent="0.2">
      <c r="A3" s="183"/>
      <c r="B3" s="505" t="s">
        <v>193</v>
      </c>
      <c r="C3" s="276" t="s">
        <v>194</v>
      </c>
      <c r="D3" s="385" t="s">
        <v>195</v>
      </c>
      <c r="E3" s="277" t="s">
        <v>127</v>
      </c>
      <c r="F3" s="278" t="s">
        <v>78</v>
      </c>
      <c r="G3" s="279">
        <v>2</v>
      </c>
      <c r="H3" s="280">
        <v>1.4435714479230923</v>
      </c>
      <c r="I3" s="197">
        <v>1.4472988259549857</v>
      </c>
      <c r="J3" s="197">
        <v>1.4473887113147421</v>
      </c>
      <c r="K3" s="197">
        <v>1.4499557427659582</v>
      </c>
      <c r="L3" s="281">
        <v>1.4489189850482411</v>
      </c>
      <c r="M3" s="281">
        <v>1.456939005365786</v>
      </c>
      <c r="N3" s="281">
        <v>1.4631370367587537</v>
      </c>
      <c r="O3" s="281">
        <v>1.469297155203142</v>
      </c>
      <c r="P3" s="281">
        <v>1.4697297695351454</v>
      </c>
      <c r="Q3" s="281">
        <v>1.4755495227315181</v>
      </c>
      <c r="R3" s="281">
        <v>1.4770268856827307</v>
      </c>
      <c r="S3" s="281">
        <v>1.4784303529922291</v>
      </c>
      <c r="T3" s="281">
        <v>1.4758856183920808</v>
      </c>
      <c r="U3" s="281">
        <v>1.4811973059071106</v>
      </c>
      <c r="V3" s="281">
        <v>1.4828233943883475</v>
      </c>
      <c r="W3" s="281">
        <v>1.4844808997509207</v>
      </c>
      <c r="X3" s="281">
        <v>1.4819084849089896</v>
      </c>
      <c r="Y3" s="281">
        <v>1.4870332823937502</v>
      </c>
      <c r="Z3" s="281">
        <v>1.4878367719037573</v>
      </c>
      <c r="AA3" s="281">
        <v>1.488373230482712</v>
      </c>
      <c r="AB3" s="281">
        <v>1.4845937108152847</v>
      </c>
      <c r="AC3" s="281">
        <v>1.4894834019460585</v>
      </c>
      <c r="AD3" s="281">
        <v>1.4905391873270439</v>
      </c>
      <c r="AE3" s="281">
        <v>1.491640304202694</v>
      </c>
      <c r="AF3" s="281">
        <v>1.4887290875612997</v>
      </c>
      <c r="AG3" s="281">
        <v>1.4939917898873094</v>
      </c>
      <c r="AH3" s="281">
        <v>1.4952438304463609</v>
      </c>
      <c r="AI3" s="281">
        <v>1.4965278485413955</v>
      </c>
      <c r="AJ3" s="282">
        <v>1.4937781187252146</v>
      </c>
    </row>
    <row r="4" spans="1:36" ht="25.15" customHeight="1" x14ac:dyDescent="0.2">
      <c r="A4" s="378"/>
      <c r="B4" s="506"/>
      <c r="C4" s="268" t="s">
        <v>196</v>
      </c>
      <c r="D4" s="386" t="s">
        <v>197</v>
      </c>
      <c r="E4" s="245" t="s">
        <v>127</v>
      </c>
      <c r="F4" s="260" t="s">
        <v>78</v>
      </c>
      <c r="G4" s="260">
        <v>2</v>
      </c>
      <c r="H4" s="266">
        <v>1.2443424813393259E-2</v>
      </c>
      <c r="I4" s="180">
        <v>1.2443424813393259E-2</v>
      </c>
      <c r="J4" s="180">
        <v>1.2443424813393259E-2</v>
      </c>
      <c r="K4" s="180">
        <v>1.2443424813393259E-2</v>
      </c>
      <c r="L4" s="221">
        <v>1.2443424813393259E-2</v>
      </c>
      <c r="M4" s="221">
        <v>1.2443424813393259E-2</v>
      </c>
      <c r="N4" s="221">
        <v>1.2443424813393259E-2</v>
      </c>
      <c r="O4" s="221">
        <v>1.2443424813393259E-2</v>
      </c>
      <c r="P4" s="221">
        <v>1.2443424813393259E-2</v>
      </c>
      <c r="Q4" s="221">
        <v>1.2443424813393259E-2</v>
      </c>
      <c r="R4" s="221">
        <v>1.2443424813393259E-2</v>
      </c>
      <c r="S4" s="221">
        <v>1.2443424813393259E-2</v>
      </c>
      <c r="T4" s="221">
        <v>1.2443424813393259E-2</v>
      </c>
      <c r="U4" s="221">
        <v>1.2443424813393259E-2</v>
      </c>
      <c r="V4" s="221">
        <v>1.2443424813393259E-2</v>
      </c>
      <c r="W4" s="221">
        <v>1.2443424813393259E-2</v>
      </c>
      <c r="X4" s="221">
        <v>1.2443424813393259E-2</v>
      </c>
      <c r="Y4" s="221">
        <v>1.2443424813393259E-2</v>
      </c>
      <c r="Z4" s="221">
        <v>1.2443424813393259E-2</v>
      </c>
      <c r="AA4" s="221">
        <v>1.2443424813393259E-2</v>
      </c>
      <c r="AB4" s="221">
        <v>1.2443424813393259E-2</v>
      </c>
      <c r="AC4" s="221">
        <v>1.2443424813393259E-2</v>
      </c>
      <c r="AD4" s="221">
        <v>1.2443424813393259E-2</v>
      </c>
      <c r="AE4" s="221">
        <v>1.2443424813393259E-2</v>
      </c>
      <c r="AF4" s="221">
        <v>1.2443424813393259E-2</v>
      </c>
      <c r="AG4" s="221">
        <v>1.2443424813393259E-2</v>
      </c>
      <c r="AH4" s="221">
        <v>1.2443424813393259E-2</v>
      </c>
      <c r="AI4" s="221">
        <v>1.2443424813393259E-2</v>
      </c>
      <c r="AJ4" s="229">
        <v>1.2443424813393259E-2</v>
      </c>
    </row>
    <row r="5" spans="1:36" ht="25.15" customHeight="1" x14ac:dyDescent="0.2">
      <c r="A5" s="378"/>
      <c r="B5" s="506"/>
      <c r="C5" s="272" t="s">
        <v>198</v>
      </c>
      <c r="D5" s="386" t="s">
        <v>199</v>
      </c>
      <c r="E5" s="245" t="s">
        <v>127</v>
      </c>
      <c r="F5" s="260" t="s">
        <v>78</v>
      </c>
      <c r="G5" s="260">
        <v>2</v>
      </c>
      <c r="H5" s="266">
        <v>0.80869189192186097</v>
      </c>
      <c r="I5" s="180">
        <v>0.82943670765396871</v>
      </c>
      <c r="J5" s="180">
        <v>0.85032301322385273</v>
      </c>
      <c r="K5" s="180">
        <v>0.8718696628606426</v>
      </c>
      <c r="L5" s="221">
        <v>0.89188985082354355</v>
      </c>
      <c r="M5" s="221">
        <v>0.91397662402343238</v>
      </c>
      <c r="N5" s="221">
        <v>0.93619982690152992</v>
      </c>
      <c r="O5" s="221">
        <v>0.95828745497856205</v>
      </c>
      <c r="P5" s="221">
        <v>0.98037760730154955</v>
      </c>
      <c r="Q5" s="221">
        <v>1.0025595753662855</v>
      </c>
      <c r="R5" s="221">
        <v>1.0229585171305289</v>
      </c>
      <c r="S5" s="221">
        <v>1.0433683169845636</v>
      </c>
      <c r="T5" s="221">
        <v>1.0638368357752663</v>
      </c>
      <c r="U5" s="221">
        <v>1.0843218657153637</v>
      </c>
      <c r="V5" s="221">
        <v>1.1008236188129987</v>
      </c>
      <c r="W5" s="221">
        <v>1.1170414434730025</v>
      </c>
      <c r="X5" s="221">
        <v>1.1329818950510835</v>
      </c>
      <c r="Y5" s="221">
        <v>1.1486509377378651</v>
      </c>
      <c r="Z5" s="221">
        <v>1.164054199282254</v>
      </c>
      <c r="AA5" s="221">
        <v>1.1802706704943637</v>
      </c>
      <c r="AB5" s="221">
        <v>1.1968570068511917</v>
      </c>
      <c r="AC5" s="221">
        <v>1.2131495940926604</v>
      </c>
      <c r="AD5" s="221">
        <v>1.2291362718953087</v>
      </c>
      <c r="AE5" s="221">
        <v>1.24484065546334</v>
      </c>
      <c r="AF5" s="221">
        <v>1.2602667006613</v>
      </c>
      <c r="AG5" s="221">
        <v>1.2747609253860981</v>
      </c>
      <c r="AH5" s="221">
        <v>1.2891233392200485</v>
      </c>
      <c r="AI5" s="221">
        <v>1.303226994529147</v>
      </c>
      <c r="AJ5" s="229">
        <v>1.3171000916939113</v>
      </c>
    </row>
    <row r="6" spans="1:36" ht="25.15" customHeight="1" x14ac:dyDescent="0.2">
      <c r="A6" s="378"/>
      <c r="B6" s="506"/>
      <c r="C6" s="268" t="s">
        <v>200</v>
      </c>
      <c r="D6" s="386" t="s">
        <v>201</v>
      </c>
      <c r="E6" s="245" t="s">
        <v>127</v>
      </c>
      <c r="F6" s="260" t="s">
        <v>78</v>
      </c>
      <c r="G6" s="283">
        <v>2</v>
      </c>
      <c r="H6" s="273">
        <v>0.9709796247642285</v>
      </c>
      <c r="I6" s="198">
        <v>0.95163997405900869</v>
      </c>
      <c r="J6" s="198">
        <v>0.93182998294865771</v>
      </c>
      <c r="K6" s="198">
        <v>0.91306438095980413</v>
      </c>
      <c r="L6" s="274">
        <v>0.89382722852497143</v>
      </c>
      <c r="M6" s="274">
        <v>0.87510987198013424</v>
      </c>
      <c r="N6" s="274">
        <v>0.85708398243273676</v>
      </c>
      <c r="O6" s="274">
        <v>0.83944068055713761</v>
      </c>
      <c r="P6" s="274">
        <v>0.82221738603127748</v>
      </c>
      <c r="Q6" s="274">
        <v>0.80550535188816696</v>
      </c>
      <c r="R6" s="274">
        <v>0.78971005516846948</v>
      </c>
      <c r="S6" s="274">
        <v>0.77436778897556202</v>
      </c>
      <c r="T6" s="274">
        <v>0.75925318667568997</v>
      </c>
      <c r="U6" s="274">
        <v>0.74454199067758198</v>
      </c>
      <c r="V6" s="274">
        <v>0.72974479846175366</v>
      </c>
      <c r="W6" s="274">
        <v>0.71530455103006441</v>
      </c>
      <c r="X6" s="274">
        <v>0.70122434620156515</v>
      </c>
      <c r="Y6" s="274">
        <v>0.6875316288850658</v>
      </c>
      <c r="Z6" s="274">
        <v>0.67405876949994858</v>
      </c>
      <c r="AA6" s="274">
        <v>0.66117257709690747</v>
      </c>
      <c r="AB6" s="274">
        <v>0.64854643476804774</v>
      </c>
      <c r="AC6" s="274">
        <v>0.63618775274809591</v>
      </c>
      <c r="AD6" s="274">
        <v>0.62399235445276646</v>
      </c>
      <c r="AE6" s="274">
        <v>0.61217509061953101</v>
      </c>
      <c r="AF6" s="274">
        <v>0.60057387709648258</v>
      </c>
      <c r="AG6" s="274">
        <v>0.58921706029960785</v>
      </c>
      <c r="AH6" s="274">
        <v>0.57818286435751198</v>
      </c>
      <c r="AI6" s="274">
        <v>0.56730424928248913</v>
      </c>
      <c r="AJ6" s="275">
        <v>0.55666812111842168</v>
      </c>
    </row>
    <row r="7" spans="1:36" ht="25.15" customHeight="1" x14ac:dyDescent="0.2">
      <c r="A7" s="378"/>
      <c r="B7" s="506"/>
      <c r="C7" s="269" t="s">
        <v>202</v>
      </c>
      <c r="D7" s="387" t="s">
        <v>203</v>
      </c>
      <c r="E7" s="284" t="s">
        <v>204</v>
      </c>
      <c r="F7" s="265" t="s">
        <v>78</v>
      </c>
      <c r="G7" s="265">
        <v>2</v>
      </c>
      <c r="H7" s="266">
        <f>H3-H30</f>
        <v>1.4338348330184489</v>
      </c>
      <c r="I7" s="285">
        <f>I3-I30</f>
        <v>1.4375622110503423</v>
      </c>
      <c r="J7" s="285">
        <f t="shared" ref="H7:AJ10" si="0">J3-J30</f>
        <v>1.4376520964100987</v>
      </c>
      <c r="K7" s="285">
        <f t="shared" si="0"/>
        <v>1.4402191278613148</v>
      </c>
      <c r="L7" s="225">
        <f t="shared" si="0"/>
        <v>1.4391823701435977</v>
      </c>
      <c r="M7" s="225">
        <f t="shared" si="0"/>
        <v>1.4472023904611426</v>
      </c>
      <c r="N7" s="225">
        <f t="shared" si="0"/>
        <v>1.4534004218541103</v>
      </c>
      <c r="O7" s="225">
        <f t="shared" si="0"/>
        <v>1.4595605402984986</v>
      </c>
      <c r="P7" s="225">
        <f t="shared" si="0"/>
        <v>1.4599931546305021</v>
      </c>
      <c r="Q7" s="225">
        <f t="shared" si="0"/>
        <v>1.4658129078268747</v>
      </c>
      <c r="R7" s="225">
        <f t="shared" si="0"/>
        <v>1.4672902707780873</v>
      </c>
      <c r="S7" s="225">
        <f t="shared" si="0"/>
        <v>1.4686937380875857</v>
      </c>
      <c r="T7" s="225">
        <f t="shared" si="0"/>
        <v>1.4661490034874374</v>
      </c>
      <c r="U7" s="225">
        <f t="shared" si="0"/>
        <v>1.4714606910024672</v>
      </c>
      <c r="V7" s="225">
        <f t="shared" si="0"/>
        <v>1.4730867794837041</v>
      </c>
      <c r="W7" s="225">
        <f t="shared" si="0"/>
        <v>1.4747442848462773</v>
      </c>
      <c r="X7" s="225">
        <f t="shared" si="0"/>
        <v>1.4721718700043462</v>
      </c>
      <c r="Y7" s="225">
        <f t="shared" si="0"/>
        <v>1.4772966674891068</v>
      </c>
      <c r="Z7" s="225">
        <f t="shared" si="0"/>
        <v>1.4781001569991139</v>
      </c>
      <c r="AA7" s="225">
        <f t="shared" si="0"/>
        <v>1.4786366155780686</v>
      </c>
      <c r="AB7" s="225">
        <f t="shared" si="0"/>
        <v>1.4748570959106413</v>
      </c>
      <c r="AC7" s="225">
        <f t="shared" si="0"/>
        <v>1.4797467870414152</v>
      </c>
      <c r="AD7" s="225">
        <f t="shared" si="0"/>
        <v>1.4808025724224005</v>
      </c>
      <c r="AE7" s="225">
        <f t="shared" si="0"/>
        <v>1.4819036892980506</v>
      </c>
      <c r="AF7" s="225">
        <f t="shared" si="0"/>
        <v>1.4789924726566563</v>
      </c>
      <c r="AG7" s="225">
        <f t="shared" si="0"/>
        <v>1.484255174982666</v>
      </c>
      <c r="AH7" s="225">
        <f t="shared" si="0"/>
        <v>1.4855072155417175</v>
      </c>
      <c r="AI7" s="225">
        <f t="shared" si="0"/>
        <v>1.4867912336367521</v>
      </c>
      <c r="AJ7" s="270">
        <f t="shared" si="0"/>
        <v>1.4840415038205712</v>
      </c>
    </row>
    <row r="8" spans="1:36" ht="25.15" customHeight="1" x14ac:dyDescent="0.2">
      <c r="A8" s="378"/>
      <c r="B8" s="506"/>
      <c r="C8" s="269" t="s">
        <v>205</v>
      </c>
      <c r="D8" s="387" t="s">
        <v>206</v>
      </c>
      <c r="E8" s="284" t="s">
        <v>207</v>
      </c>
      <c r="F8" s="265" t="s">
        <v>78</v>
      </c>
      <c r="G8" s="265">
        <v>2</v>
      </c>
      <c r="H8" s="266">
        <f t="shared" si="0"/>
        <v>1.2055360263292592E-2</v>
      </c>
      <c r="I8" s="285">
        <f t="shared" si="0"/>
        <v>1.2055360263292592E-2</v>
      </c>
      <c r="J8" s="285">
        <f t="shared" si="0"/>
        <v>1.2055360263292592E-2</v>
      </c>
      <c r="K8" s="285">
        <f t="shared" si="0"/>
        <v>1.2055360263292592E-2</v>
      </c>
      <c r="L8" s="225">
        <f t="shared" si="0"/>
        <v>1.2055360263292592E-2</v>
      </c>
      <c r="M8" s="225">
        <f t="shared" si="0"/>
        <v>1.2055360263292592E-2</v>
      </c>
      <c r="N8" s="225">
        <f t="shared" si="0"/>
        <v>1.2055360263292592E-2</v>
      </c>
      <c r="O8" s="225">
        <f t="shared" si="0"/>
        <v>1.2055360263292592E-2</v>
      </c>
      <c r="P8" s="225">
        <f t="shared" si="0"/>
        <v>1.2055360263292592E-2</v>
      </c>
      <c r="Q8" s="225">
        <f t="shared" si="0"/>
        <v>1.2055360263292592E-2</v>
      </c>
      <c r="R8" s="225">
        <f t="shared" si="0"/>
        <v>1.2055360263292592E-2</v>
      </c>
      <c r="S8" s="225">
        <f t="shared" si="0"/>
        <v>1.2055360263292592E-2</v>
      </c>
      <c r="T8" s="225">
        <f t="shared" si="0"/>
        <v>1.2055360263292592E-2</v>
      </c>
      <c r="U8" s="225">
        <f t="shared" si="0"/>
        <v>1.2055360263292592E-2</v>
      </c>
      <c r="V8" s="225">
        <f t="shared" si="0"/>
        <v>1.2055360263292592E-2</v>
      </c>
      <c r="W8" s="225">
        <f t="shared" si="0"/>
        <v>1.2055360263292592E-2</v>
      </c>
      <c r="X8" s="225">
        <f t="shared" si="0"/>
        <v>1.2055360263292592E-2</v>
      </c>
      <c r="Y8" s="225">
        <f t="shared" si="0"/>
        <v>1.2055360263292592E-2</v>
      </c>
      <c r="Z8" s="225">
        <f t="shared" si="0"/>
        <v>1.2055360263292592E-2</v>
      </c>
      <c r="AA8" s="225">
        <f t="shared" si="0"/>
        <v>1.2055360263292592E-2</v>
      </c>
      <c r="AB8" s="225">
        <f t="shared" si="0"/>
        <v>1.2055360263292592E-2</v>
      </c>
      <c r="AC8" s="225">
        <f t="shared" si="0"/>
        <v>1.2055360263292592E-2</v>
      </c>
      <c r="AD8" s="225">
        <f t="shared" si="0"/>
        <v>1.2055360263292592E-2</v>
      </c>
      <c r="AE8" s="225">
        <f t="shared" si="0"/>
        <v>1.2055360263292592E-2</v>
      </c>
      <c r="AF8" s="225">
        <f t="shared" si="0"/>
        <v>1.2055360263292592E-2</v>
      </c>
      <c r="AG8" s="225">
        <f t="shared" si="0"/>
        <v>1.2055360263292592E-2</v>
      </c>
      <c r="AH8" s="225">
        <f t="shared" si="0"/>
        <v>1.2055360263292592E-2</v>
      </c>
      <c r="AI8" s="225">
        <f t="shared" si="0"/>
        <v>1.2055360263292592E-2</v>
      </c>
      <c r="AJ8" s="270">
        <f t="shared" si="0"/>
        <v>1.2055360263292592E-2</v>
      </c>
    </row>
    <row r="9" spans="1:36" ht="25.15" customHeight="1" x14ac:dyDescent="0.2">
      <c r="A9" s="378"/>
      <c r="B9" s="506"/>
      <c r="C9" s="269" t="s">
        <v>84</v>
      </c>
      <c r="D9" s="387" t="s">
        <v>208</v>
      </c>
      <c r="E9" s="284" t="s">
        <v>209</v>
      </c>
      <c r="F9" s="265" t="s">
        <v>78</v>
      </c>
      <c r="G9" s="265">
        <v>2</v>
      </c>
      <c r="H9" s="266">
        <f t="shared" si="0"/>
        <v>0.74479657311418779</v>
      </c>
      <c r="I9" s="285">
        <f t="shared" si="0"/>
        <v>0.76449447204467258</v>
      </c>
      <c r="J9" s="285">
        <f t="shared" si="0"/>
        <v>0.78435383112734558</v>
      </c>
      <c r="K9" s="285">
        <f t="shared" si="0"/>
        <v>0.80489311301654387</v>
      </c>
      <c r="L9" s="225">
        <f t="shared" si="0"/>
        <v>0.82392515599438876</v>
      </c>
      <c r="M9" s="225">
        <f t="shared" si="0"/>
        <v>0.84504265099467302</v>
      </c>
      <c r="N9" s="225">
        <f t="shared" si="0"/>
        <v>0.86631508648153344</v>
      </c>
      <c r="O9" s="225">
        <f t="shared" si="0"/>
        <v>0.88747013759632043</v>
      </c>
      <c r="P9" s="225">
        <f t="shared" si="0"/>
        <v>0.90864554740897074</v>
      </c>
      <c r="Q9" s="225">
        <f t="shared" si="0"/>
        <v>0.92993025143819341</v>
      </c>
      <c r="R9" s="225">
        <f t="shared" si="0"/>
        <v>0.94944912286008032</v>
      </c>
      <c r="S9" s="225">
        <f t="shared" si="0"/>
        <v>0.96899569008783115</v>
      </c>
      <c r="T9" s="225">
        <f t="shared" si="0"/>
        <v>0.98861752918665569</v>
      </c>
      <c r="U9" s="225">
        <f t="shared" si="0"/>
        <v>1.008272111989905</v>
      </c>
      <c r="V9" s="225">
        <f t="shared" si="0"/>
        <v>1.0239593301263461</v>
      </c>
      <c r="W9" s="225">
        <f t="shared" si="0"/>
        <v>1.0393782828168516</v>
      </c>
      <c r="X9" s="225">
        <f t="shared" si="0"/>
        <v>1.0545352050377543</v>
      </c>
      <c r="Y9" s="225">
        <f t="shared" si="0"/>
        <v>1.0694357761980104</v>
      </c>
      <c r="Z9" s="225">
        <f t="shared" si="0"/>
        <v>1.0840853392648593</v>
      </c>
      <c r="AA9" s="225">
        <f t="shared" si="0"/>
        <v>1.0995626002667478</v>
      </c>
      <c r="AB9" s="225">
        <f t="shared" si="0"/>
        <v>1.115423965496714</v>
      </c>
      <c r="AC9" s="225">
        <f t="shared" si="0"/>
        <v>1.1310055359130131</v>
      </c>
      <c r="AD9" s="225">
        <f t="shared" si="0"/>
        <v>1.1462949020082258</v>
      </c>
      <c r="AE9" s="225">
        <f t="shared" si="0"/>
        <v>1.1613154298025961</v>
      </c>
      <c r="AF9" s="225">
        <f t="shared" si="0"/>
        <v>1.1760708259767112</v>
      </c>
      <c r="AG9" s="225">
        <f t="shared" si="0"/>
        <v>1.1905650507015093</v>
      </c>
      <c r="AH9" s="225">
        <f t="shared" si="0"/>
        <v>1.2049274645354597</v>
      </c>
      <c r="AI9" s="225">
        <f t="shared" si="0"/>
        <v>1.2190311198445583</v>
      </c>
      <c r="AJ9" s="270">
        <f t="shared" si="0"/>
        <v>1.2329042170093225</v>
      </c>
    </row>
    <row r="10" spans="1:36" ht="25.15" customHeight="1" x14ac:dyDescent="0.2">
      <c r="A10" s="378"/>
      <c r="B10" s="506"/>
      <c r="C10" s="269" t="s">
        <v>81</v>
      </c>
      <c r="D10" s="387" t="s">
        <v>210</v>
      </c>
      <c r="E10" s="284" t="s">
        <v>211</v>
      </c>
      <c r="F10" s="265" t="s">
        <v>78</v>
      </c>
      <c r="G10" s="265">
        <v>2</v>
      </c>
      <c r="H10" s="266">
        <f t="shared" si="0"/>
        <v>0.89932520437685148</v>
      </c>
      <c r="I10" s="285">
        <f t="shared" si="0"/>
        <v>0.88129732121012072</v>
      </c>
      <c r="J10" s="285">
        <f t="shared" si="0"/>
        <v>0.86279909763825868</v>
      </c>
      <c r="K10" s="285">
        <f t="shared" si="0"/>
        <v>0.84534526318789405</v>
      </c>
      <c r="L10" s="225">
        <f t="shared" si="0"/>
        <v>0.82736865639828649</v>
      </c>
      <c r="M10" s="225">
        <f t="shared" si="0"/>
        <v>0.80988939906655333</v>
      </c>
      <c r="N10" s="225">
        <f t="shared" si="0"/>
        <v>0.79307955540753161</v>
      </c>
      <c r="O10" s="225">
        <f t="shared" si="0"/>
        <v>0.77663067851371181</v>
      </c>
      <c r="P10" s="225">
        <f t="shared" si="0"/>
        <v>0.76058058117042715</v>
      </c>
      <c r="Q10" s="225">
        <f t="shared" si="0"/>
        <v>0.74502090951808109</v>
      </c>
      <c r="R10" s="225">
        <f t="shared" si="0"/>
        <v>0.73035753370472967</v>
      </c>
      <c r="S10" s="225">
        <f t="shared" si="0"/>
        <v>0.71612710063040319</v>
      </c>
      <c r="T10" s="225">
        <f t="shared" si="0"/>
        <v>0.7021046367687398</v>
      </c>
      <c r="U10" s="225">
        <f t="shared" si="0"/>
        <v>0.68846627763586066</v>
      </c>
      <c r="V10" s="225">
        <f t="shared" si="0"/>
        <v>0.67472293519819571</v>
      </c>
      <c r="W10" s="225">
        <f t="shared" si="0"/>
        <v>0.66131794356499674</v>
      </c>
      <c r="X10" s="225">
        <f t="shared" si="0"/>
        <v>0.64825471504122911</v>
      </c>
      <c r="Y10" s="225">
        <f t="shared" si="0"/>
        <v>0.63556104833235594</v>
      </c>
      <c r="Z10" s="225">
        <f t="shared" si="0"/>
        <v>0.62306966765441296</v>
      </c>
      <c r="AA10" s="225">
        <f t="shared" si="0"/>
        <v>0.61114765723326892</v>
      </c>
      <c r="AB10" s="225">
        <f t="shared" si="0"/>
        <v>0.59946875395768251</v>
      </c>
      <c r="AC10" s="225">
        <f t="shared" si="0"/>
        <v>0.58804068254829434</v>
      </c>
      <c r="AD10" s="225">
        <f t="shared" si="0"/>
        <v>0.57675958090673318</v>
      </c>
      <c r="AE10" s="225">
        <f t="shared" si="0"/>
        <v>0.56584061425638454</v>
      </c>
      <c r="AF10" s="225">
        <f t="shared" si="0"/>
        <v>0.55512197362051652</v>
      </c>
      <c r="AG10" s="225">
        <f t="shared" si="0"/>
        <v>0.54463231990102978</v>
      </c>
      <c r="AH10" s="225">
        <f t="shared" si="0"/>
        <v>0.53445015240170446</v>
      </c>
      <c r="AI10" s="225">
        <f t="shared" si="0"/>
        <v>0.52440870631000958</v>
      </c>
      <c r="AJ10" s="270">
        <f t="shared" si="0"/>
        <v>0.51459516284500217</v>
      </c>
    </row>
    <row r="11" spans="1:36" ht="25.15" customHeight="1" x14ac:dyDescent="0.2">
      <c r="A11" s="378"/>
      <c r="B11" s="506"/>
      <c r="C11" s="268" t="s">
        <v>212</v>
      </c>
      <c r="D11" s="386" t="s">
        <v>213</v>
      </c>
      <c r="E11" s="245" t="s">
        <v>127</v>
      </c>
      <c r="F11" s="286" t="s">
        <v>214</v>
      </c>
      <c r="G11" s="286">
        <v>1</v>
      </c>
      <c r="H11" s="287">
        <v>0</v>
      </c>
      <c r="I11" s="203">
        <v>3.2310985199424304E-2</v>
      </c>
      <c r="J11" s="203">
        <v>6.4601097147898814E-2</v>
      </c>
      <c r="K11" s="203">
        <v>9.6870356065474644E-2</v>
      </c>
      <c r="L11" s="288">
        <v>0.12911878214593836</v>
      </c>
      <c r="M11" s="288">
        <v>0.16134639555717303</v>
      </c>
      <c r="N11" s="288">
        <v>0.19355321644096629</v>
      </c>
      <c r="O11" s="288">
        <v>0.225739264913138</v>
      </c>
      <c r="P11" s="288">
        <v>0.257904561063522</v>
      </c>
      <c r="Q11" s="288">
        <v>0.29004912495613672</v>
      </c>
      <c r="R11" s="288">
        <v>0.32217297662911815</v>
      </c>
      <c r="S11" s="288">
        <v>0.35427613609469294</v>
      </c>
      <c r="T11" s="288">
        <v>0.38635862333946397</v>
      </c>
      <c r="U11" s="288">
        <v>0.41842045832422203</v>
      </c>
      <c r="V11" s="288">
        <v>0.45046166098403151</v>
      </c>
      <c r="W11" s="288">
        <v>0.48248225122841604</v>
      </c>
      <c r="X11" s="288">
        <v>0.51448224894119632</v>
      </c>
      <c r="Y11" s="288">
        <v>0.54646167398064915</v>
      </c>
      <c r="Z11" s="288">
        <v>0.57842054617954242</v>
      </c>
      <c r="AA11" s="288">
        <v>0.61035888534516858</v>
      </c>
      <c r="AB11" s="288">
        <v>0.64227671125937513</v>
      </c>
      <c r="AC11" s="288">
        <v>0.67417404367852374</v>
      </c>
      <c r="AD11" s="288">
        <v>0.70605090233376355</v>
      </c>
      <c r="AE11" s="288">
        <v>0.73790730693080453</v>
      </c>
      <c r="AF11" s="288">
        <v>0.76974327715010726</v>
      </c>
      <c r="AG11" s="288">
        <v>0.80155883264691608</v>
      </c>
      <c r="AH11" s="288">
        <v>0.83335399305125502</v>
      </c>
      <c r="AI11" s="288">
        <v>0.86512877796796339</v>
      </c>
      <c r="AJ11" s="289">
        <v>0.89688320697685942</v>
      </c>
    </row>
    <row r="12" spans="1:36" ht="25.15" customHeight="1" thickBot="1" x14ac:dyDescent="0.25">
      <c r="A12" s="378"/>
      <c r="B12" s="506"/>
      <c r="C12" s="290" t="s">
        <v>215</v>
      </c>
      <c r="D12" s="377" t="s">
        <v>216</v>
      </c>
      <c r="E12" s="291"/>
      <c r="F12" s="292" t="s">
        <v>78</v>
      </c>
      <c r="G12" s="292">
        <v>1</v>
      </c>
      <c r="H12" s="287">
        <f>(H11/100)*SUM(H7:H10)</f>
        <v>0</v>
      </c>
      <c r="I12" s="204">
        <f>(I11/100)*SUM(I7:I10)</f>
        <v>1.0001572616472989E-3</v>
      </c>
      <c r="J12" s="204">
        <f>(J11/100)*SUM(J7:J10)</f>
        <v>2.0006057861322391E-3</v>
      </c>
      <c r="K12" s="204">
        <f>(K11/100)*SUM(K7:K10)</f>
        <v>3.005415258652703E-3</v>
      </c>
      <c r="L12" s="293">
        <f t="shared" ref="L12:AJ12" si="1">(L11/100)*SUM(L7:L10)</f>
        <v>4.0059509437563919E-3</v>
      </c>
      <c r="M12" s="293">
        <f t="shared" si="1"/>
        <v>5.0246329943767721E-3</v>
      </c>
      <c r="N12" s="293">
        <f t="shared" si="1"/>
        <v>6.0482485046336925E-3</v>
      </c>
      <c r="O12" s="293">
        <f t="shared" si="1"/>
        <v>7.0785438659733612E-3</v>
      </c>
      <c r="P12" s="293">
        <f t="shared" si="1"/>
        <v>8.1014905810492532E-3</v>
      </c>
      <c r="Q12" s="293">
        <f t="shared" si="1"/>
        <v>9.1447251653962707E-3</v>
      </c>
      <c r="R12" s="293">
        <f t="shared" si="1"/>
        <v>1.0177934961227743E-2</v>
      </c>
      <c r="S12" s="293">
        <f t="shared" si="1"/>
        <v>1.1215928602302116E-2</v>
      </c>
      <c r="T12" s="293">
        <f t="shared" si="1"/>
        <v>1.2243420914811636E-2</v>
      </c>
      <c r="U12" s="293">
        <f t="shared" si="1"/>
        <v>1.3306835207454746E-2</v>
      </c>
      <c r="V12" s="293">
        <f t="shared" si="1"/>
        <v>1.4341908297900214E-2</v>
      </c>
      <c r="W12" s="293">
        <f t="shared" si="1"/>
        <v>1.5379101838584616E-2</v>
      </c>
      <c r="X12" s="293">
        <f t="shared" si="1"/>
        <v>1.639663750924493E-2</v>
      </c>
      <c r="Y12" s="293">
        <f t="shared" si="1"/>
        <v>1.7455892210966058E-2</v>
      </c>
      <c r="Z12" s="293">
        <f t="shared" si="1"/>
        <v>1.8493900997027655E-2</v>
      </c>
      <c r="AA12" s="293">
        <f t="shared" si="1"/>
        <v>1.9540042986837768E-2</v>
      </c>
      <c r="AB12" s="293">
        <f t="shared" si="1"/>
        <v>2.0564448982958099E-2</v>
      </c>
      <c r="AC12" s="293">
        <f t="shared" si="1"/>
        <v>2.1646706263870542E-2</v>
      </c>
      <c r="AD12" s="293">
        <f t="shared" si="1"/>
        <v>2.2705978628611935E-2</v>
      </c>
      <c r="AE12" s="293">
        <f t="shared" si="1"/>
        <v>2.3768843640475393E-2</v>
      </c>
      <c r="AF12" s="293">
        <f t="shared" si="1"/>
        <v>2.4802980642400062E-2</v>
      </c>
      <c r="AG12" s="293">
        <f t="shared" si="1"/>
        <v>2.5902437047012023E-2</v>
      </c>
      <c r="AH12" s="293">
        <f t="shared" si="1"/>
        <v>2.6975170348897896E-2</v>
      </c>
      <c r="AI12" s="293">
        <f t="shared" si="1"/>
        <v>2.8049952884039695E-2</v>
      </c>
      <c r="AJ12" s="294">
        <f t="shared" si="1"/>
        <v>2.9091270014013786E-2</v>
      </c>
    </row>
    <row r="13" spans="1:36" ht="25.15" customHeight="1" x14ac:dyDescent="0.2">
      <c r="A13" s="378"/>
      <c r="B13" s="505" t="s">
        <v>217</v>
      </c>
      <c r="C13" s="269" t="s">
        <v>218</v>
      </c>
      <c r="D13" s="387" t="s">
        <v>219</v>
      </c>
      <c r="E13" s="284" t="s">
        <v>220</v>
      </c>
      <c r="F13" s="295" t="s">
        <v>221</v>
      </c>
      <c r="G13" s="295">
        <v>1</v>
      </c>
      <c r="H13" s="287">
        <f>ROUND((H9*1000000)/(H54*1000),1)</f>
        <v>129.19999999999999</v>
      </c>
      <c r="I13" s="296">
        <f>ROUND((I9*1000000)/(I54*1000),1)</f>
        <v>129.30000000000001</v>
      </c>
      <c r="J13" s="296">
        <f>ROUND((J9*1000000)/(J54*1000),1)</f>
        <v>129.1</v>
      </c>
      <c r="K13" s="296">
        <f>ROUND((K9*1000000)/(K54*1000),1)</f>
        <v>129</v>
      </c>
      <c r="L13" s="224">
        <f>ROUND((L9*1000000)/(L54*1000),1)</f>
        <v>128.69999999999999</v>
      </c>
      <c r="M13" s="224">
        <f t="shared" ref="M13:AJ13" si="2">ROUND((M9*1000000)/(M54*1000),1)</f>
        <v>128.69999999999999</v>
      </c>
      <c r="N13" s="224">
        <f t="shared" si="2"/>
        <v>128.80000000000001</v>
      </c>
      <c r="O13" s="224">
        <f t="shared" si="2"/>
        <v>128.9</v>
      </c>
      <c r="P13" s="224">
        <f t="shared" si="2"/>
        <v>129.1</v>
      </c>
      <c r="Q13" s="224">
        <f t="shared" si="2"/>
        <v>129.4</v>
      </c>
      <c r="R13" s="224">
        <f t="shared" si="2"/>
        <v>129.6</v>
      </c>
      <c r="S13" s="224">
        <f t="shared" si="2"/>
        <v>129.80000000000001</v>
      </c>
      <c r="T13" s="224">
        <f t="shared" si="2"/>
        <v>130.1</v>
      </c>
      <c r="U13" s="224">
        <f t="shared" si="2"/>
        <v>130.5</v>
      </c>
      <c r="V13" s="224">
        <f t="shared" si="2"/>
        <v>130.4</v>
      </c>
      <c r="W13" s="224">
        <f t="shared" si="2"/>
        <v>130.19999999999999</v>
      </c>
      <c r="X13" s="224">
        <f t="shared" si="2"/>
        <v>130.1</v>
      </c>
      <c r="Y13" s="224">
        <f t="shared" si="2"/>
        <v>130</v>
      </c>
      <c r="Z13" s="224">
        <f t="shared" si="2"/>
        <v>130</v>
      </c>
      <c r="AA13" s="224">
        <f t="shared" si="2"/>
        <v>130</v>
      </c>
      <c r="AB13" s="224">
        <f t="shared" si="2"/>
        <v>130.19999999999999</v>
      </c>
      <c r="AC13" s="224">
        <f t="shared" si="2"/>
        <v>130.30000000000001</v>
      </c>
      <c r="AD13" s="224">
        <f t="shared" si="2"/>
        <v>130.5</v>
      </c>
      <c r="AE13" s="224">
        <f t="shared" si="2"/>
        <v>130.6</v>
      </c>
      <c r="AF13" s="224">
        <f t="shared" si="2"/>
        <v>130.69999999999999</v>
      </c>
      <c r="AG13" s="224">
        <f t="shared" si="2"/>
        <v>130.80000000000001</v>
      </c>
      <c r="AH13" s="224">
        <f t="shared" si="2"/>
        <v>130.9</v>
      </c>
      <c r="AI13" s="224">
        <f t="shared" si="2"/>
        <v>131</v>
      </c>
      <c r="AJ13" s="224">
        <f t="shared" si="2"/>
        <v>131.1</v>
      </c>
    </row>
    <row r="14" spans="1:36" ht="25.15" customHeight="1" x14ac:dyDescent="0.2">
      <c r="A14" s="408"/>
      <c r="B14" s="506"/>
      <c r="C14" s="268" t="s">
        <v>222</v>
      </c>
      <c r="D14" s="386" t="s">
        <v>223</v>
      </c>
      <c r="E14" s="245" t="s">
        <v>127</v>
      </c>
      <c r="F14" s="286" t="s">
        <v>221</v>
      </c>
      <c r="G14" s="286">
        <v>1</v>
      </c>
      <c r="H14" s="287">
        <v>29.034596141086908</v>
      </c>
      <c r="I14" s="205">
        <v>28.331694094566263</v>
      </c>
      <c r="J14" s="205">
        <v>27.588633729901652</v>
      </c>
      <c r="K14" s="205">
        <v>26.86957567009614</v>
      </c>
      <c r="L14" s="297">
        <v>26.169100815930744</v>
      </c>
      <c r="M14" s="297">
        <v>25.525974278556724</v>
      </c>
      <c r="N14" s="297">
        <v>24.905974439501637</v>
      </c>
      <c r="O14" s="297">
        <v>24.309946039574012</v>
      </c>
      <c r="P14" s="297">
        <v>23.737923942347024</v>
      </c>
      <c r="Q14" s="297">
        <v>23.185020370908749</v>
      </c>
      <c r="R14" s="297">
        <v>22.635161171695021</v>
      </c>
      <c r="S14" s="297">
        <v>22.098599637318848</v>
      </c>
      <c r="T14" s="297">
        <v>21.582788815666344</v>
      </c>
      <c r="U14" s="297">
        <v>21.078704736386968</v>
      </c>
      <c r="V14" s="297">
        <v>21.093958615935744</v>
      </c>
      <c r="W14" s="297">
        <v>21.105891741682477</v>
      </c>
      <c r="X14" s="297">
        <v>21.11663643308809</v>
      </c>
      <c r="Y14" s="297">
        <v>21.124283461769171</v>
      </c>
      <c r="Z14" s="297">
        <v>21.137243395524337</v>
      </c>
      <c r="AA14" s="297">
        <v>21.150779976270183</v>
      </c>
      <c r="AB14" s="297">
        <v>21.16759612014927</v>
      </c>
      <c r="AC14" s="297">
        <v>21.183441164331246</v>
      </c>
      <c r="AD14" s="297">
        <v>21.203792541887903</v>
      </c>
      <c r="AE14" s="297">
        <v>21.21648113203446</v>
      </c>
      <c r="AF14" s="297">
        <v>21.228485729735155</v>
      </c>
      <c r="AG14" s="297">
        <v>21.240381389945799</v>
      </c>
      <c r="AH14" s="297">
        <v>21.249703255575692</v>
      </c>
      <c r="AI14" s="297">
        <v>21.256290397822038</v>
      </c>
      <c r="AJ14" s="298">
        <v>21.26037659785505</v>
      </c>
    </row>
    <row r="15" spans="1:36" ht="25.15" customHeight="1" x14ac:dyDescent="0.2">
      <c r="A15" s="408"/>
      <c r="B15" s="506"/>
      <c r="C15" s="268" t="s">
        <v>224</v>
      </c>
      <c r="D15" s="386" t="s">
        <v>225</v>
      </c>
      <c r="E15" s="245" t="s">
        <v>127</v>
      </c>
      <c r="F15" s="286" t="s">
        <v>221</v>
      </c>
      <c r="G15" s="286">
        <v>1</v>
      </c>
      <c r="H15" s="287">
        <v>55.026452891107702</v>
      </c>
      <c r="I15" s="205">
        <v>56.186954093812773</v>
      </c>
      <c r="J15" s="205">
        <v>57.203304077887402</v>
      </c>
      <c r="K15" s="205">
        <v>58.201725487172638</v>
      </c>
      <c r="L15" s="297">
        <v>59.175878006996932</v>
      </c>
      <c r="M15" s="297">
        <v>60.239198277850512</v>
      </c>
      <c r="N15" s="297">
        <v>61.300134027469092</v>
      </c>
      <c r="O15" s="297">
        <v>62.366684124572075</v>
      </c>
      <c r="P15" s="297">
        <v>63.445216965510028</v>
      </c>
      <c r="Q15" s="297">
        <v>64.528641399773321</v>
      </c>
      <c r="R15" s="297">
        <v>65.566505423765875</v>
      </c>
      <c r="S15" s="297">
        <v>66.602596080540593</v>
      </c>
      <c r="T15" s="297">
        <v>67.663445308869868</v>
      </c>
      <c r="U15" s="297">
        <v>68.725749340120117</v>
      </c>
      <c r="V15" s="297">
        <v>68.843254430765839</v>
      </c>
      <c r="W15" s="297">
        <v>68.953514000312452</v>
      </c>
      <c r="X15" s="297">
        <v>69.063238958000525</v>
      </c>
      <c r="Y15" s="297">
        <v>69.16595492314427</v>
      </c>
      <c r="Z15" s="297">
        <v>69.289006255609394</v>
      </c>
      <c r="AA15" s="297">
        <v>69.41674226150235</v>
      </c>
      <c r="AB15" s="297">
        <v>69.558653222382944</v>
      </c>
      <c r="AC15" s="297">
        <v>69.699892538520686</v>
      </c>
      <c r="AD15" s="297">
        <v>69.858365109348682</v>
      </c>
      <c r="AE15" s="297">
        <v>69.993866526686034</v>
      </c>
      <c r="AF15" s="297">
        <v>70.129243454437443</v>
      </c>
      <c r="AG15" s="297">
        <v>70.266288858138026</v>
      </c>
      <c r="AH15" s="297">
        <v>70.396745581164012</v>
      </c>
      <c r="AI15" s="297">
        <v>70.51996003296972</v>
      </c>
      <c r="AJ15" s="298">
        <v>70.636592132501193</v>
      </c>
    </row>
    <row r="16" spans="1:36" ht="25.15" customHeight="1" x14ac:dyDescent="0.2">
      <c r="A16" s="408"/>
      <c r="B16" s="506"/>
      <c r="C16" s="268" t="s">
        <v>226</v>
      </c>
      <c r="D16" s="386" t="s">
        <v>227</v>
      </c>
      <c r="E16" s="245" t="s">
        <v>127</v>
      </c>
      <c r="F16" s="286" t="s">
        <v>221</v>
      </c>
      <c r="G16" s="286">
        <v>1</v>
      </c>
      <c r="H16" s="287">
        <v>16.05458280159289</v>
      </c>
      <c r="I16" s="205">
        <v>16.017881216866819</v>
      </c>
      <c r="J16" s="205">
        <v>15.94223106718032</v>
      </c>
      <c r="K16" s="205">
        <v>15.864441512061063</v>
      </c>
      <c r="L16" s="297">
        <v>15.782259143032888</v>
      </c>
      <c r="M16" s="297">
        <v>15.724450271967081</v>
      </c>
      <c r="N16" s="297">
        <v>15.667753484438849</v>
      </c>
      <c r="O16" s="297">
        <v>15.614018285136412</v>
      </c>
      <c r="P16" s="297">
        <v>15.564557720388601</v>
      </c>
      <c r="Q16" s="297">
        <v>15.517354253245067</v>
      </c>
      <c r="R16" s="297">
        <v>15.460822168225635</v>
      </c>
      <c r="S16" s="297">
        <v>15.404801648829194</v>
      </c>
      <c r="T16" s="297">
        <v>15.35526949807889</v>
      </c>
      <c r="U16" s="297">
        <v>15.306662423526523</v>
      </c>
      <c r="V16" s="297">
        <v>15.215370592914649</v>
      </c>
      <c r="W16" s="297">
        <v>15.121665849748261</v>
      </c>
      <c r="X16" s="297">
        <v>15.027076510164392</v>
      </c>
      <c r="Y16" s="297">
        <v>14.930236035655815</v>
      </c>
      <c r="Z16" s="297">
        <v>14.837061758186644</v>
      </c>
      <c r="AA16" s="297">
        <v>14.744146833687934</v>
      </c>
      <c r="AB16" s="297">
        <v>14.653464238622695</v>
      </c>
      <c r="AC16" s="297">
        <v>14.561878880900077</v>
      </c>
      <c r="AD16" s="297">
        <v>14.473121481044871</v>
      </c>
      <c r="AE16" s="297">
        <v>14.378858710739804</v>
      </c>
      <c r="AF16" s="297">
        <v>14.283879211204598</v>
      </c>
      <c r="AG16" s="297">
        <v>14.188559469687736</v>
      </c>
      <c r="AH16" s="297">
        <v>14.091250418731855</v>
      </c>
      <c r="AI16" s="297">
        <v>13.991868727519435</v>
      </c>
      <c r="AJ16" s="298">
        <v>13.890593194487773</v>
      </c>
    </row>
    <row r="17" spans="1:36" ht="25.15" customHeight="1" x14ac:dyDescent="0.2">
      <c r="A17" s="408"/>
      <c r="B17" s="506"/>
      <c r="C17" s="268" t="s">
        <v>228</v>
      </c>
      <c r="D17" s="386" t="s">
        <v>229</v>
      </c>
      <c r="E17" s="245" t="s">
        <v>127</v>
      </c>
      <c r="F17" s="286" t="s">
        <v>221</v>
      </c>
      <c r="G17" s="286">
        <v>1</v>
      </c>
      <c r="H17" s="287">
        <v>12.675679854594316</v>
      </c>
      <c r="I17" s="205">
        <v>12.724213688338192</v>
      </c>
      <c r="J17" s="205">
        <v>12.739086365937826</v>
      </c>
      <c r="K17" s="205">
        <v>12.749579405334687</v>
      </c>
      <c r="L17" s="297">
        <v>12.754227868881392</v>
      </c>
      <c r="M17" s="297">
        <v>12.777408877755066</v>
      </c>
      <c r="N17" s="297">
        <v>12.799371752275608</v>
      </c>
      <c r="O17" s="297">
        <v>12.821818091436104</v>
      </c>
      <c r="P17" s="297">
        <v>12.846016272463025</v>
      </c>
      <c r="Q17" s="297">
        <v>12.870474569534188</v>
      </c>
      <c r="R17" s="297">
        <v>12.885240173295886</v>
      </c>
      <c r="S17" s="297">
        <v>12.899181245244296</v>
      </c>
      <c r="T17" s="297">
        <v>12.91740341218569</v>
      </c>
      <c r="U17" s="297">
        <v>12.935344279919594</v>
      </c>
      <c r="V17" s="297">
        <v>12.950353010699157</v>
      </c>
      <c r="W17" s="297">
        <v>12.963732035954934</v>
      </c>
      <c r="X17" s="297">
        <v>12.976762278218844</v>
      </c>
      <c r="Y17" s="297">
        <v>12.988244251068368</v>
      </c>
      <c r="Z17" s="297">
        <v>13.003326680573057</v>
      </c>
      <c r="AA17" s="297">
        <v>13.019080248808972</v>
      </c>
      <c r="AB17" s="297">
        <v>13.037313426814125</v>
      </c>
      <c r="AC17" s="297">
        <v>13.055229480560014</v>
      </c>
      <c r="AD17" s="297">
        <v>13.076190304906881</v>
      </c>
      <c r="AE17" s="297">
        <v>13.09267825337162</v>
      </c>
      <c r="AF17" s="297">
        <v>13.108981223407993</v>
      </c>
      <c r="AG17" s="297">
        <v>13.125442098422001</v>
      </c>
      <c r="AH17" s="297">
        <v>13.140526129046428</v>
      </c>
      <c r="AI17" s="297">
        <v>13.154120697541671</v>
      </c>
      <c r="AJ17" s="298">
        <v>13.166357923228658</v>
      </c>
    </row>
    <row r="18" spans="1:36" ht="25.15" customHeight="1" x14ac:dyDescent="0.2">
      <c r="A18" s="408"/>
      <c r="B18" s="506"/>
      <c r="C18" s="268" t="s">
        <v>230</v>
      </c>
      <c r="D18" s="386" t="s">
        <v>231</v>
      </c>
      <c r="E18" s="245" t="s">
        <v>127</v>
      </c>
      <c r="F18" s="286" t="s">
        <v>221</v>
      </c>
      <c r="G18" s="286">
        <v>1</v>
      </c>
      <c r="H18" s="287">
        <v>14.942733950295716</v>
      </c>
      <c r="I18" s="205">
        <v>14.936824061429872</v>
      </c>
      <c r="J18" s="205">
        <v>14.89569237336354</v>
      </c>
      <c r="K18" s="205">
        <v>14.853477957935201</v>
      </c>
      <c r="L18" s="297">
        <v>14.808651018616606</v>
      </c>
      <c r="M18" s="297">
        <v>14.784213688856921</v>
      </c>
      <c r="N18" s="297">
        <v>14.761797753953818</v>
      </c>
      <c r="O18" s="297">
        <v>14.74302531215962</v>
      </c>
      <c r="P18" s="297">
        <v>14.729042859945931</v>
      </c>
      <c r="Q18" s="297">
        <v>14.717863720848893</v>
      </c>
      <c r="R18" s="297">
        <v>14.701911368133983</v>
      </c>
      <c r="S18" s="297">
        <v>14.686837465967296</v>
      </c>
      <c r="T18" s="297">
        <v>14.678296942543323</v>
      </c>
      <c r="U18" s="297">
        <v>14.670951457578557</v>
      </c>
      <c r="V18" s="297">
        <v>14.664711874246697</v>
      </c>
      <c r="W18" s="297">
        <v>14.658176837647737</v>
      </c>
      <c r="X18" s="297">
        <v>14.652688714656097</v>
      </c>
      <c r="Y18" s="297">
        <v>14.646794536807784</v>
      </c>
      <c r="Z18" s="297">
        <v>14.646207511839309</v>
      </c>
      <c r="AA18" s="297">
        <v>14.647534260335297</v>
      </c>
      <c r="AB18" s="297">
        <v>14.651959333474075</v>
      </c>
      <c r="AC18" s="297">
        <v>14.657081893129794</v>
      </c>
      <c r="AD18" s="297">
        <v>14.666607577937464</v>
      </c>
      <c r="AE18" s="297">
        <v>14.672042216859683</v>
      </c>
      <c r="AF18" s="297">
        <v>14.678144632159386</v>
      </c>
      <c r="AG18" s="297">
        <v>14.685247729331204</v>
      </c>
      <c r="AH18" s="297">
        <v>14.691588155352301</v>
      </c>
      <c r="AI18" s="297">
        <v>14.696999835191006</v>
      </c>
      <c r="AJ18" s="298">
        <v>14.701593189790772</v>
      </c>
    </row>
    <row r="19" spans="1:36" ht="25.15" customHeight="1" x14ac:dyDescent="0.2">
      <c r="A19" s="408"/>
      <c r="B19" s="506"/>
      <c r="C19" s="268" t="s">
        <v>232</v>
      </c>
      <c r="D19" s="386" t="s">
        <v>233</v>
      </c>
      <c r="E19" s="245" t="s">
        <v>127</v>
      </c>
      <c r="F19" s="286" t="s">
        <v>221</v>
      </c>
      <c r="G19" s="286">
        <v>1</v>
      </c>
      <c r="H19" s="287">
        <v>1.4496360083780038</v>
      </c>
      <c r="I19" s="205">
        <v>1.5040128852762993</v>
      </c>
      <c r="J19" s="205">
        <v>1.5537396392032008</v>
      </c>
      <c r="K19" s="205">
        <v>1.6022273083300771</v>
      </c>
      <c r="L19" s="297">
        <v>1.6491241941636172</v>
      </c>
      <c r="M19" s="297">
        <v>1.6977576200785636</v>
      </c>
      <c r="N19" s="297">
        <v>1.7457754069023319</v>
      </c>
      <c r="O19" s="297">
        <v>1.7934808010434735</v>
      </c>
      <c r="P19" s="297">
        <v>1.841128890922999</v>
      </c>
      <c r="Q19" s="297">
        <v>1.8885788272615025</v>
      </c>
      <c r="R19" s="297">
        <v>1.9344918576560244</v>
      </c>
      <c r="S19" s="297">
        <v>1.9800779581584333</v>
      </c>
      <c r="T19" s="297">
        <v>2.0261696073169611</v>
      </c>
      <c r="U19" s="297">
        <v>2.0721147934794732</v>
      </c>
      <c r="V19" s="297">
        <v>2.1157567454109083</v>
      </c>
      <c r="W19" s="297">
        <v>2.1587307189636658</v>
      </c>
      <c r="X19" s="297">
        <v>2.2012545595091835</v>
      </c>
      <c r="Y19" s="297">
        <v>2.2431324070978471</v>
      </c>
      <c r="Z19" s="297">
        <v>2.2852681502555905</v>
      </c>
      <c r="AA19" s="297">
        <v>2.327182471944643</v>
      </c>
      <c r="AB19" s="297">
        <v>2.369200290136507</v>
      </c>
      <c r="AC19" s="297">
        <v>2.4108590133842336</v>
      </c>
      <c r="AD19" s="297">
        <v>2.4527949770079971</v>
      </c>
      <c r="AE19" s="297">
        <v>2.4936104337920662</v>
      </c>
      <c r="AF19" s="297">
        <v>2.534102663343031</v>
      </c>
      <c r="AG19" s="297">
        <v>2.5743438771303793</v>
      </c>
      <c r="AH19" s="297">
        <v>2.6140359570988223</v>
      </c>
      <c r="AI19" s="297">
        <v>2.6531500956304885</v>
      </c>
      <c r="AJ19" s="298">
        <v>2.6917060457780475</v>
      </c>
    </row>
    <row r="20" spans="1:36" ht="25.15" customHeight="1" x14ac:dyDescent="0.2">
      <c r="A20" s="183"/>
      <c r="B20" s="506"/>
      <c r="C20" s="269" t="s">
        <v>234</v>
      </c>
      <c r="D20" s="387" t="s">
        <v>235</v>
      </c>
      <c r="E20" s="284" t="s">
        <v>236</v>
      </c>
      <c r="F20" s="295" t="s">
        <v>221</v>
      </c>
      <c r="G20" s="295">
        <v>1</v>
      </c>
      <c r="H20" s="287">
        <f t="shared" ref="H20:AJ20" si="3">ROUND((H10*1000000)/(H55*1000),1)</f>
        <v>142.5</v>
      </c>
      <c r="I20" s="296">
        <f t="shared" si="3"/>
        <v>141.80000000000001</v>
      </c>
      <c r="J20" s="296">
        <f t="shared" si="3"/>
        <v>141.4</v>
      </c>
      <c r="K20" s="296">
        <f t="shared" si="3"/>
        <v>140.9</v>
      </c>
      <c r="L20" s="224">
        <f t="shared" si="3"/>
        <v>140.4</v>
      </c>
      <c r="M20" s="224">
        <f>ROUND((M10*1000000)/(M55*1000),1)</f>
        <v>140</v>
      </c>
      <c r="N20" s="224">
        <f t="shared" si="3"/>
        <v>139.69999999999999</v>
      </c>
      <c r="O20" s="224">
        <f t="shared" si="3"/>
        <v>139.30000000000001</v>
      </c>
      <c r="P20" s="224">
        <f t="shared" si="3"/>
        <v>139</v>
      </c>
      <c r="Q20" s="224">
        <f t="shared" si="3"/>
        <v>138.69999999999999</v>
      </c>
      <c r="R20" s="224">
        <f t="shared" si="3"/>
        <v>138.4</v>
      </c>
      <c r="S20" s="224">
        <f t="shared" si="3"/>
        <v>138.1</v>
      </c>
      <c r="T20" s="224">
        <f t="shared" si="3"/>
        <v>137.80000000000001</v>
      </c>
      <c r="U20" s="224">
        <f t="shared" si="3"/>
        <v>137.5</v>
      </c>
      <c r="V20" s="224">
        <f t="shared" si="3"/>
        <v>137.19999999999999</v>
      </c>
      <c r="W20" s="224">
        <f t="shared" si="3"/>
        <v>136.9</v>
      </c>
      <c r="X20" s="224">
        <f t="shared" si="3"/>
        <v>136.6</v>
      </c>
      <c r="Y20" s="224">
        <f t="shared" si="3"/>
        <v>136.30000000000001</v>
      </c>
      <c r="Z20" s="224">
        <f t="shared" si="3"/>
        <v>136</v>
      </c>
      <c r="AA20" s="224">
        <f t="shared" si="3"/>
        <v>135.9</v>
      </c>
      <c r="AB20" s="224">
        <f t="shared" si="3"/>
        <v>135.80000000000001</v>
      </c>
      <c r="AC20" s="224">
        <f t="shared" si="3"/>
        <v>135.6</v>
      </c>
      <c r="AD20" s="224">
        <f t="shared" si="3"/>
        <v>135.5</v>
      </c>
      <c r="AE20" s="224">
        <f t="shared" si="3"/>
        <v>135.4</v>
      </c>
      <c r="AF20" s="224">
        <f t="shared" si="3"/>
        <v>135.19999999999999</v>
      </c>
      <c r="AG20" s="224">
        <f t="shared" si="3"/>
        <v>135.1</v>
      </c>
      <c r="AH20" s="224">
        <f t="shared" si="3"/>
        <v>135</v>
      </c>
      <c r="AI20" s="224">
        <f t="shared" si="3"/>
        <v>134.80000000000001</v>
      </c>
      <c r="AJ20" s="224">
        <f t="shared" si="3"/>
        <v>134.69999999999999</v>
      </c>
    </row>
    <row r="21" spans="1:36" ht="25.15" customHeight="1" x14ac:dyDescent="0.2">
      <c r="A21" s="408"/>
      <c r="B21" s="506"/>
      <c r="C21" s="268" t="s">
        <v>237</v>
      </c>
      <c r="D21" s="388" t="s">
        <v>238</v>
      </c>
      <c r="E21" s="245" t="s">
        <v>127</v>
      </c>
      <c r="F21" s="286" t="s">
        <v>221</v>
      </c>
      <c r="G21" s="286">
        <v>1</v>
      </c>
      <c r="H21" s="287">
        <v>32.391063667836917</v>
      </c>
      <c r="I21" s="205">
        <v>31.52250991688771</v>
      </c>
      <c r="J21" s="205">
        <v>30.673724107539879</v>
      </c>
      <c r="K21" s="205">
        <v>29.818289719120163</v>
      </c>
      <c r="L21" s="299">
        <v>28.970663349215943</v>
      </c>
      <c r="M21" s="299">
        <v>28.135047269445899</v>
      </c>
      <c r="N21" s="299">
        <v>27.298494940108682</v>
      </c>
      <c r="O21" s="299">
        <v>26.462434195152543</v>
      </c>
      <c r="P21" s="299">
        <v>25.627820237508519</v>
      </c>
      <c r="Q21" s="299">
        <v>24.793263930858824</v>
      </c>
      <c r="R21" s="299">
        <v>23.947790679439194</v>
      </c>
      <c r="S21" s="299">
        <v>23.101890594054062</v>
      </c>
      <c r="T21" s="299">
        <v>22.260545063745891</v>
      </c>
      <c r="U21" s="299">
        <v>21.418988175852274</v>
      </c>
      <c r="V21" s="299">
        <v>21.375468509220873</v>
      </c>
      <c r="W21" s="299">
        <v>21.331736142063065</v>
      </c>
      <c r="X21" s="299">
        <v>21.287460892502057</v>
      </c>
      <c r="Y21" s="299">
        <v>21.24175717081965</v>
      </c>
      <c r="Z21" s="299">
        <v>21.198056392951955</v>
      </c>
      <c r="AA21" s="299">
        <v>21.158369389630916</v>
      </c>
      <c r="AB21" s="299">
        <v>21.120220224913339</v>
      </c>
      <c r="AC21" s="299">
        <v>21.081380639857564</v>
      </c>
      <c r="AD21" s="299">
        <v>21.0440416952348</v>
      </c>
      <c r="AE21" s="299">
        <v>21.003164065514355</v>
      </c>
      <c r="AF21" s="299">
        <v>20.962458962561545</v>
      </c>
      <c r="AG21" s="299">
        <v>20.921115531474872</v>
      </c>
      <c r="AH21" s="299">
        <v>20.878070509196938</v>
      </c>
      <c r="AI21" s="299">
        <v>20.836259459566037</v>
      </c>
      <c r="AJ21" s="223">
        <v>20.793574519598838</v>
      </c>
    </row>
    <row r="22" spans="1:36" ht="25.15" customHeight="1" x14ac:dyDescent="0.2">
      <c r="A22" s="408"/>
      <c r="B22" s="506"/>
      <c r="C22" s="268" t="s">
        <v>239</v>
      </c>
      <c r="D22" s="388" t="s">
        <v>240</v>
      </c>
      <c r="E22" s="245" t="s">
        <v>127</v>
      </c>
      <c r="F22" s="286" t="s">
        <v>221</v>
      </c>
      <c r="G22" s="286">
        <v>1</v>
      </c>
      <c r="H22" s="287">
        <v>59.000075458885533</v>
      </c>
      <c r="I22" s="205">
        <v>59.799188521785076</v>
      </c>
      <c r="J22" s="205">
        <v>60.632144453955618</v>
      </c>
      <c r="K22" s="205">
        <v>61.449053241529668</v>
      </c>
      <c r="L22" s="299">
        <v>62.279016119237326</v>
      </c>
      <c r="M22" s="299">
        <v>63.13333800433962</v>
      </c>
      <c r="N22" s="299">
        <v>63.985037942202325</v>
      </c>
      <c r="O22" s="299">
        <v>64.837275523010248</v>
      </c>
      <c r="P22" s="299">
        <v>65.692601107460575</v>
      </c>
      <c r="Q22" s="299">
        <v>66.547747748733642</v>
      </c>
      <c r="R22" s="299">
        <v>67.371828373940957</v>
      </c>
      <c r="S22" s="299">
        <v>68.191233708236197</v>
      </c>
      <c r="T22" s="299">
        <v>69.020835513642979</v>
      </c>
      <c r="U22" s="299">
        <v>69.846826559417138</v>
      </c>
      <c r="V22" s="299">
        <v>69.8201152536151</v>
      </c>
      <c r="W22" s="299">
        <v>69.792619598960272</v>
      </c>
      <c r="X22" s="299">
        <v>69.763253621697388</v>
      </c>
      <c r="Y22" s="299">
        <v>69.729100927347133</v>
      </c>
      <c r="Z22" s="299">
        <v>69.701420477620971</v>
      </c>
      <c r="AA22" s="299">
        <v>69.686867471059657</v>
      </c>
      <c r="AB22" s="299">
        <v>69.677339333222037</v>
      </c>
      <c r="AC22" s="299">
        <v>69.665497769355085</v>
      </c>
      <c r="AD22" s="299">
        <v>69.658583858455501</v>
      </c>
      <c r="AE22" s="299">
        <v>69.639913577013147</v>
      </c>
      <c r="AF22" s="299">
        <v>69.621753549594203</v>
      </c>
      <c r="AG22" s="299">
        <v>69.601408760568148</v>
      </c>
      <c r="AH22" s="299">
        <v>69.575324876998181</v>
      </c>
      <c r="AI22" s="299">
        <v>69.5532719890914</v>
      </c>
      <c r="AJ22" s="223">
        <v>69.528222419833511</v>
      </c>
    </row>
    <row r="23" spans="1:36" ht="25.15" customHeight="1" x14ac:dyDescent="0.2">
      <c r="A23" s="408"/>
      <c r="B23" s="506"/>
      <c r="C23" s="268" t="s">
        <v>241</v>
      </c>
      <c r="D23" s="388" t="s">
        <v>242</v>
      </c>
      <c r="E23" s="245" t="s">
        <v>127</v>
      </c>
      <c r="F23" s="286" t="s">
        <v>221</v>
      </c>
      <c r="G23" s="286">
        <v>1</v>
      </c>
      <c r="H23" s="287">
        <v>17.156047812949424</v>
      </c>
      <c r="I23" s="205">
        <v>17.035062105957074</v>
      </c>
      <c r="J23" s="205">
        <v>16.924238398392777</v>
      </c>
      <c r="K23" s="205">
        <v>16.809332698444113</v>
      </c>
      <c r="L23" s="299">
        <v>16.698396215221454</v>
      </c>
      <c r="M23" s="299">
        <v>16.59417448046301</v>
      </c>
      <c r="N23" s="299">
        <v>16.489326349776771</v>
      </c>
      <c r="O23" s="299">
        <v>16.384687646435815</v>
      </c>
      <c r="P23" s="299">
        <v>16.280879696483161</v>
      </c>
      <c r="Q23" s="299">
        <v>16.177061850428071</v>
      </c>
      <c r="R23" s="299">
        <v>16.065869798892436</v>
      </c>
      <c r="S23" s="299">
        <v>15.953896677485618</v>
      </c>
      <c r="T23" s="299">
        <v>15.844606481821788</v>
      </c>
      <c r="U23" s="299">
        <v>15.734745033838529</v>
      </c>
      <c r="V23" s="299">
        <v>15.60273485956942</v>
      </c>
      <c r="W23" s="299">
        <v>15.470647224796474</v>
      </c>
      <c r="X23" s="299">
        <v>15.338247611946842</v>
      </c>
      <c r="Y23" s="299">
        <v>15.204910206322184</v>
      </c>
      <c r="Z23" s="299">
        <v>15.073095698189974</v>
      </c>
      <c r="AA23" s="299">
        <v>14.944196242154609</v>
      </c>
      <c r="AB23" s="299">
        <v>14.816417813469908</v>
      </c>
      <c r="AC23" s="299">
        <v>14.688186012648869</v>
      </c>
      <c r="AD23" s="299">
        <v>14.56102699688298</v>
      </c>
      <c r="AE23" s="299">
        <v>14.431456665046145</v>
      </c>
      <c r="AF23" s="299">
        <v>14.302058534535986</v>
      </c>
      <c r="AG23" s="299">
        <v>14.17228108232216</v>
      </c>
      <c r="AH23" s="299">
        <v>14.041418814321725</v>
      </c>
      <c r="AI23" s="299">
        <v>13.911456930484006</v>
      </c>
      <c r="AJ23" s="223">
        <v>13.780980673793092</v>
      </c>
    </row>
    <row r="24" spans="1:36" ht="25.15" customHeight="1" x14ac:dyDescent="0.2">
      <c r="A24" s="408"/>
      <c r="B24" s="506"/>
      <c r="C24" s="268" t="s">
        <v>243</v>
      </c>
      <c r="D24" s="388" t="s">
        <v>244</v>
      </c>
      <c r="E24" s="245" t="s">
        <v>127</v>
      </c>
      <c r="F24" s="286" t="s">
        <v>221</v>
      </c>
      <c r="G24" s="286">
        <v>1</v>
      </c>
      <c r="H24" s="287">
        <v>13.543392965548403</v>
      </c>
      <c r="I24" s="205">
        <v>13.518614002667617</v>
      </c>
      <c r="J24" s="205">
        <v>13.501792876758671</v>
      </c>
      <c r="K24" s="205">
        <v>13.481632390568352</v>
      </c>
      <c r="L24" s="299">
        <v>13.464570599958567</v>
      </c>
      <c r="M24" s="299">
        <v>13.452883327218</v>
      </c>
      <c r="N24" s="299">
        <v>13.44067433681005</v>
      </c>
      <c r="O24" s="299">
        <v>13.428620046079736</v>
      </c>
      <c r="P24" s="299">
        <v>13.417235018536536</v>
      </c>
      <c r="Q24" s="299">
        <v>13.405833744257274</v>
      </c>
      <c r="R24" s="299">
        <v>13.388278981556324</v>
      </c>
      <c r="S24" s="299">
        <v>13.369991843689137</v>
      </c>
      <c r="T24" s="299">
        <v>13.353879119979185</v>
      </c>
      <c r="U24" s="299">
        <v>13.337219618308252</v>
      </c>
      <c r="V24" s="299">
        <v>13.321483270774175</v>
      </c>
      <c r="W24" s="299">
        <v>13.305605529119658</v>
      </c>
      <c r="X24" s="299">
        <v>13.289379881882121</v>
      </c>
      <c r="Y24" s="299">
        <v>13.272252076638544</v>
      </c>
      <c r="Z24" s="299">
        <v>13.256365618994401</v>
      </c>
      <c r="AA24" s="299">
        <v>13.242982275483758</v>
      </c>
      <c r="AB24" s="299">
        <v>13.230557503999266</v>
      </c>
      <c r="AC24" s="299">
        <v>13.217696707021563</v>
      </c>
      <c r="AD24" s="299">
        <v>13.205773695072205</v>
      </c>
      <c r="AE24" s="299">
        <v>13.191625824669778</v>
      </c>
      <c r="AF24" s="299">
        <v>13.177580220193567</v>
      </c>
      <c r="AG24" s="299">
        <v>13.163126962900856</v>
      </c>
      <c r="AH24" s="299">
        <v>13.147595391669608</v>
      </c>
      <c r="AI24" s="299">
        <v>13.132832887344053</v>
      </c>
      <c r="AJ24" s="223">
        <v>13.117511734159265</v>
      </c>
    </row>
    <row r="25" spans="1:36" ht="25.15" customHeight="1" x14ac:dyDescent="0.2">
      <c r="A25" s="408"/>
      <c r="B25" s="506"/>
      <c r="C25" s="268" t="s">
        <v>245</v>
      </c>
      <c r="D25" s="388" t="s">
        <v>246</v>
      </c>
      <c r="E25" s="245" t="s">
        <v>127</v>
      </c>
      <c r="F25" s="286" t="s">
        <v>221</v>
      </c>
      <c r="G25" s="286">
        <v>1</v>
      </c>
      <c r="H25" s="287">
        <v>18.848125902852452</v>
      </c>
      <c r="I25" s="205">
        <v>18.828507870455802</v>
      </c>
      <c r="J25" s="205">
        <v>18.819951121644447</v>
      </c>
      <c r="K25" s="205">
        <v>18.806722459147945</v>
      </c>
      <c r="L25" s="299">
        <v>18.797798909132283</v>
      </c>
      <c r="M25" s="299">
        <v>18.796370488825552</v>
      </c>
      <c r="N25" s="299">
        <v>18.794210279809139</v>
      </c>
      <c r="O25" s="299">
        <v>18.792263130188296</v>
      </c>
      <c r="P25" s="299">
        <v>18.791250209865542</v>
      </c>
      <c r="Q25" s="299">
        <v>18.790212906400232</v>
      </c>
      <c r="R25" s="299">
        <v>18.780542084493099</v>
      </c>
      <c r="S25" s="299">
        <v>18.769827692317911</v>
      </c>
      <c r="T25" s="299">
        <v>18.762151262663636</v>
      </c>
      <c r="U25" s="299">
        <v>18.75369375121787</v>
      </c>
      <c r="V25" s="299">
        <v>18.746521834133272</v>
      </c>
      <c r="W25" s="299">
        <v>18.739139321393807</v>
      </c>
      <c r="X25" s="299">
        <v>18.731254631832069</v>
      </c>
      <c r="Y25" s="299">
        <v>18.722084721011875</v>
      </c>
      <c r="Z25" s="299">
        <v>18.714652591269822</v>
      </c>
      <c r="AA25" s="299">
        <v>18.710745146341331</v>
      </c>
      <c r="AB25" s="299">
        <v>18.708186865774728</v>
      </c>
      <c r="AC25" s="299">
        <v>18.705007436253943</v>
      </c>
      <c r="AD25" s="299">
        <v>18.703151068913844</v>
      </c>
      <c r="AE25" s="299">
        <v>18.698138146241959</v>
      </c>
      <c r="AF25" s="299">
        <v>18.693262225466391</v>
      </c>
      <c r="AG25" s="299">
        <v>18.687799701803947</v>
      </c>
      <c r="AH25" s="299">
        <v>18.680796245979106</v>
      </c>
      <c r="AI25" s="299">
        <v>18.67487510214902</v>
      </c>
      <c r="AJ25" s="223">
        <v>18.668149357063619</v>
      </c>
    </row>
    <row r="26" spans="1:36" ht="25.15" customHeight="1" x14ac:dyDescent="0.2">
      <c r="A26" s="408"/>
      <c r="B26" s="506"/>
      <c r="C26" s="268" t="s">
        <v>247</v>
      </c>
      <c r="D26" s="388" t="s">
        <v>248</v>
      </c>
      <c r="E26" s="245" t="s">
        <v>127</v>
      </c>
      <c r="F26" s="286" t="s">
        <v>221</v>
      </c>
      <c r="G26" s="286">
        <v>1</v>
      </c>
      <c r="H26" s="287">
        <v>1.5195660361397285</v>
      </c>
      <c r="I26" s="205">
        <v>1.5640228944930845</v>
      </c>
      <c r="J26" s="205">
        <v>1.6093341510084853</v>
      </c>
      <c r="K26" s="205">
        <v>1.654247349953077</v>
      </c>
      <c r="L26" s="299">
        <v>1.6994613744032598</v>
      </c>
      <c r="M26" s="299">
        <v>1.7452007308526358</v>
      </c>
      <c r="N26" s="299">
        <v>1.7908326654447093</v>
      </c>
      <c r="O26" s="299">
        <v>1.8364283654470237</v>
      </c>
      <c r="P26" s="299">
        <v>1.8820386725408071</v>
      </c>
      <c r="Q26" s="299">
        <v>1.9275929513530032</v>
      </c>
      <c r="R26" s="299">
        <v>1.9724958883275716</v>
      </c>
      <c r="S26" s="299">
        <v>2.0172934455812999</v>
      </c>
      <c r="T26" s="299">
        <v>2.0622623806870495</v>
      </c>
      <c r="U26" s="299">
        <v>2.1071411549374712</v>
      </c>
      <c r="V26" s="299">
        <v>2.1516895330907184</v>
      </c>
      <c r="W26" s="299">
        <v>2.196131966735011</v>
      </c>
      <c r="X26" s="299">
        <v>2.2404513450297463</v>
      </c>
      <c r="Y26" s="299">
        <v>2.2846020020601565</v>
      </c>
      <c r="Z26" s="299">
        <v>2.3287696099864941</v>
      </c>
      <c r="AA26" s="299">
        <v>2.3730526151519964</v>
      </c>
      <c r="AB26" s="299">
        <v>2.4173133444298665</v>
      </c>
      <c r="AC26" s="299">
        <v>2.4614365349743963</v>
      </c>
      <c r="AD26" s="299">
        <v>2.5055309155151879</v>
      </c>
      <c r="AE26" s="299">
        <v>2.5493526969176301</v>
      </c>
      <c r="AF26" s="299">
        <v>2.5930856713629935</v>
      </c>
      <c r="AG26" s="299">
        <v>2.6366928441606925</v>
      </c>
      <c r="AH26" s="299">
        <v>2.6801296503737593</v>
      </c>
      <c r="AI26" s="299">
        <v>2.7235284429165874</v>
      </c>
      <c r="AJ26" s="223">
        <v>2.7667970353511575</v>
      </c>
    </row>
    <row r="27" spans="1:36" ht="25.15" customHeight="1" x14ac:dyDescent="0.2">
      <c r="A27" s="182"/>
      <c r="B27" s="506"/>
      <c r="C27" s="269" t="s">
        <v>249</v>
      </c>
      <c r="D27" s="387" t="s">
        <v>250</v>
      </c>
      <c r="E27" s="284" t="s">
        <v>251</v>
      </c>
      <c r="F27" s="295" t="s">
        <v>221</v>
      </c>
      <c r="G27" s="295">
        <v>1</v>
      </c>
      <c r="H27" s="287">
        <f t="shared" ref="H27:AJ27" si="4">((H9+H10)*1000000)/((H54+H55)*1000)</f>
        <v>136.12183726481069</v>
      </c>
      <c r="I27" s="205">
        <f t="shared" si="4"/>
        <v>135.70873725469536</v>
      </c>
      <c r="J27" s="205">
        <f t="shared" si="4"/>
        <v>135.22375152364685</v>
      </c>
      <c r="K27" s="205">
        <f t="shared" si="4"/>
        <v>134.83729846810627</v>
      </c>
      <c r="L27" s="224">
        <f t="shared" si="4"/>
        <v>134.29725028570624</v>
      </c>
      <c r="M27" s="224">
        <f t="shared" si="4"/>
        <v>134.00312291279135</v>
      </c>
      <c r="N27" s="224">
        <f t="shared" si="4"/>
        <v>133.77546804262937</v>
      </c>
      <c r="O27" s="224">
        <f t="shared" si="4"/>
        <v>133.58336351543869</v>
      </c>
      <c r="P27" s="224">
        <f t="shared" si="4"/>
        <v>133.45285829134988</v>
      </c>
      <c r="Q27" s="224">
        <f t="shared" si="4"/>
        <v>133.38121590502013</v>
      </c>
      <c r="R27" s="224">
        <f t="shared" si="4"/>
        <v>133.27690565431206</v>
      </c>
      <c r="S27" s="224">
        <f t="shared" si="4"/>
        <v>133.20428763986047</v>
      </c>
      <c r="T27" s="224">
        <f t="shared" si="4"/>
        <v>133.20895418023875</v>
      </c>
      <c r="U27" s="224">
        <f t="shared" si="4"/>
        <v>133.24563206628471</v>
      </c>
      <c r="V27" s="224">
        <f t="shared" si="4"/>
        <v>132.99682841541789</v>
      </c>
      <c r="W27" s="224">
        <f t="shared" si="4"/>
        <v>132.75400728468549</v>
      </c>
      <c r="X27" s="224">
        <f t="shared" si="4"/>
        <v>132.52363335920958</v>
      </c>
      <c r="Y27" s="224">
        <f t="shared" si="4"/>
        <v>132.2953365264375</v>
      </c>
      <c r="Z27" s="224">
        <f t="shared" si="4"/>
        <v>132.10887152361923</v>
      </c>
      <c r="AA27" s="224">
        <f t="shared" si="4"/>
        <v>132.06693872875528</v>
      </c>
      <c r="AB27" s="224">
        <f t="shared" si="4"/>
        <v>132.06975484297382</v>
      </c>
      <c r="AC27" s="224">
        <f t="shared" si="4"/>
        <v>132.07398361628796</v>
      </c>
      <c r="AD27" s="224">
        <f t="shared" si="4"/>
        <v>132.10464770506036</v>
      </c>
      <c r="AE27" s="224">
        <f t="shared" si="4"/>
        <v>132.10327126651367</v>
      </c>
      <c r="AF27" s="224">
        <f t="shared" si="4"/>
        <v>132.10554760726728</v>
      </c>
      <c r="AG27" s="224">
        <f t="shared" si="4"/>
        <v>132.11222098394725</v>
      </c>
      <c r="AH27" s="224">
        <f t="shared" si="4"/>
        <v>132.12327516986537</v>
      </c>
      <c r="AI27" s="224">
        <f t="shared" si="4"/>
        <v>132.12922061672373</v>
      </c>
      <c r="AJ27" s="224">
        <f t="shared" si="4"/>
        <v>132.1294507304948</v>
      </c>
    </row>
    <row r="28" spans="1:36" ht="25.15" customHeight="1" x14ac:dyDescent="0.2">
      <c r="A28" s="182"/>
      <c r="B28" s="506"/>
      <c r="C28" s="268" t="s">
        <v>252</v>
      </c>
      <c r="D28" s="386" t="s">
        <v>253</v>
      </c>
      <c r="E28" s="245" t="s">
        <v>127</v>
      </c>
      <c r="F28" s="260" t="s">
        <v>78</v>
      </c>
      <c r="G28" s="260">
        <v>2</v>
      </c>
      <c r="H28" s="266">
        <v>9.7074023234720919E-2</v>
      </c>
      <c r="I28" s="180">
        <v>9.7074023234720919E-2</v>
      </c>
      <c r="J28" s="180">
        <v>9.7074023234720919E-2</v>
      </c>
      <c r="K28" s="180">
        <v>9.7074023234720919E-2</v>
      </c>
      <c r="L28" s="221">
        <v>9.7074023234720919E-2</v>
      </c>
      <c r="M28" s="221">
        <v>9.7074023234720919E-2</v>
      </c>
      <c r="N28" s="221">
        <v>9.7074023234720919E-2</v>
      </c>
      <c r="O28" s="221">
        <v>9.7074023234720919E-2</v>
      </c>
      <c r="P28" s="221">
        <v>9.7074023234720919E-2</v>
      </c>
      <c r="Q28" s="221">
        <v>9.7074023234720919E-2</v>
      </c>
      <c r="R28" s="221">
        <v>9.7074023234720919E-2</v>
      </c>
      <c r="S28" s="221">
        <v>9.7074023234720919E-2</v>
      </c>
      <c r="T28" s="221">
        <v>9.7074023234720919E-2</v>
      </c>
      <c r="U28" s="221">
        <v>9.7074023234720919E-2</v>
      </c>
      <c r="V28" s="221">
        <v>9.7074023234720919E-2</v>
      </c>
      <c r="W28" s="221">
        <v>9.7074023234720919E-2</v>
      </c>
      <c r="X28" s="221">
        <v>9.7074023234720919E-2</v>
      </c>
      <c r="Y28" s="221">
        <v>9.7074023234720919E-2</v>
      </c>
      <c r="Z28" s="221">
        <v>9.7074023234720919E-2</v>
      </c>
      <c r="AA28" s="221">
        <v>9.7074023234720919E-2</v>
      </c>
      <c r="AB28" s="221">
        <v>9.7074023234720919E-2</v>
      </c>
      <c r="AC28" s="221">
        <v>9.7074023234720919E-2</v>
      </c>
      <c r="AD28" s="221">
        <v>9.7074023234720919E-2</v>
      </c>
      <c r="AE28" s="221">
        <v>9.7074023234720919E-2</v>
      </c>
      <c r="AF28" s="221">
        <v>9.7074023234720919E-2</v>
      </c>
      <c r="AG28" s="221">
        <v>9.7074023234720919E-2</v>
      </c>
      <c r="AH28" s="221">
        <v>9.7074023234720919E-2</v>
      </c>
      <c r="AI28" s="221">
        <v>9.7074023234720919E-2</v>
      </c>
      <c r="AJ28" s="229">
        <v>9.7074023234720919E-2</v>
      </c>
    </row>
    <row r="29" spans="1:36" ht="25.15" customHeight="1" thickBot="1" x14ac:dyDescent="0.25">
      <c r="A29" s="182"/>
      <c r="B29" s="507"/>
      <c r="C29" s="300" t="s">
        <v>254</v>
      </c>
      <c r="D29" s="389" t="s">
        <v>255</v>
      </c>
      <c r="E29" s="301" t="s">
        <v>127</v>
      </c>
      <c r="F29" s="302" t="s">
        <v>78</v>
      </c>
      <c r="G29" s="302">
        <v>2</v>
      </c>
      <c r="H29" s="303">
        <v>1.3622731773868095E-2</v>
      </c>
      <c r="I29" s="173">
        <v>1.3622731773868095E-2</v>
      </c>
      <c r="J29" s="173">
        <v>1.3622731773868095E-2</v>
      </c>
      <c r="K29" s="173">
        <v>1.3622731773868095E-2</v>
      </c>
      <c r="L29" s="304">
        <v>1.3622731773868095E-2</v>
      </c>
      <c r="M29" s="304">
        <v>1.3622731773868095E-2</v>
      </c>
      <c r="N29" s="304">
        <v>1.3622731773868095E-2</v>
      </c>
      <c r="O29" s="304">
        <v>1.3622731773868095E-2</v>
      </c>
      <c r="P29" s="304">
        <v>1.3622731773868095E-2</v>
      </c>
      <c r="Q29" s="304">
        <v>1.3622731773868095E-2</v>
      </c>
      <c r="R29" s="304">
        <v>1.3622731773868095E-2</v>
      </c>
      <c r="S29" s="304">
        <v>1.3622731773868095E-2</v>
      </c>
      <c r="T29" s="304">
        <v>1.3622731773868095E-2</v>
      </c>
      <c r="U29" s="304">
        <v>1.3622731773868095E-2</v>
      </c>
      <c r="V29" s="304">
        <v>1.3622731773868095E-2</v>
      </c>
      <c r="W29" s="304">
        <v>1.3622731773868095E-2</v>
      </c>
      <c r="X29" s="304">
        <v>1.3622731773868095E-2</v>
      </c>
      <c r="Y29" s="304">
        <v>1.3622731773868095E-2</v>
      </c>
      <c r="Z29" s="304">
        <v>1.3622731773868095E-2</v>
      </c>
      <c r="AA29" s="304">
        <v>1.3622731773868095E-2</v>
      </c>
      <c r="AB29" s="304">
        <v>1.3622731773868095E-2</v>
      </c>
      <c r="AC29" s="304">
        <v>1.3622731773868095E-2</v>
      </c>
      <c r="AD29" s="304">
        <v>1.3622731773868095E-2</v>
      </c>
      <c r="AE29" s="304">
        <v>1.3622731773868095E-2</v>
      </c>
      <c r="AF29" s="304">
        <v>1.3622731773868095E-2</v>
      </c>
      <c r="AG29" s="304">
        <v>1.3622731773868095E-2</v>
      </c>
      <c r="AH29" s="304">
        <v>1.3622731773868095E-2</v>
      </c>
      <c r="AI29" s="304">
        <v>1.3622731773868095E-2</v>
      </c>
      <c r="AJ29" s="305">
        <v>1.3622731773868095E-2</v>
      </c>
    </row>
    <row r="30" spans="1:36" ht="25.15" customHeight="1" x14ac:dyDescent="0.2">
      <c r="A30" s="182"/>
      <c r="B30" s="508" t="s">
        <v>256</v>
      </c>
      <c r="C30" s="276" t="s">
        <v>257</v>
      </c>
      <c r="D30" s="390" t="s">
        <v>258</v>
      </c>
      <c r="E30" s="306" t="s">
        <v>127</v>
      </c>
      <c r="F30" s="261" t="s">
        <v>78</v>
      </c>
      <c r="G30" s="261">
        <v>2</v>
      </c>
      <c r="H30" s="262">
        <v>9.7366149046432936E-3</v>
      </c>
      <c r="I30" s="202">
        <v>9.7366149046432936E-3</v>
      </c>
      <c r="J30" s="202">
        <v>9.7366149046432936E-3</v>
      </c>
      <c r="K30" s="202">
        <v>9.7366149046432936E-3</v>
      </c>
      <c r="L30" s="230">
        <v>9.7366149046432936E-3</v>
      </c>
      <c r="M30" s="230">
        <v>9.7366149046432936E-3</v>
      </c>
      <c r="N30" s="230">
        <v>9.7366149046432936E-3</v>
      </c>
      <c r="O30" s="230">
        <v>9.7366149046432936E-3</v>
      </c>
      <c r="P30" s="230">
        <v>9.7366149046432936E-3</v>
      </c>
      <c r="Q30" s="230">
        <v>9.7366149046432936E-3</v>
      </c>
      <c r="R30" s="230">
        <v>9.7366149046432936E-3</v>
      </c>
      <c r="S30" s="230">
        <v>9.7366149046432936E-3</v>
      </c>
      <c r="T30" s="230">
        <v>9.7366149046432936E-3</v>
      </c>
      <c r="U30" s="230">
        <v>9.7366149046432936E-3</v>
      </c>
      <c r="V30" s="230">
        <v>9.7366149046432936E-3</v>
      </c>
      <c r="W30" s="230">
        <v>9.7366149046432936E-3</v>
      </c>
      <c r="X30" s="230">
        <v>9.7366149046432936E-3</v>
      </c>
      <c r="Y30" s="230">
        <v>9.7366149046432936E-3</v>
      </c>
      <c r="Z30" s="230">
        <v>9.7366149046432936E-3</v>
      </c>
      <c r="AA30" s="230">
        <v>9.7366149046432936E-3</v>
      </c>
      <c r="AB30" s="230">
        <v>9.7366149046432936E-3</v>
      </c>
      <c r="AC30" s="230">
        <v>9.7366149046432936E-3</v>
      </c>
      <c r="AD30" s="230">
        <v>9.7366149046432936E-3</v>
      </c>
      <c r="AE30" s="230">
        <v>9.7366149046432936E-3</v>
      </c>
      <c r="AF30" s="230">
        <v>9.7366149046432936E-3</v>
      </c>
      <c r="AG30" s="230">
        <v>9.7366149046432936E-3</v>
      </c>
      <c r="AH30" s="230">
        <v>9.7366149046432936E-3</v>
      </c>
      <c r="AI30" s="230">
        <v>9.7366149046432936E-3</v>
      </c>
      <c r="AJ30" s="228">
        <v>9.7366149046432936E-3</v>
      </c>
    </row>
    <row r="31" spans="1:36" ht="25.15" customHeight="1" x14ac:dyDescent="0.2">
      <c r="A31" s="182"/>
      <c r="B31" s="509"/>
      <c r="C31" s="268" t="s">
        <v>259</v>
      </c>
      <c r="D31" s="390" t="s">
        <v>260</v>
      </c>
      <c r="E31" s="245" t="s">
        <v>127</v>
      </c>
      <c r="F31" s="260" t="s">
        <v>78</v>
      </c>
      <c r="G31" s="260">
        <v>2</v>
      </c>
      <c r="H31" s="266">
        <v>3.8806455010066611E-4</v>
      </c>
      <c r="I31" s="180">
        <v>3.8806455010066611E-4</v>
      </c>
      <c r="J31" s="180">
        <v>3.8806455010066611E-4</v>
      </c>
      <c r="K31" s="180">
        <v>3.8806455010066611E-4</v>
      </c>
      <c r="L31" s="221">
        <v>3.8806455010066611E-4</v>
      </c>
      <c r="M31" s="221">
        <v>3.8806455010066611E-4</v>
      </c>
      <c r="N31" s="221">
        <v>3.8806455010066611E-4</v>
      </c>
      <c r="O31" s="221">
        <v>3.8806455010066611E-4</v>
      </c>
      <c r="P31" s="221">
        <v>3.8806455010066611E-4</v>
      </c>
      <c r="Q31" s="221">
        <v>3.8806455010066611E-4</v>
      </c>
      <c r="R31" s="221">
        <v>3.8806455010066611E-4</v>
      </c>
      <c r="S31" s="221">
        <v>3.8806455010066611E-4</v>
      </c>
      <c r="T31" s="221">
        <v>3.8806455010066611E-4</v>
      </c>
      <c r="U31" s="221">
        <v>3.8806455010066611E-4</v>
      </c>
      <c r="V31" s="221">
        <v>3.8806455010066611E-4</v>
      </c>
      <c r="W31" s="221">
        <v>3.8806455010066611E-4</v>
      </c>
      <c r="X31" s="221">
        <v>3.8806455010066611E-4</v>
      </c>
      <c r="Y31" s="221">
        <v>3.8806455010066611E-4</v>
      </c>
      <c r="Z31" s="221">
        <v>3.8806455010066611E-4</v>
      </c>
      <c r="AA31" s="221">
        <v>3.8806455010066611E-4</v>
      </c>
      <c r="AB31" s="221">
        <v>3.8806455010066611E-4</v>
      </c>
      <c r="AC31" s="221">
        <v>3.8806455010066611E-4</v>
      </c>
      <c r="AD31" s="221">
        <v>3.8806455010066611E-4</v>
      </c>
      <c r="AE31" s="221">
        <v>3.8806455010066611E-4</v>
      </c>
      <c r="AF31" s="221">
        <v>3.8806455010066611E-4</v>
      </c>
      <c r="AG31" s="221">
        <v>3.8806455010066611E-4</v>
      </c>
      <c r="AH31" s="221">
        <v>3.8806455010066611E-4</v>
      </c>
      <c r="AI31" s="221">
        <v>3.8806455010066611E-4</v>
      </c>
      <c r="AJ31" s="229">
        <v>3.8806455010066611E-4</v>
      </c>
    </row>
    <row r="32" spans="1:36" ht="25.15" customHeight="1" x14ac:dyDescent="0.2">
      <c r="A32" s="182"/>
      <c r="B32" s="509"/>
      <c r="C32" s="271" t="s">
        <v>261</v>
      </c>
      <c r="D32" s="390" t="s">
        <v>262</v>
      </c>
      <c r="E32" s="245" t="s">
        <v>127</v>
      </c>
      <c r="F32" s="260" t="s">
        <v>78</v>
      </c>
      <c r="G32" s="260">
        <v>2</v>
      </c>
      <c r="H32" s="266">
        <v>6.3895318807673226E-2</v>
      </c>
      <c r="I32" s="180">
        <v>6.4942235609296142E-2</v>
      </c>
      <c r="J32" s="180">
        <v>6.5969182096507192E-2</v>
      </c>
      <c r="K32" s="180">
        <v>6.6976549844098759E-2</v>
      </c>
      <c r="L32" s="221">
        <v>6.7964694829154834E-2</v>
      </c>
      <c r="M32" s="221">
        <v>6.8933973028759407E-2</v>
      </c>
      <c r="N32" s="221">
        <v>6.9884740419996469E-2</v>
      </c>
      <c r="O32" s="221">
        <v>7.0817317382241604E-2</v>
      </c>
      <c r="P32" s="221">
        <v>7.1732059892578817E-2</v>
      </c>
      <c r="Q32" s="221">
        <v>7.2629323928092085E-2</v>
      </c>
      <c r="R32" s="221">
        <v>7.3509394270448614E-2</v>
      </c>
      <c r="S32" s="221">
        <v>7.437262689673238E-2</v>
      </c>
      <c r="T32" s="221">
        <v>7.521930658861059E-2</v>
      </c>
      <c r="U32" s="221">
        <v>7.604975372545883E-2</v>
      </c>
      <c r="V32" s="221">
        <v>7.6864288686652682E-2</v>
      </c>
      <c r="W32" s="221">
        <v>7.7663160656150948E-2</v>
      </c>
      <c r="X32" s="221">
        <v>7.8446690013329226E-2</v>
      </c>
      <c r="Y32" s="221">
        <v>7.9215161539854695E-2</v>
      </c>
      <c r="Z32" s="221">
        <v>7.9968860017394561E-2</v>
      </c>
      <c r="AA32" s="221">
        <v>8.0708070227616002E-2</v>
      </c>
      <c r="AB32" s="221">
        <v>8.143304135447782E-2</v>
      </c>
      <c r="AC32" s="221">
        <v>8.2144058179647206E-2</v>
      </c>
      <c r="AD32" s="221">
        <v>8.2841369887082961E-2</v>
      </c>
      <c r="AE32" s="221">
        <v>8.3525225660743871E-2</v>
      </c>
      <c r="AF32" s="221">
        <v>8.4195874684588723E-2</v>
      </c>
      <c r="AG32" s="221">
        <v>8.4195874684588723E-2</v>
      </c>
      <c r="AH32" s="221">
        <v>8.4195874684588723E-2</v>
      </c>
      <c r="AI32" s="221">
        <v>8.4195874684588723E-2</v>
      </c>
      <c r="AJ32" s="229">
        <v>8.4195874684588723E-2</v>
      </c>
    </row>
    <row r="33" spans="1:36" ht="25.15" customHeight="1" x14ac:dyDescent="0.2">
      <c r="A33" s="182"/>
      <c r="B33" s="509"/>
      <c r="C33" s="268" t="s">
        <v>263</v>
      </c>
      <c r="D33" s="390" t="s">
        <v>264</v>
      </c>
      <c r="E33" s="245" t="s">
        <v>127</v>
      </c>
      <c r="F33" s="260" t="s">
        <v>78</v>
      </c>
      <c r="G33" s="260">
        <v>2</v>
      </c>
      <c r="H33" s="266">
        <v>7.1654420387377002E-2</v>
      </c>
      <c r="I33" s="180">
        <v>7.0342652848888021E-2</v>
      </c>
      <c r="J33" s="180">
        <v>6.903088531039904E-2</v>
      </c>
      <c r="K33" s="180">
        <v>6.7719117771910059E-2</v>
      </c>
      <c r="L33" s="221">
        <v>6.6458572126684962E-2</v>
      </c>
      <c r="M33" s="221">
        <v>6.5220472913580879E-2</v>
      </c>
      <c r="N33" s="221">
        <v>6.4004427025205146E-2</v>
      </c>
      <c r="O33" s="221">
        <v>6.2810002043425836E-2</v>
      </c>
      <c r="P33" s="221">
        <v>6.1636804860850283E-2</v>
      </c>
      <c r="Q33" s="221">
        <v>6.0484442370085822E-2</v>
      </c>
      <c r="R33" s="221">
        <v>5.9352521463739802E-2</v>
      </c>
      <c r="S33" s="221">
        <v>5.8240688345158817E-2</v>
      </c>
      <c r="T33" s="221">
        <v>5.7148549906950209E-2</v>
      </c>
      <c r="U33" s="221">
        <v>5.6075713041721313E-2</v>
      </c>
      <c r="V33" s="221">
        <v>5.5021863263558006E-2</v>
      </c>
      <c r="W33" s="221">
        <v>5.3986607465067615E-2</v>
      </c>
      <c r="X33" s="221">
        <v>5.2969631160336018E-2</v>
      </c>
      <c r="Y33" s="221">
        <v>5.1970580552709818E-2</v>
      </c>
      <c r="Z33" s="221">
        <v>5.0989101845535623E-2</v>
      </c>
      <c r="AA33" s="221">
        <v>5.0024919863638564E-2</v>
      </c>
      <c r="AB33" s="221">
        <v>4.9077680810365246E-2</v>
      </c>
      <c r="AC33" s="221">
        <v>4.8147070199801537E-2</v>
      </c>
      <c r="AD33" s="221">
        <v>4.7232773546033308E-2</v>
      </c>
      <c r="AE33" s="221">
        <v>4.6334476363146436E-2</v>
      </c>
      <c r="AF33" s="221">
        <v>4.5451903475966053E-2</v>
      </c>
      <c r="AG33" s="221">
        <v>4.4584740398578022E-2</v>
      </c>
      <c r="AH33" s="221">
        <v>4.3732711955807489E-2</v>
      </c>
      <c r="AI33" s="221">
        <v>4.2895542972479585E-2</v>
      </c>
      <c r="AJ33" s="229">
        <v>4.2072958273419454E-2</v>
      </c>
    </row>
    <row r="34" spans="1:36" ht="25.15" customHeight="1" x14ac:dyDescent="0.2">
      <c r="A34" s="182"/>
      <c r="B34" s="509"/>
      <c r="C34" s="268" t="s">
        <v>265</v>
      </c>
      <c r="D34" s="390" t="s">
        <v>266</v>
      </c>
      <c r="E34" s="245" t="s">
        <v>127</v>
      </c>
      <c r="F34" s="260" t="s">
        <v>78</v>
      </c>
      <c r="G34" s="260">
        <v>2</v>
      </c>
      <c r="H34" s="266">
        <v>9.7366149046432936E-3</v>
      </c>
      <c r="I34" s="180">
        <v>9.7366149046432936E-3</v>
      </c>
      <c r="J34" s="180">
        <v>9.7366149046432936E-3</v>
      </c>
      <c r="K34" s="180">
        <v>9.7366149046432936E-3</v>
      </c>
      <c r="L34" s="221">
        <v>9.7366149046432936E-3</v>
      </c>
      <c r="M34" s="221">
        <v>9.7366149046432936E-3</v>
      </c>
      <c r="N34" s="221">
        <v>9.7366149046432936E-3</v>
      </c>
      <c r="O34" s="221">
        <v>9.7366149046432936E-3</v>
      </c>
      <c r="P34" s="221">
        <v>9.7366149046432936E-3</v>
      </c>
      <c r="Q34" s="221">
        <v>9.7366149046432936E-3</v>
      </c>
      <c r="R34" s="221">
        <v>9.7366149046432936E-3</v>
      </c>
      <c r="S34" s="221">
        <v>9.7366149046432936E-3</v>
      </c>
      <c r="T34" s="221">
        <v>9.7366149046432936E-3</v>
      </c>
      <c r="U34" s="221">
        <v>9.7366149046432936E-3</v>
      </c>
      <c r="V34" s="221">
        <v>9.7366149046432936E-3</v>
      </c>
      <c r="W34" s="221">
        <v>9.7366149046432936E-3</v>
      </c>
      <c r="X34" s="221">
        <v>9.7366149046432936E-3</v>
      </c>
      <c r="Y34" s="221">
        <v>9.7366149046432936E-3</v>
      </c>
      <c r="Z34" s="221">
        <v>9.7366149046432936E-3</v>
      </c>
      <c r="AA34" s="221">
        <v>9.7366149046432936E-3</v>
      </c>
      <c r="AB34" s="221">
        <v>9.7366149046432936E-3</v>
      </c>
      <c r="AC34" s="221">
        <v>9.7366149046432936E-3</v>
      </c>
      <c r="AD34" s="221">
        <v>9.7366149046432936E-3</v>
      </c>
      <c r="AE34" s="221">
        <v>9.7366149046432936E-3</v>
      </c>
      <c r="AF34" s="221">
        <v>9.7366149046432936E-3</v>
      </c>
      <c r="AG34" s="221">
        <v>9.7366149046432936E-3</v>
      </c>
      <c r="AH34" s="221">
        <v>9.7366149046432936E-3</v>
      </c>
      <c r="AI34" s="221">
        <v>9.7366149046432936E-3</v>
      </c>
      <c r="AJ34" s="229">
        <v>9.7366149046432936E-3</v>
      </c>
    </row>
    <row r="35" spans="1:36" ht="25.15" customHeight="1" x14ac:dyDescent="0.2">
      <c r="A35" s="182"/>
      <c r="B35" s="509"/>
      <c r="C35" s="268" t="s">
        <v>267</v>
      </c>
      <c r="D35" s="386" t="s">
        <v>268</v>
      </c>
      <c r="E35" s="245" t="s">
        <v>127</v>
      </c>
      <c r="F35" s="260" t="s">
        <v>78</v>
      </c>
      <c r="G35" s="260">
        <v>2</v>
      </c>
      <c r="H35" s="266">
        <v>1.0145889664455625</v>
      </c>
      <c r="I35" s="180">
        <v>0.99485381718242849</v>
      </c>
      <c r="J35" s="180">
        <v>0.9851386382337064</v>
      </c>
      <c r="K35" s="180">
        <v>0.96544303802460407</v>
      </c>
      <c r="L35" s="221">
        <v>0.96571543868477305</v>
      </c>
      <c r="M35" s="221">
        <v>0.96598425969827262</v>
      </c>
      <c r="N35" s="221">
        <v>0.96624953819541126</v>
      </c>
      <c r="O35" s="221">
        <v>0.96651138621494548</v>
      </c>
      <c r="P35" s="221">
        <v>0.96676984088718376</v>
      </c>
      <c r="Q35" s="221">
        <v>0.96702493934243494</v>
      </c>
      <c r="R35" s="221">
        <v>0.96727678990642441</v>
      </c>
      <c r="S35" s="221">
        <v>0.96752539039872165</v>
      </c>
      <c r="T35" s="221">
        <v>0.96777084914505207</v>
      </c>
      <c r="U35" s="221">
        <v>0.96801323887343271</v>
      </c>
      <c r="V35" s="221">
        <v>0.9682525536904022</v>
      </c>
      <c r="W35" s="221">
        <v>0.96848893751939436</v>
      </c>
      <c r="X35" s="221">
        <v>0.96872238446694758</v>
      </c>
      <c r="Y35" s="221">
        <v>0.96895296354804838</v>
      </c>
      <c r="Z35" s="221">
        <v>0.96918074377768271</v>
      </c>
      <c r="AA35" s="221">
        <v>0.96940571554935828</v>
      </c>
      <c r="AB35" s="221">
        <v>0.96962798347576984</v>
      </c>
      <c r="AC35" s="221">
        <v>0.96984757726116411</v>
      </c>
      <c r="AD35" s="221">
        <v>0.97006456220749659</v>
      </c>
      <c r="AE35" s="221">
        <v>0.97027900361672259</v>
      </c>
      <c r="AF35" s="221">
        <v>0.97049092748005805</v>
      </c>
      <c r="AG35" s="221">
        <v>0.97135809055744615</v>
      </c>
      <c r="AH35" s="221">
        <v>0.97221011900021659</v>
      </c>
      <c r="AI35" s="221">
        <v>0.97304728798354456</v>
      </c>
      <c r="AJ35" s="229">
        <v>0.97386987268260472</v>
      </c>
    </row>
    <row r="36" spans="1:36" ht="25.15" customHeight="1" thickBot="1" x14ac:dyDescent="0.25">
      <c r="A36" s="182"/>
      <c r="B36" s="509"/>
      <c r="C36" s="269" t="s">
        <v>90</v>
      </c>
      <c r="D36" s="387" t="s">
        <v>269</v>
      </c>
      <c r="E36" s="307" t="s">
        <v>270</v>
      </c>
      <c r="F36" s="265" t="s">
        <v>78</v>
      </c>
      <c r="G36" s="265">
        <v>2</v>
      </c>
      <c r="H36" s="266">
        <f t="shared" ref="H36:AJ36" si="5">H30+H31+H32+H33+H34+H35</f>
        <v>1.17</v>
      </c>
      <c r="I36" s="180">
        <f t="shared" si="5"/>
        <v>1.1499999999999999</v>
      </c>
      <c r="J36" s="180">
        <f t="shared" si="5"/>
        <v>1.1399999999999999</v>
      </c>
      <c r="K36" s="180">
        <f t="shared" si="5"/>
        <v>1.1200000000000001</v>
      </c>
      <c r="L36" s="226">
        <f t="shared" si="5"/>
        <v>1.1200000000000001</v>
      </c>
      <c r="M36" s="226">
        <f t="shared" si="5"/>
        <v>1.1200000000000001</v>
      </c>
      <c r="N36" s="226">
        <f t="shared" si="5"/>
        <v>1.1200000000000001</v>
      </c>
      <c r="O36" s="226">
        <f t="shared" si="5"/>
        <v>1.1200000000000001</v>
      </c>
      <c r="P36" s="226">
        <f t="shared" si="5"/>
        <v>1.1200000000000001</v>
      </c>
      <c r="Q36" s="226">
        <f t="shared" si="5"/>
        <v>1.1200000000000001</v>
      </c>
      <c r="R36" s="226">
        <f t="shared" si="5"/>
        <v>1.1200000000000001</v>
      </c>
      <c r="S36" s="226">
        <f t="shared" si="5"/>
        <v>1.1200000000000001</v>
      </c>
      <c r="T36" s="226">
        <f t="shared" si="5"/>
        <v>1.1200000000000001</v>
      </c>
      <c r="U36" s="226">
        <f t="shared" si="5"/>
        <v>1.1200000000000001</v>
      </c>
      <c r="V36" s="226">
        <f t="shared" si="5"/>
        <v>1.1200000000000001</v>
      </c>
      <c r="W36" s="226">
        <f t="shared" si="5"/>
        <v>1.1200000000000001</v>
      </c>
      <c r="X36" s="226">
        <f t="shared" si="5"/>
        <v>1.1200000000000001</v>
      </c>
      <c r="Y36" s="226">
        <f t="shared" si="5"/>
        <v>1.1200000000000001</v>
      </c>
      <c r="Z36" s="226">
        <f t="shared" si="5"/>
        <v>1.1200000000000001</v>
      </c>
      <c r="AA36" s="226">
        <f t="shared" si="5"/>
        <v>1.1200000000000001</v>
      </c>
      <c r="AB36" s="226">
        <f t="shared" si="5"/>
        <v>1.1200000000000001</v>
      </c>
      <c r="AC36" s="226">
        <f t="shared" si="5"/>
        <v>1.1200000000000001</v>
      </c>
      <c r="AD36" s="226">
        <f t="shared" si="5"/>
        <v>1.1200000000000001</v>
      </c>
      <c r="AE36" s="226">
        <f t="shared" si="5"/>
        <v>1.1200000000000001</v>
      </c>
      <c r="AF36" s="226">
        <f t="shared" si="5"/>
        <v>1.1200000000000001</v>
      </c>
      <c r="AG36" s="226">
        <f t="shared" si="5"/>
        <v>1.1200000000000001</v>
      </c>
      <c r="AH36" s="226">
        <f t="shared" si="5"/>
        <v>1.1200000000000001</v>
      </c>
      <c r="AI36" s="226">
        <f t="shared" si="5"/>
        <v>1.1200000000000001</v>
      </c>
      <c r="AJ36" s="226">
        <f t="shared" si="5"/>
        <v>1.1200000000000001</v>
      </c>
    </row>
    <row r="37" spans="1:36" ht="25.15" customHeight="1" thickBot="1" x14ac:dyDescent="0.25">
      <c r="A37" s="182"/>
      <c r="B37" s="510"/>
      <c r="C37" s="308" t="s">
        <v>271</v>
      </c>
      <c r="D37" s="391" t="s">
        <v>269</v>
      </c>
      <c r="E37" s="309" t="s">
        <v>272</v>
      </c>
      <c r="F37" s="310" t="s">
        <v>273</v>
      </c>
      <c r="G37" s="310">
        <v>2</v>
      </c>
      <c r="H37" s="311">
        <f>(H36*1000000)/(H51*1000)</f>
        <v>194.86225285221894</v>
      </c>
      <c r="I37" s="173">
        <f t="shared" ref="I37:AJ37" si="6">(I36*1000000)/(I51*1000)</f>
        <v>189.78355169974523</v>
      </c>
      <c r="J37" s="173">
        <f t="shared" si="6"/>
        <v>186.43213493943259</v>
      </c>
      <c r="K37" s="206">
        <f t="shared" si="6"/>
        <v>181.52005479515199</v>
      </c>
      <c r="L37" s="312">
        <f t="shared" si="6"/>
        <v>179.90788525888371</v>
      </c>
      <c r="M37" s="312">
        <f t="shared" si="6"/>
        <v>178.16288106632737</v>
      </c>
      <c r="N37" s="312">
        <f t="shared" si="6"/>
        <v>176.4514924992211</v>
      </c>
      <c r="O37" s="312">
        <f t="shared" si="6"/>
        <v>174.77279799135107</v>
      </c>
      <c r="P37" s="312">
        <f t="shared" si="6"/>
        <v>173.12590665647991</v>
      </c>
      <c r="Q37" s="312">
        <f t="shared" si="6"/>
        <v>171.50992747204705</v>
      </c>
      <c r="R37" s="312">
        <f t="shared" si="6"/>
        <v>170.08645235132337</v>
      </c>
      <c r="S37" s="312">
        <f t="shared" si="6"/>
        <v>168.68655573291446</v>
      </c>
      <c r="T37" s="312">
        <f t="shared" si="6"/>
        <v>167.30967529183206</v>
      </c>
      <c r="U37" s="312">
        <f t="shared" si="6"/>
        <v>165.95523989645127</v>
      </c>
      <c r="V37" s="312">
        <f t="shared" si="6"/>
        <v>164.62272876958235</v>
      </c>
      <c r="W37" s="313">
        <f t="shared" si="6"/>
        <v>163.31160737856831</v>
      </c>
      <c r="X37" s="313">
        <f t="shared" si="6"/>
        <v>162.02132146135637</v>
      </c>
      <c r="Y37" s="313">
        <f t="shared" si="6"/>
        <v>160.75137707610398</v>
      </c>
      <c r="Z37" s="313">
        <f t="shared" si="6"/>
        <v>159.50129580133677</v>
      </c>
      <c r="AA37" s="313">
        <f t="shared" si="6"/>
        <v>158.27061360949065</v>
      </c>
      <c r="AB37" s="313">
        <f t="shared" si="6"/>
        <v>157.02132717605116</v>
      </c>
      <c r="AC37" s="313">
        <f t="shared" si="6"/>
        <v>155.79172199016975</v>
      </c>
      <c r="AD37" s="313">
        <f t="shared" si="6"/>
        <v>154.58133557389851</v>
      </c>
      <c r="AE37" s="313">
        <f t="shared" si="6"/>
        <v>153.38971984051608</v>
      </c>
      <c r="AF37" s="313">
        <f t="shared" si="6"/>
        <v>152.21644053864568</v>
      </c>
      <c r="AG37" s="313">
        <f t="shared" si="6"/>
        <v>151.06107671991816</v>
      </c>
      <c r="AH37" s="313">
        <f t="shared" si="6"/>
        <v>149.92322023523252</v>
      </c>
      <c r="AI37" s="313">
        <f t="shared" si="6"/>
        <v>148.80247524970929</v>
      </c>
      <c r="AJ37" s="314">
        <f t="shared" si="6"/>
        <v>147.69845778159123</v>
      </c>
    </row>
    <row r="38" spans="1:36" ht="25.15" customHeight="1" x14ac:dyDescent="0.2">
      <c r="A38" s="409"/>
      <c r="B38" s="505" t="s">
        <v>274</v>
      </c>
      <c r="C38" s="258" t="s">
        <v>275</v>
      </c>
      <c r="D38" s="392" t="s">
        <v>276</v>
      </c>
      <c r="E38" s="245" t="s">
        <v>277</v>
      </c>
      <c r="F38" s="315" t="s">
        <v>278</v>
      </c>
      <c r="G38" s="315">
        <v>2</v>
      </c>
      <c r="H38" s="316">
        <v>0.49143000000000003</v>
      </c>
      <c r="I38" s="181">
        <v>0.4932766161218618</v>
      </c>
      <c r="J38" s="181">
        <v>0.49512278480868038</v>
      </c>
      <c r="K38" s="181">
        <v>0.49696850813784854</v>
      </c>
      <c r="L38" s="227">
        <v>0.49881378816888383</v>
      </c>
      <c r="M38" s="227">
        <v>0.50065862694365271</v>
      </c>
      <c r="N38" s="227">
        <v>0.50250302648659051</v>
      </c>
      <c r="O38" s="227">
        <v>0.50434698880491857</v>
      </c>
      <c r="P38" s="227">
        <v>0.50619051588885755</v>
      </c>
      <c r="Q38" s="227">
        <v>0.50803360971183664</v>
      </c>
      <c r="R38" s="227">
        <v>0.50987627223070087</v>
      </c>
      <c r="S38" s="227">
        <v>0.51171850538591324</v>
      </c>
      <c r="T38" s="227">
        <v>0.51356031110175515</v>
      </c>
      <c r="U38" s="227">
        <v>0.51540169128652269</v>
      </c>
      <c r="V38" s="227">
        <v>0.51724264783272034</v>
      </c>
      <c r="W38" s="227">
        <v>0.51908318261725095</v>
      </c>
      <c r="X38" s="227">
        <v>0.52092329750160382</v>
      </c>
      <c r="Y38" s="227">
        <v>0.52276299433203843</v>
      </c>
      <c r="Z38" s="227">
        <v>0.52460227493976652</v>
      </c>
      <c r="AA38" s="227">
        <v>0.52644114114113039</v>
      </c>
      <c r="AB38" s="227">
        <v>0.52827959473777919</v>
      </c>
      <c r="AC38" s="227">
        <v>0.53011763751684182</v>
      </c>
      <c r="AD38" s="227">
        <v>0.53195527125109754</v>
      </c>
      <c r="AE38" s="227">
        <v>0.53379249769914394</v>
      </c>
      <c r="AF38" s="227">
        <v>0.53562931860556229</v>
      </c>
      <c r="AG38" s="227">
        <v>0.53746573570108014</v>
      </c>
      <c r="AH38" s="227">
        <v>0.53930175070273179</v>
      </c>
      <c r="AI38" s="227">
        <v>0.54113736531401602</v>
      </c>
      <c r="AJ38" s="228">
        <v>0.54297258122505199</v>
      </c>
    </row>
    <row r="39" spans="1:36" ht="25.15" customHeight="1" x14ac:dyDescent="0.2">
      <c r="A39" s="409"/>
      <c r="B39" s="511"/>
      <c r="C39" s="267" t="s">
        <v>279</v>
      </c>
      <c r="D39" s="393" t="s">
        <v>280</v>
      </c>
      <c r="E39" s="245" t="s">
        <v>277</v>
      </c>
      <c r="F39" s="318" t="s">
        <v>278</v>
      </c>
      <c r="G39" s="318">
        <v>2</v>
      </c>
      <c r="H39" s="266">
        <v>1.4670000000000001E-2</v>
      </c>
      <c r="I39" s="180">
        <v>1.442789320824688E-2</v>
      </c>
      <c r="J39" s="180">
        <v>1.418578641649376E-2</v>
      </c>
      <c r="K39" s="180">
        <v>1.3943679624740642E-2</v>
      </c>
      <c r="L39" s="221">
        <v>1.3701572832987521E-2</v>
      </c>
      <c r="M39" s="221">
        <v>1.3459466041234401E-2</v>
      </c>
      <c r="N39" s="221">
        <v>1.3217359249481283E-2</v>
      </c>
      <c r="O39" s="221">
        <v>1.2975252457728162E-2</v>
      </c>
      <c r="P39" s="221">
        <v>1.2733145665975042E-2</v>
      </c>
      <c r="Q39" s="221">
        <v>1.2491038874221923E-2</v>
      </c>
      <c r="R39" s="221">
        <v>1.2248932082468803E-2</v>
      </c>
      <c r="S39" s="221">
        <v>1.2006825290715683E-2</v>
      </c>
      <c r="T39" s="221">
        <v>1.1764718498962564E-2</v>
      </c>
      <c r="U39" s="221">
        <v>1.1522611707209444E-2</v>
      </c>
      <c r="V39" s="221">
        <v>1.1280504915456324E-2</v>
      </c>
      <c r="W39" s="221">
        <v>1.1038398123703205E-2</v>
      </c>
      <c r="X39" s="221">
        <v>1.0796291331950085E-2</v>
      </c>
      <c r="Y39" s="221">
        <v>1.0554184540196966E-2</v>
      </c>
      <c r="Z39" s="221">
        <v>1.0312077748443846E-2</v>
      </c>
      <c r="AA39" s="221">
        <v>1.0069970956690726E-2</v>
      </c>
      <c r="AB39" s="221">
        <v>9.8278641649376074E-3</v>
      </c>
      <c r="AC39" s="221">
        <v>9.5857573731844871E-3</v>
      </c>
      <c r="AD39" s="221">
        <v>9.3436505814313668E-3</v>
      </c>
      <c r="AE39" s="221">
        <v>9.1015437896782483E-3</v>
      </c>
      <c r="AF39" s="221">
        <v>8.859436997925128E-3</v>
      </c>
      <c r="AG39" s="221">
        <v>8.6173302061720077E-3</v>
      </c>
      <c r="AH39" s="221">
        <v>8.3752234144188892E-3</v>
      </c>
      <c r="AI39" s="221">
        <v>8.1331166226657689E-3</v>
      </c>
      <c r="AJ39" s="229">
        <v>7.8910098309126504E-3</v>
      </c>
    </row>
    <row r="40" spans="1:36" ht="25.15" customHeight="1" x14ac:dyDescent="0.2">
      <c r="A40" s="409"/>
      <c r="B40" s="511"/>
      <c r="C40" s="267" t="s">
        <v>281</v>
      </c>
      <c r="D40" s="393" t="s">
        <v>282</v>
      </c>
      <c r="E40" s="245" t="s">
        <v>283</v>
      </c>
      <c r="F40" s="318" t="s">
        <v>278</v>
      </c>
      <c r="G40" s="318">
        <v>2</v>
      </c>
      <c r="H40" s="266">
        <v>8.6980000000000002E-2</v>
      </c>
      <c r="I40" s="180">
        <v>8.6980000000000002E-2</v>
      </c>
      <c r="J40" s="180">
        <v>8.6980000000000002E-2</v>
      </c>
      <c r="K40" s="180">
        <v>8.6980000000000002E-2</v>
      </c>
      <c r="L40" s="221">
        <v>8.6980000000000002E-2</v>
      </c>
      <c r="M40" s="221">
        <v>8.6980000000000002E-2</v>
      </c>
      <c r="N40" s="221">
        <v>8.6980000000000002E-2</v>
      </c>
      <c r="O40" s="221">
        <v>8.6980000000000002E-2</v>
      </c>
      <c r="P40" s="221">
        <v>8.6980000000000002E-2</v>
      </c>
      <c r="Q40" s="221">
        <v>8.6980000000000002E-2</v>
      </c>
      <c r="R40" s="221">
        <v>8.6980000000000002E-2</v>
      </c>
      <c r="S40" s="221">
        <v>8.6980000000000002E-2</v>
      </c>
      <c r="T40" s="221">
        <v>8.6980000000000002E-2</v>
      </c>
      <c r="U40" s="221">
        <v>8.6980000000000002E-2</v>
      </c>
      <c r="V40" s="221">
        <v>8.6980000000000002E-2</v>
      </c>
      <c r="W40" s="221">
        <v>8.6980000000000002E-2</v>
      </c>
      <c r="X40" s="221">
        <v>8.6980000000000002E-2</v>
      </c>
      <c r="Y40" s="221">
        <v>8.6980000000000002E-2</v>
      </c>
      <c r="Z40" s="221">
        <v>8.6980000000000002E-2</v>
      </c>
      <c r="AA40" s="221">
        <v>8.6980000000000002E-2</v>
      </c>
      <c r="AB40" s="221">
        <v>8.6980000000000002E-2</v>
      </c>
      <c r="AC40" s="221">
        <v>8.6980000000000002E-2</v>
      </c>
      <c r="AD40" s="221">
        <v>8.6980000000000002E-2</v>
      </c>
      <c r="AE40" s="221">
        <v>8.6980000000000002E-2</v>
      </c>
      <c r="AF40" s="221">
        <v>8.6980000000000002E-2</v>
      </c>
      <c r="AG40" s="221">
        <v>8.6980000000000002E-2</v>
      </c>
      <c r="AH40" s="221">
        <v>8.6980000000000002E-2</v>
      </c>
      <c r="AI40" s="221">
        <v>8.6980000000000002E-2</v>
      </c>
      <c r="AJ40" s="229">
        <v>8.6980000000000002E-2</v>
      </c>
    </row>
    <row r="41" spans="1:36" ht="25.15" customHeight="1" x14ac:dyDescent="0.2">
      <c r="A41" s="410"/>
      <c r="B41" s="511"/>
      <c r="C41" s="319" t="s">
        <v>284</v>
      </c>
      <c r="D41" s="351" t="s">
        <v>285</v>
      </c>
      <c r="E41" s="320" t="s">
        <v>286</v>
      </c>
      <c r="F41" s="321" t="s">
        <v>278</v>
      </c>
      <c r="G41" s="321">
        <v>2</v>
      </c>
      <c r="H41" s="262">
        <v>2.4870917808219177</v>
      </c>
      <c r="I41" s="322">
        <f>H41+SUM(I42:I47)</f>
        <v>2.5894116946585464</v>
      </c>
      <c r="J41" s="322">
        <f t="shared" ref="J41:AJ41" si="7">I41+SUM(J42:J47)</f>
        <v>2.691695210422929</v>
      </c>
      <c r="K41" s="322">
        <f t="shared" si="7"/>
        <v>2.7939450059481863</v>
      </c>
      <c r="L41" s="231">
        <f t="shared" si="7"/>
        <v>2.8942567853916237</v>
      </c>
      <c r="M41" s="231">
        <f>L41+SUM(M42:M47)</f>
        <v>2.9993851270033351</v>
      </c>
      <c r="N41" s="231">
        <f t="shared" si="7"/>
        <v>3.1036586249786429</v>
      </c>
      <c r="O41" s="231">
        <f t="shared" si="7"/>
        <v>3.2070924666541152</v>
      </c>
      <c r="P41" s="231">
        <f t="shared" si="7"/>
        <v>3.3097004656728455</v>
      </c>
      <c r="Q41" s="231">
        <f t="shared" si="7"/>
        <v>3.4114976497204843</v>
      </c>
      <c r="R41" s="231">
        <f t="shared" si="7"/>
        <v>3.5062037828813799</v>
      </c>
      <c r="S41" s="231">
        <f t="shared" si="7"/>
        <v>3.6001285695233443</v>
      </c>
      <c r="T41" s="231">
        <f t="shared" si="7"/>
        <v>3.6932864205707308</v>
      </c>
      <c r="U41" s="231">
        <f t="shared" si="7"/>
        <v>3.7856928152571108</v>
      </c>
      <c r="V41" s="231">
        <f t="shared" si="7"/>
        <v>3.8773589938072819</v>
      </c>
      <c r="W41" s="231">
        <f t="shared" si="7"/>
        <v>3.9683003572820397</v>
      </c>
      <c r="X41" s="231">
        <f t="shared" si="7"/>
        <v>4.0585309514515693</v>
      </c>
      <c r="Y41" s="231">
        <f t="shared" si="7"/>
        <v>4.1480644767491528</v>
      </c>
      <c r="Z41" s="231">
        <f t="shared" si="7"/>
        <v>4.2369146225673857</v>
      </c>
      <c r="AA41" s="231">
        <f t="shared" si="7"/>
        <v>4.3250921691535691</v>
      </c>
      <c r="AB41" s="231">
        <f t="shared" si="7"/>
        <v>4.4143162994821328</v>
      </c>
      <c r="AC41" s="231">
        <f t="shared" si="7"/>
        <v>4.5028931278433966</v>
      </c>
      <c r="AD41" s="231">
        <f t="shared" si="7"/>
        <v>4.5908348446455456</v>
      </c>
      <c r="AE41" s="231">
        <f t="shared" si="7"/>
        <v>4.6781536309804244</v>
      </c>
      <c r="AF41" s="231">
        <f t="shared" si="7"/>
        <v>4.764860197933392</v>
      </c>
      <c r="AG41" s="231">
        <f t="shared" si="7"/>
        <v>4.8509667091850277</v>
      </c>
      <c r="AH41" s="231">
        <f t="shared" si="7"/>
        <v>4.9364838584519584</v>
      </c>
      <c r="AI41" s="231">
        <f t="shared" si="7"/>
        <v>5.0214223313651276</v>
      </c>
      <c r="AJ41" s="231">
        <f t="shared" si="7"/>
        <v>5.10579280548383</v>
      </c>
    </row>
    <row r="42" spans="1:36" ht="25.15" customHeight="1" x14ac:dyDescent="0.2">
      <c r="A42" s="411"/>
      <c r="B42" s="511"/>
      <c r="C42" s="267" t="s">
        <v>287</v>
      </c>
      <c r="D42" s="394" t="s">
        <v>288</v>
      </c>
      <c r="E42" s="245" t="s">
        <v>289</v>
      </c>
      <c r="F42" s="318" t="s">
        <v>278</v>
      </c>
      <c r="G42" s="324">
        <v>2</v>
      </c>
      <c r="H42" s="262">
        <v>5.6444364172724672E-2</v>
      </c>
      <c r="I42" s="180">
        <v>5.6444364172724672E-2</v>
      </c>
      <c r="J42" s="180">
        <v>5.6444364172724665E-2</v>
      </c>
      <c r="K42" s="180">
        <v>5.6444364172724679E-2</v>
      </c>
      <c r="L42" s="221">
        <v>5.6444364172724679E-2</v>
      </c>
      <c r="M42" s="221">
        <v>6.2129408046236505E-2</v>
      </c>
      <c r="N42" s="221">
        <v>6.2129408046236505E-2</v>
      </c>
      <c r="O42" s="221">
        <v>6.2129408046236505E-2</v>
      </c>
      <c r="P42" s="221">
        <v>6.212940804623656E-2</v>
      </c>
      <c r="Q42" s="221">
        <v>6.2129408046236449E-2</v>
      </c>
      <c r="R42" s="221">
        <v>5.5835252329134166E-2</v>
      </c>
      <c r="S42" s="221">
        <v>5.5835252329134166E-2</v>
      </c>
      <c r="T42" s="221">
        <v>5.5835252329134166E-2</v>
      </c>
      <c r="U42" s="221">
        <v>5.5835252329134166E-2</v>
      </c>
      <c r="V42" s="221">
        <v>5.5835252329134166E-2</v>
      </c>
      <c r="W42" s="221">
        <v>5.5835252329134166E-2</v>
      </c>
      <c r="X42" s="221">
        <v>5.5835252329134166E-2</v>
      </c>
      <c r="Y42" s="221">
        <v>5.5835252329134166E-2</v>
      </c>
      <c r="Z42" s="221">
        <v>5.5835252329134166E-2</v>
      </c>
      <c r="AA42" s="221">
        <v>5.5835252329134166E-2</v>
      </c>
      <c r="AB42" s="221">
        <v>5.7540765491187584E-2</v>
      </c>
      <c r="AC42" s="221">
        <v>5.7540765491187584E-2</v>
      </c>
      <c r="AD42" s="221">
        <v>5.7540765491187584E-2</v>
      </c>
      <c r="AE42" s="221">
        <v>5.7540765491187584E-2</v>
      </c>
      <c r="AF42" s="221">
        <v>5.7540765491187584E-2</v>
      </c>
      <c r="AG42" s="221">
        <v>5.7540765491187584E-2</v>
      </c>
      <c r="AH42" s="221">
        <v>5.7540765491187584E-2</v>
      </c>
      <c r="AI42" s="221">
        <v>5.7540765491187584E-2</v>
      </c>
      <c r="AJ42" s="229">
        <v>5.7540765491187584E-2</v>
      </c>
    </row>
    <row r="43" spans="1:36" ht="25.15" customHeight="1" x14ac:dyDescent="0.2">
      <c r="A43" s="411"/>
      <c r="B43" s="511"/>
      <c r="C43" s="267" t="s">
        <v>290</v>
      </c>
      <c r="D43" s="395" t="s">
        <v>291</v>
      </c>
      <c r="E43" s="245" t="s">
        <v>292</v>
      </c>
      <c r="F43" s="318" t="s">
        <v>278</v>
      </c>
      <c r="G43" s="324">
        <v>2</v>
      </c>
      <c r="H43" s="262">
        <v>3.7999999999999999E-2</v>
      </c>
      <c r="I43" s="180">
        <v>4.6742955375161967E-2</v>
      </c>
      <c r="J43" s="180">
        <v>4.6742955375161967E-2</v>
      </c>
      <c r="K43" s="180">
        <v>4.6742955375161953E-2</v>
      </c>
      <c r="L43" s="221">
        <v>4.483964066097957E-2</v>
      </c>
      <c r="M43" s="221">
        <v>4.4005571051004069E-2</v>
      </c>
      <c r="N43" s="221">
        <v>4.3186108614583246E-2</v>
      </c>
      <c r="O43" s="221">
        <v>4.2382714069072618E-2</v>
      </c>
      <c r="P43" s="221">
        <v>4.1593926697116784E-2</v>
      </c>
      <c r="Q43" s="221">
        <v>4.0819746498715628E-2</v>
      </c>
      <c r="R43" s="221">
        <v>4.0060173473869268E-2</v>
      </c>
      <c r="S43" s="221">
        <v>3.9313746905222102E-2</v>
      </c>
      <c r="T43" s="221">
        <v>3.8581927510129732E-2</v>
      </c>
      <c r="U43" s="221">
        <v>3.786471528859215E-2</v>
      </c>
      <c r="V43" s="221">
        <v>3.7159188805898337E-2</v>
      </c>
      <c r="W43" s="221">
        <v>3.6468269496759145E-2</v>
      </c>
      <c r="X43" s="221">
        <v>3.578903592646384E-2</v>
      </c>
      <c r="Y43" s="221">
        <v>3.5122948812367778E-2</v>
      </c>
      <c r="Z43" s="221">
        <v>3.4470008154470974E-2</v>
      </c>
      <c r="AA43" s="221">
        <v>3.382729251806256E-2</v>
      </c>
      <c r="AB43" s="221">
        <v>3.3197723337853292E-2</v>
      </c>
      <c r="AC43" s="221">
        <v>3.2579839896487897E-2</v>
      </c>
      <c r="AD43" s="221">
        <v>3.197364219396627E-2</v>
      </c>
      <c r="AE43" s="221">
        <v>3.1379130230288411E-2</v>
      </c>
      <c r="AF43" s="221">
        <v>3.0794843288098946E-2</v>
      </c>
      <c r="AG43" s="221">
        <v>3.0222242084753135E-2</v>
      </c>
      <c r="AH43" s="221">
        <v>2.9659865902895717E-2</v>
      </c>
      <c r="AI43" s="221">
        <v>2.9107714742526696E-2</v>
      </c>
      <c r="AJ43" s="229">
        <v>2.8565788603645843E-2</v>
      </c>
    </row>
    <row r="44" spans="1:36" ht="25.15" customHeight="1" x14ac:dyDescent="0.2">
      <c r="A44" s="411"/>
      <c r="B44" s="511"/>
      <c r="C44" s="267" t="s">
        <v>293</v>
      </c>
      <c r="D44" s="393" t="s">
        <v>294</v>
      </c>
      <c r="E44" s="245" t="s">
        <v>295</v>
      </c>
      <c r="F44" s="318" t="s">
        <v>278</v>
      </c>
      <c r="G44" s="324">
        <v>2</v>
      </c>
      <c r="H44" s="262">
        <v>0</v>
      </c>
      <c r="I44" s="180">
        <v>0</v>
      </c>
      <c r="J44" s="180">
        <v>0</v>
      </c>
      <c r="K44" s="180">
        <v>0</v>
      </c>
      <c r="L44" s="221">
        <v>0</v>
      </c>
      <c r="M44" s="221">
        <v>0</v>
      </c>
      <c r="N44" s="221">
        <v>0</v>
      </c>
      <c r="O44" s="221">
        <v>0</v>
      </c>
      <c r="P44" s="221">
        <v>0</v>
      </c>
      <c r="Q44" s="221">
        <v>0</v>
      </c>
      <c r="R44" s="221">
        <v>0</v>
      </c>
      <c r="S44" s="221">
        <v>0</v>
      </c>
      <c r="T44" s="221">
        <v>0</v>
      </c>
      <c r="U44" s="221">
        <v>0</v>
      </c>
      <c r="V44" s="221">
        <v>0</v>
      </c>
      <c r="W44" s="221">
        <v>0</v>
      </c>
      <c r="X44" s="221">
        <v>0</v>
      </c>
      <c r="Y44" s="221">
        <v>0</v>
      </c>
      <c r="Z44" s="221">
        <v>0</v>
      </c>
      <c r="AA44" s="221">
        <v>0</v>
      </c>
      <c r="AB44" s="221">
        <v>0</v>
      </c>
      <c r="AC44" s="221">
        <v>0</v>
      </c>
      <c r="AD44" s="221">
        <v>0</v>
      </c>
      <c r="AE44" s="221">
        <v>0</v>
      </c>
      <c r="AF44" s="221">
        <v>0</v>
      </c>
      <c r="AG44" s="221">
        <v>0</v>
      </c>
      <c r="AH44" s="221">
        <v>0</v>
      </c>
      <c r="AI44" s="221">
        <v>0</v>
      </c>
      <c r="AJ44" s="229">
        <v>0</v>
      </c>
    </row>
    <row r="45" spans="1:36" ht="25.15" customHeight="1" x14ac:dyDescent="0.2">
      <c r="A45" s="411"/>
      <c r="B45" s="511"/>
      <c r="C45" s="267" t="s">
        <v>296</v>
      </c>
      <c r="D45" s="393" t="s">
        <v>297</v>
      </c>
      <c r="E45" s="245" t="s">
        <v>298</v>
      </c>
      <c r="F45" s="318" t="s">
        <v>278</v>
      </c>
      <c r="G45" s="324">
        <v>2</v>
      </c>
      <c r="H45" s="262">
        <v>0</v>
      </c>
      <c r="I45" s="180">
        <v>0</v>
      </c>
      <c r="J45" s="180">
        <v>0</v>
      </c>
      <c r="K45" s="180">
        <v>0</v>
      </c>
      <c r="L45" s="221">
        <v>0</v>
      </c>
      <c r="M45" s="221">
        <v>0</v>
      </c>
      <c r="N45" s="221">
        <v>0</v>
      </c>
      <c r="O45" s="221">
        <v>0</v>
      </c>
      <c r="P45" s="221">
        <v>0</v>
      </c>
      <c r="Q45" s="221">
        <v>0</v>
      </c>
      <c r="R45" s="221">
        <v>0</v>
      </c>
      <c r="S45" s="221">
        <v>0</v>
      </c>
      <c r="T45" s="221">
        <v>0</v>
      </c>
      <c r="U45" s="221">
        <v>0</v>
      </c>
      <c r="V45" s="221">
        <v>0</v>
      </c>
      <c r="W45" s="221">
        <v>0</v>
      </c>
      <c r="X45" s="221">
        <v>0</v>
      </c>
      <c r="Y45" s="221">
        <v>0</v>
      </c>
      <c r="Z45" s="221">
        <v>0</v>
      </c>
      <c r="AA45" s="221">
        <v>0</v>
      </c>
      <c r="AB45" s="221">
        <v>0</v>
      </c>
      <c r="AC45" s="221">
        <v>0</v>
      </c>
      <c r="AD45" s="221">
        <v>0</v>
      </c>
      <c r="AE45" s="221">
        <v>0</v>
      </c>
      <c r="AF45" s="221">
        <v>0</v>
      </c>
      <c r="AG45" s="221">
        <v>0</v>
      </c>
      <c r="AH45" s="221">
        <v>0</v>
      </c>
      <c r="AI45" s="221">
        <v>0</v>
      </c>
      <c r="AJ45" s="229">
        <v>0</v>
      </c>
    </row>
    <row r="46" spans="1:36" ht="25.15" customHeight="1" x14ac:dyDescent="0.2">
      <c r="A46" s="411"/>
      <c r="B46" s="511"/>
      <c r="C46" s="267" t="s">
        <v>299</v>
      </c>
      <c r="D46" s="393" t="s">
        <v>300</v>
      </c>
      <c r="E46" s="245" t="s">
        <v>301</v>
      </c>
      <c r="F46" s="318" t="s">
        <v>278</v>
      </c>
      <c r="G46" s="324">
        <v>2</v>
      </c>
      <c r="H46" s="262">
        <v>0</v>
      </c>
      <c r="I46" s="180">
        <v>0</v>
      </c>
      <c r="J46" s="180">
        <v>0</v>
      </c>
      <c r="K46" s="180">
        <v>0</v>
      </c>
      <c r="L46" s="221">
        <v>0</v>
      </c>
      <c r="M46" s="221">
        <v>0</v>
      </c>
      <c r="N46" s="221">
        <v>0</v>
      </c>
      <c r="O46" s="221">
        <v>0</v>
      </c>
      <c r="P46" s="221">
        <v>0</v>
      </c>
      <c r="Q46" s="221">
        <v>0</v>
      </c>
      <c r="R46" s="221">
        <v>0</v>
      </c>
      <c r="S46" s="221">
        <v>0</v>
      </c>
      <c r="T46" s="221">
        <v>0</v>
      </c>
      <c r="U46" s="221">
        <v>0</v>
      </c>
      <c r="V46" s="221">
        <v>0</v>
      </c>
      <c r="W46" s="221">
        <v>0</v>
      </c>
      <c r="X46" s="221">
        <v>0</v>
      </c>
      <c r="Y46" s="221">
        <v>0</v>
      </c>
      <c r="Z46" s="221">
        <v>0</v>
      </c>
      <c r="AA46" s="221">
        <v>0</v>
      </c>
      <c r="AB46" s="221">
        <v>0</v>
      </c>
      <c r="AC46" s="221">
        <v>0</v>
      </c>
      <c r="AD46" s="221">
        <v>0</v>
      </c>
      <c r="AE46" s="221">
        <v>0</v>
      </c>
      <c r="AF46" s="221">
        <v>0</v>
      </c>
      <c r="AG46" s="221">
        <v>0</v>
      </c>
      <c r="AH46" s="221">
        <v>0</v>
      </c>
      <c r="AI46" s="221">
        <v>0</v>
      </c>
      <c r="AJ46" s="229">
        <v>0</v>
      </c>
    </row>
    <row r="47" spans="1:36" ht="25.15" customHeight="1" x14ac:dyDescent="0.2">
      <c r="A47" s="411"/>
      <c r="B47" s="511"/>
      <c r="C47" s="267" t="s">
        <v>302</v>
      </c>
      <c r="D47" s="393" t="s">
        <v>303</v>
      </c>
      <c r="E47" s="245" t="s">
        <v>304</v>
      </c>
      <c r="F47" s="318" t="s">
        <v>278</v>
      </c>
      <c r="G47" s="324">
        <v>2</v>
      </c>
      <c r="H47" s="262">
        <v>0</v>
      </c>
      <c r="I47" s="180">
        <v>-8.6740571125801583E-4</v>
      </c>
      <c r="J47" s="180">
        <v>-9.0380378350391768E-4</v>
      </c>
      <c r="K47" s="180">
        <v>-9.3752402262953184E-4</v>
      </c>
      <c r="L47" s="221">
        <v>-9.7222539026688539E-4</v>
      </c>
      <c r="M47" s="221">
        <v>-1.0066374855291543E-3</v>
      </c>
      <c r="N47" s="221">
        <v>-1.0420186855121755E-3</v>
      </c>
      <c r="O47" s="221">
        <v>-1.0782804398368172E-3</v>
      </c>
      <c r="P47" s="221">
        <v>-1.115335724623037E-3</v>
      </c>
      <c r="Q47" s="221">
        <v>-1.151970497313414E-3</v>
      </c>
      <c r="R47" s="221">
        <v>-1.18929264210783E-3</v>
      </c>
      <c r="S47" s="221">
        <v>-1.2242125923917228E-3</v>
      </c>
      <c r="T47" s="221">
        <v>-1.2593287918775786E-3</v>
      </c>
      <c r="U47" s="221">
        <v>-1.2935729313462616E-3</v>
      </c>
      <c r="V47" s="221">
        <v>-1.3282625848614771E-3</v>
      </c>
      <c r="W47" s="221">
        <v>-1.3621583511353491E-3</v>
      </c>
      <c r="X47" s="221">
        <v>-1.3936940860685353E-3</v>
      </c>
      <c r="Y47" s="221">
        <v>-1.4246758439180668E-3</v>
      </c>
      <c r="Z47" s="221">
        <v>-1.4551146653725483E-3</v>
      </c>
      <c r="AA47" s="221">
        <v>-1.484998261013061E-3</v>
      </c>
      <c r="AB47" s="221">
        <v>-1.514358500477556E-3</v>
      </c>
      <c r="AC47" s="221">
        <v>-1.5437770264115898E-3</v>
      </c>
      <c r="AD47" s="221">
        <v>-1.5726908830051797E-3</v>
      </c>
      <c r="AE47" s="221">
        <v>-1.6011093865972725E-3</v>
      </c>
      <c r="AF47" s="221">
        <v>-1.6290418263192805E-3</v>
      </c>
      <c r="AG47" s="221">
        <v>-1.656496324305408E-3</v>
      </c>
      <c r="AH47" s="221">
        <v>-1.6834821271527289E-3</v>
      </c>
      <c r="AI47" s="221">
        <v>-1.7100073205451737E-3</v>
      </c>
      <c r="AJ47" s="229">
        <v>-1.7360799761308955E-3</v>
      </c>
    </row>
    <row r="48" spans="1:36" ht="25.15" customHeight="1" x14ac:dyDescent="0.2">
      <c r="A48" s="411"/>
      <c r="B48" s="511"/>
      <c r="C48" s="267" t="s">
        <v>305</v>
      </c>
      <c r="D48" s="393" t="s">
        <v>306</v>
      </c>
      <c r="E48" s="245" t="s">
        <v>283</v>
      </c>
      <c r="F48" s="318" t="s">
        <v>278</v>
      </c>
      <c r="G48" s="324">
        <v>2</v>
      </c>
      <c r="H48" s="262">
        <v>0.15142</v>
      </c>
      <c r="I48" s="180">
        <v>0.15142</v>
      </c>
      <c r="J48" s="180">
        <v>0.15142</v>
      </c>
      <c r="K48" s="180">
        <v>0.15142</v>
      </c>
      <c r="L48" s="221">
        <v>0.15142</v>
      </c>
      <c r="M48" s="221">
        <v>0.15142</v>
      </c>
      <c r="N48" s="221">
        <v>0.15142</v>
      </c>
      <c r="O48" s="221">
        <v>0.15142</v>
      </c>
      <c r="P48" s="221">
        <v>0.15142</v>
      </c>
      <c r="Q48" s="221">
        <v>0.15142</v>
      </c>
      <c r="R48" s="221">
        <v>0.15142</v>
      </c>
      <c r="S48" s="221">
        <v>0.15142</v>
      </c>
      <c r="T48" s="221">
        <v>0.15142</v>
      </c>
      <c r="U48" s="221">
        <v>0.15142</v>
      </c>
      <c r="V48" s="221">
        <v>0.15142</v>
      </c>
      <c r="W48" s="221">
        <v>0.15142</v>
      </c>
      <c r="X48" s="221">
        <v>0.15142</v>
      </c>
      <c r="Y48" s="221">
        <v>0.15142</v>
      </c>
      <c r="Z48" s="221">
        <v>0.15142</v>
      </c>
      <c r="AA48" s="221">
        <v>0.15142</v>
      </c>
      <c r="AB48" s="221">
        <v>0.15142</v>
      </c>
      <c r="AC48" s="221">
        <v>0.15142</v>
      </c>
      <c r="AD48" s="221">
        <v>0.15142</v>
      </c>
      <c r="AE48" s="221">
        <v>0.15142</v>
      </c>
      <c r="AF48" s="221">
        <v>0.15142</v>
      </c>
      <c r="AG48" s="221">
        <v>0.15142</v>
      </c>
      <c r="AH48" s="221">
        <v>0.15142</v>
      </c>
      <c r="AI48" s="221">
        <v>0.15142</v>
      </c>
      <c r="AJ48" s="229">
        <v>0.15142</v>
      </c>
    </row>
    <row r="49" spans="1:36" ht="25.15" customHeight="1" x14ac:dyDescent="0.2">
      <c r="A49" s="411"/>
      <c r="B49" s="511"/>
      <c r="C49" s="267" t="s">
        <v>307</v>
      </c>
      <c r="D49" s="393" t="s">
        <v>308</v>
      </c>
      <c r="E49" s="245" t="s">
        <v>309</v>
      </c>
      <c r="F49" s="318" t="s">
        <v>278</v>
      </c>
      <c r="G49" s="324">
        <v>2</v>
      </c>
      <c r="H49" s="262">
        <v>2.6508220547945203</v>
      </c>
      <c r="I49" s="180">
        <v>2.6021908721160623</v>
      </c>
      <c r="J49" s="180">
        <v>2.5535943302867543</v>
      </c>
      <c r="K49" s="180">
        <v>2.5050324046313102</v>
      </c>
      <c r="L49" s="221">
        <v>2.4584083852061998</v>
      </c>
      <c r="M49" s="221">
        <v>2.4126516465024288</v>
      </c>
      <c r="N49" s="221">
        <v>2.3677469635670882</v>
      </c>
      <c r="O49" s="221">
        <v>2.3236776615749153</v>
      </c>
      <c r="P49" s="221">
        <v>2.280428538295777</v>
      </c>
      <c r="Q49" s="221">
        <v>2.2379844023283542</v>
      </c>
      <c r="R49" s="221">
        <v>2.1963300730924322</v>
      </c>
      <c r="S49" s="221">
        <v>2.1554518415385471</v>
      </c>
      <c r="T49" s="221">
        <v>2.1153345476650767</v>
      </c>
      <c r="U49" s="221">
        <v>2.075963042269136</v>
      </c>
      <c r="V49" s="221">
        <v>2.0373251083735946</v>
      </c>
      <c r="W49" s="221">
        <v>1.9994056162689795</v>
      </c>
      <c r="X49" s="221">
        <v>1.9621923684576876</v>
      </c>
      <c r="Y49" s="221">
        <v>1.9256717154132537</v>
      </c>
      <c r="Z49" s="221">
        <v>1.8898300173320102</v>
      </c>
      <c r="AA49" s="221">
        <v>1.8546565655608735</v>
      </c>
      <c r="AB49" s="221">
        <v>1.8201377376400116</v>
      </c>
      <c r="AC49" s="221">
        <v>1.7862613815304667</v>
      </c>
      <c r="AD49" s="221">
        <v>1.7530153538493913</v>
      </c>
      <c r="AE49" s="221">
        <v>1.7203875198638854</v>
      </c>
      <c r="AF49" s="221">
        <v>1.6883672142021877</v>
      </c>
      <c r="AG49" s="221">
        <v>1.6569423183723144</v>
      </c>
      <c r="AH49" s="221">
        <v>1.6261021832318523</v>
      </c>
      <c r="AI49" s="221">
        <v>1.59583616722396</v>
      </c>
      <c r="AJ49" s="229">
        <v>1.5661336363719656</v>
      </c>
    </row>
    <row r="50" spans="1:36" ht="25.15" customHeight="1" x14ac:dyDescent="0.2">
      <c r="A50" s="411"/>
      <c r="B50" s="511"/>
      <c r="C50" s="267" t="s">
        <v>310</v>
      </c>
      <c r="D50" s="393" t="s">
        <v>311</v>
      </c>
      <c r="E50" s="245" t="s">
        <v>283</v>
      </c>
      <c r="F50" s="318" t="s">
        <v>278</v>
      </c>
      <c r="G50" s="324">
        <v>2</v>
      </c>
      <c r="H50" s="262">
        <v>0.12182753424657534</v>
      </c>
      <c r="I50" s="180">
        <v>0.12182753424657534</v>
      </c>
      <c r="J50" s="180">
        <v>0.12182753424657534</v>
      </c>
      <c r="K50" s="180">
        <v>0.12182753424657534</v>
      </c>
      <c r="L50" s="221">
        <v>0.12182753424657534</v>
      </c>
      <c r="M50" s="221">
        <v>0.12182753424657534</v>
      </c>
      <c r="N50" s="221">
        <v>0.12182753424657534</v>
      </c>
      <c r="O50" s="221">
        <v>0.12182753424657534</v>
      </c>
      <c r="P50" s="221">
        <v>0.12182753424657534</v>
      </c>
      <c r="Q50" s="221">
        <v>0.12182753424657534</v>
      </c>
      <c r="R50" s="221">
        <v>0.12182753424657534</v>
      </c>
      <c r="S50" s="221">
        <v>0.12182753424657534</v>
      </c>
      <c r="T50" s="221">
        <v>0.12182753424657534</v>
      </c>
      <c r="U50" s="221">
        <v>0.12182753424657534</v>
      </c>
      <c r="V50" s="221">
        <v>0.12182753424657534</v>
      </c>
      <c r="W50" s="221">
        <v>0.12182753424657534</v>
      </c>
      <c r="X50" s="221">
        <v>0.12182753424657534</v>
      </c>
      <c r="Y50" s="221">
        <v>0.12182753424657534</v>
      </c>
      <c r="Z50" s="221">
        <v>0.12182753424657534</v>
      </c>
      <c r="AA50" s="221">
        <v>0.12182753424657534</v>
      </c>
      <c r="AB50" s="221">
        <v>0.12182753424657534</v>
      </c>
      <c r="AC50" s="221">
        <v>0.12182753424657534</v>
      </c>
      <c r="AD50" s="221">
        <v>0.12182753424657534</v>
      </c>
      <c r="AE50" s="221">
        <v>0.12182753424657534</v>
      </c>
      <c r="AF50" s="221">
        <v>0.12182753424657534</v>
      </c>
      <c r="AG50" s="221">
        <v>0.12182753424657534</v>
      </c>
      <c r="AH50" s="221">
        <v>0.12182753424657534</v>
      </c>
      <c r="AI50" s="221">
        <v>0.12182753424657534</v>
      </c>
      <c r="AJ50" s="229">
        <v>0.12182753424657534</v>
      </c>
    </row>
    <row r="51" spans="1:36" ht="25.15" customHeight="1" thickBot="1" x14ac:dyDescent="0.25">
      <c r="A51" s="411"/>
      <c r="B51" s="512"/>
      <c r="C51" s="326" t="s">
        <v>312</v>
      </c>
      <c r="D51" s="348" t="s">
        <v>313</v>
      </c>
      <c r="E51" s="328" t="s">
        <v>314</v>
      </c>
      <c r="F51" s="329" t="s">
        <v>278</v>
      </c>
      <c r="G51" s="329">
        <v>2</v>
      </c>
      <c r="H51" s="303">
        <f>SUM(H38+H39+H40+H41+H48+H49+H50)</f>
        <v>6.0042413698630135</v>
      </c>
      <c r="I51" s="180">
        <f t="shared" ref="I51:AJ51" si="8">SUM(I38+I39+I40+I41+I48+I49+I50)</f>
        <v>6.0595346103512924</v>
      </c>
      <c r="J51" s="180">
        <f t="shared" si="8"/>
        <v>6.1148256461814334</v>
      </c>
      <c r="K51" s="180">
        <f t="shared" si="8"/>
        <v>6.1701171325886612</v>
      </c>
      <c r="L51" s="232">
        <f t="shared" si="8"/>
        <v>6.2254080658462705</v>
      </c>
      <c r="M51" s="232">
        <f t="shared" si="8"/>
        <v>6.2863824007372262</v>
      </c>
      <c r="N51" s="232">
        <f t="shared" si="8"/>
        <v>6.3473535085283785</v>
      </c>
      <c r="O51" s="232">
        <f t="shared" si="8"/>
        <v>6.4083199037382528</v>
      </c>
      <c r="P51" s="232">
        <f t="shared" si="8"/>
        <v>6.4692801997700311</v>
      </c>
      <c r="Q51" s="232">
        <f t="shared" si="8"/>
        <v>6.5302342348814726</v>
      </c>
      <c r="R51" s="232">
        <f t="shared" si="8"/>
        <v>6.5848865945335575</v>
      </c>
      <c r="S51" s="232">
        <f t="shared" si="8"/>
        <v>6.6395332759850962</v>
      </c>
      <c r="T51" s="232">
        <f t="shared" si="8"/>
        <v>6.6941735320831004</v>
      </c>
      <c r="U51" s="232">
        <f t="shared" si="8"/>
        <v>6.7488076947665547</v>
      </c>
      <c r="V51" s="232">
        <f t="shared" si="8"/>
        <v>6.8034347891756282</v>
      </c>
      <c r="W51" s="232">
        <f t="shared" si="8"/>
        <v>6.8580550885385483</v>
      </c>
      <c r="X51" s="232">
        <f t="shared" si="8"/>
        <v>6.9126704429893859</v>
      </c>
      <c r="Y51" s="232">
        <f t="shared" si="8"/>
        <v>6.9672809052812168</v>
      </c>
      <c r="Z51" s="232">
        <f t="shared" si="8"/>
        <v>7.0218865268341819</v>
      </c>
      <c r="AA51" s="232">
        <f t="shared" si="8"/>
        <v>7.0764873810588398</v>
      </c>
      <c r="AB51" s="232">
        <f t="shared" si="8"/>
        <v>7.1327890302714376</v>
      </c>
      <c r="AC51" s="232">
        <f t="shared" si="8"/>
        <v>7.1890854385104648</v>
      </c>
      <c r="AD51" s="232">
        <f t="shared" si="8"/>
        <v>7.2453766545740406</v>
      </c>
      <c r="AE51" s="232">
        <f t="shared" si="8"/>
        <v>7.3016627265797069</v>
      </c>
      <c r="AF51" s="232">
        <f t="shared" si="8"/>
        <v>7.3579437019856426</v>
      </c>
      <c r="AG51" s="232">
        <f t="shared" si="8"/>
        <v>7.4142196277111694</v>
      </c>
      <c r="AH51" s="232">
        <f t="shared" si="8"/>
        <v>7.4704905500475363</v>
      </c>
      <c r="AI51" s="232">
        <f t="shared" si="8"/>
        <v>7.5267565147723454</v>
      </c>
      <c r="AJ51" s="226">
        <f t="shared" si="8"/>
        <v>7.5830175671583353</v>
      </c>
    </row>
    <row r="52" spans="1:36" ht="25.15" customHeight="1" x14ac:dyDescent="0.2">
      <c r="A52" s="411"/>
      <c r="B52" s="513" t="s">
        <v>315</v>
      </c>
      <c r="C52" s="258" t="s">
        <v>316</v>
      </c>
      <c r="D52" s="396" t="s">
        <v>317</v>
      </c>
      <c r="E52" s="245" t="s">
        <v>309</v>
      </c>
      <c r="F52" s="315" t="s">
        <v>278</v>
      </c>
      <c r="G52" s="315">
        <v>2</v>
      </c>
      <c r="H52" s="316">
        <v>0.28899999999999998</v>
      </c>
      <c r="I52" s="181">
        <v>0.28899999999999998</v>
      </c>
      <c r="J52" s="181">
        <v>0.28899999999999998</v>
      </c>
      <c r="K52" s="181">
        <v>0.28899999999999998</v>
      </c>
      <c r="L52" s="227">
        <v>0.28899999999999998</v>
      </c>
      <c r="M52" s="227">
        <v>0.28899999999999998</v>
      </c>
      <c r="N52" s="227">
        <v>0.28899999999999998</v>
      </c>
      <c r="O52" s="227">
        <v>0.28899999999999998</v>
      </c>
      <c r="P52" s="227">
        <v>0.28899999999999998</v>
      </c>
      <c r="Q52" s="227">
        <v>0.28899999999999998</v>
      </c>
      <c r="R52" s="227">
        <v>0.28899999999999998</v>
      </c>
      <c r="S52" s="227">
        <v>0.28899999999999998</v>
      </c>
      <c r="T52" s="227">
        <v>0.28899999999999998</v>
      </c>
      <c r="U52" s="227">
        <v>0.28899999999999998</v>
      </c>
      <c r="V52" s="227">
        <v>0.28899999999999998</v>
      </c>
      <c r="W52" s="227">
        <v>0.28899999999999998</v>
      </c>
      <c r="X52" s="227">
        <v>0.28899999999999998</v>
      </c>
      <c r="Y52" s="227">
        <v>0.28899999999999998</v>
      </c>
      <c r="Z52" s="227">
        <v>0.28899999999999998</v>
      </c>
      <c r="AA52" s="227">
        <v>0.28899999999999998</v>
      </c>
      <c r="AB52" s="227">
        <v>0.28899999999999998</v>
      </c>
      <c r="AC52" s="227">
        <v>0.28899999999999998</v>
      </c>
      <c r="AD52" s="227">
        <v>0.28899999999999998</v>
      </c>
      <c r="AE52" s="227">
        <v>0.28899999999999998</v>
      </c>
      <c r="AF52" s="227">
        <v>0.28899999999999998</v>
      </c>
      <c r="AG52" s="227">
        <v>0.28899999999999998</v>
      </c>
      <c r="AH52" s="227">
        <v>0.28899999999999998</v>
      </c>
      <c r="AI52" s="227">
        <v>0.28899999999999998</v>
      </c>
      <c r="AJ52" s="228">
        <v>0.28899999999999998</v>
      </c>
    </row>
    <row r="53" spans="1:36" ht="25.15" customHeight="1" x14ac:dyDescent="0.2">
      <c r="A53" s="411"/>
      <c r="B53" s="511"/>
      <c r="C53" s="267" t="s">
        <v>318</v>
      </c>
      <c r="D53" s="397" t="s">
        <v>319</v>
      </c>
      <c r="E53" s="245" t="s">
        <v>309</v>
      </c>
      <c r="F53" s="318" t="s">
        <v>278</v>
      </c>
      <c r="G53" s="318">
        <v>2</v>
      </c>
      <c r="H53" s="262">
        <v>0</v>
      </c>
      <c r="I53" s="180">
        <v>0</v>
      </c>
      <c r="J53" s="180">
        <v>0</v>
      </c>
      <c r="K53" s="180">
        <v>0</v>
      </c>
      <c r="L53" s="221">
        <v>0</v>
      </c>
      <c r="M53" s="221">
        <v>0</v>
      </c>
      <c r="N53" s="221">
        <v>0</v>
      </c>
      <c r="O53" s="221">
        <v>0</v>
      </c>
      <c r="P53" s="221">
        <v>0</v>
      </c>
      <c r="Q53" s="221">
        <v>0</v>
      </c>
      <c r="R53" s="221">
        <v>0</v>
      </c>
      <c r="S53" s="221">
        <v>0</v>
      </c>
      <c r="T53" s="221">
        <v>0</v>
      </c>
      <c r="U53" s="221">
        <v>0</v>
      </c>
      <c r="V53" s="221">
        <v>0</v>
      </c>
      <c r="W53" s="221">
        <v>0</v>
      </c>
      <c r="X53" s="221">
        <v>0</v>
      </c>
      <c r="Y53" s="221">
        <v>0</v>
      </c>
      <c r="Z53" s="221">
        <v>0</v>
      </c>
      <c r="AA53" s="221">
        <v>0</v>
      </c>
      <c r="AB53" s="221">
        <v>0</v>
      </c>
      <c r="AC53" s="221">
        <v>0</v>
      </c>
      <c r="AD53" s="221">
        <v>0</v>
      </c>
      <c r="AE53" s="221">
        <v>0</v>
      </c>
      <c r="AF53" s="221">
        <v>0</v>
      </c>
      <c r="AG53" s="221">
        <v>0</v>
      </c>
      <c r="AH53" s="221">
        <v>0</v>
      </c>
      <c r="AI53" s="221">
        <v>0</v>
      </c>
      <c r="AJ53" s="229">
        <v>0</v>
      </c>
    </row>
    <row r="54" spans="1:36" ht="25.15" customHeight="1" x14ac:dyDescent="0.2">
      <c r="A54" s="412"/>
      <c r="B54" s="511"/>
      <c r="C54" s="267" t="s">
        <v>320</v>
      </c>
      <c r="D54" s="397" t="s">
        <v>321</v>
      </c>
      <c r="E54" s="245" t="s">
        <v>309</v>
      </c>
      <c r="F54" s="318" t="s">
        <v>278</v>
      </c>
      <c r="G54" s="318">
        <v>2</v>
      </c>
      <c r="H54" s="262">
        <v>5.7654075469768431</v>
      </c>
      <c r="I54" s="180">
        <v>5.9143459586305296</v>
      </c>
      <c r="J54" s="180">
        <v>6.0770924989755883</v>
      </c>
      <c r="K54" s="180">
        <v>6.2405699951000919</v>
      </c>
      <c r="L54" s="221">
        <v>6.4023850443265928</v>
      </c>
      <c r="M54" s="221">
        <v>6.565115356593525</v>
      </c>
      <c r="N54" s="221">
        <v>6.7255350566788668</v>
      </c>
      <c r="O54" s="221">
        <v>6.8828593758784056</v>
      </c>
      <c r="P54" s="221">
        <v>7.0364579933306439</v>
      </c>
      <c r="Q54" s="221">
        <v>7.1871882504159306</v>
      </c>
      <c r="R54" s="221">
        <v>7.3266947785122314</v>
      </c>
      <c r="S54" s="221">
        <v>7.4643882129332075</v>
      </c>
      <c r="T54" s="221">
        <v>7.597353918392038</v>
      </c>
      <c r="U54" s="221">
        <v>7.7282624413101955</v>
      </c>
      <c r="V54" s="221">
        <v>7.8551551827521582</v>
      </c>
      <c r="W54" s="221">
        <v>7.9804367098473552</v>
      </c>
      <c r="X54" s="221">
        <v>8.1033981987522896</v>
      </c>
      <c r="Y54" s="221">
        <v>8.2248532040981743</v>
      </c>
      <c r="Z54" s="221">
        <v>8.3415816027922958</v>
      </c>
      <c r="AA54" s="221">
        <v>8.4554365404452962</v>
      </c>
      <c r="AB54" s="221">
        <v>8.5689442493459396</v>
      </c>
      <c r="AC54" s="221">
        <v>8.6802325043684103</v>
      </c>
      <c r="AD54" s="221">
        <v>8.787091305245065</v>
      </c>
      <c r="AE54" s="221">
        <v>8.8946037080141469</v>
      </c>
      <c r="AF54" s="221">
        <v>8.9999618894199571</v>
      </c>
      <c r="AG54" s="221">
        <v>9.1029717992826029</v>
      </c>
      <c r="AH54" s="221">
        <v>9.2047420759921543</v>
      </c>
      <c r="AI54" s="221">
        <v>9.3054168326507494</v>
      </c>
      <c r="AJ54" s="229">
        <v>9.4049671236623347</v>
      </c>
    </row>
    <row r="55" spans="1:36" ht="25.15" customHeight="1" x14ac:dyDescent="0.2">
      <c r="A55" s="412"/>
      <c r="B55" s="511"/>
      <c r="C55" s="267" t="s">
        <v>322</v>
      </c>
      <c r="D55" s="393" t="s">
        <v>323</v>
      </c>
      <c r="E55" s="245" t="s">
        <v>309</v>
      </c>
      <c r="F55" s="318" t="s">
        <v>278</v>
      </c>
      <c r="G55" s="318">
        <v>2</v>
      </c>
      <c r="H55" s="266">
        <v>6.3129026678094409</v>
      </c>
      <c r="I55" s="180">
        <v>6.2130367475102357</v>
      </c>
      <c r="J55" s="180">
        <v>6.1038513825995588</v>
      </c>
      <c r="K55" s="180">
        <v>5.998168061453133</v>
      </c>
      <c r="L55" s="221">
        <v>5.8934274825843076</v>
      </c>
      <c r="M55" s="221">
        <v>5.784836003407607</v>
      </c>
      <c r="N55" s="221">
        <v>5.6787918813534199</v>
      </c>
      <c r="O55" s="221">
        <v>5.5745363081111403</v>
      </c>
      <c r="P55" s="221">
        <v>5.4715253496352911</v>
      </c>
      <c r="Q55" s="221">
        <v>5.3704357717626996</v>
      </c>
      <c r="R55" s="221">
        <v>5.2771892051227187</v>
      </c>
      <c r="S55" s="221">
        <v>5.1862765710280909</v>
      </c>
      <c r="T55" s="221">
        <v>5.0949022167905804</v>
      </c>
      <c r="U55" s="221">
        <v>5.0056513336772044</v>
      </c>
      <c r="V55" s="221">
        <v>4.9171965008434686</v>
      </c>
      <c r="W55" s="221">
        <v>4.8304475803328701</v>
      </c>
      <c r="X55" s="221">
        <v>4.7455546779283271</v>
      </c>
      <c r="Y55" s="221">
        <v>4.6629542522866938</v>
      </c>
      <c r="Z55" s="221">
        <v>4.5807527357767581</v>
      </c>
      <c r="AA55" s="221">
        <v>4.4979208551822829</v>
      </c>
      <c r="AB55" s="221">
        <v>4.4158055254480075</v>
      </c>
      <c r="AC55" s="221">
        <v>4.3355497972816988</v>
      </c>
      <c r="AD55" s="221">
        <v>4.2560113625875386</v>
      </c>
      <c r="AE55" s="221">
        <v>4.1796830034368098</v>
      </c>
      <c r="AF55" s="221">
        <v>4.1046565838620301</v>
      </c>
      <c r="AG55" s="221">
        <v>4.0312966104005596</v>
      </c>
      <c r="AH55" s="221">
        <v>3.960066431070052</v>
      </c>
      <c r="AI55" s="221">
        <v>3.8895435100873863</v>
      </c>
      <c r="AJ55" s="229">
        <v>3.8206943030146707</v>
      </c>
    </row>
    <row r="56" spans="1:36" ht="25.15" customHeight="1" thickBot="1" x14ac:dyDescent="0.25">
      <c r="A56" s="412"/>
      <c r="B56" s="511"/>
      <c r="C56" s="332" t="s">
        <v>324</v>
      </c>
      <c r="D56" s="398" t="s">
        <v>325</v>
      </c>
      <c r="E56" s="334" t="s">
        <v>326</v>
      </c>
      <c r="F56" s="335" t="s">
        <v>278</v>
      </c>
      <c r="G56" s="335">
        <v>2</v>
      </c>
      <c r="H56" s="273">
        <f>SUM(H52:H55)</f>
        <v>12.367310214786283</v>
      </c>
      <c r="I56" s="198">
        <f t="shared" ref="I56:AJ56" si="9">SUM(I52:I55)</f>
        <v>12.416382706140766</v>
      </c>
      <c r="J56" s="198">
        <f t="shared" si="9"/>
        <v>12.469943881575148</v>
      </c>
      <c r="K56" s="198">
        <f t="shared" si="9"/>
        <v>12.527738056553225</v>
      </c>
      <c r="L56" s="336">
        <f t="shared" si="9"/>
        <v>12.5848125269109</v>
      </c>
      <c r="M56" s="336">
        <f t="shared" si="9"/>
        <v>12.638951360001132</v>
      </c>
      <c r="N56" s="336">
        <f t="shared" si="9"/>
        <v>12.693326938032286</v>
      </c>
      <c r="O56" s="336">
        <f t="shared" si="9"/>
        <v>12.746395683989546</v>
      </c>
      <c r="P56" s="336">
        <f t="shared" si="9"/>
        <v>12.796983342965934</v>
      </c>
      <c r="Q56" s="336">
        <f t="shared" si="9"/>
        <v>12.846624022178631</v>
      </c>
      <c r="R56" s="336">
        <f t="shared" si="9"/>
        <v>12.892883983634949</v>
      </c>
      <c r="S56" s="336">
        <f t="shared" si="9"/>
        <v>12.939664783961298</v>
      </c>
      <c r="T56" s="336">
        <f t="shared" si="9"/>
        <v>12.981256135182619</v>
      </c>
      <c r="U56" s="336">
        <f t="shared" si="9"/>
        <v>13.022913774987401</v>
      </c>
      <c r="V56" s="336">
        <f t="shared" si="9"/>
        <v>13.061351683595626</v>
      </c>
      <c r="W56" s="336">
        <f t="shared" si="9"/>
        <v>13.099884290180224</v>
      </c>
      <c r="X56" s="336">
        <f t="shared" si="9"/>
        <v>13.137952876680616</v>
      </c>
      <c r="Y56" s="336">
        <f t="shared" si="9"/>
        <v>13.176807456384868</v>
      </c>
      <c r="Z56" s="336">
        <f t="shared" si="9"/>
        <v>13.211334338569053</v>
      </c>
      <c r="AA56" s="336">
        <f t="shared" si="9"/>
        <v>13.242357395627579</v>
      </c>
      <c r="AB56" s="336">
        <f t="shared" si="9"/>
        <v>13.273749774793947</v>
      </c>
      <c r="AC56" s="336">
        <f t="shared" si="9"/>
        <v>13.304782301650109</v>
      </c>
      <c r="AD56" s="336">
        <f t="shared" si="9"/>
        <v>13.332102667832604</v>
      </c>
      <c r="AE56" s="336">
        <f t="shared" si="9"/>
        <v>13.363286711450957</v>
      </c>
      <c r="AF56" s="336">
        <f t="shared" si="9"/>
        <v>13.393618473281986</v>
      </c>
      <c r="AG56" s="336">
        <f t="shared" si="9"/>
        <v>13.423268409683162</v>
      </c>
      <c r="AH56" s="336">
        <f t="shared" si="9"/>
        <v>13.453808507062206</v>
      </c>
      <c r="AI56" s="336">
        <f t="shared" si="9"/>
        <v>13.483960342738136</v>
      </c>
      <c r="AJ56" s="337">
        <f t="shared" si="9"/>
        <v>13.514661426677005</v>
      </c>
    </row>
    <row r="57" spans="1:36" ht="25.15" customHeight="1" x14ac:dyDescent="0.2">
      <c r="A57" s="412"/>
      <c r="B57" s="500" t="s">
        <v>327</v>
      </c>
      <c r="C57" s="338" t="s">
        <v>328</v>
      </c>
      <c r="D57" s="341" t="s">
        <v>329</v>
      </c>
      <c r="E57" s="339" t="s">
        <v>330</v>
      </c>
      <c r="F57" s="340" t="s">
        <v>331</v>
      </c>
      <c r="G57" s="341">
        <v>1</v>
      </c>
      <c r="H57" s="342">
        <f>H54/H41</f>
        <v>2.3181322022106996</v>
      </c>
      <c r="I57" s="343">
        <f t="shared" ref="I57:AJ57" si="10">I54/I41</f>
        <v>2.2840500685274101</v>
      </c>
      <c r="J57" s="343">
        <f t="shared" si="10"/>
        <v>2.2577194013064847</v>
      </c>
      <c r="K57" s="343">
        <f t="shared" si="10"/>
        <v>2.2336051646736754</v>
      </c>
      <c r="L57" s="344">
        <f t="shared" si="10"/>
        <v>2.2120998650298689</v>
      </c>
      <c r="M57" s="344">
        <f t="shared" si="10"/>
        <v>2.1888204010508936</v>
      </c>
      <c r="N57" s="344">
        <f t="shared" si="10"/>
        <v>2.1669699761922581</v>
      </c>
      <c r="O57" s="344">
        <f t="shared" si="10"/>
        <v>2.146136866162494</v>
      </c>
      <c r="P57" s="344">
        <f t="shared" si="10"/>
        <v>2.1260105155468101</v>
      </c>
      <c r="Q57" s="344">
        <f t="shared" si="10"/>
        <v>2.1067545659909221</v>
      </c>
      <c r="R57" s="344">
        <f t="shared" si="10"/>
        <v>2.0896374632541157</v>
      </c>
      <c r="S57" s="344">
        <f t="shared" si="10"/>
        <v>2.0733671225307071</v>
      </c>
      <c r="T57" s="344">
        <f t="shared" si="10"/>
        <v>2.0570714137080124</v>
      </c>
      <c r="U57" s="344">
        <f t="shared" si="10"/>
        <v>2.0414393925898393</v>
      </c>
      <c r="V57" s="344">
        <f t="shared" si="10"/>
        <v>2.0259035068194633</v>
      </c>
      <c r="W57" s="344">
        <f t="shared" si="10"/>
        <v>2.0110465416769259</v>
      </c>
      <c r="X57" s="344">
        <f t="shared" si="10"/>
        <v>1.9966333374528136</v>
      </c>
      <c r="Y57" s="344">
        <f t="shared" si="10"/>
        <v>1.9828171066771869</v>
      </c>
      <c r="Z57" s="344">
        <f t="shared" si="10"/>
        <v>1.9687868049929362</v>
      </c>
      <c r="AA57" s="344">
        <f t="shared" si="10"/>
        <v>1.9549725670008196</v>
      </c>
      <c r="AB57" s="344">
        <f t="shared" si="10"/>
        <v>1.9411713316400114</v>
      </c>
      <c r="AC57" s="344">
        <f t="shared" si="10"/>
        <v>1.927701204075811</v>
      </c>
      <c r="AD57" s="344">
        <f t="shared" si="10"/>
        <v>1.9140508431693557</v>
      </c>
      <c r="AE57" s="344">
        <f t="shared" si="10"/>
        <v>1.9013064575542937</v>
      </c>
      <c r="AF57" s="344">
        <f t="shared" si="10"/>
        <v>1.8888197167512715</v>
      </c>
      <c r="AG57" s="344">
        <f t="shared" si="10"/>
        <v>1.8765273696986309</v>
      </c>
      <c r="AH57" s="344">
        <f t="shared" si="10"/>
        <v>1.864635303168739</v>
      </c>
      <c r="AI57" s="344">
        <f t="shared" si="10"/>
        <v>1.853143635126379</v>
      </c>
      <c r="AJ57" s="345">
        <f t="shared" si="10"/>
        <v>1.8420189541496896</v>
      </c>
    </row>
    <row r="58" spans="1:36" ht="25.15" customHeight="1" thickBot="1" x14ac:dyDescent="0.25">
      <c r="A58" s="412"/>
      <c r="B58" s="501"/>
      <c r="C58" s="346" t="s">
        <v>332</v>
      </c>
      <c r="D58" s="349" t="s">
        <v>333</v>
      </c>
      <c r="E58" s="328" t="s">
        <v>334</v>
      </c>
      <c r="F58" s="348" t="s">
        <v>331</v>
      </c>
      <c r="G58" s="349">
        <v>1</v>
      </c>
      <c r="H58" s="462">
        <f>H55/H49</f>
        <v>2.3814886617497937</v>
      </c>
      <c r="I58" s="463">
        <f t="shared" ref="I58:AJ58" si="11">I55/I49</f>
        <v>2.3876176087182599</v>
      </c>
      <c r="J58" s="463">
        <f t="shared" si="11"/>
        <v>2.3902979851596595</v>
      </c>
      <c r="K58" s="463">
        <f t="shared" si="11"/>
        <v>2.3944472935215151</v>
      </c>
      <c r="L58" s="233">
        <f>L55/L49</f>
        <v>2.3972532464698677</v>
      </c>
      <c r="M58" s="233">
        <f t="shared" si="11"/>
        <v>2.3977087665323604</v>
      </c>
      <c r="N58" s="233">
        <f t="shared" si="11"/>
        <v>2.3983947477217473</v>
      </c>
      <c r="O58" s="233">
        <f t="shared" si="11"/>
        <v>2.3990144589731504</v>
      </c>
      <c r="P58" s="233">
        <f t="shared" si="11"/>
        <v>2.3993408509631715</v>
      </c>
      <c r="Q58" s="233">
        <f t="shared" si="11"/>
        <v>2.3996752462507809</v>
      </c>
      <c r="R58" s="233">
        <f t="shared" si="11"/>
        <v>2.4027304774334022</v>
      </c>
      <c r="S58" s="233">
        <f t="shared" si="11"/>
        <v>2.4061203646870446</v>
      </c>
      <c r="T58" s="233">
        <f t="shared" si="11"/>
        <v>2.408556236371393</v>
      </c>
      <c r="U58" s="233">
        <f t="shared" si="11"/>
        <v>2.4112429902440682</v>
      </c>
      <c r="V58" s="233">
        <f t="shared" si="11"/>
        <v>2.4135551467133727</v>
      </c>
      <c r="W58" s="233">
        <f t="shared" si="11"/>
        <v>2.4159417884134977</v>
      </c>
      <c r="X58" s="233">
        <f t="shared" si="11"/>
        <v>2.4184961445234872</v>
      </c>
      <c r="Y58" s="233">
        <f t="shared" si="11"/>
        <v>2.4214689424806828</v>
      </c>
      <c r="Z58" s="233">
        <f t="shared" si="11"/>
        <v>2.4238966964043094</v>
      </c>
      <c r="AA58" s="233">
        <f t="shared" si="11"/>
        <v>2.4252041799566539</v>
      </c>
      <c r="AB58" s="233">
        <f t="shared" si="11"/>
        <v>2.4260831661968263</v>
      </c>
      <c r="AC58" s="233">
        <f t="shared" si="11"/>
        <v>2.4271642672848945</v>
      </c>
      <c r="AD58" s="233">
        <f t="shared" si="11"/>
        <v>2.427823209444171</v>
      </c>
      <c r="AE58" s="233">
        <f t="shared" si="11"/>
        <v>2.4295008858047868</v>
      </c>
      <c r="AF58" s="233">
        <f t="shared" si="11"/>
        <v>2.4311397125782399</v>
      </c>
      <c r="AG58" s="233">
        <f t="shared" si="11"/>
        <v>2.4329734147659861</v>
      </c>
      <c r="AH58" s="233">
        <f t="shared" si="11"/>
        <v>2.4353121666680768</v>
      </c>
      <c r="AI58" s="233">
        <f t="shared" si="11"/>
        <v>2.4373075319213058</v>
      </c>
      <c r="AJ58" s="234">
        <f t="shared" si="11"/>
        <v>2.4395710648712701</v>
      </c>
    </row>
    <row r="59" spans="1:36" ht="25.15" customHeight="1" x14ac:dyDescent="0.2">
      <c r="A59" s="412"/>
      <c r="B59" s="502" t="s">
        <v>335</v>
      </c>
      <c r="C59" s="319" t="s">
        <v>336</v>
      </c>
      <c r="D59" s="351" t="s">
        <v>337</v>
      </c>
      <c r="E59" s="350" t="s">
        <v>338</v>
      </c>
      <c r="F59" s="351" t="s">
        <v>214</v>
      </c>
      <c r="G59" s="351">
        <v>0</v>
      </c>
      <c r="H59" s="352">
        <f>H41/(H41+H49)</f>
        <v>0.48406646362599443</v>
      </c>
      <c r="I59" s="353">
        <f t="shared" ref="I59:AJ59" si="12">I41/(I41+I49)</f>
        <v>0.49876924540224815</v>
      </c>
      <c r="J59" s="353">
        <f t="shared" si="12"/>
        <v>0.51316427616286464</v>
      </c>
      <c r="K59" s="353">
        <f t="shared" si="12"/>
        <v>0.52726116559206848</v>
      </c>
      <c r="L59" s="235">
        <f t="shared" si="12"/>
        <v>0.54071321353888691</v>
      </c>
      <c r="M59" s="235">
        <f t="shared" si="12"/>
        <v>0.55420634643256839</v>
      </c>
      <c r="N59" s="235">
        <f t="shared" si="12"/>
        <v>0.56725069541108131</v>
      </c>
      <c r="O59" s="235">
        <f t="shared" si="12"/>
        <v>0.57986363423153797</v>
      </c>
      <c r="P59" s="235">
        <f t="shared" si="12"/>
        <v>0.59206155409350603</v>
      </c>
      <c r="Q59" s="235">
        <f t="shared" si="12"/>
        <v>0.60386025095579721</v>
      </c>
      <c r="R59" s="235">
        <f t="shared" si="12"/>
        <v>0.61485014757227274</v>
      </c>
      <c r="S59" s="235">
        <f t="shared" si="12"/>
        <v>0.62550226257009744</v>
      </c>
      <c r="T59" s="235">
        <f t="shared" si="12"/>
        <v>0.63582844202906474</v>
      </c>
      <c r="U59" s="235">
        <f t="shared" si="12"/>
        <v>0.64584016995749738</v>
      </c>
      <c r="V59" s="235">
        <f t="shared" si="12"/>
        <v>0.65554794251439608</v>
      </c>
      <c r="W59" s="235">
        <f t="shared" si="12"/>
        <v>0.66496244534660698</v>
      </c>
      <c r="X59" s="235">
        <f t="shared" si="12"/>
        <v>0.67409358241573192</v>
      </c>
      <c r="Y59" s="235">
        <f t="shared" si="12"/>
        <v>0.68295104454846844</v>
      </c>
      <c r="Z59" s="235">
        <f t="shared" si="12"/>
        <v>0.69154418399865902</v>
      </c>
      <c r="AA59" s="235">
        <f t="shared" si="12"/>
        <v>0.69988155745840785</v>
      </c>
      <c r="AB59" s="235">
        <f t="shared" si="12"/>
        <v>0.70805178339558394</v>
      </c>
      <c r="AC59" s="235">
        <f t="shared" si="12"/>
        <v>0.71597750081221911</v>
      </c>
      <c r="AD59" s="235">
        <f t="shared" si="12"/>
        <v>0.72366696895439153</v>
      </c>
      <c r="AE59" s="235">
        <f t="shared" si="12"/>
        <v>0.73112816198159891</v>
      </c>
      <c r="AF59" s="235">
        <f t="shared" si="12"/>
        <v>0.73836855477506669</v>
      </c>
      <c r="AG59" s="235">
        <f t="shared" si="12"/>
        <v>0.74539559306129</v>
      </c>
      <c r="AH59" s="235">
        <f t="shared" si="12"/>
        <v>0.7522162493713177</v>
      </c>
      <c r="AI59" s="235">
        <f t="shared" si="12"/>
        <v>0.75883726356402437</v>
      </c>
      <c r="AJ59" s="354">
        <f t="shared" si="12"/>
        <v>0.7652651524233014</v>
      </c>
    </row>
    <row r="60" spans="1:36" ht="25.15" customHeight="1" thickBot="1" x14ac:dyDescent="0.25">
      <c r="A60" s="412"/>
      <c r="B60" s="503"/>
      <c r="C60" s="326" t="s">
        <v>339</v>
      </c>
      <c r="D60" s="399" t="s">
        <v>340</v>
      </c>
      <c r="E60" s="328" t="s">
        <v>341</v>
      </c>
      <c r="F60" s="349" t="s">
        <v>214</v>
      </c>
      <c r="G60" s="348">
        <v>0</v>
      </c>
      <c r="H60" s="355">
        <f>H41/(H41+H48+H49+H50)</f>
        <v>0.459622548806908</v>
      </c>
      <c r="I60" s="207">
        <f t="shared" ref="I60:AJ60" si="13">I41/(I41+I48+I49+I50)</f>
        <v>0.47383032412447657</v>
      </c>
      <c r="J60" s="207">
        <f t="shared" si="13"/>
        <v>0.48775521009691941</v>
      </c>
      <c r="K60" s="207">
        <f t="shared" si="13"/>
        <v>0.50140563843217112</v>
      </c>
      <c r="L60" s="236">
        <f>L41/(L41+L48+L49+L50)</f>
        <v>0.51445106549545594</v>
      </c>
      <c r="M60" s="236">
        <f t="shared" si="13"/>
        <v>0.52756994455201367</v>
      </c>
      <c r="N60" s="236">
        <f t="shared" si="13"/>
        <v>0.54026910914162318</v>
      </c>
      <c r="O60" s="236">
        <f t="shared" si="13"/>
        <v>0.55256421554137447</v>
      </c>
      <c r="P60" s="236">
        <f t="shared" si="13"/>
        <v>0.56447005306609788</v>
      </c>
      <c r="Q60" s="236">
        <f t="shared" si="13"/>
        <v>0.57600091309492474</v>
      </c>
      <c r="R60" s="236">
        <f t="shared" si="13"/>
        <v>0.58673561730678891</v>
      </c>
      <c r="S60" s="236">
        <f t="shared" si="13"/>
        <v>0.59715231587010276</v>
      </c>
      <c r="T60" s="236">
        <f t="shared" si="13"/>
        <v>0.60726180105065974</v>
      </c>
      <c r="U60" s="236">
        <f t="shared" si="13"/>
        <v>0.61707456067423871</v>
      </c>
      <c r="V60" s="236">
        <f t="shared" si="13"/>
        <v>0.62660016652120631</v>
      </c>
      <c r="W60" s="236">
        <f t="shared" si="13"/>
        <v>0.63584840879265514</v>
      </c>
      <c r="X60" s="236">
        <f t="shared" si="13"/>
        <v>0.64482836757525985</v>
      </c>
      <c r="Y60" s="236">
        <f t="shared" si="13"/>
        <v>0.6535489384492339</v>
      </c>
      <c r="Z60" s="236">
        <f t="shared" si="13"/>
        <v>0.66201871928581979</v>
      </c>
      <c r="AA60" s="236">
        <f t="shared" si="13"/>
        <v>0.67024557103144622</v>
      </c>
      <c r="AB60" s="236">
        <f t="shared" si="13"/>
        <v>0.67832187002909849</v>
      </c>
      <c r="AC60" s="236">
        <f t="shared" si="13"/>
        <v>0.68616538546595618</v>
      </c>
      <c r="AD60" s="236">
        <f t="shared" si="13"/>
        <v>0.69378374478738869</v>
      </c>
      <c r="AE60" s="236">
        <f t="shared" si="13"/>
        <v>0.70118432279404508</v>
      </c>
      <c r="AF60" s="236">
        <f t="shared" si="13"/>
        <v>0.70837403482728778</v>
      </c>
      <c r="AG60" s="236">
        <f t="shared" si="13"/>
        <v>0.71535978633924624</v>
      </c>
      <c r="AH60" s="236">
        <f t="shared" si="13"/>
        <v>0.72214804582630321</v>
      </c>
      <c r="AI60" s="236">
        <f t="shared" si="13"/>
        <v>0.72874507437281089</v>
      </c>
      <c r="AJ60" s="237">
        <f t="shared" si="13"/>
        <v>0.73515693387269165</v>
      </c>
    </row>
    <row r="61" spans="1:36" x14ac:dyDescent="0.2">
      <c r="A61" s="413"/>
      <c r="B61" s="384"/>
      <c r="C61" s="384"/>
      <c r="D61" s="414"/>
      <c r="E61" s="415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</row>
    <row r="62" spans="1:36" x14ac:dyDescent="0.2">
      <c r="A62" s="358"/>
      <c r="B62" s="416"/>
      <c r="C62" s="416"/>
      <c r="D62" s="400" t="str">
        <f>'TITLE PAGE'!B9</f>
        <v>Company:</v>
      </c>
      <c r="E62" s="401" t="str">
        <f>'TITLE PAGE'!D9</f>
        <v>Severn Trent Water</v>
      </c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6"/>
      <c r="AD62" s="416"/>
      <c r="AE62" s="416"/>
      <c r="AF62" s="416"/>
      <c r="AG62" s="416"/>
      <c r="AH62" s="416"/>
      <c r="AI62" s="416"/>
      <c r="AJ62" s="416"/>
    </row>
    <row r="63" spans="1:36" x14ac:dyDescent="0.2">
      <c r="A63" s="413"/>
      <c r="B63" s="384"/>
      <c r="C63" s="384"/>
      <c r="D63" s="402" t="str">
        <f>'TITLE PAGE'!B10</f>
        <v>Resource Zone Name:</v>
      </c>
      <c r="E63" s="403" t="str">
        <f>'TITLE PAGE'!D10</f>
        <v>Kinsall</v>
      </c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</row>
    <row r="64" spans="1:36" x14ac:dyDescent="0.2">
      <c r="A64" s="413"/>
      <c r="B64" s="384"/>
      <c r="C64" s="384"/>
      <c r="D64" s="402" t="str">
        <f>'TITLE PAGE'!B11</f>
        <v>Resource Zone Number:</v>
      </c>
      <c r="E64" s="404">
        <f>'TITLE PAGE'!D11</f>
        <v>3</v>
      </c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4"/>
      <c r="AH64" s="384"/>
      <c r="AI64" s="384"/>
      <c r="AJ64" s="384"/>
    </row>
    <row r="65" spans="1:36" x14ac:dyDescent="0.2">
      <c r="A65" s="413"/>
      <c r="B65" s="384"/>
      <c r="C65" s="384"/>
      <c r="D65" s="402" t="str">
        <f>'TITLE PAGE'!B12</f>
        <v xml:space="preserve">Planning Scenario Name:                                                                     </v>
      </c>
      <c r="E65" s="403" t="str">
        <f>'TITLE PAGE'!D12</f>
        <v>Dry Year Annual Average</v>
      </c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4"/>
      <c r="AH65" s="384"/>
      <c r="AI65" s="384"/>
      <c r="AJ65" s="384"/>
    </row>
    <row r="66" spans="1:36" x14ac:dyDescent="0.2">
      <c r="A66" s="413"/>
      <c r="B66" s="384"/>
      <c r="C66" s="384"/>
      <c r="D66" s="405" t="str">
        <f>'TITLE PAGE'!B13</f>
        <v xml:space="preserve">Chosen Level of Service:  </v>
      </c>
      <c r="E66" s="406" t="str">
        <f>'TITLE PAGE'!D13</f>
        <v>No more than 3 in 100 Temporary Use Bans</v>
      </c>
      <c r="F66" s="38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</row>
    <row r="67" spans="1:36" ht="18" x14ac:dyDescent="0.2">
      <c r="A67" s="413"/>
      <c r="B67" s="384"/>
      <c r="C67" s="384"/>
      <c r="D67" s="417"/>
      <c r="E67" s="415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</row>
  </sheetData>
  <sheetProtection algorithmName="SHA-512" hashValue="u7JdK3CuYUuuS5bRb344zKEEcpwrPuRx+Uvhf2Km645z/w0lKuAqCUyxq5EjqbIcEDdN/2lJIvbvQ7Z9hUL0pA==" saltValue="tczoOjh8rIEfaEkx0CNR/A==" spinCount="100000" sheet="1" objects="1" scenarios="1"/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H58:AJ58">
    <cfRule type="cellIs" dxfId="10" priority="4" stopIfTrue="1" operator="equal">
      <formula>""</formula>
    </cfRule>
  </conditionalFormatting>
  <conditionalFormatting sqref="D58">
    <cfRule type="cellIs" dxfId="9" priority="3" stopIfTrue="1" operator="notEqual">
      <formula>"Unmeasured Household - Occupancy Rate"</formula>
    </cfRule>
  </conditionalFormatting>
  <conditionalFormatting sqref="F58">
    <cfRule type="cellIs" dxfId="8" priority="2" stopIfTrue="1" operator="notEqual">
      <formula>"h/prop"</formula>
    </cfRule>
  </conditionalFormatting>
  <conditionalFormatting sqref="E58">
    <cfRule type="cellIs" dxfId="7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zoomScale="80" zoomScaleNormal="80" workbookViewId="0">
      <selection activeCell="H21" sqref="H21"/>
    </sheetView>
  </sheetViews>
  <sheetFormatPr defaultColWidth="8.88671875" defaultRowHeight="15" x14ac:dyDescent="0.2"/>
  <cols>
    <col min="1" max="1" width="1.33203125" style="515" customWidth="1"/>
    <col min="2" max="2" width="7.88671875" style="515" customWidth="1"/>
    <col min="3" max="3" width="8.33203125" style="515" customWidth="1"/>
    <col min="4" max="4" width="35.88671875" style="515" customWidth="1"/>
    <col min="5" max="5" width="39.77734375" style="515" customWidth="1"/>
    <col min="6" max="6" width="9.33203125" style="515" customWidth="1"/>
    <col min="7" max="7" width="8.21875" style="515" bestFit="1" customWidth="1"/>
    <col min="8" max="8" width="15.88671875" style="515" customWidth="1"/>
    <col min="9" max="36" width="11.44140625" style="515" customWidth="1"/>
    <col min="37" max="248" width="8.88671875" style="515"/>
    <col min="249" max="249" width="1.33203125" style="515" customWidth="1"/>
    <col min="250" max="250" width="7.88671875" style="515" customWidth="1"/>
    <col min="251" max="251" width="8.33203125" style="515" customWidth="1"/>
    <col min="252" max="252" width="54.33203125" style="515" customWidth="1"/>
    <col min="253" max="253" width="39.77734375" style="515" customWidth="1"/>
    <col min="254" max="255" width="9.33203125" style="515" customWidth="1"/>
    <col min="256" max="256" width="15.88671875" style="515" customWidth="1"/>
    <col min="257" max="284" width="11.44140625" style="515" customWidth="1"/>
    <col min="285" max="504" width="8.88671875" style="515"/>
    <col min="505" max="505" width="1.33203125" style="515" customWidth="1"/>
    <col min="506" max="506" width="7.88671875" style="515" customWidth="1"/>
    <col min="507" max="507" width="8.33203125" style="515" customWidth="1"/>
    <col min="508" max="508" width="54.33203125" style="515" customWidth="1"/>
    <col min="509" max="509" width="39.77734375" style="515" customWidth="1"/>
    <col min="510" max="511" width="9.33203125" style="515" customWidth="1"/>
    <col min="512" max="512" width="15.88671875" style="515" customWidth="1"/>
    <col min="513" max="540" width="11.44140625" style="515" customWidth="1"/>
    <col min="541" max="760" width="8.88671875" style="515"/>
    <col min="761" max="761" width="1.33203125" style="515" customWidth="1"/>
    <col min="762" max="762" width="7.88671875" style="515" customWidth="1"/>
    <col min="763" max="763" width="8.33203125" style="515" customWidth="1"/>
    <col min="764" max="764" width="54.33203125" style="515" customWidth="1"/>
    <col min="765" max="765" width="39.77734375" style="515" customWidth="1"/>
    <col min="766" max="767" width="9.33203125" style="515" customWidth="1"/>
    <col min="768" max="768" width="15.88671875" style="515" customWidth="1"/>
    <col min="769" max="796" width="11.44140625" style="515" customWidth="1"/>
    <col min="797" max="1016" width="8.88671875" style="515"/>
    <col min="1017" max="1017" width="1.33203125" style="515" customWidth="1"/>
    <col min="1018" max="1018" width="7.88671875" style="515" customWidth="1"/>
    <col min="1019" max="1019" width="8.33203125" style="515" customWidth="1"/>
    <col min="1020" max="1020" width="54.33203125" style="515" customWidth="1"/>
    <col min="1021" max="1021" width="39.77734375" style="515" customWidth="1"/>
    <col min="1022" max="1023" width="9.33203125" style="515" customWidth="1"/>
    <col min="1024" max="1024" width="15.88671875" style="515" customWidth="1"/>
    <col min="1025" max="1052" width="11.44140625" style="515" customWidth="1"/>
    <col min="1053" max="1272" width="8.88671875" style="515"/>
    <col min="1273" max="1273" width="1.33203125" style="515" customWidth="1"/>
    <col min="1274" max="1274" width="7.88671875" style="515" customWidth="1"/>
    <col min="1275" max="1275" width="8.33203125" style="515" customWidth="1"/>
    <col min="1276" max="1276" width="54.33203125" style="515" customWidth="1"/>
    <col min="1277" max="1277" width="39.77734375" style="515" customWidth="1"/>
    <col min="1278" max="1279" width="9.33203125" style="515" customWidth="1"/>
    <col min="1280" max="1280" width="15.88671875" style="515" customWidth="1"/>
    <col min="1281" max="1308" width="11.44140625" style="515" customWidth="1"/>
    <col min="1309" max="1528" width="8.88671875" style="515"/>
    <col min="1529" max="1529" width="1.33203125" style="515" customWidth="1"/>
    <col min="1530" max="1530" width="7.88671875" style="515" customWidth="1"/>
    <col min="1531" max="1531" width="8.33203125" style="515" customWidth="1"/>
    <col min="1532" max="1532" width="54.33203125" style="515" customWidth="1"/>
    <col min="1533" max="1533" width="39.77734375" style="515" customWidth="1"/>
    <col min="1534" max="1535" width="9.33203125" style="515" customWidth="1"/>
    <col min="1536" max="1536" width="15.88671875" style="515" customWidth="1"/>
    <col min="1537" max="1564" width="11.44140625" style="515" customWidth="1"/>
    <col min="1565" max="1784" width="8.88671875" style="515"/>
    <col min="1785" max="1785" width="1.33203125" style="515" customWidth="1"/>
    <col min="1786" max="1786" width="7.88671875" style="515" customWidth="1"/>
    <col min="1787" max="1787" width="8.33203125" style="515" customWidth="1"/>
    <col min="1788" max="1788" width="54.33203125" style="515" customWidth="1"/>
    <col min="1789" max="1789" width="39.77734375" style="515" customWidth="1"/>
    <col min="1790" max="1791" width="9.33203125" style="515" customWidth="1"/>
    <col min="1792" max="1792" width="15.88671875" style="515" customWidth="1"/>
    <col min="1793" max="1820" width="11.44140625" style="515" customWidth="1"/>
    <col min="1821" max="2040" width="8.88671875" style="515"/>
    <col min="2041" max="2041" width="1.33203125" style="515" customWidth="1"/>
    <col min="2042" max="2042" width="7.88671875" style="515" customWidth="1"/>
    <col min="2043" max="2043" width="8.33203125" style="515" customWidth="1"/>
    <col min="2044" max="2044" width="54.33203125" style="515" customWidth="1"/>
    <col min="2045" max="2045" width="39.77734375" style="515" customWidth="1"/>
    <col min="2046" max="2047" width="9.33203125" style="515" customWidth="1"/>
    <col min="2048" max="2048" width="15.88671875" style="515" customWidth="1"/>
    <col min="2049" max="2076" width="11.44140625" style="515" customWidth="1"/>
    <col min="2077" max="2296" width="8.88671875" style="515"/>
    <col min="2297" max="2297" width="1.33203125" style="515" customWidth="1"/>
    <col min="2298" max="2298" width="7.88671875" style="515" customWidth="1"/>
    <col min="2299" max="2299" width="8.33203125" style="515" customWidth="1"/>
    <col min="2300" max="2300" width="54.33203125" style="515" customWidth="1"/>
    <col min="2301" max="2301" width="39.77734375" style="515" customWidth="1"/>
    <col min="2302" max="2303" width="9.33203125" style="515" customWidth="1"/>
    <col min="2304" max="2304" width="15.88671875" style="515" customWidth="1"/>
    <col min="2305" max="2332" width="11.44140625" style="515" customWidth="1"/>
    <col min="2333" max="2552" width="8.88671875" style="515"/>
    <col min="2553" max="2553" width="1.33203125" style="515" customWidth="1"/>
    <col min="2554" max="2554" width="7.88671875" style="515" customWidth="1"/>
    <col min="2555" max="2555" width="8.33203125" style="515" customWidth="1"/>
    <col min="2556" max="2556" width="54.33203125" style="515" customWidth="1"/>
    <col min="2557" max="2557" width="39.77734375" style="515" customWidth="1"/>
    <col min="2558" max="2559" width="9.33203125" style="515" customWidth="1"/>
    <col min="2560" max="2560" width="15.88671875" style="515" customWidth="1"/>
    <col min="2561" max="2588" width="11.44140625" style="515" customWidth="1"/>
    <col min="2589" max="2808" width="8.88671875" style="515"/>
    <col min="2809" max="2809" width="1.33203125" style="515" customWidth="1"/>
    <col min="2810" max="2810" width="7.88671875" style="515" customWidth="1"/>
    <col min="2811" max="2811" width="8.33203125" style="515" customWidth="1"/>
    <col min="2812" max="2812" width="54.33203125" style="515" customWidth="1"/>
    <col min="2813" max="2813" width="39.77734375" style="515" customWidth="1"/>
    <col min="2814" max="2815" width="9.33203125" style="515" customWidth="1"/>
    <col min="2816" max="2816" width="15.88671875" style="515" customWidth="1"/>
    <col min="2817" max="2844" width="11.44140625" style="515" customWidth="1"/>
    <col min="2845" max="3064" width="8.88671875" style="515"/>
    <col min="3065" max="3065" width="1.33203125" style="515" customWidth="1"/>
    <col min="3066" max="3066" width="7.88671875" style="515" customWidth="1"/>
    <col min="3067" max="3067" width="8.33203125" style="515" customWidth="1"/>
    <col min="3068" max="3068" width="54.33203125" style="515" customWidth="1"/>
    <col min="3069" max="3069" width="39.77734375" style="515" customWidth="1"/>
    <col min="3070" max="3071" width="9.33203125" style="515" customWidth="1"/>
    <col min="3072" max="3072" width="15.88671875" style="515" customWidth="1"/>
    <col min="3073" max="3100" width="11.44140625" style="515" customWidth="1"/>
    <col min="3101" max="3320" width="8.88671875" style="515"/>
    <col min="3321" max="3321" width="1.33203125" style="515" customWidth="1"/>
    <col min="3322" max="3322" width="7.88671875" style="515" customWidth="1"/>
    <col min="3323" max="3323" width="8.33203125" style="515" customWidth="1"/>
    <col min="3324" max="3324" width="54.33203125" style="515" customWidth="1"/>
    <col min="3325" max="3325" width="39.77734375" style="515" customWidth="1"/>
    <col min="3326" max="3327" width="9.33203125" style="515" customWidth="1"/>
    <col min="3328" max="3328" width="15.88671875" style="515" customWidth="1"/>
    <col min="3329" max="3356" width="11.44140625" style="515" customWidth="1"/>
    <col min="3357" max="3576" width="8.88671875" style="515"/>
    <col min="3577" max="3577" width="1.33203125" style="515" customWidth="1"/>
    <col min="3578" max="3578" width="7.88671875" style="515" customWidth="1"/>
    <col min="3579" max="3579" width="8.33203125" style="515" customWidth="1"/>
    <col min="3580" max="3580" width="54.33203125" style="515" customWidth="1"/>
    <col min="3581" max="3581" width="39.77734375" style="515" customWidth="1"/>
    <col min="3582" max="3583" width="9.33203125" style="515" customWidth="1"/>
    <col min="3584" max="3584" width="15.88671875" style="515" customWidth="1"/>
    <col min="3585" max="3612" width="11.44140625" style="515" customWidth="1"/>
    <col min="3613" max="3832" width="8.88671875" style="515"/>
    <col min="3833" max="3833" width="1.33203125" style="515" customWidth="1"/>
    <col min="3834" max="3834" width="7.88671875" style="515" customWidth="1"/>
    <col min="3835" max="3835" width="8.33203125" style="515" customWidth="1"/>
    <col min="3836" max="3836" width="54.33203125" style="515" customWidth="1"/>
    <col min="3837" max="3837" width="39.77734375" style="515" customWidth="1"/>
    <col min="3838" max="3839" width="9.33203125" style="515" customWidth="1"/>
    <col min="3840" max="3840" width="15.88671875" style="515" customWidth="1"/>
    <col min="3841" max="3868" width="11.44140625" style="515" customWidth="1"/>
    <col min="3869" max="4088" width="8.88671875" style="515"/>
    <col min="4089" max="4089" width="1.33203125" style="515" customWidth="1"/>
    <col min="4090" max="4090" width="7.88671875" style="515" customWidth="1"/>
    <col min="4091" max="4091" width="8.33203125" style="515" customWidth="1"/>
    <col min="4092" max="4092" width="54.33203125" style="515" customWidth="1"/>
    <col min="4093" max="4093" width="39.77734375" style="515" customWidth="1"/>
    <col min="4094" max="4095" width="9.33203125" style="515" customWidth="1"/>
    <col min="4096" max="4096" width="15.88671875" style="515" customWidth="1"/>
    <col min="4097" max="4124" width="11.44140625" style="515" customWidth="1"/>
    <col min="4125" max="4344" width="8.88671875" style="515"/>
    <col min="4345" max="4345" width="1.33203125" style="515" customWidth="1"/>
    <col min="4346" max="4346" width="7.88671875" style="515" customWidth="1"/>
    <col min="4347" max="4347" width="8.33203125" style="515" customWidth="1"/>
    <col min="4348" max="4348" width="54.33203125" style="515" customWidth="1"/>
    <col min="4349" max="4349" width="39.77734375" style="515" customWidth="1"/>
    <col min="4350" max="4351" width="9.33203125" style="515" customWidth="1"/>
    <col min="4352" max="4352" width="15.88671875" style="515" customWidth="1"/>
    <col min="4353" max="4380" width="11.44140625" style="515" customWidth="1"/>
    <col min="4381" max="4600" width="8.88671875" style="515"/>
    <col min="4601" max="4601" width="1.33203125" style="515" customWidth="1"/>
    <col min="4602" max="4602" width="7.88671875" style="515" customWidth="1"/>
    <col min="4603" max="4603" width="8.33203125" style="515" customWidth="1"/>
    <col min="4604" max="4604" width="54.33203125" style="515" customWidth="1"/>
    <col min="4605" max="4605" width="39.77734375" style="515" customWidth="1"/>
    <col min="4606" max="4607" width="9.33203125" style="515" customWidth="1"/>
    <col min="4608" max="4608" width="15.88671875" style="515" customWidth="1"/>
    <col min="4609" max="4636" width="11.44140625" style="515" customWidth="1"/>
    <col min="4637" max="4856" width="8.88671875" style="515"/>
    <col min="4857" max="4857" width="1.33203125" style="515" customWidth="1"/>
    <col min="4858" max="4858" width="7.88671875" style="515" customWidth="1"/>
    <col min="4859" max="4859" width="8.33203125" style="515" customWidth="1"/>
    <col min="4860" max="4860" width="54.33203125" style="515" customWidth="1"/>
    <col min="4861" max="4861" width="39.77734375" style="515" customWidth="1"/>
    <col min="4862" max="4863" width="9.33203125" style="515" customWidth="1"/>
    <col min="4864" max="4864" width="15.88671875" style="515" customWidth="1"/>
    <col min="4865" max="4892" width="11.44140625" style="515" customWidth="1"/>
    <col min="4893" max="5112" width="8.88671875" style="515"/>
    <col min="5113" max="5113" width="1.33203125" style="515" customWidth="1"/>
    <col min="5114" max="5114" width="7.88671875" style="515" customWidth="1"/>
    <col min="5115" max="5115" width="8.33203125" style="515" customWidth="1"/>
    <col min="5116" max="5116" width="54.33203125" style="515" customWidth="1"/>
    <col min="5117" max="5117" width="39.77734375" style="515" customWidth="1"/>
    <col min="5118" max="5119" width="9.33203125" style="515" customWidth="1"/>
    <col min="5120" max="5120" width="15.88671875" style="515" customWidth="1"/>
    <col min="5121" max="5148" width="11.44140625" style="515" customWidth="1"/>
    <col min="5149" max="5368" width="8.88671875" style="515"/>
    <col min="5369" max="5369" width="1.33203125" style="515" customWidth="1"/>
    <col min="5370" max="5370" width="7.88671875" style="515" customWidth="1"/>
    <col min="5371" max="5371" width="8.33203125" style="515" customWidth="1"/>
    <col min="5372" max="5372" width="54.33203125" style="515" customWidth="1"/>
    <col min="5373" max="5373" width="39.77734375" style="515" customWidth="1"/>
    <col min="5374" max="5375" width="9.33203125" style="515" customWidth="1"/>
    <col min="5376" max="5376" width="15.88671875" style="515" customWidth="1"/>
    <col min="5377" max="5404" width="11.44140625" style="515" customWidth="1"/>
    <col min="5405" max="5624" width="8.88671875" style="515"/>
    <col min="5625" max="5625" width="1.33203125" style="515" customWidth="1"/>
    <col min="5626" max="5626" width="7.88671875" style="515" customWidth="1"/>
    <col min="5627" max="5627" width="8.33203125" style="515" customWidth="1"/>
    <col min="5628" max="5628" width="54.33203125" style="515" customWidth="1"/>
    <col min="5629" max="5629" width="39.77734375" style="515" customWidth="1"/>
    <col min="5630" max="5631" width="9.33203125" style="515" customWidth="1"/>
    <col min="5632" max="5632" width="15.88671875" style="515" customWidth="1"/>
    <col min="5633" max="5660" width="11.44140625" style="515" customWidth="1"/>
    <col min="5661" max="5880" width="8.88671875" style="515"/>
    <col min="5881" max="5881" width="1.33203125" style="515" customWidth="1"/>
    <col min="5882" max="5882" width="7.88671875" style="515" customWidth="1"/>
    <col min="5883" max="5883" width="8.33203125" style="515" customWidth="1"/>
    <col min="5884" max="5884" width="54.33203125" style="515" customWidth="1"/>
    <col min="5885" max="5885" width="39.77734375" style="515" customWidth="1"/>
    <col min="5886" max="5887" width="9.33203125" style="515" customWidth="1"/>
    <col min="5888" max="5888" width="15.88671875" style="515" customWidth="1"/>
    <col min="5889" max="5916" width="11.44140625" style="515" customWidth="1"/>
    <col min="5917" max="6136" width="8.88671875" style="515"/>
    <col min="6137" max="6137" width="1.33203125" style="515" customWidth="1"/>
    <col min="6138" max="6138" width="7.88671875" style="515" customWidth="1"/>
    <col min="6139" max="6139" width="8.33203125" style="515" customWidth="1"/>
    <col min="6140" max="6140" width="54.33203125" style="515" customWidth="1"/>
    <col min="6141" max="6141" width="39.77734375" style="515" customWidth="1"/>
    <col min="6142" max="6143" width="9.33203125" style="515" customWidth="1"/>
    <col min="6144" max="6144" width="15.88671875" style="515" customWidth="1"/>
    <col min="6145" max="6172" width="11.44140625" style="515" customWidth="1"/>
    <col min="6173" max="6392" width="8.88671875" style="515"/>
    <col min="6393" max="6393" width="1.33203125" style="515" customWidth="1"/>
    <col min="6394" max="6394" width="7.88671875" style="515" customWidth="1"/>
    <col min="6395" max="6395" width="8.33203125" style="515" customWidth="1"/>
    <col min="6396" max="6396" width="54.33203125" style="515" customWidth="1"/>
    <col min="6397" max="6397" width="39.77734375" style="515" customWidth="1"/>
    <col min="6398" max="6399" width="9.33203125" style="515" customWidth="1"/>
    <col min="6400" max="6400" width="15.88671875" style="515" customWidth="1"/>
    <col min="6401" max="6428" width="11.44140625" style="515" customWidth="1"/>
    <col min="6429" max="6648" width="8.88671875" style="515"/>
    <col min="6649" max="6649" width="1.33203125" style="515" customWidth="1"/>
    <col min="6650" max="6650" width="7.88671875" style="515" customWidth="1"/>
    <col min="6651" max="6651" width="8.33203125" style="515" customWidth="1"/>
    <col min="6652" max="6652" width="54.33203125" style="515" customWidth="1"/>
    <col min="6653" max="6653" width="39.77734375" style="515" customWidth="1"/>
    <col min="6654" max="6655" width="9.33203125" style="515" customWidth="1"/>
    <col min="6656" max="6656" width="15.88671875" style="515" customWidth="1"/>
    <col min="6657" max="6684" width="11.44140625" style="515" customWidth="1"/>
    <col min="6685" max="6904" width="8.88671875" style="515"/>
    <col min="6905" max="6905" width="1.33203125" style="515" customWidth="1"/>
    <col min="6906" max="6906" width="7.88671875" style="515" customWidth="1"/>
    <col min="6907" max="6907" width="8.33203125" style="515" customWidth="1"/>
    <col min="6908" max="6908" width="54.33203125" style="515" customWidth="1"/>
    <col min="6909" max="6909" width="39.77734375" style="515" customWidth="1"/>
    <col min="6910" max="6911" width="9.33203125" style="515" customWidth="1"/>
    <col min="6912" max="6912" width="15.88671875" style="515" customWidth="1"/>
    <col min="6913" max="6940" width="11.44140625" style="515" customWidth="1"/>
    <col min="6941" max="7160" width="8.88671875" style="515"/>
    <col min="7161" max="7161" width="1.33203125" style="515" customWidth="1"/>
    <col min="7162" max="7162" width="7.88671875" style="515" customWidth="1"/>
    <col min="7163" max="7163" width="8.33203125" style="515" customWidth="1"/>
    <col min="7164" max="7164" width="54.33203125" style="515" customWidth="1"/>
    <col min="7165" max="7165" width="39.77734375" style="515" customWidth="1"/>
    <col min="7166" max="7167" width="9.33203125" style="515" customWidth="1"/>
    <col min="7168" max="7168" width="15.88671875" style="515" customWidth="1"/>
    <col min="7169" max="7196" width="11.44140625" style="515" customWidth="1"/>
    <col min="7197" max="7416" width="8.88671875" style="515"/>
    <col min="7417" max="7417" width="1.33203125" style="515" customWidth="1"/>
    <col min="7418" max="7418" width="7.88671875" style="515" customWidth="1"/>
    <col min="7419" max="7419" width="8.33203125" style="515" customWidth="1"/>
    <col min="7420" max="7420" width="54.33203125" style="515" customWidth="1"/>
    <col min="7421" max="7421" width="39.77734375" style="515" customWidth="1"/>
    <col min="7422" max="7423" width="9.33203125" style="515" customWidth="1"/>
    <col min="7424" max="7424" width="15.88671875" style="515" customWidth="1"/>
    <col min="7425" max="7452" width="11.44140625" style="515" customWidth="1"/>
    <col min="7453" max="7672" width="8.88671875" style="515"/>
    <col min="7673" max="7673" width="1.33203125" style="515" customWidth="1"/>
    <col min="7674" max="7674" width="7.88671875" style="515" customWidth="1"/>
    <col min="7675" max="7675" width="8.33203125" style="515" customWidth="1"/>
    <col min="7676" max="7676" width="54.33203125" style="515" customWidth="1"/>
    <col min="7677" max="7677" width="39.77734375" style="515" customWidth="1"/>
    <col min="7678" max="7679" width="9.33203125" style="515" customWidth="1"/>
    <col min="7680" max="7680" width="15.88671875" style="515" customWidth="1"/>
    <col min="7681" max="7708" width="11.44140625" style="515" customWidth="1"/>
    <col min="7709" max="7928" width="8.88671875" style="515"/>
    <col min="7929" max="7929" width="1.33203125" style="515" customWidth="1"/>
    <col min="7930" max="7930" width="7.88671875" style="515" customWidth="1"/>
    <col min="7931" max="7931" width="8.33203125" style="515" customWidth="1"/>
    <col min="7932" max="7932" width="54.33203125" style="515" customWidth="1"/>
    <col min="7933" max="7933" width="39.77734375" style="515" customWidth="1"/>
    <col min="7934" max="7935" width="9.33203125" style="515" customWidth="1"/>
    <col min="7936" max="7936" width="15.88671875" style="515" customWidth="1"/>
    <col min="7937" max="7964" width="11.44140625" style="515" customWidth="1"/>
    <col min="7965" max="8184" width="8.88671875" style="515"/>
    <col min="8185" max="8185" width="1.33203125" style="515" customWidth="1"/>
    <col min="8186" max="8186" width="7.88671875" style="515" customWidth="1"/>
    <col min="8187" max="8187" width="8.33203125" style="515" customWidth="1"/>
    <col min="8188" max="8188" width="54.33203125" style="515" customWidth="1"/>
    <col min="8189" max="8189" width="39.77734375" style="515" customWidth="1"/>
    <col min="8190" max="8191" width="9.33203125" style="515" customWidth="1"/>
    <col min="8192" max="8192" width="15.88671875" style="515" customWidth="1"/>
    <col min="8193" max="8220" width="11.44140625" style="515" customWidth="1"/>
    <col min="8221" max="8440" width="8.88671875" style="515"/>
    <col min="8441" max="8441" width="1.33203125" style="515" customWidth="1"/>
    <col min="8442" max="8442" width="7.88671875" style="515" customWidth="1"/>
    <col min="8443" max="8443" width="8.33203125" style="515" customWidth="1"/>
    <col min="8444" max="8444" width="54.33203125" style="515" customWidth="1"/>
    <col min="8445" max="8445" width="39.77734375" style="515" customWidth="1"/>
    <col min="8446" max="8447" width="9.33203125" style="515" customWidth="1"/>
    <col min="8448" max="8448" width="15.88671875" style="515" customWidth="1"/>
    <col min="8449" max="8476" width="11.44140625" style="515" customWidth="1"/>
    <col min="8477" max="8696" width="8.88671875" style="515"/>
    <col min="8697" max="8697" width="1.33203125" style="515" customWidth="1"/>
    <col min="8698" max="8698" width="7.88671875" style="515" customWidth="1"/>
    <col min="8699" max="8699" width="8.33203125" style="515" customWidth="1"/>
    <col min="8700" max="8700" width="54.33203125" style="515" customWidth="1"/>
    <col min="8701" max="8701" width="39.77734375" style="515" customWidth="1"/>
    <col min="8702" max="8703" width="9.33203125" style="515" customWidth="1"/>
    <col min="8704" max="8704" width="15.88671875" style="515" customWidth="1"/>
    <col min="8705" max="8732" width="11.44140625" style="515" customWidth="1"/>
    <col min="8733" max="8952" width="8.88671875" style="515"/>
    <col min="8953" max="8953" width="1.33203125" style="515" customWidth="1"/>
    <col min="8954" max="8954" width="7.88671875" style="515" customWidth="1"/>
    <col min="8955" max="8955" width="8.33203125" style="515" customWidth="1"/>
    <col min="8956" max="8956" width="54.33203125" style="515" customWidth="1"/>
    <col min="8957" max="8957" width="39.77734375" style="515" customWidth="1"/>
    <col min="8958" max="8959" width="9.33203125" style="515" customWidth="1"/>
    <col min="8960" max="8960" width="15.88671875" style="515" customWidth="1"/>
    <col min="8961" max="8988" width="11.44140625" style="515" customWidth="1"/>
    <col min="8989" max="9208" width="8.88671875" style="515"/>
    <col min="9209" max="9209" width="1.33203125" style="515" customWidth="1"/>
    <col min="9210" max="9210" width="7.88671875" style="515" customWidth="1"/>
    <col min="9211" max="9211" width="8.33203125" style="515" customWidth="1"/>
    <col min="9212" max="9212" width="54.33203125" style="515" customWidth="1"/>
    <col min="9213" max="9213" width="39.77734375" style="515" customWidth="1"/>
    <col min="9214" max="9215" width="9.33203125" style="515" customWidth="1"/>
    <col min="9216" max="9216" width="15.88671875" style="515" customWidth="1"/>
    <col min="9217" max="9244" width="11.44140625" style="515" customWidth="1"/>
    <col min="9245" max="9464" width="8.88671875" style="515"/>
    <col min="9465" max="9465" width="1.33203125" style="515" customWidth="1"/>
    <col min="9466" max="9466" width="7.88671875" style="515" customWidth="1"/>
    <col min="9467" max="9467" width="8.33203125" style="515" customWidth="1"/>
    <col min="9468" max="9468" width="54.33203125" style="515" customWidth="1"/>
    <col min="9469" max="9469" width="39.77734375" style="515" customWidth="1"/>
    <col min="9470" max="9471" width="9.33203125" style="515" customWidth="1"/>
    <col min="9472" max="9472" width="15.88671875" style="515" customWidth="1"/>
    <col min="9473" max="9500" width="11.44140625" style="515" customWidth="1"/>
    <col min="9501" max="9720" width="8.88671875" style="515"/>
    <col min="9721" max="9721" width="1.33203125" style="515" customWidth="1"/>
    <col min="9722" max="9722" width="7.88671875" style="515" customWidth="1"/>
    <col min="9723" max="9723" width="8.33203125" style="515" customWidth="1"/>
    <col min="9724" max="9724" width="54.33203125" style="515" customWidth="1"/>
    <col min="9725" max="9725" width="39.77734375" style="515" customWidth="1"/>
    <col min="9726" max="9727" width="9.33203125" style="515" customWidth="1"/>
    <col min="9728" max="9728" width="15.88671875" style="515" customWidth="1"/>
    <col min="9729" max="9756" width="11.44140625" style="515" customWidth="1"/>
    <col min="9757" max="9976" width="8.88671875" style="515"/>
    <col min="9977" max="9977" width="1.33203125" style="515" customWidth="1"/>
    <col min="9978" max="9978" width="7.88671875" style="515" customWidth="1"/>
    <col min="9979" max="9979" width="8.33203125" style="515" customWidth="1"/>
    <col min="9980" max="9980" width="54.33203125" style="515" customWidth="1"/>
    <col min="9981" max="9981" width="39.77734375" style="515" customWidth="1"/>
    <col min="9982" max="9983" width="9.33203125" style="515" customWidth="1"/>
    <col min="9984" max="9984" width="15.88671875" style="515" customWidth="1"/>
    <col min="9985" max="10012" width="11.44140625" style="515" customWidth="1"/>
    <col min="10013" max="10232" width="8.88671875" style="515"/>
    <col min="10233" max="10233" width="1.33203125" style="515" customWidth="1"/>
    <col min="10234" max="10234" width="7.88671875" style="515" customWidth="1"/>
    <col min="10235" max="10235" width="8.33203125" style="515" customWidth="1"/>
    <col min="10236" max="10236" width="54.33203125" style="515" customWidth="1"/>
    <col min="10237" max="10237" width="39.77734375" style="515" customWidth="1"/>
    <col min="10238" max="10239" width="9.33203125" style="515" customWidth="1"/>
    <col min="10240" max="10240" width="15.88671875" style="515" customWidth="1"/>
    <col min="10241" max="10268" width="11.44140625" style="515" customWidth="1"/>
    <col min="10269" max="10488" width="8.88671875" style="515"/>
    <col min="10489" max="10489" width="1.33203125" style="515" customWidth="1"/>
    <col min="10490" max="10490" width="7.88671875" style="515" customWidth="1"/>
    <col min="10491" max="10491" width="8.33203125" style="515" customWidth="1"/>
    <col min="10492" max="10492" width="54.33203125" style="515" customWidth="1"/>
    <col min="10493" max="10493" width="39.77734375" style="515" customWidth="1"/>
    <col min="10494" max="10495" width="9.33203125" style="515" customWidth="1"/>
    <col min="10496" max="10496" width="15.88671875" style="515" customWidth="1"/>
    <col min="10497" max="10524" width="11.44140625" style="515" customWidth="1"/>
    <col min="10525" max="10744" width="8.88671875" style="515"/>
    <col min="10745" max="10745" width="1.33203125" style="515" customWidth="1"/>
    <col min="10746" max="10746" width="7.88671875" style="515" customWidth="1"/>
    <col min="10747" max="10747" width="8.33203125" style="515" customWidth="1"/>
    <col min="10748" max="10748" width="54.33203125" style="515" customWidth="1"/>
    <col min="10749" max="10749" width="39.77734375" style="515" customWidth="1"/>
    <col min="10750" max="10751" width="9.33203125" style="515" customWidth="1"/>
    <col min="10752" max="10752" width="15.88671875" style="515" customWidth="1"/>
    <col min="10753" max="10780" width="11.44140625" style="515" customWidth="1"/>
    <col min="10781" max="11000" width="8.88671875" style="515"/>
    <col min="11001" max="11001" width="1.33203125" style="515" customWidth="1"/>
    <col min="11002" max="11002" width="7.88671875" style="515" customWidth="1"/>
    <col min="11003" max="11003" width="8.33203125" style="515" customWidth="1"/>
    <col min="11004" max="11004" width="54.33203125" style="515" customWidth="1"/>
    <col min="11005" max="11005" width="39.77734375" style="515" customWidth="1"/>
    <col min="11006" max="11007" width="9.33203125" style="515" customWidth="1"/>
    <col min="11008" max="11008" width="15.88671875" style="515" customWidth="1"/>
    <col min="11009" max="11036" width="11.44140625" style="515" customWidth="1"/>
    <col min="11037" max="11256" width="8.88671875" style="515"/>
    <col min="11257" max="11257" width="1.33203125" style="515" customWidth="1"/>
    <col min="11258" max="11258" width="7.88671875" style="515" customWidth="1"/>
    <col min="11259" max="11259" width="8.33203125" style="515" customWidth="1"/>
    <col min="11260" max="11260" width="54.33203125" style="515" customWidth="1"/>
    <col min="11261" max="11261" width="39.77734375" style="515" customWidth="1"/>
    <col min="11262" max="11263" width="9.33203125" style="515" customWidth="1"/>
    <col min="11264" max="11264" width="15.88671875" style="515" customWidth="1"/>
    <col min="11265" max="11292" width="11.44140625" style="515" customWidth="1"/>
    <col min="11293" max="11512" width="8.88671875" style="515"/>
    <col min="11513" max="11513" width="1.33203125" style="515" customWidth="1"/>
    <col min="11514" max="11514" width="7.88671875" style="515" customWidth="1"/>
    <col min="11515" max="11515" width="8.33203125" style="515" customWidth="1"/>
    <col min="11516" max="11516" width="54.33203125" style="515" customWidth="1"/>
    <col min="11517" max="11517" width="39.77734375" style="515" customWidth="1"/>
    <col min="11518" max="11519" width="9.33203125" style="515" customWidth="1"/>
    <col min="11520" max="11520" width="15.88671875" style="515" customWidth="1"/>
    <col min="11521" max="11548" width="11.44140625" style="515" customWidth="1"/>
    <col min="11549" max="11768" width="8.88671875" style="515"/>
    <col min="11769" max="11769" width="1.33203125" style="515" customWidth="1"/>
    <col min="11770" max="11770" width="7.88671875" style="515" customWidth="1"/>
    <col min="11771" max="11771" width="8.33203125" style="515" customWidth="1"/>
    <col min="11772" max="11772" width="54.33203125" style="515" customWidth="1"/>
    <col min="11773" max="11773" width="39.77734375" style="515" customWidth="1"/>
    <col min="11774" max="11775" width="9.33203125" style="515" customWidth="1"/>
    <col min="11776" max="11776" width="15.88671875" style="515" customWidth="1"/>
    <col min="11777" max="11804" width="11.44140625" style="515" customWidth="1"/>
    <col min="11805" max="12024" width="8.88671875" style="515"/>
    <col min="12025" max="12025" width="1.33203125" style="515" customWidth="1"/>
    <col min="12026" max="12026" width="7.88671875" style="515" customWidth="1"/>
    <col min="12027" max="12027" width="8.33203125" style="515" customWidth="1"/>
    <col min="12028" max="12028" width="54.33203125" style="515" customWidth="1"/>
    <col min="12029" max="12029" width="39.77734375" style="515" customWidth="1"/>
    <col min="12030" max="12031" width="9.33203125" style="515" customWidth="1"/>
    <col min="12032" max="12032" width="15.88671875" style="515" customWidth="1"/>
    <col min="12033" max="12060" width="11.44140625" style="515" customWidth="1"/>
    <col min="12061" max="12280" width="8.88671875" style="515"/>
    <col min="12281" max="12281" width="1.33203125" style="515" customWidth="1"/>
    <col min="12282" max="12282" width="7.88671875" style="515" customWidth="1"/>
    <col min="12283" max="12283" width="8.33203125" style="515" customWidth="1"/>
    <col min="12284" max="12284" width="54.33203125" style="515" customWidth="1"/>
    <col min="12285" max="12285" width="39.77734375" style="515" customWidth="1"/>
    <col min="12286" max="12287" width="9.33203125" style="515" customWidth="1"/>
    <col min="12288" max="12288" width="15.88671875" style="515" customWidth="1"/>
    <col min="12289" max="12316" width="11.44140625" style="515" customWidth="1"/>
    <col min="12317" max="12536" width="8.88671875" style="515"/>
    <col min="12537" max="12537" width="1.33203125" style="515" customWidth="1"/>
    <col min="12538" max="12538" width="7.88671875" style="515" customWidth="1"/>
    <col min="12539" max="12539" width="8.33203125" style="515" customWidth="1"/>
    <col min="12540" max="12540" width="54.33203125" style="515" customWidth="1"/>
    <col min="12541" max="12541" width="39.77734375" style="515" customWidth="1"/>
    <col min="12542" max="12543" width="9.33203125" style="515" customWidth="1"/>
    <col min="12544" max="12544" width="15.88671875" style="515" customWidth="1"/>
    <col min="12545" max="12572" width="11.44140625" style="515" customWidth="1"/>
    <col min="12573" max="12792" width="8.88671875" style="515"/>
    <col min="12793" max="12793" width="1.33203125" style="515" customWidth="1"/>
    <col min="12794" max="12794" width="7.88671875" style="515" customWidth="1"/>
    <col min="12795" max="12795" width="8.33203125" style="515" customWidth="1"/>
    <col min="12796" max="12796" width="54.33203125" style="515" customWidth="1"/>
    <col min="12797" max="12797" width="39.77734375" style="515" customWidth="1"/>
    <col min="12798" max="12799" width="9.33203125" style="515" customWidth="1"/>
    <col min="12800" max="12800" width="15.88671875" style="515" customWidth="1"/>
    <col min="12801" max="12828" width="11.44140625" style="515" customWidth="1"/>
    <col min="12829" max="13048" width="8.88671875" style="515"/>
    <col min="13049" max="13049" width="1.33203125" style="515" customWidth="1"/>
    <col min="13050" max="13050" width="7.88671875" style="515" customWidth="1"/>
    <col min="13051" max="13051" width="8.33203125" style="515" customWidth="1"/>
    <col min="13052" max="13052" width="54.33203125" style="515" customWidth="1"/>
    <col min="13053" max="13053" width="39.77734375" style="515" customWidth="1"/>
    <col min="13054" max="13055" width="9.33203125" style="515" customWidth="1"/>
    <col min="13056" max="13056" width="15.88671875" style="515" customWidth="1"/>
    <col min="13057" max="13084" width="11.44140625" style="515" customWidth="1"/>
    <col min="13085" max="13304" width="8.88671875" style="515"/>
    <col min="13305" max="13305" width="1.33203125" style="515" customWidth="1"/>
    <col min="13306" max="13306" width="7.88671875" style="515" customWidth="1"/>
    <col min="13307" max="13307" width="8.33203125" style="515" customWidth="1"/>
    <col min="13308" max="13308" width="54.33203125" style="515" customWidth="1"/>
    <col min="13309" max="13309" width="39.77734375" style="515" customWidth="1"/>
    <col min="13310" max="13311" width="9.33203125" style="515" customWidth="1"/>
    <col min="13312" max="13312" width="15.88671875" style="515" customWidth="1"/>
    <col min="13313" max="13340" width="11.44140625" style="515" customWidth="1"/>
    <col min="13341" max="13560" width="8.88671875" style="515"/>
    <col min="13561" max="13561" width="1.33203125" style="515" customWidth="1"/>
    <col min="13562" max="13562" width="7.88671875" style="515" customWidth="1"/>
    <col min="13563" max="13563" width="8.33203125" style="515" customWidth="1"/>
    <col min="13564" max="13564" width="54.33203125" style="515" customWidth="1"/>
    <col min="13565" max="13565" width="39.77734375" style="515" customWidth="1"/>
    <col min="13566" max="13567" width="9.33203125" style="515" customWidth="1"/>
    <col min="13568" max="13568" width="15.88671875" style="515" customWidth="1"/>
    <col min="13569" max="13596" width="11.44140625" style="515" customWidth="1"/>
    <col min="13597" max="13816" width="8.88671875" style="515"/>
    <col min="13817" max="13817" width="1.33203125" style="515" customWidth="1"/>
    <col min="13818" max="13818" width="7.88671875" style="515" customWidth="1"/>
    <col min="13819" max="13819" width="8.33203125" style="515" customWidth="1"/>
    <col min="13820" max="13820" width="54.33203125" style="515" customWidth="1"/>
    <col min="13821" max="13821" width="39.77734375" style="515" customWidth="1"/>
    <col min="13822" max="13823" width="9.33203125" style="515" customWidth="1"/>
    <col min="13824" max="13824" width="15.88671875" style="515" customWidth="1"/>
    <col min="13825" max="13852" width="11.44140625" style="515" customWidth="1"/>
    <col min="13853" max="14072" width="8.88671875" style="515"/>
    <col min="14073" max="14073" width="1.33203125" style="515" customWidth="1"/>
    <col min="14074" max="14074" width="7.88671875" style="515" customWidth="1"/>
    <col min="14075" max="14075" width="8.33203125" style="515" customWidth="1"/>
    <col min="14076" max="14076" width="54.33203125" style="515" customWidth="1"/>
    <col min="14077" max="14077" width="39.77734375" style="515" customWidth="1"/>
    <col min="14078" max="14079" width="9.33203125" style="515" customWidth="1"/>
    <col min="14080" max="14080" width="15.88671875" style="515" customWidth="1"/>
    <col min="14081" max="14108" width="11.44140625" style="515" customWidth="1"/>
    <col min="14109" max="14328" width="8.88671875" style="515"/>
    <col min="14329" max="14329" width="1.33203125" style="515" customWidth="1"/>
    <col min="14330" max="14330" width="7.88671875" style="515" customWidth="1"/>
    <col min="14331" max="14331" width="8.33203125" style="515" customWidth="1"/>
    <col min="14332" max="14332" width="54.33203125" style="515" customWidth="1"/>
    <col min="14333" max="14333" width="39.77734375" style="515" customWidth="1"/>
    <col min="14334" max="14335" width="9.33203125" style="515" customWidth="1"/>
    <col min="14336" max="14336" width="15.88671875" style="515" customWidth="1"/>
    <col min="14337" max="14364" width="11.44140625" style="515" customWidth="1"/>
    <col min="14365" max="14584" width="8.88671875" style="515"/>
    <col min="14585" max="14585" width="1.33203125" style="515" customWidth="1"/>
    <col min="14586" max="14586" width="7.88671875" style="515" customWidth="1"/>
    <col min="14587" max="14587" width="8.33203125" style="515" customWidth="1"/>
    <col min="14588" max="14588" width="54.33203125" style="515" customWidth="1"/>
    <col min="14589" max="14589" width="39.77734375" style="515" customWidth="1"/>
    <col min="14590" max="14591" width="9.33203125" style="515" customWidth="1"/>
    <col min="14592" max="14592" width="15.88671875" style="515" customWidth="1"/>
    <col min="14593" max="14620" width="11.44140625" style="515" customWidth="1"/>
    <col min="14621" max="14840" width="8.88671875" style="515"/>
    <col min="14841" max="14841" width="1.33203125" style="515" customWidth="1"/>
    <col min="14842" max="14842" width="7.88671875" style="515" customWidth="1"/>
    <col min="14843" max="14843" width="8.33203125" style="515" customWidth="1"/>
    <col min="14844" max="14844" width="54.33203125" style="515" customWidth="1"/>
    <col min="14845" max="14845" width="39.77734375" style="515" customWidth="1"/>
    <col min="14846" max="14847" width="9.33203125" style="515" customWidth="1"/>
    <col min="14848" max="14848" width="15.88671875" style="515" customWidth="1"/>
    <col min="14849" max="14876" width="11.44140625" style="515" customWidth="1"/>
    <col min="14877" max="15096" width="8.88671875" style="515"/>
    <col min="15097" max="15097" width="1.33203125" style="515" customWidth="1"/>
    <col min="15098" max="15098" width="7.88671875" style="515" customWidth="1"/>
    <col min="15099" max="15099" width="8.33203125" style="515" customWidth="1"/>
    <col min="15100" max="15100" width="54.33203125" style="515" customWidth="1"/>
    <col min="15101" max="15101" width="39.77734375" style="515" customWidth="1"/>
    <col min="15102" max="15103" width="9.33203125" style="515" customWidth="1"/>
    <col min="15104" max="15104" width="15.88671875" style="515" customWidth="1"/>
    <col min="15105" max="15132" width="11.44140625" style="515" customWidth="1"/>
    <col min="15133" max="15352" width="8.88671875" style="515"/>
    <col min="15353" max="15353" width="1.33203125" style="515" customWidth="1"/>
    <col min="15354" max="15354" width="7.88671875" style="515" customWidth="1"/>
    <col min="15355" max="15355" width="8.33203125" style="515" customWidth="1"/>
    <col min="15356" max="15356" width="54.33203125" style="515" customWidth="1"/>
    <col min="15357" max="15357" width="39.77734375" style="515" customWidth="1"/>
    <col min="15358" max="15359" width="9.33203125" style="515" customWidth="1"/>
    <col min="15360" max="15360" width="15.88671875" style="515" customWidth="1"/>
    <col min="15361" max="15388" width="11.44140625" style="515" customWidth="1"/>
    <col min="15389" max="15608" width="8.88671875" style="515"/>
    <col min="15609" max="15609" width="1.33203125" style="515" customWidth="1"/>
    <col min="15610" max="15610" width="7.88671875" style="515" customWidth="1"/>
    <col min="15611" max="15611" width="8.33203125" style="515" customWidth="1"/>
    <col min="15612" max="15612" width="54.33203125" style="515" customWidth="1"/>
    <col min="15613" max="15613" width="39.77734375" style="515" customWidth="1"/>
    <col min="15614" max="15615" width="9.33203125" style="515" customWidth="1"/>
    <col min="15616" max="15616" width="15.88671875" style="515" customWidth="1"/>
    <col min="15617" max="15644" width="11.44140625" style="515" customWidth="1"/>
    <col min="15645" max="15864" width="8.88671875" style="515"/>
    <col min="15865" max="15865" width="1.33203125" style="515" customWidth="1"/>
    <col min="15866" max="15866" width="7.88671875" style="515" customWidth="1"/>
    <col min="15867" max="15867" width="8.33203125" style="515" customWidth="1"/>
    <col min="15868" max="15868" width="54.33203125" style="515" customWidth="1"/>
    <col min="15869" max="15869" width="39.77734375" style="515" customWidth="1"/>
    <col min="15870" max="15871" width="9.33203125" style="515" customWidth="1"/>
    <col min="15872" max="15872" width="15.88671875" style="515" customWidth="1"/>
    <col min="15873" max="15900" width="11.44140625" style="515" customWidth="1"/>
    <col min="15901" max="16120" width="8.88671875" style="515"/>
    <col min="16121" max="16121" width="1.33203125" style="515" customWidth="1"/>
    <col min="16122" max="16122" width="7.88671875" style="515" customWidth="1"/>
    <col min="16123" max="16123" width="8.33203125" style="515" customWidth="1"/>
    <col min="16124" max="16124" width="54.33203125" style="515" customWidth="1"/>
    <col min="16125" max="16125" width="39.77734375" style="515" customWidth="1"/>
    <col min="16126" max="16127" width="9.33203125" style="515" customWidth="1"/>
    <col min="16128" max="16128" width="15.88671875" style="515" customWidth="1"/>
    <col min="16129" max="16156" width="11.44140625" style="515" customWidth="1"/>
    <col min="16157" max="16384" width="8.88671875" style="515"/>
  </cols>
  <sheetData>
    <row r="1" spans="1:37" ht="18.75" customHeight="1" thickBot="1" x14ac:dyDescent="0.25">
      <c r="A1" s="622"/>
      <c r="B1" s="623"/>
      <c r="C1" s="624" t="s">
        <v>342</v>
      </c>
      <c r="D1" s="625"/>
      <c r="E1" s="626"/>
      <c r="F1" s="627"/>
      <c r="G1" s="627"/>
      <c r="H1" s="628"/>
      <c r="I1" s="531"/>
      <c r="J1" s="532"/>
      <c r="K1" s="629"/>
      <c r="L1" s="533"/>
      <c r="M1" s="628"/>
      <c r="N1" s="627"/>
      <c r="O1" s="628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30"/>
      <c r="AI1" s="629"/>
      <c r="AJ1" s="629"/>
    </row>
    <row r="2" spans="1:37" ht="32.25" thickBot="1" x14ac:dyDescent="0.25">
      <c r="A2" s="536"/>
      <c r="B2" s="537"/>
      <c r="C2" s="538" t="s">
        <v>115</v>
      </c>
      <c r="D2" s="539" t="s">
        <v>143</v>
      </c>
      <c r="E2" s="631" t="s">
        <v>116</v>
      </c>
      <c r="F2" s="539" t="s">
        <v>144</v>
      </c>
      <c r="G2" s="539" t="s">
        <v>192</v>
      </c>
      <c r="H2" s="541" t="str">
        <f>'TITLE PAGE'!D14</f>
        <v>2016-17</v>
      </c>
      <c r="I2" s="542" t="str">
        <f>'WRZ summary'!E3</f>
        <v>For info 2017-18</v>
      </c>
      <c r="J2" s="543" t="str">
        <f>'WRZ summary'!F3</f>
        <v>For info 2018-19</v>
      </c>
      <c r="K2" s="543" t="str">
        <f>'WRZ summary'!G3</f>
        <v>For info 2019-20</v>
      </c>
      <c r="L2" s="544" t="str">
        <f>'WRZ summary'!H3</f>
        <v>2020-21</v>
      </c>
      <c r="M2" s="544" t="str">
        <f>'WRZ summary'!I3</f>
        <v>2021-22</v>
      </c>
      <c r="N2" s="544" t="str">
        <f>'WRZ summary'!J3</f>
        <v>2022-23</v>
      </c>
      <c r="O2" s="544" t="str">
        <f>'WRZ summary'!K3</f>
        <v>2023-24</v>
      </c>
      <c r="P2" s="544" t="str">
        <f>'WRZ summary'!L3</f>
        <v>2024-25</v>
      </c>
      <c r="Q2" s="544" t="str">
        <f>'WRZ summary'!M3</f>
        <v>2025-26</v>
      </c>
      <c r="R2" s="544" t="str">
        <f>'WRZ summary'!N3</f>
        <v>2026-27</v>
      </c>
      <c r="S2" s="544" t="str">
        <f>'WRZ summary'!O3</f>
        <v>2027-28</v>
      </c>
      <c r="T2" s="544" t="str">
        <f>'WRZ summary'!P3</f>
        <v>2028-29</v>
      </c>
      <c r="U2" s="544" t="str">
        <f>'WRZ summary'!Q3</f>
        <v>2029-2030</v>
      </c>
      <c r="V2" s="544" t="str">
        <f>'WRZ summary'!R3</f>
        <v>2030-2031</v>
      </c>
      <c r="W2" s="544" t="str">
        <f>'WRZ summary'!S3</f>
        <v>2031-2032</v>
      </c>
      <c r="X2" s="544" t="str">
        <f>'WRZ summary'!T3</f>
        <v>2032-33</v>
      </c>
      <c r="Y2" s="544" t="str">
        <f>'WRZ summary'!U3</f>
        <v>2033-34</v>
      </c>
      <c r="Z2" s="544" t="str">
        <f>'WRZ summary'!V3</f>
        <v>2034-35</v>
      </c>
      <c r="AA2" s="544" t="str">
        <f>'WRZ summary'!W3</f>
        <v>2035-36</v>
      </c>
      <c r="AB2" s="544" t="str">
        <f>'WRZ summary'!X3</f>
        <v>2036-37</v>
      </c>
      <c r="AC2" s="544" t="str">
        <f>'WRZ summary'!Y3</f>
        <v>2037-38</v>
      </c>
      <c r="AD2" s="544" t="str">
        <f>'WRZ summary'!Z3</f>
        <v>2038-39</v>
      </c>
      <c r="AE2" s="544" t="str">
        <f>'WRZ summary'!AA3</f>
        <v>2039-40</v>
      </c>
      <c r="AF2" s="544" t="str">
        <f>'WRZ summary'!AB3</f>
        <v>2040-41</v>
      </c>
      <c r="AG2" s="544" t="str">
        <f>'WRZ summary'!AC3</f>
        <v>2041-42</v>
      </c>
      <c r="AH2" s="544" t="str">
        <f>'WRZ summary'!AD3</f>
        <v>2042-43</v>
      </c>
      <c r="AI2" s="544" t="str">
        <f>'WRZ summary'!AE3</f>
        <v>2043-44</v>
      </c>
      <c r="AJ2" s="545" t="str">
        <f>'WRZ summary'!AF3</f>
        <v>2044-45</v>
      </c>
    </row>
    <row r="3" spans="1:37" x14ac:dyDescent="0.2">
      <c r="A3" s="134"/>
      <c r="B3" s="632" t="s">
        <v>343</v>
      </c>
      <c r="C3" s="319" t="s">
        <v>344</v>
      </c>
      <c r="D3" s="633" t="s">
        <v>345</v>
      </c>
      <c r="E3" s="633" t="s">
        <v>346</v>
      </c>
      <c r="F3" s="319" t="s">
        <v>78</v>
      </c>
      <c r="G3" s="295">
        <v>2</v>
      </c>
      <c r="H3" s="570">
        <f>'3. BL Demand'!H3+'3. BL Demand'!H4+'3. BL Demand'!H5+'3. BL Demand'!H6+'3. BL Demand'!H28+'3. BL Demand'!H29+'3. BL Demand'!H34+'3. BL Demand'!H35</f>
        <v>4.3707087257813697</v>
      </c>
      <c r="I3" s="597">
        <f>'3. BL Demand'!I3+'3. BL Demand'!I4+'3. BL Demand'!I5+'3. BL Demand'!I6+'3. BL Demand'!I28+'3. BL Demand'!I29+'3. BL Demand'!I34+'3. BL Demand'!I35</f>
        <v>4.3561061195770172</v>
      </c>
      <c r="J3" s="597">
        <f>'3. BL Demand'!J3+'3. BL Demand'!J4+'3. BL Demand'!J5+'3. BL Demand'!J6+'3. BL Demand'!J28+'3. BL Demand'!J29+'3. BL Demand'!J34+'3. BL Demand'!J35</f>
        <v>4.3475571404475843</v>
      </c>
      <c r="K3" s="597">
        <f>'3. BL Demand'!K3+'3. BL Demand'!K4+'3. BL Demand'!K5+'3. BL Demand'!K6+'3. BL Demand'!K28+'3. BL Demand'!K29+'3. BL Demand'!K34+'3. BL Demand'!K35</f>
        <v>4.3332096193376346</v>
      </c>
      <c r="L3" s="242">
        <f>'3. BL Demand'!L3+'3. BL Demand'!L4+'3. BL Demand'!L5+'3. BL Demand'!L6+'3. BL Demand'!L28+'3. BL Demand'!L29+'3. BL Demand'!L34+'3. BL Demand'!L35</f>
        <v>4.3332282978081542</v>
      </c>
      <c r="M3" s="453">
        <f>'3. BL Demand'!M3+'3. BL Demand'!M4+'3. BL Demand'!M5+'3. BL Demand'!M6+'3. BL Demand'!M28+'3. BL Demand'!M29+'3. BL Demand'!M34+'3. BL Demand'!M35</f>
        <v>4.3448865557942513</v>
      </c>
      <c r="N3" s="453">
        <f>'3. BL Demand'!N3+'3. BL Demand'!N4+'3. BL Demand'!N5+'3. BL Demand'!N6+'3. BL Demand'!N28+'3. BL Demand'!N29+'3. BL Demand'!N34+'3. BL Demand'!N35</f>
        <v>4.3555471790150575</v>
      </c>
      <c r="O3" s="453">
        <f>'3. BL Demand'!O3+'3. BL Demand'!O4+'3. BL Demand'!O5+'3. BL Demand'!O6+'3. BL Demand'!O28+'3. BL Demand'!O29+'3. BL Demand'!O34+'3. BL Demand'!O35</f>
        <v>4.3664134716804126</v>
      </c>
      <c r="P3" s="453">
        <f>'3. BL Demand'!P3+'3. BL Demand'!P4+'3. BL Demand'!P5+'3. BL Demand'!P6+'3. BL Demand'!P28+'3. BL Demand'!P29+'3. BL Demand'!P34+'3. BL Demand'!P35</f>
        <v>4.3719713984817821</v>
      </c>
      <c r="Q3" s="453">
        <f>'3. BL Demand'!Q3+'3. BL Demand'!Q4+'3. BL Demand'!Q5+'3. BL Demand'!Q6+'3. BL Demand'!Q28+'3. BL Demand'!Q29+'3. BL Demand'!Q34+'3. BL Demand'!Q35</f>
        <v>4.383516184055031</v>
      </c>
      <c r="R3" s="453">
        <f>'3. BL Demand'!R3+'3. BL Demand'!R4+'3. BL Demand'!R5+'3. BL Demand'!R6+'3. BL Demand'!R28+'3. BL Demand'!R29+'3. BL Demand'!R34+'3. BL Demand'!R35</f>
        <v>4.3898490426147792</v>
      </c>
      <c r="S3" s="453">
        <f>'3. BL Demand'!S3+'3. BL Demand'!S4+'3. BL Demand'!S5+'3. BL Demand'!S6+'3. BL Demand'!S28+'3. BL Demand'!S29+'3. BL Demand'!S34+'3. BL Demand'!S35</f>
        <v>4.3965686440777025</v>
      </c>
      <c r="T3" s="453">
        <f>'3. BL Demand'!T3+'3. BL Demand'!T4+'3. BL Demand'!T5+'3. BL Demand'!T6+'3. BL Demand'!T28+'3. BL Demand'!T29+'3. BL Demand'!T34+'3. BL Demand'!T35</f>
        <v>4.399623284714715</v>
      </c>
      <c r="U3" s="453">
        <f>'3. BL Demand'!U3+'3. BL Demand'!U4+'3. BL Demand'!U5+'3. BL Demand'!U6+'3. BL Demand'!U28+'3. BL Demand'!U29+'3. BL Demand'!U34+'3. BL Demand'!U35</f>
        <v>4.4109511959001146</v>
      </c>
      <c r="V3" s="453">
        <f>'3. BL Demand'!V3+'3. BL Demand'!V4+'3. BL Demand'!V5+'3. BL Demand'!V6+'3. BL Demand'!V28+'3. BL Demand'!V29+'3. BL Demand'!V34+'3. BL Demand'!V35</f>
        <v>4.4145211600801275</v>
      </c>
      <c r="W3" s="453">
        <f>'3. BL Demand'!W3+'3. BL Demand'!W4+'3. BL Demand'!W5+'3. BL Demand'!W6+'3. BL Demand'!W28+'3. BL Demand'!W29+'3. BL Demand'!W34+'3. BL Demand'!W35</f>
        <v>4.4181926265000078</v>
      </c>
      <c r="X3" s="453">
        <f>'3. BL Demand'!X3+'3. BL Demand'!X4+'3. BL Demand'!X5+'3. BL Demand'!X6+'3. BL Demand'!X28+'3. BL Demand'!X29+'3. BL Demand'!X34+'3. BL Demand'!X35</f>
        <v>4.4177139053552112</v>
      </c>
      <c r="Y3" s="453">
        <f>'3. BL Demand'!Y3+'3. BL Demand'!Y4+'3. BL Demand'!Y5+'3. BL Demand'!Y6+'3. BL Demand'!Y28+'3. BL Demand'!Y29+'3. BL Demand'!Y34+'3. BL Demand'!Y35</f>
        <v>4.4250456072913549</v>
      </c>
      <c r="Z3" s="453">
        <f>'3. BL Demand'!Z3+'3. BL Demand'!Z4+'3. BL Demand'!Z5+'3. BL Demand'!Z6+'3. BL Demand'!Z28+'3. BL Demand'!Z29+'3. BL Demand'!Z34+'3. BL Demand'!Z35</f>
        <v>4.4280072791902683</v>
      </c>
      <c r="AA3" s="453">
        <f>'3. BL Demand'!AA3+'3. BL Demand'!AA4+'3. BL Demand'!AA5+'3. BL Demand'!AA6+'3. BL Demand'!AA28+'3. BL Demand'!AA29+'3. BL Demand'!AA34+'3. BL Demand'!AA35</f>
        <v>4.4320989883499671</v>
      </c>
      <c r="AB3" s="453">
        <f>'3. BL Demand'!AB3+'3. BL Demand'!AB4+'3. BL Demand'!AB5+'3. BL Demand'!AB6+'3. BL Demand'!AB28+'3. BL Demand'!AB29+'3. BL Demand'!AB34+'3. BL Demand'!AB35</f>
        <v>4.4325019306369198</v>
      </c>
      <c r="AC3" s="453">
        <f>'3. BL Demand'!AC3+'3. BL Demand'!AC4+'3. BL Demand'!AC5+'3. BL Demand'!AC6+'3. BL Demand'!AC28+'3. BL Demand'!AC29+'3. BL Demand'!AC34+'3. BL Demand'!AC35</f>
        <v>4.4415451207746042</v>
      </c>
      <c r="AD3" s="453">
        <f>'3. BL Demand'!AD3+'3. BL Demand'!AD4+'3. BL Demand'!AD5+'3. BL Demand'!AD6+'3. BL Demand'!AD28+'3. BL Demand'!AD29+'3. BL Demand'!AD34+'3. BL Demand'!AD35</f>
        <v>4.446609170609241</v>
      </c>
      <c r="AE3" s="453">
        <f>'3. BL Demand'!AE3+'3. BL Demand'!AE4+'3. BL Demand'!AE5+'3. BL Demand'!AE6+'3. BL Demand'!AE28+'3. BL Demand'!AE29+'3. BL Demand'!AE34+'3. BL Demand'!AE35</f>
        <v>4.451811848628914</v>
      </c>
      <c r="AF3" s="453">
        <f>'3. BL Demand'!AF3+'3. BL Demand'!AF4+'3. BL Demand'!AF5+'3. BL Demand'!AF6+'3. BL Demand'!AF28+'3. BL Demand'!AF29+'3. BL Demand'!AF34+'3. BL Demand'!AF35</f>
        <v>4.4529373875257665</v>
      </c>
      <c r="AG3" s="453">
        <f>'3. BL Demand'!AG3+'3. BL Demand'!AG4+'3. BL Demand'!AG5+'3. BL Demand'!AG6+'3. BL Demand'!AG28+'3. BL Demand'!AG29+'3. BL Demand'!AG34+'3. BL Demand'!AG35</f>
        <v>4.4622046608570871</v>
      </c>
      <c r="AH3" s="453">
        <f>'3. BL Demand'!AH3+'3. BL Demand'!AH4+'3. BL Demand'!AH5+'3. BL Demand'!AH6+'3. BL Demand'!AH28+'3. BL Demand'!AH29+'3. BL Demand'!AH34+'3. BL Demand'!AH35</f>
        <v>4.4676369477507638</v>
      </c>
      <c r="AI3" s="453">
        <f>'3. BL Demand'!AI3+'3. BL Demand'!AI4+'3. BL Demand'!AI5+'3. BL Demand'!AI6+'3. BL Demand'!AI28+'3. BL Demand'!AI29+'3. BL Demand'!AI34+'3. BL Demand'!AI35</f>
        <v>4.4729831750632014</v>
      </c>
      <c r="AJ3" s="453">
        <f>'3. BL Demand'!AJ3+'3. BL Demand'!AJ4+'3. BL Demand'!AJ5+'3. BL Demand'!AJ6+'3. BL Demand'!AJ28+'3. BL Demand'!AJ29+'3. BL Demand'!AJ34+'3. BL Demand'!AJ35</f>
        <v>4.4742929989467779</v>
      </c>
    </row>
    <row r="4" spans="1:37" x14ac:dyDescent="0.2">
      <c r="A4" s="134"/>
      <c r="B4" s="634"/>
      <c r="C4" s="319" t="s">
        <v>347</v>
      </c>
      <c r="D4" s="635" t="s">
        <v>348</v>
      </c>
      <c r="E4" s="636" t="s">
        <v>349</v>
      </c>
      <c r="F4" s="568" t="s">
        <v>78</v>
      </c>
      <c r="G4" s="568">
        <v>2</v>
      </c>
      <c r="H4" s="570">
        <f>('2. BL Supply'!H17+'2. BL Supply'!H18)-('2. BL Supply'!H24+'2. BL Supply'!H25)</f>
        <v>4.8136021606972443</v>
      </c>
      <c r="I4" s="597">
        <f>('2. BL Supply'!I17+'2. BL Supply'!I18)-('2. BL Supply'!I24+'2. BL Supply'!I25)</f>
        <v>4.8136021606972443</v>
      </c>
      <c r="J4" s="597">
        <f>('2. BL Supply'!J17+'2. BL Supply'!J18)-('2. BL Supply'!J24+'2. BL Supply'!J25)</f>
        <v>4.8136021606972443</v>
      </c>
      <c r="K4" s="597">
        <f>('2. BL Supply'!K17+'2. BL Supply'!K18)-('2. BL Supply'!K24+'2. BL Supply'!K25)</f>
        <v>4.8136021606972443</v>
      </c>
      <c r="L4" s="242">
        <f>('2. BL Supply'!L17+'2. BL Supply'!L18)-('2. BL Supply'!L24+'2. BL Supply'!L25)</f>
        <v>4.8136021606972443</v>
      </c>
      <c r="M4" s="242">
        <f>('2. BL Supply'!M17+'2. BL Supply'!M18)-('2. BL Supply'!M24+'2. BL Supply'!M25)</f>
        <v>4.8136021606972443</v>
      </c>
      <c r="N4" s="242">
        <f>('2. BL Supply'!N17+'2. BL Supply'!N18)-('2. BL Supply'!N24+'2. BL Supply'!N25)</f>
        <v>4.8136021606972443</v>
      </c>
      <c r="O4" s="242">
        <f>('2. BL Supply'!O17+'2. BL Supply'!O18)-('2. BL Supply'!O24+'2. BL Supply'!O25)</f>
        <v>4.8136021606972443</v>
      </c>
      <c r="P4" s="242">
        <f>('2. BL Supply'!P17+'2. BL Supply'!P18)-('2. BL Supply'!P24+'2. BL Supply'!P25)</f>
        <v>4.8136021606972443</v>
      </c>
      <c r="Q4" s="242">
        <f>('2. BL Supply'!Q17+'2. BL Supply'!Q18)-('2. BL Supply'!Q24+'2. BL Supply'!Q25)</f>
        <v>4.8136021606972443</v>
      </c>
      <c r="R4" s="242">
        <f>('2. BL Supply'!R17+'2. BL Supply'!R18)-('2. BL Supply'!R24+'2. BL Supply'!R25)</f>
        <v>4.8136021606972443</v>
      </c>
      <c r="S4" s="242">
        <f>('2. BL Supply'!S17+'2. BL Supply'!S18)-('2. BL Supply'!S24+'2. BL Supply'!S25)</f>
        <v>4.8136021606972443</v>
      </c>
      <c r="T4" s="242">
        <f>('2. BL Supply'!T17+'2. BL Supply'!T18)-('2. BL Supply'!T24+'2. BL Supply'!T25)</f>
        <v>4.8136021606972443</v>
      </c>
      <c r="U4" s="242">
        <f>('2. BL Supply'!U17+'2. BL Supply'!U18)-('2. BL Supply'!U24+'2. BL Supply'!U25)</f>
        <v>4.8136021606972443</v>
      </c>
      <c r="V4" s="242">
        <f>('2. BL Supply'!V17+'2. BL Supply'!V18)-('2. BL Supply'!V24+'2. BL Supply'!V25)</f>
        <v>4.3036021606972445</v>
      </c>
      <c r="W4" s="242">
        <f>('2. BL Supply'!W17+'2. BL Supply'!W18)-('2. BL Supply'!W24+'2. BL Supply'!W25)</f>
        <v>4.3036021606972445</v>
      </c>
      <c r="X4" s="242">
        <f>('2. BL Supply'!X17+'2. BL Supply'!X18)-('2. BL Supply'!X24+'2. BL Supply'!X25)</f>
        <v>4.3036021606972445</v>
      </c>
      <c r="Y4" s="242">
        <f>('2. BL Supply'!Y17+'2. BL Supply'!Y18)-('2. BL Supply'!Y24+'2. BL Supply'!Y25)</f>
        <v>4.3036021606972445</v>
      </c>
      <c r="Z4" s="242">
        <f>('2. BL Supply'!Z17+'2. BL Supply'!Z18)-('2. BL Supply'!Z24+'2. BL Supply'!Z25)</f>
        <v>4.3036021606972445</v>
      </c>
      <c r="AA4" s="242">
        <f>('2. BL Supply'!AA17+'2. BL Supply'!AA18)-('2. BL Supply'!AA24+'2. BL Supply'!AA25)</f>
        <v>4.3036021606972445</v>
      </c>
      <c r="AB4" s="242">
        <f>('2. BL Supply'!AB17+'2. BL Supply'!AB18)-('2. BL Supply'!AB24+'2. BL Supply'!AB25)</f>
        <v>4.3036021606972445</v>
      </c>
      <c r="AC4" s="242">
        <f>('2. BL Supply'!AC17+'2. BL Supply'!AC18)-('2. BL Supply'!AC24+'2. BL Supply'!AC25)</f>
        <v>4.3036021606972445</v>
      </c>
      <c r="AD4" s="242">
        <f>('2. BL Supply'!AD17+'2. BL Supply'!AD18)-('2. BL Supply'!AD24+'2. BL Supply'!AD25)</f>
        <v>4.3036021606972445</v>
      </c>
      <c r="AE4" s="242">
        <f>('2. BL Supply'!AE17+'2. BL Supply'!AE18)-('2. BL Supply'!AE24+'2. BL Supply'!AE25)</f>
        <v>4.3036021606972445</v>
      </c>
      <c r="AF4" s="242">
        <f>('2. BL Supply'!AF17+'2. BL Supply'!AF18)-('2. BL Supply'!AF24+'2. BL Supply'!AF25)</f>
        <v>4.3036021606972445</v>
      </c>
      <c r="AG4" s="242">
        <f>('2. BL Supply'!AG17+'2. BL Supply'!AG18)-('2. BL Supply'!AG24+'2. BL Supply'!AG25)</f>
        <v>4.3036021606972445</v>
      </c>
      <c r="AH4" s="242">
        <f>('2. BL Supply'!AH17+'2. BL Supply'!AH18)-('2. BL Supply'!AH24+'2. BL Supply'!AH25)</f>
        <v>4.3036021606972445</v>
      </c>
      <c r="AI4" s="242">
        <f>('2. BL Supply'!AI17+'2. BL Supply'!AI18)-('2. BL Supply'!AI24+'2. BL Supply'!AI25)</f>
        <v>4.3036021606972445</v>
      </c>
      <c r="AJ4" s="580">
        <f>('2. BL Supply'!AJ17+'2. BL Supply'!AJ18)-('2. BL Supply'!AJ24+'2. BL Supply'!AJ25)</f>
        <v>4.3036021606972445</v>
      </c>
    </row>
    <row r="5" spans="1:37" x14ac:dyDescent="0.2">
      <c r="A5" s="134"/>
      <c r="B5" s="634"/>
      <c r="C5" s="319" t="s">
        <v>76</v>
      </c>
      <c r="D5" s="635" t="s">
        <v>350</v>
      </c>
      <c r="E5" s="636" t="s">
        <v>351</v>
      </c>
      <c r="F5" s="568" t="s">
        <v>78</v>
      </c>
      <c r="G5" s="568">
        <v>2</v>
      </c>
      <c r="H5" s="570">
        <f>H4+('2. BL Supply'!H4+'2. BL Supply'!H7)-('2. BL Supply'!H10+'2. BL Supply'!H14)</f>
        <v>4.8136021606972443</v>
      </c>
      <c r="I5" s="597">
        <f>I4+('2. BL Supply'!I4+'2. BL Supply'!I7)-('2. BL Supply'!I10+'2. BL Supply'!I14)</f>
        <v>4.8136021606972443</v>
      </c>
      <c r="J5" s="597">
        <f>J4+('2. BL Supply'!J4+'2. BL Supply'!J7)-('2. BL Supply'!J10+'2. BL Supply'!J14)</f>
        <v>4.8136021606972443</v>
      </c>
      <c r="K5" s="597">
        <f>K4+('2. BL Supply'!K4+'2. BL Supply'!K7)-('2. BL Supply'!K10+'2. BL Supply'!K14)</f>
        <v>4.8136021606972443</v>
      </c>
      <c r="L5" s="242">
        <f>L4+('2. BL Supply'!L4+'2. BL Supply'!L7)-('2. BL Supply'!L10+'2. BL Supply'!L14)</f>
        <v>4.8136021606972443</v>
      </c>
      <c r="M5" s="242">
        <f>M4+('2. BL Supply'!M4+'2. BL Supply'!M7)-('2. BL Supply'!M10+'2. BL Supply'!M14)</f>
        <v>4.8136021606972443</v>
      </c>
      <c r="N5" s="242">
        <f>N4+('2. BL Supply'!N4+'2. BL Supply'!N7)-('2. BL Supply'!N10+'2. BL Supply'!N14)</f>
        <v>4.8136021606972443</v>
      </c>
      <c r="O5" s="242">
        <f>O4+('2. BL Supply'!O4+'2. BL Supply'!O7)-('2. BL Supply'!O10+'2. BL Supply'!O14)</f>
        <v>4.8136021606972443</v>
      </c>
      <c r="P5" s="242">
        <f>P4+('2. BL Supply'!P4+'2. BL Supply'!P7)-('2. BL Supply'!P10+'2. BL Supply'!P14)</f>
        <v>4.8136021606972443</v>
      </c>
      <c r="Q5" s="242">
        <f>Q4+('2. BL Supply'!Q4+'2. BL Supply'!Q7)-('2. BL Supply'!Q10+'2. BL Supply'!Q14)</f>
        <v>4.8136021606972443</v>
      </c>
      <c r="R5" s="242">
        <f>R4+('2. BL Supply'!R4+'2. BL Supply'!R7)-('2. BL Supply'!R10+'2. BL Supply'!R14)</f>
        <v>4.8136021606972443</v>
      </c>
      <c r="S5" s="242">
        <f>S4+('2. BL Supply'!S4+'2. BL Supply'!S7)-('2. BL Supply'!S10+'2. BL Supply'!S14)</f>
        <v>4.8136021606972443</v>
      </c>
      <c r="T5" s="242">
        <f>T4+('2. BL Supply'!T4+'2. BL Supply'!T7)-('2. BL Supply'!T10+'2. BL Supply'!T14)</f>
        <v>4.8136021606972443</v>
      </c>
      <c r="U5" s="242">
        <f>U4+('2. BL Supply'!U4+'2. BL Supply'!U7)-('2. BL Supply'!U10+'2. BL Supply'!U14)</f>
        <v>4.8136021606972443</v>
      </c>
      <c r="V5" s="242">
        <f>V4+('2. BL Supply'!V4+'2. BL Supply'!V7)-('2. BL Supply'!V10+'2. BL Supply'!V14)</f>
        <v>4.3036021606972445</v>
      </c>
      <c r="W5" s="242">
        <f>W4+('2. BL Supply'!W4+'2. BL Supply'!W7)-('2. BL Supply'!W10+'2. BL Supply'!W14)</f>
        <v>4.3036021606972445</v>
      </c>
      <c r="X5" s="242">
        <f>X4+('2. BL Supply'!X4+'2. BL Supply'!X7)-('2. BL Supply'!X10+'2. BL Supply'!X14)</f>
        <v>4.3036021606972445</v>
      </c>
      <c r="Y5" s="242">
        <f>Y4+('2. BL Supply'!Y4+'2. BL Supply'!Y7)-('2. BL Supply'!Y10+'2. BL Supply'!Y14)</f>
        <v>4.3036021606972445</v>
      </c>
      <c r="Z5" s="242">
        <f>Z4+('2. BL Supply'!Z4+'2. BL Supply'!Z7)-('2. BL Supply'!Z10+'2. BL Supply'!Z14)</f>
        <v>4.3036021606972445</v>
      </c>
      <c r="AA5" s="242">
        <f>AA4+('2. BL Supply'!AA4+'2. BL Supply'!AA7)-('2. BL Supply'!AA10+'2. BL Supply'!AA14)</f>
        <v>4.3036021606972445</v>
      </c>
      <c r="AB5" s="242">
        <f>AB4+('2. BL Supply'!AB4+'2. BL Supply'!AB7)-('2. BL Supply'!AB10+'2. BL Supply'!AB14)</f>
        <v>4.3036021606972445</v>
      </c>
      <c r="AC5" s="242">
        <f>AC4+('2. BL Supply'!AC4+'2. BL Supply'!AC7)-('2. BL Supply'!AC10+'2. BL Supply'!AC14)</f>
        <v>4.3036021606972445</v>
      </c>
      <c r="AD5" s="242">
        <f>AD4+('2. BL Supply'!AD4+'2. BL Supply'!AD7)-('2. BL Supply'!AD10+'2. BL Supply'!AD14)</f>
        <v>4.3036021606972445</v>
      </c>
      <c r="AE5" s="242">
        <f>AE4+('2. BL Supply'!AE4+'2. BL Supply'!AE7)-('2. BL Supply'!AE10+'2. BL Supply'!AE14)</f>
        <v>4.3036021606972445</v>
      </c>
      <c r="AF5" s="242">
        <f>AF4+('2. BL Supply'!AF4+'2. BL Supply'!AF7)-('2. BL Supply'!AF10+'2. BL Supply'!AF14)</f>
        <v>4.3036021606972445</v>
      </c>
      <c r="AG5" s="242">
        <f>AG4+('2. BL Supply'!AG4+'2. BL Supply'!AG7)-('2. BL Supply'!AG10+'2. BL Supply'!AG14)</f>
        <v>4.3036021606972445</v>
      </c>
      <c r="AH5" s="242">
        <f>AH4+('2. BL Supply'!AH4+'2. BL Supply'!AH7)-('2. BL Supply'!AH10+'2. BL Supply'!AH14)</f>
        <v>4.3036021606972445</v>
      </c>
      <c r="AI5" s="242">
        <f>AI4+('2. BL Supply'!AI4+'2. BL Supply'!AI7)-('2. BL Supply'!AI10+'2. BL Supply'!AI14)</f>
        <v>4.3036021606972445</v>
      </c>
      <c r="AJ5" s="242">
        <f>AJ4+('2. BL Supply'!AJ4+'2. BL Supply'!AJ7)-('2. BL Supply'!AJ10+'2. BL Supply'!AJ14)</f>
        <v>4.3036021606972445</v>
      </c>
    </row>
    <row r="6" spans="1:37" x14ac:dyDescent="0.2">
      <c r="A6" s="134"/>
      <c r="B6" s="634"/>
      <c r="C6" s="588" t="s">
        <v>352</v>
      </c>
      <c r="D6" s="637" t="s">
        <v>353</v>
      </c>
      <c r="E6" s="638" t="s">
        <v>127</v>
      </c>
      <c r="F6" s="397" t="s">
        <v>78</v>
      </c>
      <c r="G6" s="397">
        <v>2</v>
      </c>
      <c r="H6" s="570">
        <v>0</v>
      </c>
      <c r="I6" s="597">
        <v>0</v>
      </c>
      <c r="J6" s="597">
        <v>0</v>
      </c>
      <c r="K6" s="597">
        <v>0</v>
      </c>
      <c r="L6" s="639">
        <v>0</v>
      </c>
      <c r="M6" s="639">
        <v>0</v>
      </c>
      <c r="N6" s="639">
        <v>0</v>
      </c>
      <c r="O6" s="639">
        <v>0</v>
      </c>
      <c r="P6" s="639">
        <v>0</v>
      </c>
      <c r="Q6" s="639">
        <v>0</v>
      </c>
      <c r="R6" s="639">
        <v>0</v>
      </c>
      <c r="S6" s="639">
        <v>0</v>
      </c>
      <c r="T6" s="639">
        <v>0</v>
      </c>
      <c r="U6" s="639">
        <v>0</v>
      </c>
      <c r="V6" s="639">
        <v>0</v>
      </c>
      <c r="W6" s="639">
        <v>0</v>
      </c>
      <c r="X6" s="639">
        <v>0</v>
      </c>
      <c r="Y6" s="639">
        <v>0</v>
      </c>
      <c r="Z6" s="639">
        <v>0</v>
      </c>
      <c r="AA6" s="639">
        <v>0</v>
      </c>
      <c r="AB6" s="639">
        <v>0</v>
      </c>
      <c r="AC6" s="639">
        <v>0</v>
      </c>
      <c r="AD6" s="639">
        <v>0</v>
      </c>
      <c r="AE6" s="639">
        <v>0</v>
      </c>
      <c r="AF6" s="639">
        <v>0</v>
      </c>
      <c r="AG6" s="639">
        <v>0</v>
      </c>
      <c r="AH6" s="639">
        <v>0</v>
      </c>
      <c r="AI6" s="639">
        <v>0</v>
      </c>
      <c r="AJ6" s="640">
        <v>0</v>
      </c>
      <c r="AK6" s="641"/>
    </row>
    <row r="7" spans="1:37" x14ac:dyDescent="0.2">
      <c r="A7" s="134"/>
      <c r="B7" s="634"/>
      <c r="C7" s="588" t="s">
        <v>354</v>
      </c>
      <c r="D7" s="637" t="s">
        <v>355</v>
      </c>
      <c r="E7" s="638" t="s">
        <v>127</v>
      </c>
      <c r="F7" s="397" t="s">
        <v>78</v>
      </c>
      <c r="G7" s="397">
        <v>2</v>
      </c>
      <c r="H7" s="570">
        <v>0.17415977673232685</v>
      </c>
      <c r="I7" s="597">
        <v>0.17128756045524723</v>
      </c>
      <c r="J7" s="597">
        <v>0.16355406034466408</v>
      </c>
      <c r="K7" s="597">
        <v>0.16251831969344588</v>
      </c>
      <c r="L7" s="639">
        <v>0.15723981621639599</v>
      </c>
      <c r="M7" s="639">
        <v>0.14953541767542289</v>
      </c>
      <c r="N7" s="639">
        <v>0.14761123363102291</v>
      </c>
      <c r="O7" s="639">
        <v>0.14140034381306199</v>
      </c>
      <c r="P7" s="639">
        <v>0.14025640146318447</v>
      </c>
      <c r="Q7" s="639">
        <v>0.11504872750561096</v>
      </c>
      <c r="R7" s="639">
        <v>0.11051734839899902</v>
      </c>
      <c r="S7" s="639">
        <v>0.11458375270449367</v>
      </c>
      <c r="T7" s="639">
        <v>0.11037584242175502</v>
      </c>
      <c r="U7" s="639">
        <v>0.11038261697686352</v>
      </c>
      <c r="V7" s="639">
        <v>0.1125944351858072</v>
      </c>
      <c r="W7" s="639">
        <v>0.11213940530309041</v>
      </c>
      <c r="X7" s="639">
        <v>0.11079443563355823</v>
      </c>
      <c r="Y7" s="639">
        <v>0.11251482985417982</v>
      </c>
      <c r="Z7" s="639">
        <v>0.11478129037623325</v>
      </c>
      <c r="AA7" s="639">
        <v>0.11718537398055978</v>
      </c>
      <c r="AB7" s="639">
        <v>0.11906806210747373</v>
      </c>
      <c r="AC7" s="639">
        <v>0.11864185640562008</v>
      </c>
      <c r="AD7" s="639">
        <v>0.12255384615625914</v>
      </c>
      <c r="AE7" s="639">
        <v>0.12540550897234976</v>
      </c>
      <c r="AF7" s="639">
        <v>0.12395702374071382</v>
      </c>
      <c r="AG7" s="639">
        <v>0.12471513025560416</v>
      </c>
      <c r="AH7" s="639">
        <v>0.12671819890904462</v>
      </c>
      <c r="AI7" s="639">
        <v>0.13294168193027545</v>
      </c>
      <c r="AJ7" s="639">
        <v>0.13349140385026209</v>
      </c>
    </row>
    <row r="8" spans="1:37" x14ac:dyDescent="0.2">
      <c r="A8" s="134"/>
      <c r="B8" s="634"/>
      <c r="C8" s="319" t="s">
        <v>99</v>
      </c>
      <c r="D8" s="635" t="s">
        <v>356</v>
      </c>
      <c r="E8" s="642" t="s">
        <v>357</v>
      </c>
      <c r="F8" s="568" t="s">
        <v>78</v>
      </c>
      <c r="G8" s="568">
        <v>2</v>
      </c>
      <c r="H8" s="570">
        <f>H7</f>
        <v>0.17415977673232685</v>
      </c>
      <c r="I8" s="597">
        <f>I7</f>
        <v>0.17128756045524723</v>
      </c>
      <c r="J8" s="597">
        <f>J7</f>
        <v>0.16355406034466408</v>
      </c>
      <c r="K8" s="597">
        <f>K7</f>
        <v>0.16251831969344588</v>
      </c>
      <c r="L8" s="242">
        <f>L7</f>
        <v>0.15723981621639599</v>
      </c>
      <c r="M8" s="242">
        <f t="shared" ref="M8:AI8" si="0">M7</f>
        <v>0.14953541767542289</v>
      </c>
      <c r="N8" s="242">
        <f t="shared" si="0"/>
        <v>0.14761123363102291</v>
      </c>
      <c r="O8" s="242">
        <f t="shared" si="0"/>
        <v>0.14140034381306199</v>
      </c>
      <c r="P8" s="242">
        <f t="shared" si="0"/>
        <v>0.14025640146318447</v>
      </c>
      <c r="Q8" s="242">
        <f t="shared" si="0"/>
        <v>0.11504872750561096</v>
      </c>
      <c r="R8" s="242">
        <f t="shared" si="0"/>
        <v>0.11051734839899902</v>
      </c>
      <c r="S8" s="242">
        <f t="shared" si="0"/>
        <v>0.11458375270449367</v>
      </c>
      <c r="T8" s="242">
        <f t="shared" si="0"/>
        <v>0.11037584242175502</v>
      </c>
      <c r="U8" s="242">
        <f t="shared" si="0"/>
        <v>0.11038261697686352</v>
      </c>
      <c r="V8" s="242">
        <f t="shared" si="0"/>
        <v>0.1125944351858072</v>
      </c>
      <c r="W8" s="242">
        <f t="shared" si="0"/>
        <v>0.11213940530309041</v>
      </c>
      <c r="X8" s="242">
        <f t="shared" si="0"/>
        <v>0.11079443563355823</v>
      </c>
      <c r="Y8" s="242">
        <f t="shared" si="0"/>
        <v>0.11251482985417982</v>
      </c>
      <c r="Z8" s="242">
        <f t="shared" si="0"/>
        <v>0.11478129037623325</v>
      </c>
      <c r="AA8" s="242">
        <f t="shared" si="0"/>
        <v>0.11718537398055978</v>
      </c>
      <c r="AB8" s="242">
        <f t="shared" si="0"/>
        <v>0.11906806210747373</v>
      </c>
      <c r="AC8" s="242">
        <f t="shared" si="0"/>
        <v>0.11864185640562008</v>
      </c>
      <c r="AD8" s="242">
        <f t="shared" si="0"/>
        <v>0.12255384615625914</v>
      </c>
      <c r="AE8" s="242">
        <f t="shared" si="0"/>
        <v>0.12540550897234976</v>
      </c>
      <c r="AF8" s="242">
        <f t="shared" si="0"/>
        <v>0.12395702374071382</v>
      </c>
      <c r="AG8" s="242">
        <f t="shared" si="0"/>
        <v>0.12471513025560416</v>
      </c>
      <c r="AH8" s="242">
        <f t="shared" si="0"/>
        <v>0.12671819890904462</v>
      </c>
      <c r="AI8" s="242">
        <f t="shared" si="0"/>
        <v>0.13294168193027545</v>
      </c>
      <c r="AJ8" s="580">
        <f>AJ7</f>
        <v>0.13349140385026209</v>
      </c>
    </row>
    <row r="9" spans="1:37" x14ac:dyDescent="0.2">
      <c r="A9" s="134"/>
      <c r="B9" s="634"/>
      <c r="C9" s="319" t="s">
        <v>102</v>
      </c>
      <c r="D9" s="635" t="s">
        <v>358</v>
      </c>
      <c r="E9" s="642" t="s">
        <v>359</v>
      </c>
      <c r="F9" s="568" t="s">
        <v>78</v>
      </c>
      <c r="G9" s="568">
        <v>2</v>
      </c>
      <c r="H9" s="570">
        <f>H5-H3</f>
        <v>0.44289343491587463</v>
      </c>
      <c r="I9" s="597">
        <f t="shared" ref="I9:P9" si="1">I5-I3</f>
        <v>0.45749604112022713</v>
      </c>
      <c r="J9" s="597">
        <f t="shared" si="1"/>
        <v>0.46604502024965999</v>
      </c>
      <c r="K9" s="597">
        <f t="shared" si="1"/>
        <v>0.48039254135960974</v>
      </c>
      <c r="L9" s="242">
        <f t="shared" si="1"/>
        <v>0.48037386288909012</v>
      </c>
      <c r="M9" s="242">
        <f t="shared" si="1"/>
        <v>0.46871560490299302</v>
      </c>
      <c r="N9" s="242">
        <f t="shared" si="1"/>
        <v>0.45805498168218683</v>
      </c>
      <c r="O9" s="242">
        <f t="shared" si="1"/>
        <v>0.44718868901683173</v>
      </c>
      <c r="P9" s="242">
        <f t="shared" si="1"/>
        <v>0.44163076221546227</v>
      </c>
      <c r="Q9" s="242">
        <f>'4. BL SDB'!Q5-'4. BL SDB'!Q3</f>
        <v>0.43008597664221337</v>
      </c>
      <c r="R9" s="242">
        <f>'4. BL SDB'!R5-'4. BL SDB'!R3</f>
        <v>0.42375311808246519</v>
      </c>
      <c r="S9" s="242">
        <f>'4. BL SDB'!S5-'4. BL SDB'!S3</f>
        <v>0.4170335166195418</v>
      </c>
      <c r="T9" s="242">
        <f>'4. BL SDB'!T5-'4. BL SDB'!T3</f>
        <v>0.41397887598252936</v>
      </c>
      <c r="U9" s="242">
        <f>'4. BL SDB'!U5-'4. BL SDB'!U3</f>
        <v>0.4026509647971297</v>
      </c>
      <c r="V9" s="242">
        <f>'4. BL SDB'!V5-'4. BL SDB'!V3</f>
        <v>-0.11091899938288297</v>
      </c>
      <c r="W9" s="242">
        <f>'4. BL SDB'!W5-'4. BL SDB'!W3</f>
        <v>-0.11459046580276322</v>
      </c>
      <c r="X9" s="242">
        <f>'4. BL SDB'!X5-'4. BL SDB'!X3</f>
        <v>-0.1141117446579667</v>
      </c>
      <c r="Y9" s="242">
        <f>'4. BL SDB'!Y5-'4. BL SDB'!Y3</f>
        <v>-0.12144344659411033</v>
      </c>
      <c r="Z9" s="242">
        <f>'4. BL SDB'!Z5-'4. BL SDB'!Z3</f>
        <v>-0.12440511849302371</v>
      </c>
      <c r="AA9" s="242">
        <f>'4. BL SDB'!AA5-'4. BL SDB'!AA3</f>
        <v>-0.12849682765272252</v>
      </c>
      <c r="AB9" s="242">
        <f>'4. BL SDB'!AB5-'4. BL SDB'!AB3</f>
        <v>-0.12889976993967522</v>
      </c>
      <c r="AC9" s="242">
        <f>'4. BL SDB'!AC5-'4. BL SDB'!AC3</f>
        <v>-0.13794296007735962</v>
      </c>
      <c r="AD9" s="242">
        <f>'4. BL SDB'!AD5-'4. BL SDB'!AD3</f>
        <v>-0.14300700991199644</v>
      </c>
      <c r="AE9" s="242">
        <f>'4. BL SDB'!AE5-'4. BL SDB'!AE3</f>
        <v>-0.14820968793166944</v>
      </c>
      <c r="AF9" s="242">
        <f>'4. BL SDB'!AF5-'4. BL SDB'!AF3</f>
        <v>-0.14933522682852196</v>
      </c>
      <c r="AG9" s="242">
        <f>'4. BL SDB'!AG5-'4. BL SDB'!AG3</f>
        <v>-0.15860250015984256</v>
      </c>
      <c r="AH9" s="242">
        <f>'4. BL SDB'!AH5-'4. BL SDB'!AH3</f>
        <v>-0.16403478705351926</v>
      </c>
      <c r="AI9" s="242">
        <f>'4. BL SDB'!AI5-'4. BL SDB'!AI3</f>
        <v>-0.16938101436595687</v>
      </c>
      <c r="AJ9" s="580">
        <f>'4. BL SDB'!AJ5-'4. BL SDB'!AJ3</f>
        <v>-0.17069083824953335</v>
      </c>
    </row>
    <row r="10" spans="1:37" ht="15.75" thickBot="1" x14ac:dyDescent="0.25">
      <c r="A10" s="134"/>
      <c r="B10" s="643"/>
      <c r="C10" s="326" t="s">
        <v>360</v>
      </c>
      <c r="D10" s="347" t="s">
        <v>361</v>
      </c>
      <c r="E10" s="644" t="s">
        <v>362</v>
      </c>
      <c r="F10" s="349" t="s">
        <v>78</v>
      </c>
      <c r="G10" s="346">
        <v>2</v>
      </c>
      <c r="H10" s="645">
        <f>H9-H8</f>
        <v>0.26873365818354777</v>
      </c>
      <c r="I10" s="646">
        <f>I9-I8</f>
        <v>0.28620848066497989</v>
      </c>
      <c r="J10" s="646">
        <f>J9-J8</f>
        <v>0.30249095990499592</v>
      </c>
      <c r="K10" s="646">
        <f>K9-K8</f>
        <v>0.31787422166616386</v>
      </c>
      <c r="L10" s="647">
        <f>L9-L8</f>
        <v>0.32313404667269413</v>
      </c>
      <c r="M10" s="647">
        <f t="shared" ref="M10:AJ10" si="2">M9-M8</f>
        <v>0.31918018722757013</v>
      </c>
      <c r="N10" s="647">
        <f t="shared" si="2"/>
        <v>0.31044374805116393</v>
      </c>
      <c r="O10" s="647">
        <f t="shared" si="2"/>
        <v>0.30578834520376974</v>
      </c>
      <c r="P10" s="647">
        <f t="shared" si="2"/>
        <v>0.3013743607522778</v>
      </c>
      <c r="Q10" s="647">
        <f t="shared" si="2"/>
        <v>0.31503724913660242</v>
      </c>
      <c r="R10" s="647">
        <f t="shared" si="2"/>
        <v>0.31323576968346617</v>
      </c>
      <c r="S10" s="647">
        <f t="shared" si="2"/>
        <v>0.30244976391504813</v>
      </c>
      <c r="T10" s="647">
        <f t="shared" si="2"/>
        <v>0.30360303356077434</v>
      </c>
      <c r="U10" s="647">
        <f t="shared" si="2"/>
        <v>0.29226834782026617</v>
      </c>
      <c r="V10" s="647">
        <f t="shared" si="2"/>
        <v>-0.22351343456869016</v>
      </c>
      <c r="W10" s="647">
        <f t="shared" si="2"/>
        <v>-0.22672987110585363</v>
      </c>
      <c r="X10" s="647">
        <f t="shared" si="2"/>
        <v>-0.22490618029152493</v>
      </c>
      <c r="Y10" s="647">
        <f t="shared" si="2"/>
        <v>-0.23395827644829015</v>
      </c>
      <c r="Z10" s="647">
        <f t="shared" si="2"/>
        <v>-0.23918640886925696</v>
      </c>
      <c r="AA10" s="647">
        <f t="shared" si="2"/>
        <v>-0.2456822016332823</v>
      </c>
      <c r="AB10" s="647">
        <f t="shared" si="2"/>
        <v>-0.24796783204714895</v>
      </c>
      <c r="AC10" s="647">
        <f t="shared" si="2"/>
        <v>-0.25658481648297971</v>
      </c>
      <c r="AD10" s="647">
        <f t="shared" si="2"/>
        <v>-0.26556085606825558</v>
      </c>
      <c r="AE10" s="647">
        <f t="shared" si="2"/>
        <v>-0.2736151969040192</v>
      </c>
      <c r="AF10" s="647">
        <f t="shared" si="2"/>
        <v>-0.27329225056923578</v>
      </c>
      <c r="AG10" s="647">
        <f t="shared" si="2"/>
        <v>-0.28331763041544672</v>
      </c>
      <c r="AH10" s="647">
        <f t="shared" si="2"/>
        <v>-0.29075298596256388</v>
      </c>
      <c r="AI10" s="647">
        <f t="shared" si="2"/>
        <v>-0.30232269629623232</v>
      </c>
      <c r="AJ10" s="648">
        <f t="shared" si="2"/>
        <v>-0.30418224209979544</v>
      </c>
    </row>
    <row r="11" spans="1:37" ht="15.75" x14ac:dyDescent="0.25">
      <c r="A11" s="649"/>
      <c r="B11" s="650"/>
      <c r="C11" s="88"/>
      <c r="D11" s="651"/>
      <c r="E11" s="652"/>
      <c r="F11" s="651"/>
      <c r="G11" s="651"/>
      <c r="H11" s="653"/>
      <c r="I11" s="654"/>
      <c r="J11" s="174"/>
      <c r="K11" s="88"/>
      <c r="L11" s="174"/>
      <c r="M11" s="655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1:37" ht="15.75" x14ac:dyDescent="0.25">
      <c r="A12" s="649"/>
      <c r="B12" s="650"/>
      <c r="C12" s="88"/>
      <c r="D12" s="88"/>
      <c r="E12" s="656"/>
      <c r="F12" s="88"/>
      <c r="G12" s="88"/>
      <c r="H12" s="88"/>
      <c r="I12" s="657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1:37" ht="15.75" x14ac:dyDescent="0.25">
      <c r="A13" s="649"/>
      <c r="B13" s="650"/>
      <c r="C13" s="651"/>
      <c r="D13" s="658" t="str">
        <f>'TITLE PAGE'!B9</f>
        <v>Company:</v>
      </c>
      <c r="E13" s="659" t="str">
        <f>'TITLE PAGE'!D9</f>
        <v>Severn Trent Water</v>
      </c>
      <c r="F13" s="651"/>
      <c r="G13" s="651"/>
      <c r="H13" s="651"/>
      <c r="I13" s="651"/>
      <c r="J13" s="651"/>
      <c r="K13" s="88"/>
      <c r="L13" s="651"/>
      <c r="M13" s="651"/>
      <c r="N13" s="651"/>
      <c r="O13" s="651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1:37" ht="15.75" x14ac:dyDescent="0.25">
      <c r="A14" s="649"/>
      <c r="B14" s="650"/>
      <c r="C14" s="651"/>
      <c r="D14" s="660" t="str">
        <f>'TITLE PAGE'!B10</f>
        <v>Resource Zone Name:</v>
      </c>
      <c r="E14" s="661" t="str">
        <f>'TITLE PAGE'!D10</f>
        <v>Kinsall</v>
      </c>
      <c r="F14" s="651"/>
      <c r="G14" s="651"/>
      <c r="H14" s="651"/>
      <c r="I14" s="651"/>
      <c r="J14" s="651"/>
      <c r="K14" s="88"/>
      <c r="L14" s="651"/>
      <c r="M14" s="651"/>
      <c r="N14" s="651"/>
      <c r="O14" s="651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1:37" x14ac:dyDescent="0.2">
      <c r="A15" s="649"/>
      <c r="B15" s="662"/>
      <c r="C15" s="651"/>
      <c r="D15" s="660" t="str">
        <f>'TITLE PAGE'!B11</f>
        <v>Resource Zone Number:</v>
      </c>
      <c r="E15" s="663">
        <f>'TITLE PAGE'!D11</f>
        <v>3</v>
      </c>
      <c r="F15" s="651"/>
      <c r="G15" s="651"/>
      <c r="H15" s="651"/>
      <c r="I15" s="651"/>
      <c r="J15" s="651"/>
      <c r="K15" s="88"/>
      <c r="L15" s="651"/>
      <c r="M15" s="651"/>
      <c r="N15" s="651"/>
      <c r="O15" s="651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</row>
    <row r="16" spans="1:37" ht="15.75" x14ac:dyDescent="0.25">
      <c r="A16" s="649"/>
      <c r="B16" s="650"/>
      <c r="C16" s="651"/>
      <c r="D16" s="660" t="str">
        <f>'TITLE PAGE'!B12</f>
        <v xml:space="preserve">Planning Scenario Name:                                                                     </v>
      </c>
      <c r="E16" s="661" t="str">
        <f>'TITLE PAGE'!D12</f>
        <v>Dry Year Annual Average</v>
      </c>
      <c r="F16" s="651"/>
      <c r="G16" s="651"/>
      <c r="H16" s="651"/>
      <c r="I16" s="651"/>
      <c r="J16" s="651"/>
      <c r="K16" s="88"/>
      <c r="L16" s="651"/>
      <c r="M16" s="651"/>
      <c r="N16" s="651"/>
      <c r="O16" s="651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</row>
    <row r="17" spans="1:36" ht="15.75" x14ac:dyDescent="0.25">
      <c r="A17" s="649"/>
      <c r="B17" s="650"/>
      <c r="C17" s="651"/>
      <c r="D17" s="664" t="str">
        <f>'TITLE PAGE'!B13</f>
        <v xml:space="preserve">Chosen Level of Service:  </v>
      </c>
      <c r="E17" s="665" t="str">
        <f>'TITLE PAGE'!D13</f>
        <v>No more than 3 in 100 Temporary Use Bans</v>
      </c>
      <c r="F17" s="651"/>
      <c r="G17" s="651"/>
      <c r="H17" s="651"/>
      <c r="I17" s="651"/>
      <c r="J17" s="651"/>
      <c r="K17" s="88"/>
      <c r="L17" s="651"/>
      <c r="M17" s="651"/>
      <c r="N17" s="651"/>
      <c r="O17" s="651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</row>
    <row r="18" spans="1:36" ht="15.75" x14ac:dyDescent="0.25">
      <c r="A18" s="649"/>
      <c r="B18" s="650"/>
      <c r="C18" s="651"/>
      <c r="D18" s="651"/>
      <c r="E18" s="666"/>
      <c r="F18" s="651"/>
      <c r="G18" s="651"/>
      <c r="H18" s="651"/>
      <c r="I18" s="651"/>
      <c r="J18" s="651"/>
      <c r="K18" s="88"/>
      <c r="L18" s="651"/>
      <c r="M18" s="651"/>
      <c r="N18" s="651"/>
      <c r="O18" s="651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</row>
    <row r="19" spans="1:36" ht="15.75" x14ac:dyDescent="0.25">
      <c r="A19" s="649"/>
      <c r="B19" s="650"/>
      <c r="C19" s="651"/>
      <c r="D19" s="651"/>
      <c r="E19" s="667"/>
      <c r="F19" s="651"/>
      <c r="G19" s="651"/>
      <c r="H19" s="651"/>
      <c r="I19" s="651"/>
      <c r="J19" s="651"/>
      <c r="K19" s="88"/>
      <c r="L19" s="651"/>
      <c r="M19" s="651"/>
      <c r="N19" s="651"/>
      <c r="O19" s="651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</row>
    <row r="20" spans="1:36" ht="18" x14ac:dyDescent="0.25">
      <c r="A20" s="649"/>
      <c r="B20" s="650"/>
      <c r="C20" s="651"/>
      <c r="D20" s="157" t="s">
        <v>141</v>
      </c>
      <c r="E20" s="667"/>
      <c r="F20" s="651"/>
      <c r="G20" s="651"/>
      <c r="H20" s="651"/>
      <c r="I20" s="651"/>
      <c r="J20" s="651"/>
      <c r="K20" s="88"/>
      <c r="L20" s="651"/>
      <c r="M20" s="651"/>
      <c r="N20" s="651"/>
      <c r="O20" s="651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</row>
    <row r="21" spans="1:36" ht="15.75" x14ac:dyDescent="0.25">
      <c r="A21" s="649"/>
      <c r="B21" s="650"/>
      <c r="C21" s="651"/>
      <c r="D21" s="651"/>
      <c r="E21" s="667"/>
      <c r="F21" s="651"/>
      <c r="G21" s="651"/>
      <c r="H21" s="651"/>
      <c r="I21" s="651"/>
      <c r="J21" s="651"/>
      <c r="K21" s="88"/>
      <c r="L21" s="651"/>
      <c r="M21" s="651"/>
      <c r="N21" s="651"/>
      <c r="O21" s="651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</row>
  </sheetData>
  <sheetProtection algorithmName="SHA-512" hashValue="2O65jtoASXbl+x+z3ixb+j0oT/fcAb4U27VBXZPDA7Zcs5QXsEhvhoaH3OSBn3NxNJVgu3cAdZiaWJfh49wjWw==" saltValue="yAGR2Bp7hg7cKGkmN9ykjA==" spinCount="100000" sheet="1" objects="1" scenarios="1"/>
  <mergeCells count="2">
    <mergeCell ref="I1:J1"/>
    <mergeCell ref="B3:B10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W142"/>
  <sheetViews>
    <sheetView topLeftCell="A3" zoomScale="80" zoomScaleNormal="80" workbookViewId="0">
      <selection activeCell="I41" sqref="I41:I42"/>
    </sheetView>
  </sheetViews>
  <sheetFormatPr defaultRowHeight="15" x14ac:dyDescent="0.2"/>
  <cols>
    <col min="1" max="2" width="8.88671875" style="515"/>
    <col min="3" max="3" width="47.77734375" style="515" bestFit="1" customWidth="1"/>
    <col min="4" max="18" width="8.88671875" style="515"/>
    <col min="19" max="20" width="12" style="515" bestFit="1" customWidth="1"/>
    <col min="21" max="21" width="19.33203125" style="515" hidden="1" customWidth="1"/>
    <col min="22" max="22" width="19" style="515" hidden="1" customWidth="1"/>
    <col min="23" max="23" width="0" style="515" hidden="1" customWidth="1"/>
    <col min="24" max="28" width="10.88671875" style="515" hidden="1" customWidth="1"/>
    <col min="29" max="33" width="11.21875" style="515" hidden="1" customWidth="1"/>
    <col min="34" max="34" width="10.88671875" style="515" hidden="1" customWidth="1"/>
    <col min="35" max="35" width="10.5546875" style="515" hidden="1" customWidth="1"/>
    <col min="36" max="48" width="10.88671875" style="515" hidden="1" customWidth="1"/>
    <col min="49" max="51" width="11.21875" style="515" hidden="1" customWidth="1"/>
    <col min="52" max="68" width="10.88671875" style="515" hidden="1" customWidth="1"/>
    <col min="69" max="71" width="11.21875" style="515" hidden="1" customWidth="1"/>
    <col min="72" max="88" width="10.88671875" style="515" hidden="1" customWidth="1"/>
    <col min="89" max="91" width="11.21875" style="515" hidden="1" customWidth="1"/>
    <col min="92" max="103" width="10.88671875" style="515" hidden="1" customWidth="1"/>
    <col min="104" max="104" width="153.44140625" style="515" hidden="1" customWidth="1"/>
    <col min="105" max="122" width="7.44140625" style="515" hidden="1" customWidth="1"/>
    <col min="123" max="127" width="8.33203125" style="515" hidden="1" customWidth="1"/>
    <col min="128" max="16384" width="8.88671875" style="515"/>
  </cols>
  <sheetData>
    <row r="1" spans="2:127" ht="18" x14ac:dyDescent="0.25">
      <c r="B1" s="668" t="s">
        <v>363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9"/>
      <c r="S1" s="169"/>
      <c r="T1" s="169"/>
      <c r="U1" s="220" t="s">
        <v>364</v>
      </c>
      <c r="V1" s="669"/>
      <c r="W1" s="670"/>
      <c r="X1" s="671"/>
      <c r="Y1" s="672">
        <v>3.5000000000000003E-2</v>
      </c>
      <c r="Z1" s="672">
        <v>3.5000000000000003E-2</v>
      </c>
      <c r="AA1" s="672">
        <v>3.5000000000000003E-2</v>
      </c>
      <c r="AB1" s="672">
        <v>3.5000000000000003E-2</v>
      </c>
      <c r="AC1" s="672">
        <v>3.5000000000000003E-2</v>
      </c>
      <c r="AD1" s="672">
        <v>3.5000000000000003E-2</v>
      </c>
      <c r="AE1" s="672">
        <v>3.5000000000000003E-2</v>
      </c>
      <c r="AF1" s="672">
        <v>3.5000000000000003E-2</v>
      </c>
      <c r="AG1" s="672">
        <v>3.5000000000000003E-2</v>
      </c>
      <c r="AH1" s="672">
        <v>3.5000000000000003E-2</v>
      </c>
      <c r="AI1" s="672">
        <v>3.5000000000000003E-2</v>
      </c>
      <c r="AJ1" s="672">
        <v>3.5000000000000003E-2</v>
      </c>
      <c r="AK1" s="672">
        <v>3.5000000000000003E-2</v>
      </c>
      <c r="AL1" s="672">
        <v>3.5000000000000003E-2</v>
      </c>
      <c r="AM1" s="672">
        <v>3.5000000000000003E-2</v>
      </c>
      <c r="AN1" s="672">
        <v>3.5000000000000003E-2</v>
      </c>
      <c r="AO1" s="672">
        <v>3.5000000000000003E-2</v>
      </c>
      <c r="AP1" s="672">
        <v>3.5000000000000003E-2</v>
      </c>
      <c r="AQ1" s="672">
        <v>3.5000000000000003E-2</v>
      </c>
      <c r="AR1" s="672">
        <v>3.5000000000000003E-2</v>
      </c>
      <c r="AS1" s="672">
        <v>3.5000000000000003E-2</v>
      </c>
      <c r="AT1" s="672">
        <v>3.5000000000000003E-2</v>
      </c>
      <c r="AU1" s="672">
        <v>3.5000000000000003E-2</v>
      </c>
      <c r="AV1" s="672">
        <v>3.5000000000000003E-2</v>
      </c>
      <c r="AW1" s="672">
        <v>3.5000000000000003E-2</v>
      </c>
      <c r="AX1" s="672">
        <v>3.5000000000000003E-2</v>
      </c>
      <c r="AY1" s="672">
        <v>3.5000000000000003E-2</v>
      </c>
      <c r="AZ1" s="672">
        <v>3.5000000000000003E-2</v>
      </c>
      <c r="BA1" s="672">
        <v>3.5000000000000003E-2</v>
      </c>
      <c r="BB1" s="672">
        <v>0.03</v>
      </c>
      <c r="BC1" s="672">
        <v>0.03</v>
      </c>
      <c r="BD1" s="672">
        <v>0.03</v>
      </c>
      <c r="BE1" s="672">
        <v>0.03</v>
      </c>
      <c r="BF1" s="672">
        <v>0.03</v>
      </c>
      <c r="BG1" s="672">
        <v>0.03</v>
      </c>
      <c r="BH1" s="672">
        <v>0.03</v>
      </c>
      <c r="BI1" s="672">
        <v>0.03</v>
      </c>
      <c r="BJ1" s="672">
        <v>0.03</v>
      </c>
      <c r="BK1" s="672">
        <v>0.03</v>
      </c>
      <c r="BL1" s="672">
        <v>0.03</v>
      </c>
      <c r="BM1" s="672">
        <v>0.03</v>
      </c>
      <c r="BN1" s="672">
        <v>0.03</v>
      </c>
      <c r="BO1" s="672">
        <v>0.03</v>
      </c>
      <c r="BP1" s="672">
        <v>0.03</v>
      </c>
      <c r="BQ1" s="672">
        <v>0.03</v>
      </c>
      <c r="BR1" s="672">
        <v>0.03</v>
      </c>
      <c r="BS1" s="672">
        <v>0.03</v>
      </c>
      <c r="BT1" s="672">
        <v>0.03</v>
      </c>
      <c r="BU1" s="672">
        <v>0.03</v>
      </c>
      <c r="BV1" s="672">
        <v>0.03</v>
      </c>
      <c r="BW1" s="672">
        <v>0.03</v>
      </c>
      <c r="BX1" s="672">
        <v>0.03</v>
      </c>
      <c r="BY1" s="672">
        <v>0.03</v>
      </c>
      <c r="BZ1" s="672">
        <v>0.03</v>
      </c>
      <c r="CA1" s="672">
        <v>0.03</v>
      </c>
      <c r="CB1" s="672">
        <v>0.03</v>
      </c>
      <c r="CC1" s="672">
        <v>0.03</v>
      </c>
      <c r="CD1" s="672">
        <v>0.03</v>
      </c>
      <c r="CE1" s="672">
        <v>0.03</v>
      </c>
      <c r="CF1" s="672">
        <v>0.03</v>
      </c>
      <c r="CG1" s="672">
        <v>0.03</v>
      </c>
      <c r="CH1" s="672">
        <v>0.03</v>
      </c>
      <c r="CI1" s="672">
        <v>0.03</v>
      </c>
      <c r="CJ1" s="672">
        <v>0.03</v>
      </c>
      <c r="CK1" s="672">
        <v>0.03</v>
      </c>
      <c r="CL1" s="672">
        <v>0.03</v>
      </c>
      <c r="CM1" s="672">
        <v>0.03</v>
      </c>
      <c r="CN1" s="672">
        <v>0.03</v>
      </c>
      <c r="CO1" s="672">
        <v>0.03</v>
      </c>
      <c r="CP1" s="672">
        <v>0.03</v>
      </c>
      <c r="CQ1" s="672">
        <v>0.03</v>
      </c>
      <c r="CR1" s="672">
        <v>0.03</v>
      </c>
      <c r="CS1" s="672">
        <v>0.03</v>
      </c>
      <c r="CT1" s="672">
        <v>0.03</v>
      </c>
      <c r="CU1" s="672">
        <v>2.5000000000000001E-2</v>
      </c>
      <c r="CV1" s="672">
        <v>2.5000000000000001E-2</v>
      </c>
      <c r="CW1" s="672">
        <v>2.5000000000000001E-2</v>
      </c>
      <c r="CX1" s="672">
        <v>2.5000000000000001E-2</v>
      </c>
      <c r="CY1" s="672">
        <v>2.5000000000000001E-2</v>
      </c>
      <c r="CZ1" s="673">
        <v>2.5000000000000001E-2</v>
      </c>
      <c r="DA1" s="673">
        <v>2.5000000000000001E-2</v>
      </c>
      <c r="DB1" s="673">
        <v>2.5000000000000001E-2</v>
      </c>
      <c r="DC1" s="673">
        <v>2.5000000000000001E-2</v>
      </c>
      <c r="DD1" s="673">
        <v>2.5000000000000001E-2</v>
      </c>
      <c r="DE1" s="673">
        <v>2.5000000000000001E-2</v>
      </c>
      <c r="DF1" s="673">
        <v>2.5000000000000001E-2</v>
      </c>
      <c r="DG1" s="673">
        <v>2.5000000000000001E-2</v>
      </c>
      <c r="DH1" s="673">
        <v>2.5000000000000001E-2</v>
      </c>
      <c r="DI1" s="673">
        <v>2.5000000000000001E-2</v>
      </c>
      <c r="DJ1" s="673">
        <v>2.5000000000000001E-2</v>
      </c>
      <c r="DK1" s="673">
        <v>2.5000000000000001E-2</v>
      </c>
      <c r="DL1" s="673">
        <v>2.5000000000000001E-2</v>
      </c>
      <c r="DM1" s="673">
        <v>2.5000000000000001E-2</v>
      </c>
      <c r="DN1" s="673">
        <v>2.5000000000000001E-2</v>
      </c>
      <c r="DO1" s="673">
        <v>2.5000000000000001E-2</v>
      </c>
      <c r="DP1" s="673">
        <v>2.5000000000000001E-2</v>
      </c>
      <c r="DQ1" s="673">
        <v>2.5000000000000001E-2</v>
      </c>
      <c r="DR1" s="673">
        <v>2.5000000000000001E-2</v>
      </c>
      <c r="DS1" s="673">
        <v>2.5000000000000001E-2</v>
      </c>
      <c r="DT1" s="673">
        <v>2.5000000000000001E-2</v>
      </c>
      <c r="DU1" s="673">
        <v>2.5000000000000001E-2</v>
      </c>
      <c r="DV1" s="673">
        <v>2.5000000000000001E-2</v>
      </c>
      <c r="DW1" s="673">
        <v>2.5000000000000001E-2</v>
      </c>
    </row>
    <row r="2" spans="2:127" ht="18" x14ac:dyDescent="0.25">
      <c r="B2" s="674" t="s">
        <v>365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9"/>
      <c r="S2" s="169"/>
      <c r="T2" s="169"/>
      <c r="U2" s="220" t="s">
        <v>366</v>
      </c>
      <c r="V2" s="675">
        <v>80</v>
      </c>
      <c r="W2" s="676"/>
      <c r="X2" s="677">
        <v>1</v>
      </c>
      <c r="Y2" s="677">
        <f>IF(Y3&gt;$V2,0,X2/(1+Y1))</f>
        <v>0.96618357487922713</v>
      </c>
      <c r="Z2" s="677">
        <f t="shared" ref="Z2:CK2" si="0">IF(Z3&gt;$V2,0,Y2/(1+Z1))</f>
        <v>0.93351070036640305</v>
      </c>
      <c r="AA2" s="677">
        <f t="shared" si="0"/>
        <v>0.90194270566802237</v>
      </c>
      <c r="AB2" s="677">
        <f t="shared" si="0"/>
        <v>0.87144222769857238</v>
      </c>
      <c r="AC2" s="677">
        <f t="shared" si="0"/>
        <v>0.84197316685852408</v>
      </c>
      <c r="AD2" s="677">
        <f t="shared" si="0"/>
        <v>0.81350064430775282</v>
      </c>
      <c r="AE2" s="677">
        <f t="shared" si="0"/>
        <v>0.78599096068381924</v>
      </c>
      <c r="AF2" s="677">
        <f t="shared" si="0"/>
        <v>0.75941155621625056</v>
      </c>
      <c r="AG2" s="677">
        <f t="shared" si="0"/>
        <v>0.73373097218961414</v>
      </c>
      <c r="AH2" s="677">
        <f t="shared" si="0"/>
        <v>0.70891881370977217</v>
      </c>
      <c r="AI2" s="677">
        <f t="shared" si="0"/>
        <v>0.68494571372924851</v>
      </c>
      <c r="AJ2" s="677">
        <f t="shared" si="0"/>
        <v>0.66178329828912907</v>
      </c>
      <c r="AK2" s="677">
        <f t="shared" si="0"/>
        <v>0.63940415293635666</v>
      </c>
      <c r="AL2" s="677">
        <f t="shared" si="0"/>
        <v>0.61778179027667313</v>
      </c>
      <c r="AM2" s="677">
        <f t="shared" si="0"/>
        <v>0.59689061862480497</v>
      </c>
      <c r="AN2" s="677">
        <f t="shared" si="0"/>
        <v>0.57670591171478747</v>
      </c>
      <c r="AO2" s="677">
        <f t="shared" si="0"/>
        <v>0.55720377943457733</v>
      </c>
      <c r="AP2" s="677">
        <f t="shared" si="0"/>
        <v>0.53836113955031628</v>
      </c>
      <c r="AQ2" s="677">
        <f t="shared" si="0"/>
        <v>0.520155690386779</v>
      </c>
      <c r="AR2" s="677">
        <f t="shared" si="0"/>
        <v>0.50256588443167061</v>
      </c>
      <c r="AS2" s="677">
        <f t="shared" si="0"/>
        <v>0.48557090283253201</v>
      </c>
      <c r="AT2" s="677">
        <f t="shared" si="0"/>
        <v>0.46915063075606961</v>
      </c>
      <c r="AU2" s="677">
        <f t="shared" si="0"/>
        <v>0.45328563358074364</v>
      </c>
      <c r="AV2" s="677">
        <f t="shared" si="0"/>
        <v>0.43795713389443836</v>
      </c>
      <c r="AW2" s="677">
        <f t="shared" si="0"/>
        <v>0.42314698926998878</v>
      </c>
      <c r="AX2" s="677">
        <f t="shared" si="0"/>
        <v>0.40883767079225974</v>
      </c>
      <c r="AY2" s="677">
        <f t="shared" si="0"/>
        <v>0.39501224231136212</v>
      </c>
      <c r="AZ2" s="677">
        <f t="shared" si="0"/>
        <v>0.38165434039745133</v>
      </c>
      <c r="BA2" s="677">
        <f t="shared" si="0"/>
        <v>0.36874815497338298</v>
      </c>
      <c r="BB2" s="677">
        <f t="shared" si="0"/>
        <v>0.35800791744988636</v>
      </c>
      <c r="BC2" s="677">
        <f t="shared" si="0"/>
        <v>0.34758050237853044</v>
      </c>
      <c r="BD2" s="677">
        <f t="shared" si="0"/>
        <v>0.33745679842575771</v>
      </c>
      <c r="BE2" s="677">
        <f t="shared" si="0"/>
        <v>0.32762795963665797</v>
      </c>
      <c r="BF2" s="677">
        <f t="shared" si="0"/>
        <v>0.31808539770549316</v>
      </c>
      <c r="BG2" s="677">
        <f t="shared" si="0"/>
        <v>0.30882077447135259</v>
      </c>
      <c r="BH2" s="677">
        <f t="shared" si="0"/>
        <v>0.29982599463238113</v>
      </c>
      <c r="BI2" s="677">
        <f t="shared" si="0"/>
        <v>0.29109319867221467</v>
      </c>
      <c r="BJ2" s="677">
        <f t="shared" si="0"/>
        <v>0.2826147559924414</v>
      </c>
      <c r="BK2" s="677">
        <f t="shared" si="0"/>
        <v>0.27438325824508875</v>
      </c>
      <c r="BL2" s="677">
        <f t="shared" si="0"/>
        <v>0.26639151285930945</v>
      </c>
      <c r="BM2" s="677">
        <f t="shared" si="0"/>
        <v>0.25863253675661113</v>
      </c>
      <c r="BN2" s="677">
        <f t="shared" si="0"/>
        <v>0.25109955024913699</v>
      </c>
      <c r="BO2" s="677">
        <f t="shared" si="0"/>
        <v>0.24378597111566697</v>
      </c>
      <c r="BP2" s="677">
        <f t="shared" si="0"/>
        <v>0.23668540885016209</v>
      </c>
      <c r="BQ2" s="677">
        <f t="shared" si="0"/>
        <v>0.22979165907782728</v>
      </c>
      <c r="BR2" s="677">
        <f t="shared" si="0"/>
        <v>0.22309869813381289</v>
      </c>
      <c r="BS2" s="677">
        <f t="shared" si="0"/>
        <v>0.21660067779981834</v>
      </c>
      <c r="BT2" s="677">
        <f t="shared" si="0"/>
        <v>0.21029192019399839</v>
      </c>
      <c r="BU2" s="677">
        <f t="shared" si="0"/>
        <v>0.20416691280970717</v>
      </c>
      <c r="BV2" s="677">
        <f t="shared" si="0"/>
        <v>0.19822030369874483</v>
      </c>
      <c r="BW2" s="677">
        <f t="shared" si="0"/>
        <v>0.19244689679489788</v>
      </c>
      <c r="BX2" s="677">
        <f t="shared" si="0"/>
        <v>0.18684164737368725</v>
      </c>
      <c r="BY2" s="677">
        <f t="shared" si="0"/>
        <v>0.18139965764435656</v>
      </c>
      <c r="BZ2" s="677">
        <f t="shared" si="0"/>
        <v>0.17611617247024908</v>
      </c>
      <c r="CA2" s="677">
        <f t="shared" si="0"/>
        <v>0.17098657521383406</v>
      </c>
      <c r="CB2" s="677">
        <f t="shared" si="0"/>
        <v>0.1660063837027515</v>
      </c>
      <c r="CC2" s="677">
        <f t="shared" si="0"/>
        <v>0.16117124631335097</v>
      </c>
      <c r="CD2" s="677">
        <f t="shared" si="0"/>
        <v>0.15647693816830191</v>
      </c>
      <c r="CE2" s="677">
        <f t="shared" si="0"/>
        <v>0.1519193574449533</v>
      </c>
      <c r="CF2" s="677">
        <f t="shared" si="0"/>
        <v>0.1474945217912168</v>
      </c>
      <c r="CG2" s="677">
        <f t="shared" si="0"/>
        <v>0.14319856484584156</v>
      </c>
      <c r="CH2" s="677">
        <f t="shared" si="0"/>
        <v>0.13902773286004036</v>
      </c>
      <c r="CI2" s="677">
        <f t="shared" si="0"/>
        <v>0.13497838141751492</v>
      </c>
      <c r="CJ2" s="677">
        <f t="shared" si="0"/>
        <v>0.13104697225001449</v>
      </c>
      <c r="CK2" s="677">
        <f t="shared" si="0"/>
        <v>0.12723007014564514</v>
      </c>
      <c r="CL2" s="677">
        <f t="shared" ref="CL2:CY2" si="1">IF(CL3&gt;$V2,0,CK2/(1+CL1))</f>
        <v>0.12352433994722828</v>
      </c>
      <c r="CM2" s="677">
        <f t="shared" si="1"/>
        <v>0.11992654363808571</v>
      </c>
      <c r="CN2" s="677">
        <f t="shared" si="1"/>
        <v>0.11643353751270456</v>
      </c>
      <c r="CO2" s="677">
        <f t="shared" si="1"/>
        <v>0.11304226942981026</v>
      </c>
      <c r="CP2" s="677">
        <f t="shared" si="1"/>
        <v>0.10974977614544684</v>
      </c>
      <c r="CQ2" s="677">
        <f t="shared" si="1"/>
        <v>0.10655318072373479</v>
      </c>
      <c r="CR2" s="677">
        <f t="shared" si="1"/>
        <v>0.10344969002304348</v>
      </c>
      <c r="CS2" s="677">
        <f t="shared" si="1"/>
        <v>0.10043659225538201</v>
      </c>
      <c r="CT2" s="677">
        <f t="shared" si="1"/>
        <v>9.7511254616875737E-2</v>
      </c>
      <c r="CU2" s="677">
        <f t="shared" si="1"/>
        <v>9.5132931333537313E-2</v>
      </c>
      <c r="CV2" s="677">
        <f t="shared" si="1"/>
        <v>9.2812615935158368E-2</v>
      </c>
      <c r="CW2" s="677">
        <f t="shared" si="1"/>
        <v>9.0548893595276458E-2</v>
      </c>
      <c r="CX2" s="677">
        <f t="shared" si="1"/>
        <v>8.834038399539168E-2</v>
      </c>
      <c r="CY2" s="677">
        <f t="shared" si="1"/>
        <v>8.6185740483308959E-2</v>
      </c>
      <c r="CZ2" s="678" t="s">
        <v>367</v>
      </c>
      <c r="DA2" s="679"/>
      <c r="DB2" s="679"/>
      <c r="DC2" s="679"/>
      <c r="DD2" s="679"/>
      <c r="DE2" s="679"/>
      <c r="DF2" s="679"/>
      <c r="DG2" s="679"/>
      <c r="DH2" s="679"/>
      <c r="DI2" s="679"/>
      <c r="DJ2" s="679"/>
      <c r="DK2" s="679"/>
      <c r="DL2" s="679"/>
      <c r="DM2" s="679"/>
      <c r="DN2" s="679"/>
      <c r="DO2" s="679"/>
      <c r="DP2" s="679"/>
      <c r="DQ2" s="679"/>
      <c r="DR2" s="679"/>
      <c r="DS2" s="679"/>
      <c r="DT2" s="679"/>
      <c r="DU2" s="679"/>
      <c r="DV2" s="679"/>
      <c r="DW2" s="679"/>
    </row>
    <row r="3" spans="2:127" ht="15.75" thickBot="1" x14ac:dyDescent="0.25">
      <c r="B3" s="666"/>
      <c r="C3" s="680"/>
      <c r="D3" s="651"/>
      <c r="E3" s="651"/>
      <c r="F3" s="651"/>
      <c r="G3" s="651"/>
      <c r="H3" s="681"/>
      <c r="I3" s="651"/>
      <c r="J3" s="651"/>
      <c r="K3" s="651"/>
      <c r="L3" s="681"/>
      <c r="M3" s="681"/>
      <c r="N3" s="681"/>
      <c r="O3" s="681"/>
      <c r="P3" s="681"/>
      <c r="Q3" s="681"/>
      <c r="R3" s="681"/>
      <c r="S3" s="88"/>
      <c r="T3" s="88"/>
      <c r="U3" s="682"/>
      <c r="V3" s="683"/>
      <c r="W3" s="684"/>
      <c r="X3" s="685">
        <v>1</v>
      </c>
      <c r="Y3" s="685">
        <f>X3+1</f>
        <v>2</v>
      </c>
      <c r="Z3" s="685">
        <f t="shared" ref="Z3:CK3" si="2">Y3+1</f>
        <v>3</v>
      </c>
      <c r="AA3" s="685">
        <f t="shared" si="2"/>
        <v>4</v>
      </c>
      <c r="AB3" s="685">
        <f t="shared" si="2"/>
        <v>5</v>
      </c>
      <c r="AC3" s="685">
        <f t="shared" si="2"/>
        <v>6</v>
      </c>
      <c r="AD3" s="685">
        <f t="shared" si="2"/>
        <v>7</v>
      </c>
      <c r="AE3" s="685">
        <f t="shared" si="2"/>
        <v>8</v>
      </c>
      <c r="AF3" s="685">
        <f t="shared" si="2"/>
        <v>9</v>
      </c>
      <c r="AG3" s="685">
        <f t="shared" si="2"/>
        <v>10</v>
      </c>
      <c r="AH3" s="685">
        <f t="shared" si="2"/>
        <v>11</v>
      </c>
      <c r="AI3" s="685">
        <f t="shared" si="2"/>
        <v>12</v>
      </c>
      <c r="AJ3" s="685">
        <f t="shared" si="2"/>
        <v>13</v>
      </c>
      <c r="AK3" s="685">
        <f t="shared" si="2"/>
        <v>14</v>
      </c>
      <c r="AL3" s="685">
        <f t="shared" si="2"/>
        <v>15</v>
      </c>
      <c r="AM3" s="685">
        <f t="shared" si="2"/>
        <v>16</v>
      </c>
      <c r="AN3" s="685">
        <f t="shared" si="2"/>
        <v>17</v>
      </c>
      <c r="AO3" s="685">
        <f t="shared" si="2"/>
        <v>18</v>
      </c>
      <c r="AP3" s="685">
        <f t="shared" si="2"/>
        <v>19</v>
      </c>
      <c r="AQ3" s="685">
        <f t="shared" si="2"/>
        <v>20</v>
      </c>
      <c r="AR3" s="685">
        <f t="shared" si="2"/>
        <v>21</v>
      </c>
      <c r="AS3" s="685">
        <f t="shared" si="2"/>
        <v>22</v>
      </c>
      <c r="AT3" s="685">
        <f t="shared" si="2"/>
        <v>23</v>
      </c>
      <c r="AU3" s="685">
        <f t="shared" si="2"/>
        <v>24</v>
      </c>
      <c r="AV3" s="685">
        <f t="shared" si="2"/>
        <v>25</v>
      </c>
      <c r="AW3" s="685">
        <f t="shared" si="2"/>
        <v>26</v>
      </c>
      <c r="AX3" s="685">
        <f t="shared" si="2"/>
        <v>27</v>
      </c>
      <c r="AY3" s="685">
        <f t="shared" si="2"/>
        <v>28</v>
      </c>
      <c r="AZ3" s="685">
        <f t="shared" si="2"/>
        <v>29</v>
      </c>
      <c r="BA3" s="685">
        <f t="shared" si="2"/>
        <v>30</v>
      </c>
      <c r="BB3" s="685">
        <f t="shared" si="2"/>
        <v>31</v>
      </c>
      <c r="BC3" s="685">
        <f t="shared" si="2"/>
        <v>32</v>
      </c>
      <c r="BD3" s="685">
        <f t="shared" si="2"/>
        <v>33</v>
      </c>
      <c r="BE3" s="685">
        <f t="shared" si="2"/>
        <v>34</v>
      </c>
      <c r="BF3" s="685">
        <f t="shared" si="2"/>
        <v>35</v>
      </c>
      <c r="BG3" s="685">
        <f t="shared" si="2"/>
        <v>36</v>
      </c>
      <c r="BH3" s="685">
        <f t="shared" si="2"/>
        <v>37</v>
      </c>
      <c r="BI3" s="685">
        <f t="shared" si="2"/>
        <v>38</v>
      </c>
      <c r="BJ3" s="685">
        <f t="shared" si="2"/>
        <v>39</v>
      </c>
      <c r="BK3" s="685">
        <f t="shared" si="2"/>
        <v>40</v>
      </c>
      <c r="BL3" s="685">
        <f t="shared" si="2"/>
        <v>41</v>
      </c>
      <c r="BM3" s="685">
        <f t="shared" si="2"/>
        <v>42</v>
      </c>
      <c r="BN3" s="685">
        <f t="shared" si="2"/>
        <v>43</v>
      </c>
      <c r="BO3" s="685">
        <f t="shared" si="2"/>
        <v>44</v>
      </c>
      <c r="BP3" s="685">
        <f t="shared" si="2"/>
        <v>45</v>
      </c>
      <c r="BQ3" s="685">
        <f t="shared" si="2"/>
        <v>46</v>
      </c>
      <c r="BR3" s="685">
        <f t="shared" si="2"/>
        <v>47</v>
      </c>
      <c r="BS3" s="685">
        <f t="shared" si="2"/>
        <v>48</v>
      </c>
      <c r="BT3" s="685">
        <f t="shared" si="2"/>
        <v>49</v>
      </c>
      <c r="BU3" s="685">
        <f t="shared" si="2"/>
        <v>50</v>
      </c>
      <c r="BV3" s="685">
        <f t="shared" si="2"/>
        <v>51</v>
      </c>
      <c r="BW3" s="685">
        <f t="shared" si="2"/>
        <v>52</v>
      </c>
      <c r="BX3" s="685">
        <f t="shared" si="2"/>
        <v>53</v>
      </c>
      <c r="BY3" s="685">
        <f t="shared" si="2"/>
        <v>54</v>
      </c>
      <c r="BZ3" s="685">
        <f t="shared" si="2"/>
        <v>55</v>
      </c>
      <c r="CA3" s="685">
        <f t="shared" si="2"/>
        <v>56</v>
      </c>
      <c r="CB3" s="685">
        <f t="shared" si="2"/>
        <v>57</v>
      </c>
      <c r="CC3" s="685">
        <f t="shared" si="2"/>
        <v>58</v>
      </c>
      <c r="CD3" s="685">
        <f t="shared" si="2"/>
        <v>59</v>
      </c>
      <c r="CE3" s="685">
        <f t="shared" si="2"/>
        <v>60</v>
      </c>
      <c r="CF3" s="685">
        <f t="shared" si="2"/>
        <v>61</v>
      </c>
      <c r="CG3" s="685">
        <f t="shared" si="2"/>
        <v>62</v>
      </c>
      <c r="CH3" s="685">
        <f t="shared" si="2"/>
        <v>63</v>
      </c>
      <c r="CI3" s="685">
        <f t="shared" si="2"/>
        <v>64</v>
      </c>
      <c r="CJ3" s="685">
        <f t="shared" si="2"/>
        <v>65</v>
      </c>
      <c r="CK3" s="685">
        <f t="shared" si="2"/>
        <v>66</v>
      </c>
      <c r="CL3" s="685">
        <f t="shared" ref="CL3:DW3" si="3">CK3+1</f>
        <v>67</v>
      </c>
      <c r="CM3" s="685">
        <f t="shared" si="3"/>
        <v>68</v>
      </c>
      <c r="CN3" s="685">
        <f t="shared" si="3"/>
        <v>69</v>
      </c>
      <c r="CO3" s="685">
        <f t="shared" si="3"/>
        <v>70</v>
      </c>
      <c r="CP3" s="685">
        <f t="shared" si="3"/>
        <v>71</v>
      </c>
      <c r="CQ3" s="685">
        <f t="shared" si="3"/>
        <v>72</v>
      </c>
      <c r="CR3" s="685">
        <f t="shared" si="3"/>
        <v>73</v>
      </c>
      <c r="CS3" s="685">
        <f t="shared" si="3"/>
        <v>74</v>
      </c>
      <c r="CT3" s="685">
        <f t="shared" si="3"/>
        <v>75</v>
      </c>
      <c r="CU3" s="685">
        <f t="shared" si="3"/>
        <v>76</v>
      </c>
      <c r="CV3" s="685">
        <f t="shared" si="3"/>
        <v>77</v>
      </c>
      <c r="CW3" s="685">
        <f t="shared" si="3"/>
        <v>78</v>
      </c>
      <c r="CX3" s="685">
        <f t="shared" si="3"/>
        <v>79</v>
      </c>
      <c r="CY3" s="685">
        <f t="shared" si="3"/>
        <v>80</v>
      </c>
      <c r="CZ3" s="686">
        <f t="shared" si="3"/>
        <v>81</v>
      </c>
      <c r="DA3" s="686">
        <f t="shared" si="3"/>
        <v>82</v>
      </c>
      <c r="DB3" s="686">
        <f t="shared" si="3"/>
        <v>83</v>
      </c>
      <c r="DC3" s="686">
        <f t="shared" si="3"/>
        <v>84</v>
      </c>
      <c r="DD3" s="686">
        <f t="shared" si="3"/>
        <v>85</v>
      </c>
      <c r="DE3" s="686">
        <f t="shared" si="3"/>
        <v>86</v>
      </c>
      <c r="DF3" s="686">
        <f t="shared" si="3"/>
        <v>87</v>
      </c>
      <c r="DG3" s="686">
        <f t="shared" si="3"/>
        <v>88</v>
      </c>
      <c r="DH3" s="686">
        <f t="shared" si="3"/>
        <v>89</v>
      </c>
      <c r="DI3" s="686">
        <f t="shared" si="3"/>
        <v>90</v>
      </c>
      <c r="DJ3" s="686">
        <f t="shared" si="3"/>
        <v>91</v>
      </c>
      <c r="DK3" s="686">
        <f t="shared" si="3"/>
        <v>92</v>
      </c>
      <c r="DL3" s="686">
        <f t="shared" si="3"/>
        <v>93</v>
      </c>
      <c r="DM3" s="686">
        <f t="shared" si="3"/>
        <v>94</v>
      </c>
      <c r="DN3" s="686">
        <f t="shared" si="3"/>
        <v>95</v>
      </c>
      <c r="DO3" s="686">
        <f t="shared" si="3"/>
        <v>96</v>
      </c>
      <c r="DP3" s="686">
        <f t="shared" si="3"/>
        <v>97</v>
      </c>
      <c r="DQ3" s="686">
        <f t="shared" si="3"/>
        <v>98</v>
      </c>
      <c r="DR3" s="686">
        <f t="shared" si="3"/>
        <v>99</v>
      </c>
      <c r="DS3" s="686">
        <f t="shared" si="3"/>
        <v>100</v>
      </c>
      <c r="DT3" s="686">
        <f t="shared" si="3"/>
        <v>101</v>
      </c>
      <c r="DU3" s="686">
        <f t="shared" si="3"/>
        <v>102</v>
      </c>
      <c r="DV3" s="686">
        <f t="shared" si="3"/>
        <v>103</v>
      </c>
      <c r="DW3" s="686">
        <f t="shared" si="3"/>
        <v>104</v>
      </c>
    </row>
    <row r="4" spans="2:127" ht="51" x14ac:dyDescent="0.2">
      <c r="B4" s="687" t="s">
        <v>115</v>
      </c>
      <c r="C4" s="190" t="s">
        <v>368</v>
      </c>
      <c r="D4" s="191" t="s">
        <v>369</v>
      </c>
      <c r="E4" s="192" t="s">
        <v>370</v>
      </c>
      <c r="F4" s="192" t="s">
        <v>371</v>
      </c>
      <c r="G4" s="192" t="s">
        <v>372</v>
      </c>
      <c r="H4" s="192" t="s">
        <v>373</v>
      </c>
      <c r="I4" s="192" t="s">
        <v>374</v>
      </c>
      <c r="J4" s="192" t="s">
        <v>375</v>
      </c>
      <c r="K4" s="192" t="s">
        <v>376</v>
      </c>
      <c r="L4" s="192" t="s">
        <v>377</v>
      </c>
      <c r="M4" s="192" t="s">
        <v>378</v>
      </c>
      <c r="N4" s="192" t="s">
        <v>379</v>
      </c>
      <c r="O4" s="192" t="s">
        <v>380</v>
      </c>
      <c r="P4" s="192" t="s">
        <v>381</v>
      </c>
      <c r="Q4" s="192" t="s">
        <v>382</v>
      </c>
      <c r="R4" s="466" t="s">
        <v>383</v>
      </c>
      <c r="S4" s="193" t="s">
        <v>384</v>
      </c>
      <c r="T4" s="194" t="s">
        <v>385</v>
      </c>
      <c r="U4" s="195" t="s">
        <v>386</v>
      </c>
      <c r="V4" s="166" t="s">
        <v>116</v>
      </c>
      <c r="W4" s="166" t="s">
        <v>144</v>
      </c>
      <c r="X4" s="688" t="s">
        <v>387</v>
      </c>
      <c r="Y4" s="688" t="s">
        <v>388</v>
      </c>
      <c r="Z4" s="688" t="s">
        <v>389</v>
      </c>
      <c r="AA4" s="688" t="s">
        <v>390</v>
      </c>
      <c r="AB4" s="688" t="s">
        <v>391</v>
      </c>
      <c r="AC4" s="688" t="s">
        <v>392</v>
      </c>
      <c r="AD4" s="688" t="s">
        <v>393</v>
      </c>
      <c r="AE4" s="688" t="s">
        <v>394</v>
      </c>
      <c r="AF4" s="688" t="s">
        <v>395</v>
      </c>
      <c r="AG4" s="688" t="s">
        <v>396</v>
      </c>
      <c r="AH4" s="688" t="s">
        <v>397</v>
      </c>
      <c r="AI4" s="688" t="s">
        <v>398</v>
      </c>
      <c r="AJ4" s="688" t="s">
        <v>399</v>
      </c>
      <c r="AK4" s="689" t="s">
        <v>400</v>
      </c>
      <c r="AL4" s="689" t="s">
        <v>401</v>
      </c>
      <c r="AM4" s="689" t="s">
        <v>402</v>
      </c>
      <c r="AN4" s="689" t="s">
        <v>403</v>
      </c>
      <c r="AO4" s="689" t="s">
        <v>404</v>
      </c>
      <c r="AP4" s="689" t="s">
        <v>405</v>
      </c>
      <c r="AQ4" s="689" t="s">
        <v>406</v>
      </c>
      <c r="AR4" s="689" t="s">
        <v>407</v>
      </c>
      <c r="AS4" s="689" t="s">
        <v>408</v>
      </c>
      <c r="AT4" s="690" t="s">
        <v>409</v>
      </c>
      <c r="AU4" s="690" t="s">
        <v>410</v>
      </c>
      <c r="AV4" s="690" t="s">
        <v>411</v>
      </c>
      <c r="AW4" s="690" t="s">
        <v>412</v>
      </c>
      <c r="AX4" s="690" t="s">
        <v>413</v>
      </c>
      <c r="AY4" s="690" t="s">
        <v>414</v>
      </c>
      <c r="AZ4" s="690" t="s">
        <v>415</v>
      </c>
      <c r="BA4" s="690" t="s">
        <v>416</v>
      </c>
      <c r="BB4" s="690" t="s">
        <v>417</v>
      </c>
      <c r="BC4" s="690" t="s">
        <v>418</v>
      </c>
      <c r="BD4" s="690" t="s">
        <v>419</v>
      </c>
      <c r="BE4" s="690" t="s">
        <v>420</v>
      </c>
      <c r="BF4" s="690" t="s">
        <v>421</v>
      </c>
      <c r="BG4" s="690" t="s">
        <v>422</v>
      </c>
      <c r="BH4" s="690" t="s">
        <v>423</v>
      </c>
      <c r="BI4" s="690" t="s">
        <v>424</v>
      </c>
      <c r="BJ4" s="690" t="s">
        <v>425</v>
      </c>
      <c r="BK4" s="690" t="s">
        <v>426</v>
      </c>
      <c r="BL4" s="690" t="s">
        <v>427</v>
      </c>
      <c r="BM4" s="690" t="s">
        <v>428</v>
      </c>
      <c r="BN4" s="690" t="s">
        <v>429</v>
      </c>
      <c r="BO4" s="690" t="s">
        <v>430</v>
      </c>
      <c r="BP4" s="690" t="s">
        <v>431</v>
      </c>
      <c r="BQ4" s="690" t="s">
        <v>432</v>
      </c>
      <c r="BR4" s="690" t="s">
        <v>433</v>
      </c>
      <c r="BS4" s="690" t="s">
        <v>434</v>
      </c>
      <c r="BT4" s="690" t="s">
        <v>435</v>
      </c>
      <c r="BU4" s="690" t="s">
        <v>436</v>
      </c>
      <c r="BV4" s="690" t="s">
        <v>437</v>
      </c>
      <c r="BW4" s="690" t="s">
        <v>438</v>
      </c>
      <c r="BX4" s="690" t="s">
        <v>439</v>
      </c>
      <c r="BY4" s="690" t="s">
        <v>440</v>
      </c>
      <c r="BZ4" s="690" t="s">
        <v>441</v>
      </c>
      <c r="CA4" s="690" t="s">
        <v>442</v>
      </c>
      <c r="CB4" s="690" t="s">
        <v>443</v>
      </c>
      <c r="CC4" s="690" t="s">
        <v>444</v>
      </c>
      <c r="CD4" s="690" t="s">
        <v>445</v>
      </c>
      <c r="CE4" s="691" t="s">
        <v>446</v>
      </c>
      <c r="CF4" s="692" t="s">
        <v>447</v>
      </c>
      <c r="CG4" s="692" t="s">
        <v>448</v>
      </c>
      <c r="CH4" s="692" t="s">
        <v>449</v>
      </c>
      <c r="CI4" s="692" t="s">
        <v>450</v>
      </c>
      <c r="CJ4" s="692" t="s">
        <v>451</v>
      </c>
      <c r="CK4" s="692" t="s">
        <v>452</v>
      </c>
      <c r="CL4" s="692" t="s">
        <v>453</v>
      </c>
      <c r="CM4" s="692" t="s">
        <v>454</v>
      </c>
      <c r="CN4" s="692" t="s">
        <v>455</v>
      </c>
      <c r="CO4" s="692" t="s">
        <v>456</v>
      </c>
      <c r="CP4" s="692" t="s">
        <v>457</v>
      </c>
      <c r="CQ4" s="692" t="s">
        <v>458</v>
      </c>
      <c r="CR4" s="692" t="s">
        <v>459</v>
      </c>
      <c r="CS4" s="692" t="s">
        <v>460</v>
      </c>
      <c r="CT4" s="692" t="s">
        <v>461</v>
      </c>
      <c r="CU4" s="692" t="s">
        <v>462</v>
      </c>
      <c r="CV4" s="692" t="s">
        <v>463</v>
      </c>
      <c r="CW4" s="692" t="s">
        <v>464</v>
      </c>
      <c r="CX4" s="692" t="s">
        <v>465</v>
      </c>
      <c r="CY4" s="693" t="s">
        <v>466</v>
      </c>
      <c r="CZ4" s="694" t="s">
        <v>467</v>
      </c>
      <c r="DA4" s="695" t="s">
        <v>468</v>
      </c>
      <c r="DB4" s="695" t="s">
        <v>469</v>
      </c>
      <c r="DC4" s="695" t="s">
        <v>470</v>
      </c>
      <c r="DD4" s="695" t="s">
        <v>471</v>
      </c>
      <c r="DE4" s="695" t="s">
        <v>472</v>
      </c>
      <c r="DF4" s="695" t="s">
        <v>473</v>
      </c>
      <c r="DG4" s="695" t="s">
        <v>474</v>
      </c>
      <c r="DH4" s="695" t="s">
        <v>475</v>
      </c>
      <c r="DI4" s="695" t="s">
        <v>476</v>
      </c>
      <c r="DJ4" s="695" t="s">
        <v>477</v>
      </c>
      <c r="DK4" s="695" t="s">
        <v>478</v>
      </c>
      <c r="DL4" s="695" t="s">
        <v>479</v>
      </c>
      <c r="DM4" s="695" t="s">
        <v>480</v>
      </c>
      <c r="DN4" s="695" t="s">
        <v>481</v>
      </c>
      <c r="DO4" s="695" t="s">
        <v>482</v>
      </c>
      <c r="DP4" s="695" t="s">
        <v>483</v>
      </c>
      <c r="DQ4" s="695" t="s">
        <v>484</v>
      </c>
      <c r="DR4" s="695" t="s">
        <v>485</v>
      </c>
      <c r="DS4" s="695" t="s">
        <v>486</v>
      </c>
      <c r="DT4" s="695" t="s">
        <v>487</v>
      </c>
      <c r="DU4" s="695" t="s">
        <v>488</v>
      </c>
      <c r="DV4" s="695" t="s">
        <v>489</v>
      </c>
      <c r="DW4" s="696" t="s">
        <v>490</v>
      </c>
    </row>
    <row r="5" spans="2:127" x14ac:dyDescent="0.2">
      <c r="B5" s="141" t="s">
        <v>491</v>
      </c>
      <c r="C5" s="697" t="s">
        <v>492</v>
      </c>
      <c r="D5" s="698"/>
      <c r="E5" s="699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3"/>
      <c r="S5" s="700"/>
      <c r="T5" s="701"/>
      <c r="U5" s="144"/>
      <c r="V5" s="699"/>
      <c r="W5" s="699"/>
      <c r="X5" s="699"/>
      <c r="Y5" s="699"/>
      <c r="Z5" s="702"/>
      <c r="AA5" s="702"/>
      <c r="AB5" s="702"/>
      <c r="AC5" s="703"/>
      <c r="AD5" s="703"/>
      <c r="AE5" s="703"/>
      <c r="AF5" s="703"/>
      <c r="AG5" s="703"/>
      <c r="AH5" s="703"/>
      <c r="AI5" s="703"/>
      <c r="AJ5" s="703"/>
      <c r="AK5" s="704"/>
      <c r="AL5" s="704"/>
      <c r="AM5" s="704"/>
      <c r="AN5" s="704"/>
      <c r="AO5" s="704"/>
      <c r="AP5" s="704"/>
      <c r="AQ5" s="704"/>
      <c r="AR5" s="704"/>
      <c r="AS5" s="704"/>
      <c r="AT5" s="704"/>
      <c r="AU5" s="704"/>
      <c r="AV5" s="704"/>
      <c r="AW5" s="704"/>
      <c r="AX5" s="704"/>
      <c r="AY5" s="704"/>
      <c r="AZ5" s="704"/>
      <c r="BA5" s="704"/>
      <c r="BB5" s="704"/>
      <c r="BC5" s="704"/>
      <c r="BD5" s="704"/>
      <c r="BE5" s="704"/>
      <c r="BF5" s="704"/>
      <c r="BG5" s="704"/>
      <c r="BH5" s="704"/>
      <c r="BI5" s="704"/>
      <c r="BJ5" s="704"/>
      <c r="BK5" s="704"/>
      <c r="BL5" s="704"/>
      <c r="BM5" s="704"/>
      <c r="BN5" s="704"/>
      <c r="BO5" s="704"/>
      <c r="BP5" s="704"/>
      <c r="BQ5" s="704"/>
      <c r="BR5" s="704"/>
      <c r="BS5" s="704"/>
      <c r="BT5" s="704"/>
      <c r="BU5" s="704"/>
      <c r="BV5" s="704"/>
      <c r="BW5" s="704"/>
      <c r="BX5" s="704"/>
      <c r="BY5" s="704"/>
      <c r="BZ5" s="704"/>
      <c r="CA5" s="704"/>
      <c r="CB5" s="704"/>
      <c r="CC5" s="704"/>
      <c r="CD5" s="704"/>
      <c r="CE5" s="704"/>
      <c r="CF5" s="704"/>
      <c r="CG5" s="704"/>
      <c r="CH5" s="145"/>
      <c r="CI5" s="704"/>
      <c r="CJ5" s="704"/>
      <c r="CK5" s="704"/>
      <c r="CL5" s="704"/>
      <c r="CM5" s="704"/>
      <c r="CN5" s="704"/>
      <c r="CO5" s="704"/>
      <c r="CP5" s="704"/>
      <c r="CQ5" s="704"/>
      <c r="CR5" s="704"/>
      <c r="CS5" s="704"/>
      <c r="CT5" s="704"/>
      <c r="CU5" s="704"/>
      <c r="CV5" s="704"/>
      <c r="CW5" s="704"/>
      <c r="CX5" s="704"/>
      <c r="CY5" s="705"/>
      <c r="CZ5" s="706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707"/>
    </row>
    <row r="6" spans="2:127" ht="25.5" x14ac:dyDescent="0.2">
      <c r="B6" s="146" t="s">
        <v>493</v>
      </c>
      <c r="C6" s="196" t="s">
        <v>494</v>
      </c>
      <c r="D6" s="708"/>
      <c r="E6" s="702"/>
      <c r="F6" s="147"/>
      <c r="G6" s="147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9"/>
      <c r="S6" s="700"/>
      <c r="T6" s="701"/>
      <c r="U6" s="150" t="s">
        <v>495</v>
      </c>
      <c r="V6" s="702"/>
      <c r="W6" s="702"/>
      <c r="X6" s="702">
        <f t="shared" ref="X6:BC6" si="4">SUMIF($C:$C,"58.1x",X:X)</f>
        <v>0</v>
      </c>
      <c r="Y6" s="702">
        <f t="shared" si="4"/>
        <v>0</v>
      </c>
      <c r="Z6" s="702">
        <f t="shared" si="4"/>
        <v>0</v>
      </c>
      <c r="AA6" s="702">
        <f t="shared" si="4"/>
        <v>0</v>
      </c>
      <c r="AB6" s="702">
        <f t="shared" si="4"/>
        <v>0</v>
      </c>
      <c r="AC6" s="702">
        <f t="shared" si="4"/>
        <v>0</v>
      </c>
      <c r="AD6" s="702">
        <f t="shared" si="4"/>
        <v>0</v>
      </c>
      <c r="AE6" s="702">
        <f t="shared" si="4"/>
        <v>0</v>
      </c>
      <c r="AF6" s="702">
        <f t="shared" si="4"/>
        <v>0</v>
      </c>
      <c r="AG6" s="702">
        <f t="shared" si="4"/>
        <v>0</v>
      </c>
      <c r="AH6" s="702">
        <f t="shared" si="4"/>
        <v>0</v>
      </c>
      <c r="AI6" s="702">
        <f t="shared" si="4"/>
        <v>0</v>
      </c>
      <c r="AJ6" s="702">
        <f t="shared" si="4"/>
        <v>0</v>
      </c>
      <c r="AK6" s="702">
        <f t="shared" si="4"/>
        <v>0</v>
      </c>
      <c r="AL6" s="702">
        <f t="shared" si="4"/>
        <v>0</v>
      </c>
      <c r="AM6" s="702">
        <f t="shared" si="4"/>
        <v>0</v>
      </c>
      <c r="AN6" s="702">
        <f t="shared" si="4"/>
        <v>0</v>
      </c>
      <c r="AO6" s="702">
        <f t="shared" si="4"/>
        <v>0</v>
      </c>
      <c r="AP6" s="702">
        <f t="shared" si="4"/>
        <v>0</v>
      </c>
      <c r="AQ6" s="702">
        <f t="shared" si="4"/>
        <v>0</v>
      </c>
      <c r="AR6" s="702">
        <f t="shared" si="4"/>
        <v>0</v>
      </c>
      <c r="AS6" s="702">
        <f t="shared" si="4"/>
        <v>0</v>
      </c>
      <c r="AT6" s="702">
        <f t="shared" si="4"/>
        <v>0</v>
      </c>
      <c r="AU6" s="702">
        <f t="shared" si="4"/>
        <v>0</v>
      </c>
      <c r="AV6" s="702">
        <f t="shared" si="4"/>
        <v>0</v>
      </c>
      <c r="AW6" s="702">
        <f t="shared" si="4"/>
        <v>0</v>
      </c>
      <c r="AX6" s="702">
        <f t="shared" si="4"/>
        <v>0</v>
      </c>
      <c r="AY6" s="702">
        <f t="shared" si="4"/>
        <v>0</v>
      </c>
      <c r="AZ6" s="702">
        <f t="shared" si="4"/>
        <v>0</v>
      </c>
      <c r="BA6" s="702">
        <f t="shared" si="4"/>
        <v>0</v>
      </c>
      <c r="BB6" s="702">
        <f t="shared" si="4"/>
        <v>0</v>
      </c>
      <c r="BC6" s="702">
        <f t="shared" si="4"/>
        <v>0</v>
      </c>
      <c r="BD6" s="702">
        <f t="shared" ref="BD6:CI6" si="5">SUMIF($C:$C,"58.1x",BD:BD)</f>
        <v>0</v>
      </c>
      <c r="BE6" s="702">
        <f t="shared" si="5"/>
        <v>0</v>
      </c>
      <c r="BF6" s="702">
        <f t="shared" si="5"/>
        <v>0</v>
      </c>
      <c r="BG6" s="702">
        <f t="shared" si="5"/>
        <v>0</v>
      </c>
      <c r="BH6" s="702">
        <f t="shared" si="5"/>
        <v>0</v>
      </c>
      <c r="BI6" s="702">
        <f t="shared" si="5"/>
        <v>0</v>
      </c>
      <c r="BJ6" s="702">
        <f t="shared" si="5"/>
        <v>0</v>
      </c>
      <c r="BK6" s="702">
        <f t="shared" si="5"/>
        <v>0</v>
      </c>
      <c r="BL6" s="702">
        <f t="shared" si="5"/>
        <v>0</v>
      </c>
      <c r="BM6" s="702">
        <f t="shared" si="5"/>
        <v>0</v>
      </c>
      <c r="BN6" s="702">
        <f t="shared" si="5"/>
        <v>0</v>
      </c>
      <c r="BO6" s="702">
        <f t="shared" si="5"/>
        <v>0</v>
      </c>
      <c r="BP6" s="702">
        <f t="shared" si="5"/>
        <v>0</v>
      </c>
      <c r="BQ6" s="702">
        <f t="shared" si="5"/>
        <v>0</v>
      </c>
      <c r="BR6" s="702">
        <f t="shared" si="5"/>
        <v>0</v>
      </c>
      <c r="BS6" s="702">
        <f t="shared" si="5"/>
        <v>0</v>
      </c>
      <c r="BT6" s="702">
        <f t="shared" si="5"/>
        <v>0</v>
      </c>
      <c r="BU6" s="702">
        <f t="shared" si="5"/>
        <v>0</v>
      </c>
      <c r="BV6" s="702">
        <f t="shared" si="5"/>
        <v>0</v>
      </c>
      <c r="BW6" s="702">
        <f t="shared" si="5"/>
        <v>0</v>
      </c>
      <c r="BX6" s="702">
        <f t="shared" si="5"/>
        <v>0</v>
      </c>
      <c r="BY6" s="702">
        <f t="shared" si="5"/>
        <v>0</v>
      </c>
      <c r="BZ6" s="702">
        <f t="shared" si="5"/>
        <v>0</v>
      </c>
      <c r="CA6" s="702">
        <f t="shared" si="5"/>
        <v>0</v>
      </c>
      <c r="CB6" s="702">
        <f t="shared" si="5"/>
        <v>0</v>
      </c>
      <c r="CC6" s="702">
        <f t="shared" si="5"/>
        <v>0</v>
      </c>
      <c r="CD6" s="702">
        <f t="shared" si="5"/>
        <v>0</v>
      </c>
      <c r="CE6" s="702">
        <f t="shared" si="5"/>
        <v>0</v>
      </c>
      <c r="CF6" s="702">
        <f t="shared" si="5"/>
        <v>0</v>
      </c>
      <c r="CG6" s="702">
        <f t="shared" si="5"/>
        <v>0</v>
      </c>
      <c r="CH6" s="702">
        <f t="shared" si="5"/>
        <v>0</v>
      </c>
      <c r="CI6" s="702">
        <f t="shared" si="5"/>
        <v>0</v>
      </c>
      <c r="CJ6" s="702">
        <f t="shared" ref="CJ6:DO6" si="6">SUMIF($C:$C,"58.1x",CJ:CJ)</f>
        <v>0</v>
      </c>
      <c r="CK6" s="702">
        <f t="shared" si="6"/>
        <v>0</v>
      </c>
      <c r="CL6" s="702">
        <f t="shared" si="6"/>
        <v>0</v>
      </c>
      <c r="CM6" s="702">
        <f t="shared" si="6"/>
        <v>0</v>
      </c>
      <c r="CN6" s="702">
        <f t="shared" si="6"/>
        <v>0</v>
      </c>
      <c r="CO6" s="702">
        <f t="shared" si="6"/>
        <v>0</v>
      </c>
      <c r="CP6" s="702">
        <f t="shared" si="6"/>
        <v>0</v>
      </c>
      <c r="CQ6" s="702">
        <f t="shared" si="6"/>
        <v>0</v>
      </c>
      <c r="CR6" s="702">
        <f t="shared" si="6"/>
        <v>0</v>
      </c>
      <c r="CS6" s="702">
        <f t="shared" si="6"/>
        <v>0</v>
      </c>
      <c r="CT6" s="702">
        <f t="shared" si="6"/>
        <v>0</v>
      </c>
      <c r="CU6" s="702">
        <f t="shared" si="6"/>
        <v>0</v>
      </c>
      <c r="CV6" s="702">
        <f t="shared" si="6"/>
        <v>0</v>
      </c>
      <c r="CW6" s="702">
        <f t="shared" si="6"/>
        <v>0</v>
      </c>
      <c r="CX6" s="702">
        <f t="shared" si="6"/>
        <v>0</v>
      </c>
      <c r="CY6" s="709">
        <f t="shared" si="6"/>
        <v>0</v>
      </c>
      <c r="CZ6" s="710">
        <f t="shared" si="6"/>
        <v>0</v>
      </c>
      <c r="DA6" s="710">
        <f t="shared" si="6"/>
        <v>0</v>
      </c>
      <c r="DB6" s="710">
        <f t="shared" si="6"/>
        <v>0</v>
      </c>
      <c r="DC6" s="710">
        <f t="shared" si="6"/>
        <v>0</v>
      </c>
      <c r="DD6" s="710">
        <f t="shared" si="6"/>
        <v>0</v>
      </c>
      <c r="DE6" s="710">
        <f t="shared" si="6"/>
        <v>0</v>
      </c>
      <c r="DF6" s="710">
        <f t="shared" si="6"/>
        <v>0</v>
      </c>
      <c r="DG6" s="710">
        <f t="shared" si="6"/>
        <v>0</v>
      </c>
      <c r="DH6" s="710">
        <f t="shared" si="6"/>
        <v>0</v>
      </c>
      <c r="DI6" s="710">
        <f t="shared" si="6"/>
        <v>0</v>
      </c>
      <c r="DJ6" s="710">
        <f t="shared" si="6"/>
        <v>0</v>
      </c>
      <c r="DK6" s="710">
        <f t="shared" si="6"/>
        <v>0</v>
      </c>
      <c r="DL6" s="710">
        <f t="shared" si="6"/>
        <v>0</v>
      </c>
      <c r="DM6" s="710">
        <f t="shared" si="6"/>
        <v>0</v>
      </c>
      <c r="DN6" s="710">
        <f t="shared" si="6"/>
        <v>0</v>
      </c>
      <c r="DO6" s="710">
        <f t="shared" si="6"/>
        <v>0</v>
      </c>
      <c r="DP6" s="710">
        <f t="shared" ref="DP6:DW6" si="7">SUMIF($C:$C,"58.1x",DP:DP)</f>
        <v>0</v>
      </c>
      <c r="DQ6" s="710">
        <f t="shared" si="7"/>
        <v>0</v>
      </c>
      <c r="DR6" s="710">
        <f t="shared" si="7"/>
        <v>0</v>
      </c>
      <c r="DS6" s="710">
        <f t="shared" si="7"/>
        <v>0</v>
      </c>
      <c r="DT6" s="710">
        <f t="shared" si="7"/>
        <v>0</v>
      </c>
      <c r="DU6" s="710">
        <f t="shared" si="7"/>
        <v>0</v>
      </c>
      <c r="DV6" s="710">
        <f t="shared" si="7"/>
        <v>0</v>
      </c>
      <c r="DW6" s="711">
        <f t="shared" si="7"/>
        <v>0</v>
      </c>
    </row>
    <row r="7" spans="2:127" x14ac:dyDescent="0.2">
      <c r="B7" s="146" t="s">
        <v>512</v>
      </c>
      <c r="C7" s="196" t="s">
        <v>513</v>
      </c>
      <c r="D7" s="703"/>
      <c r="E7" s="704"/>
      <c r="F7" s="704"/>
      <c r="G7" s="704"/>
      <c r="H7" s="704"/>
      <c r="I7" s="704"/>
      <c r="J7" s="704"/>
      <c r="K7" s="704"/>
      <c r="L7" s="704"/>
      <c r="M7" s="704"/>
      <c r="N7" s="704"/>
      <c r="O7" s="704"/>
      <c r="P7" s="704"/>
      <c r="Q7" s="704"/>
      <c r="R7" s="705"/>
      <c r="S7" s="712"/>
      <c r="T7" s="705"/>
      <c r="U7" s="712"/>
      <c r="V7" s="704"/>
      <c r="W7" s="704"/>
      <c r="X7" s="702">
        <f t="shared" ref="X7:BC7" si="8">SUMIF($C:$C,"58.2x",X:X)</f>
        <v>0</v>
      </c>
      <c r="Y7" s="702">
        <f t="shared" si="8"/>
        <v>0</v>
      </c>
      <c r="Z7" s="702">
        <f t="shared" si="8"/>
        <v>0</v>
      </c>
      <c r="AA7" s="702">
        <f t="shared" si="8"/>
        <v>0</v>
      </c>
      <c r="AB7" s="702">
        <f t="shared" si="8"/>
        <v>0</v>
      </c>
      <c r="AC7" s="702">
        <f t="shared" si="8"/>
        <v>0</v>
      </c>
      <c r="AD7" s="702">
        <f t="shared" si="8"/>
        <v>0</v>
      </c>
      <c r="AE7" s="702">
        <f t="shared" si="8"/>
        <v>0</v>
      </c>
      <c r="AF7" s="702">
        <f t="shared" si="8"/>
        <v>0</v>
      </c>
      <c r="AG7" s="702">
        <f t="shared" si="8"/>
        <v>0</v>
      </c>
      <c r="AH7" s="702">
        <f t="shared" si="8"/>
        <v>0</v>
      </c>
      <c r="AI7" s="702">
        <f t="shared" si="8"/>
        <v>0</v>
      </c>
      <c r="AJ7" s="702">
        <f t="shared" si="8"/>
        <v>0</v>
      </c>
      <c r="AK7" s="702">
        <f t="shared" si="8"/>
        <v>0</v>
      </c>
      <c r="AL7" s="702">
        <f t="shared" si="8"/>
        <v>0</v>
      </c>
      <c r="AM7" s="702">
        <f t="shared" si="8"/>
        <v>0</v>
      </c>
      <c r="AN7" s="702">
        <f t="shared" si="8"/>
        <v>0</v>
      </c>
      <c r="AO7" s="702">
        <f t="shared" si="8"/>
        <v>0</v>
      </c>
      <c r="AP7" s="702">
        <f t="shared" si="8"/>
        <v>0</v>
      </c>
      <c r="AQ7" s="702">
        <f t="shared" si="8"/>
        <v>0</v>
      </c>
      <c r="AR7" s="702">
        <f t="shared" si="8"/>
        <v>0</v>
      </c>
      <c r="AS7" s="702">
        <f t="shared" si="8"/>
        <v>0</v>
      </c>
      <c r="AT7" s="702">
        <f t="shared" si="8"/>
        <v>0</v>
      </c>
      <c r="AU7" s="702">
        <f t="shared" si="8"/>
        <v>0</v>
      </c>
      <c r="AV7" s="702">
        <f t="shared" si="8"/>
        <v>0</v>
      </c>
      <c r="AW7" s="702">
        <f t="shared" si="8"/>
        <v>0</v>
      </c>
      <c r="AX7" s="702">
        <f t="shared" si="8"/>
        <v>0</v>
      </c>
      <c r="AY7" s="702">
        <f t="shared" si="8"/>
        <v>0</v>
      </c>
      <c r="AZ7" s="702">
        <f t="shared" si="8"/>
        <v>0</v>
      </c>
      <c r="BA7" s="702">
        <f t="shared" si="8"/>
        <v>0</v>
      </c>
      <c r="BB7" s="702">
        <f t="shared" si="8"/>
        <v>0</v>
      </c>
      <c r="BC7" s="702">
        <f t="shared" si="8"/>
        <v>0</v>
      </c>
      <c r="BD7" s="702">
        <f t="shared" ref="BD7:CI7" si="9">SUMIF($C:$C,"58.2x",BD:BD)</f>
        <v>0</v>
      </c>
      <c r="BE7" s="702">
        <f t="shared" si="9"/>
        <v>0</v>
      </c>
      <c r="BF7" s="702">
        <f t="shared" si="9"/>
        <v>0</v>
      </c>
      <c r="BG7" s="702">
        <f t="shared" si="9"/>
        <v>0</v>
      </c>
      <c r="BH7" s="702">
        <f t="shared" si="9"/>
        <v>0</v>
      </c>
      <c r="BI7" s="702">
        <f t="shared" si="9"/>
        <v>0</v>
      </c>
      <c r="BJ7" s="702">
        <f t="shared" si="9"/>
        <v>0</v>
      </c>
      <c r="BK7" s="702">
        <f t="shared" si="9"/>
        <v>0</v>
      </c>
      <c r="BL7" s="702">
        <f t="shared" si="9"/>
        <v>0</v>
      </c>
      <c r="BM7" s="702">
        <f t="shared" si="9"/>
        <v>0</v>
      </c>
      <c r="BN7" s="702">
        <f t="shared" si="9"/>
        <v>0</v>
      </c>
      <c r="BO7" s="702">
        <f t="shared" si="9"/>
        <v>0</v>
      </c>
      <c r="BP7" s="702">
        <f t="shared" si="9"/>
        <v>0</v>
      </c>
      <c r="BQ7" s="702">
        <f t="shared" si="9"/>
        <v>0</v>
      </c>
      <c r="BR7" s="702">
        <f t="shared" si="9"/>
        <v>0</v>
      </c>
      <c r="BS7" s="702">
        <f t="shared" si="9"/>
        <v>0</v>
      </c>
      <c r="BT7" s="702">
        <f t="shared" si="9"/>
        <v>0</v>
      </c>
      <c r="BU7" s="702">
        <f t="shared" si="9"/>
        <v>0</v>
      </c>
      <c r="BV7" s="702">
        <f t="shared" si="9"/>
        <v>0</v>
      </c>
      <c r="BW7" s="702">
        <f t="shared" si="9"/>
        <v>0</v>
      </c>
      <c r="BX7" s="702">
        <f t="shared" si="9"/>
        <v>0</v>
      </c>
      <c r="BY7" s="702">
        <f t="shared" si="9"/>
        <v>0</v>
      </c>
      <c r="BZ7" s="702">
        <f t="shared" si="9"/>
        <v>0</v>
      </c>
      <c r="CA7" s="702">
        <f t="shared" si="9"/>
        <v>0</v>
      </c>
      <c r="CB7" s="702">
        <f t="shared" si="9"/>
        <v>0</v>
      </c>
      <c r="CC7" s="702">
        <f t="shared" si="9"/>
        <v>0</v>
      </c>
      <c r="CD7" s="702">
        <f t="shared" si="9"/>
        <v>0</v>
      </c>
      <c r="CE7" s="702">
        <f t="shared" si="9"/>
        <v>0</v>
      </c>
      <c r="CF7" s="702">
        <f t="shared" si="9"/>
        <v>0</v>
      </c>
      <c r="CG7" s="702">
        <f t="shared" si="9"/>
        <v>0</v>
      </c>
      <c r="CH7" s="702">
        <f t="shared" si="9"/>
        <v>0</v>
      </c>
      <c r="CI7" s="702">
        <f t="shared" si="9"/>
        <v>0</v>
      </c>
      <c r="CJ7" s="702">
        <f t="shared" ref="CJ7:DO7" si="10">SUMIF($C:$C,"58.2x",CJ:CJ)</f>
        <v>0</v>
      </c>
      <c r="CK7" s="702">
        <f t="shared" si="10"/>
        <v>0</v>
      </c>
      <c r="CL7" s="702">
        <f t="shared" si="10"/>
        <v>0</v>
      </c>
      <c r="CM7" s="702">
        <f t="shared" si="10"/>
        <v>0</v>
      </c>
      <c r="CN7" s="702">
        <f t="shared" si="10"/>
        <v>0</v>
      </c>
      <c r="CO7" s="702">
        <f t="shared" si="10"/>
        <v>0</v>
      </c>
      <c r="CP7" s="702">
        <f t="shared" si="10"/>
        <v>0</v>
      </c>
      <c r="CQ7" s="702">
        <f t="shared" si="10"/>
        <v>0</v>
      </c>
      <c r="CR7" s="702">
        <f t="shared" si="10"/>
        <v>0</v>
      </c>
      <c r="CS7" s="702">
        <f t="shared" si="10"/>
        <v>0</v>
      </c>
      <c r="CT7" s="702">
        <f t="shared" si="10"/>
        <v>0</v>
      </c>
      <c r="CU7" s="702">
        <f t="shared" si="10"/>
        <v>0</v>
      </c>
      <c r="CV7" s="702">
        <f t="shared" si="10"/>
        <v>0</v>
      </c>
      <c r="CW7" s="702">
        <f t="shared" si="10"/>
        <v>0</v>
      </c>
      <c r="CX7" s="702">
        <f t="shared" si="10"/>
        <v>0</v>
      </c>
      <c r="CY7" s="709">
        <f t="shared" si="10"/>
        <v>0</v>
      </c>
      <c r="CZ7" s="710">
        <f t="shared" si="10"/>
        <v>0</v>
      </c>
      <c r="DA7" s="710">
        <f t="shared" si="10"/>
        <v>0</v>
      </c>
      <c r="DB7" s="710">
        <f t="shared" si="10"/>
        <v>0</v>
      </c>
      <c r="DC7" s="710">
        <f t="shared" si="10"/>
        <v>0</v>
      </c>
      <c r="DD7" s="710">
        <f t="shared" si="10"/>
        <v>0</v>
      </c>
      <c r="DE7" s="710">
        <f t="shared" si="10"/>
        <v>0</v>
      </c>
      <c r="DF7" s="710">
        <f t="shared" si="10"/>
        <v>0</v>
      </c>
      <c r="DG7" s="710">
        <f t="shared" si="10"/>
        <v>0</v>
      </c>
      <c r="DH7" s="710">
        <f t="shared" si="10"/>
        <v>0</v>
      </c>
      <c r="DI7" s="710">
        <f t="shared" si="10"/>
        <v>0</v>
      </c>
      <c r="DJ7" s="710">
        <f t="shared" si="10"/>
        <v>0</v>
      </c>
      <c r="DK7" s="710">
        <f t="shared" si="10"/>
        <v>0</v>
      </c>
      <c r="DL7" s="710">
        <f t="shared" si="10"/>
        <v>0</v>
      </c>
      <c r="DM7" s="710">
        <f t="shared" si="10"/>
        <v>0</v>
      </c>
      <c r="DN7" s="710">
        <f t="shared" si="10"/>
        <v>0</v>
      </c>
      <c r="DO7" s="710">
        <f t="shared" si="10"/>
        <v>0</v>
      </c>
      <c r="DP7" s="710">
        <f t="shared" ref="DP7:DW7" si="11">SUMIF($C:$C,"58.2x",DP:DP)</f>
        <v>0</v>
      </c>
      <c r="DQ7" s="710">
        <f t="shared" si="11"/>
        <v>0</v>
      </c>
      <c r="DR7" s="710">
        <f t="shared" si="11"/>
        <v>0</v>
      </c>
      <c r="DS7" s="710">
        <f t="shared" si="11"/>
        <v>0</v>
      </c>
      <c r="DT7" s="710">
        <f t="shared" si="11"/>
        <v>0</v>
      </c>
      <c r="DU7" s="710">
        <f t="shared" si="11"/>
        <v>0</v>
      </c>
      <c r="DV7" s="710">
        <f t="shared" si="11"/>
        <v>0</v>
      </c>
      <c r="DW7" s="713">
        <f t="shared" si="11"/>
        <v>0</v>
      </c>
    </row>
    <row r="8" spans="2:127" x14ac:dyDescent="0.2">
      <c r="B8" s="146" t="s">
        <v>514</v>
      </c>
      <c r="C8" s="196" t="s">
        <v>515</v>
      </c>
      <c r="D8" s="703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705"/>
      <c r="S8" s="712"/>
      <c r="T8" s="705"/>
      <c r="U8" s="712"/>
      <c r="V8" s="704"/>
      <c r="W8" s="704"/>
      <c r="X8" s="702">
        <f t="shared" ref="X8:BC8" si="12">SUMIF($C:$C,"58.3x",X:X)</f>
        <v>0</v>
      </c>
      <c r="Y8" s="702">
        <f t="shared" si="12"/>
        <v>0</v>
      </c>
      <c r="Z8" s="702">
        <f t="shared" si="12"/>
        <v>0</v>
      </c>
      <c r="AA8" s="702">
        <f t="shared" si="12"/>
        <v>0</v>
      </c>
      <c r="AB8" s="702">
        <f t="shared" si="12"/>
        <v>0</v>
      </c>
      <c r="AC8" s="702">
        <f t="shared" si="12"/>
        <v>0</v>
      </c>
      <c r="AD8" s="702">
        <f t="shared" si="12"/>
        <v>0</v>
      </c>
      <c r="AE8" s="702">
        <f t="shared" si="12"/>
        <v>0</v>
      </c>
      <c r="AF8" s="702">
        <f t="shared" si="12"/>
        <v>0</v>
      </c>
      <c r="AG8" s="702">
        <f t="shared" si="12"/>
        <v>0</v>
      </c>
      <c r="AH8" s="702">
        <f t="shared" si="12"/>
        <v>0</v>
      </c>
      <c r="AI8" s="702">
        <f t="shared" si="12"/>
        <v>0</v>
      </c>
      <c r="AJ8" s="702">
        <f t="shared" si="12"/>
        <v>0</v>
      </c>
      <c r="AK8" s="702">
        <f t="shared" si="12"/>
        <v>0</v>
      </c>
      <c r="AL8" s="702">
        <f t="shared" si="12"/>
        <v>0</v>
      </c>
      <c r="AM8" s="702">
        <f t="shared" si="12"/>
        <v>0</v>
      </c>
      <c r="AN8" s="702">
        <f t="shared" si="12"/>
        <v>0</v>
      </c>
      <c r="AO8" s="702">
        <f t="shared" si="12"/>
        <v>0</v>
      </c>
      <c r="AP8" s="702">
        <f t="shared" si="12"/>
        <v>0</v>
      </c>
      <c r="AQ8" s="702">
        <f t="shared" si="12"/>
        <v>0</v>
      </c>
      <c r="AR8" s="702">
        <f t="shared" si="12"/>
        <v>0</v>
      </c>
      <c r="AS8" s="702">
        <f t="shared" si="12"/>
        <v>0</v>
      </c>
      <c r="AT8" s="702">
        <f t="shared" si="12"/>
        <v>0</v>
      </c>
      <c r="AU8" s="702">
        <f t="shared" si="12"/>
        <v>0</v>
      </c>
      <c r="AV8" s="702">
        <f t="shared" si="12"/>
        <v>0</v>
      </c>
      <c r="AW8" s="702">
        <f t="shared" si="12"/>
        <v>0</v>
      </c>
      <c r="AX8" s="702">
        <f t="shared" si="12"/>
        <v>0</v>
      </c>
      <c r="AY8" s="702">
        <f t="shared" si="12"/>
        <v>0</v>
      </c>
      <c r="AZ8" s="702">
        <f t="shared" si="12"/>
        <v>0</v>
      </c>
      <c r="BA8" s="702">
        <f t="shared" si="12"/>
        <v>0</v>
      </c>
      <c r="BB8" s="702">
        <f t="shared" si="12"/>
        <v>0</v>
      </c>
      <c r="BC8" s="702">
        <f t="shared" si="12"/>
        <v>0</v>
      </c>
      <c r="BD8" s="702">
        <f t="shared" ref="BD8:CI8" si="13">SUMIF($C:$C,"58.3x",BD:BD)</f>
        <v>0</v>
      </c>
      <c r="BE8" s="702">
        <f t="shared" si="13"/>
        <v>0</v>
      </c>
      <c r="BF8" s="702">
        <f t="shared" si="13"/>
        <v>0</v>
      </c>
      <c r="BG8" s="702">
        <f t="shared" si="13"/>
        <v>0</v>
      </c>
      <c r="BH8" s="702">
        <f t="shared" si="13"/>
        <v>0</v>
      </c>
      <c r="BI8" s="702">
        <f t="shared" si="13"/>
        <v>0</v>
      </c>
      <c r="BJ8" s="702">
        <f t="shared" si="13"/>
        <v>0</v>
      </c>
      <c r="BK8" s="702">
        <f t="shared" si="13"/>
        <v>0</v>
      </c>
      <c r="BL8" s="702">
        <f t="shared" si="13"/>
        <v>0</v>
      </c>
      <c r="BM8" s="702">
        <f t="shared" si="13"/>
        <v>0</v>
      </c>
      <c r="BN8" s="702">
        <f t="shared" si="13"/>
        <v>0</v>
      </c>
      <c r="BO8" s="702">
        <f t="shared" si="13"/>
        <v>0</v>
      </c>
      <c r="BP8" s="702">
        <f t="shared" si="13"/>
        <v>0</v>
      </c>
      <c r="BQ8" s="702">
        <f t="shared" si="13"/>
        <v>0</v>
      </c>
      <c r="BR8" s="702">
        <f t="shared" si="13"/>
        <v>0</v>
      </c>
      <c r="BS8" s="702">
        <f t="shared" si="13"/>
        <v>0</v>
      </c>
      <c r="BT8" s="702">
        <f t="shared" si="13"/>
        <v>0</v>
      </c>
      <c r="BU8" s="702">
        <f t="shared" si="13"/>
        <v>0</v>
      </c>
      <c r="BV8" s="702">
        <f t="shared" si="13"/>
        <v>0</v>
      </c>
      <c r="BW8" s="702">
        <f t="shared" si="13"/>
        <v>0</v>
      </c>
      <c r="BX8" s="702">
        <f t="shared" si="13"/>
        <v>0</v>
      </c>
      <c r="BY8" s="702">
        <f t="shared" si="13"/>
        <v>0</v>
      </c>
      <c r="BZ8" s="702">
        <f t="shared" si="13"/>
        <v>0</v>
      </c>
      <c r="CA8" s="702">
        <f t="shared" si="13"/>
        <v>0</v>
      </c>
      <c r="CB8" s="702">
        <f t="shared" si="13"/>
        <v>0</v>
      </c>
      <c r="CC8" s="702">
        <f t="shared" si="13"/>
        <v>0</v>
      </c>
      <c r="CD8" s="702">
        <f t="shared" si="13"/>
        <v>0</v>
      </c>
      <c r="CE8" s="702">
        <f t="shared" si="13"/>
        <v>0</v>
      </c>
      <c r="CF8" s="702">
        <f t="shared" si="13"/>
        <v>0</v>
      </c>
      <c r="CG8" s="702">
        <f t="shared" si="13"/>
        <v>0</v>
      </c>
      <c r="CH8" s="702">
        <f t="shared" si="13"/>
        <v>0</v>
      </c>
      <c r="CI8" s="702">
        <f t="shared" si="13"/>
        <v>0</v>
      </c>
      <c r="CJ8" s="702">
        <f t="shared" ref="CJ8:DO8" si="14">SUMIF($C:$C,"58.3x",CJ:CJ)</f>
        <v>0</v>
      </c>
      <c r="CK8" s="702">
        <f t="shared" si="14"/>
        <v>0</v>
      </c>
      <c r="CL8" s="702">
        <f t="shared" si="14"/>
        <v>0</v>
      </c>
      <c r="CM8" s="702">
        <f t="shared" si="14"/>
        <v>0</v>
      </c>
      <c r="CN8" s="702">
        <f t="shared" si="14"/>
        <v>0</v>
      </c>
      <c r="CO8" s="702">
        <f t="shared" si="14"/>
        <v>0</v>
      </c>
      <c r="CP8" s="702">
        <f t="shared" si="14"/>
        <v>0</v>
      </c>
      <c r="CQ8" s="702">
        <f t="shared" si="14"/>
        <v>0</v>
      </c>
      <c r="CR8" s="702">
        <f t="shared" si="14"/>
        <v>0</v>
      </c>
      <c r="CS8" s="702">
        <f t="shared" si="14"/>
        <v>0</v>
      </c>
      <c r="CT8" s="702">
        <f t="shared" si="14"/>
        <v>0</v>
      </c>
      <c r="CU8" s="702">
        <f t="shared" si="14"/>
        <v>0</v>
      </c>
      <c r="CV8" s="702">
        <f t="shared" si="14"/>
        <v>0</v>
      </c>
      <c r="CW8" s="702">
        <f t="shared" si="14"/>
        <v>0</v>
      </c>
      <c r="CX8" s="702">
        <f t="shared" si="14"/>
        <v>0</v>
      </c>
      <c r="CY8" s="709">
        <f t="shared" si="14"/>
        <v>0</v>
      </c>
      <c r="CZ8" s="710">
        <f t="shared" si="14"/>
        <v>0</v>
      </c>
      <c r="DA8" s="710">
        <f t="shared" si="14"/>
        <v>0</v>
      </c>
      <c r="DB8" s="710">
        <f t="shared" si="14"/>
        <v>0</v>
      </c>
      <c r="DC8" s="710">
        <f t="shared" si="14"/>
        <v>0</v>
      </c>
      <c r="DD8" s="710">
        <f t="shared" si="14"/>
        <v>0</v>
      </c>
      <c r="DE8" s="710">
        <f t="shared" si="14"/>
        <v>0</v>
      </c>
      <c r="DF8" s="710">
        <f t="shared" si="14"/>
        <v>0</v>
      </c>
      <c r="DG8" s="710">
        <f t="shared" si="14"/>
        <v>0</v>
      </c>
      <c r="DH8" s="710">
        <f t="shared" si="14"/>
        <v>0</v>
      </c>
      <c r="DI8" s="710">
        <f t="shared" si="14"/>
        <v>0</v>
      </c>
      <c r="DJ8" s="710">
        <f t="shared" si="14"/>
        <v>0</v>
      </c>
      <c r="DK8" s="710">
        <f t="shared" si="14"/>
        <v>0</v>
      </c>
      <c r="DL8" s="710">
        <f t="shared" si="14"/>
        <v>0</v>
      </c>
      <c r="DM8" s="710">
        <f t="shared" si="14"/>
        <v>0</v>
      </c>
      <c r="DN8" s="710">
        <f t="shared" si="14"/>
        <v>0</v>
      </c>
      <c r="DO8" s="710">
        <f t="shared" si="14"/>
        <v>0</v>
      </c>
      <c r="DP8" s="710">
        <f t="shared" ref="DP8:DW8" si="15">SUMIF($C:$C,"58.3x",DP:DP)</f>
        <v>0</v>
      </c>
      <c r="DQ8" s="710">
        <f t="shared" si="15"/>
        <v>0</v>
      </c>
      <c r="DR8" s="710">
        <f t="shared" si="15"/>
        <v>0</v>
      </c>
      <c r="DS8" s="710">
        <f t="shared" si="15"/>
        <v>0</v>
      </c>
      <c r="DT8" s="710">
        <f t="shared" si="15"/>
        <v>0</v>
      </c>
      <c r="DU8" s="710">
        <f t="shared" si="15"/>
        <v>0</v>
      </c>
      <c r="DV8" s="710">
        <f t="shared" si="15"/>
        <v>0</v>
      </c>
      <c r="DW8" s="713">
        <f t="shared" si="15"/>
        <v>0</v>
      </c>
    </row>
    <row r="9" spans="2:127" ht="25.5" x14ac:dyDescent="0.2">
      <c r="B9" s="714" t="s">
        <v>496</v>
      </c>
      <c r="C9" s="715" t="s">
        <v>798</v>
      </c>
      <c r="D9" s="716" t="s">
        <v>799</v>
      </c>
      <c r="E9" s="717" t="s">
        <v>562</v>
      </c>
      <c r="F9" s="576" t="s">
        <v>800</v>
      </c>
      <c r="G9" s="718" t="s">
        <v>59</v>
      </c>
      <c r="H9" s="719" t="s">
        <v>498</v>
      </c>
      <c r="I9" s="720">
        <f>MAX(X9:AV9)</f>
        <v>1</v>
      </c>
      <c r="J9" s="719">
        <f>SUMPRODUCT($X$2:$CY$2,$X9:$CY9)*365</f>
        <v>8707.7825048217092</v>
      </c>
      <c r="K9" s="719">
        <f>SUMPRODUCT($X$2:$CY$2,$X10:$CY10)+SUMPRODUCT($X$2:$CY$2,$X11:$CY11)+SUMPRODUCT($X$2:$CY$2,$X12:$CY12)</f>
        <v>246.0062525665343</v>
      </c>
      <c r="L9" s="719">
        <f>SUMPRODUCT($X$2:$CY$2,$X13:$CY13) +SUMPRODUCT($X$2:$CY$2,$X14:$CY14)</f>
        <v>10043.77105350668</v>
      </c>
      <c r="M9" s="719">
        <f>SUMPRODUCT($X$2:$CY$2,$X15:$CY15)</f>
        <v>0</v>
      </c>
      <c r="N9" s="719">
        <f>SUMPRODUCT($X$2:$CY$2,$X18:$CY18) +SUMPRODUCT($X$2:$CY$2,$X19:$CY19)</f>
        <v>0.49980270313100866</v>
      </c>
      <c r="O9" s="719">
        <f>SUMPRODUCT($X$2:$CY$2,$X16:$CY16) +SUMPRODUCT($X$2:$CY$2,$X17:$CY17) +SUMPRODUCT($X$2:$CY$2,$X20:$CY20)</f>
        <v>2.7575166074380721</v>
      </c>
      <c r="P9" s="719">
        <f>SUM(K9:O9)</f>
        <v>10293.034625383783</v>
      </c>
      <c r="Q9" s="719">
        <f>(SUM(K9:M9)*100000)/(J9*1000)</f>
        <v>118.16759663410882</v>
      </c>
      <c r="R9" s="721">
        <f>(P9*100000)/(J9*1000)</f>
        <v>118.20500362387649</v>
      </c>
      <c r="S9" s="722">
        <v>3</v>
      </c>
      <c r="T9" s="723">
        <v>3</v>
      </c>
      <c r="U9" s="724" t="s">
        <v>499</v>
      </c>
      <c r="V9" s="318" t="s">
        <v>127</v>
      </c>
      <c r="W9" s="318" t="s">
        <v>78</v>
      </c>
      <c r="X9" s="576">
        <v>0</v>
      </c>
      <c r="Y9" s="576">
        <v>0</v>
      </c>
      <c r="Z9" s="576">
        <v>0</v>
      </c>
      <c r="AA9" s="576">
        <v>0</v>
      </c>
      <c r="AB9" s="576">
        <v>0</v>
      </c>
      <c r="AC9" s="576">
        <v>1</v>
      </c>
      <c r="AD9" s="576">
        <v>1</v>
      </c>
      <c r="AE9" s="576">
        <v>1</v>
      </c>
      <c r="AF9" s="576">
        <v>1</v>
      </c>
      <c r="AG9" s="576">
        <v>1</v>
      </c>
      <c r="AH9" s="576">
        <v>1</v>
      </c>
      <c r="AI9" s="576">
        <v>1</v>
      </c>
      <c r="AJ9" s="576">
        <v>1</v>
      </c>
      <c r="AK9" s="576">
        <v>1</v>
      </c>
      <c r="AL9" s="576">
        <v>1</v>
      </c>
      <c r="AM9" s="576">
        <v>1</v>
      </c>
      <c r="AN9" s="576">
        <v>1</v>
      </c>
      <c r="AO9" s="576">
        <v>1</v>
      </c>
      <c r="AP9" s="576">
        <v>1</v>
      </c>
      <c r="AQ9" s="576">
        <v>1</v>
      </c>
      <c r="AR9" s="576">
        <v>1</v>
      </c>
      <c r="AS9" s="576">
        <v>1</v>
      </c>
      <c r="AT9" s="576">
        <v>1</v>
      </c>
      <c r="AU9" s="576">
        <v>1</v>
      </c>
      <c r="AV9" s="576">
        <v>1</v>
      </c>
      <c r="AW9" s="576">
        <v>1</v>
      </c>
      <c r="AX9" s="576">
        <v>1</v>
      </c>
      <c r="AY9" s="576">
        <v>1</v>
      </c>
      <c r="AZ9" s="576">
        <v>1</v>
      </c>
      <c r="BA9" s="576">
        <v>1</v>
      </c>
      <c r="BB9" s="576">
        <v>1</v>
      </c>
      <c r="BC9" s="576">
        <v>1</v>
      </c>
      <c r="BD9" s="576">
        <v>1</v>
      </c>
      <c r="BE9" s="576">
        <v>1</v>
      </c>
      <c r="BF9" s="576">
        <v>1</v>
      </c>
      <c r="BG9" s="576">
        <v>1</v>
      </c>
      <c r="BH9" s="576">
        <v>1</v>
      </c>
      <c r="BI9" s="576">
        <v>1</v>
      </c>
      <c r="BJ9" s="576">
        <v>1</v>
      </c>
      <c r="BK9" s="576">
        <v>1</v>
      </c>
      <c r="BL9" s="576">
        <v>1</v>
      </c>
      <c r="BM9" s="576">
        <v>1</v>
      </c>
      <c r="BN9" s="576">
        <v>1</v>
      </c>
      <c r="BO9" s="576">
        <v>1</v>
      </c>
      <c r="BP9" s="576">
        <v>1</v>
      </c>
      <c r="BQ9" s="576">
        <v>1</v>
      </c>
      <c r="BR9" s="576">
        <v>1</v>
      </c>
      <c r="BS9" s="576">
        <v>1</v>
      </c>
      <c r="BT9" s="576">
        <v>1</v>
      </c>
      <c r="BU9" s="576">
        <v>1</v>
      </c>
      <c r="BV9" s="576">
        <v>1</v>
      </c>
      <c r="BW9" s="576">
        <v>1</v>
      </c>
      <c r="BX9" s="576">
        <v>1</v>
      </c>
      <c r="BY9" s="576">
        <v>1</v>
      </c>
      <c r="BZ9" s="576">
        <v>1</v>
      </c>
      <c r="CA9" s="576">
        <v>1</v>
      </c>
      <c r="CB9" s="576">
        <v>1</v>
      </c>
      <c r="CC9" s="576">
        <v>1</v>
      </c>
      <c r="CD9" s="576">
        <v>1</v>
      </c>
      <c r="CE9" s="725">
        <v>1</v>
      </c>
      <c r="CF9" s="725">
        <v>1</v>
      </c>
      <c r="CG9" s="725">
        <v>1</v>
      </c>
      <c r="CH9" s="725">
        <v>1</v>
      </c>
      <c r="CI9" s="725">
        <v>1</v>
      </c>
      <c r="CJ9" s="725">
        <v>1</v>
      </c>
      <c r="CK9" s="725">
        <v>1</v>
      </c>
      <c r="CL9" s="725">
        <v>1</v>
      </c>
      <c r="CM9" s="725">
        <v>1</v>
      </c>
      <c r="CN9" s="725">
        <v>1</v>
      </c>
      <c r="CO9" s="725">
        <v>1</v>
      </c>
      <c r="CP9" s="725">
        <v>1</v>
      </c>
      <c r="CQ9" s="725">
        <v>1</v>
      </c>
      <c r="CR9" s="725">
        <v>1</v>
      </c>
      <c r="CS9" s="725">
        <v>1</v>
      </c>
      <c r="CT9" s="725">
        <v>1</v>
      </c>
      <c r="CU9" s="725">
        <v>1</v>
      </c>
      <c r="CV9" s="725">
        <v>1</v>
      </c>
      <c r="CW9" s="725">
        <v>1</v>
      </c>
      <c r="CX9" s="725">
        <v>1</v>
      </c>
      <c r="CY9" s="577">
        <v>1</v>
      </c>
      <c r="CZ9" s="726">
        <v>0</v>
      </c>
      <c r="DA9" s="727">
        <v>0</v>
      </c>
      <c r="DB9" s="727">
        <v>0</v>
      </c>
      <c r="DC9" s="727">
        <v>0</v>
      </c>
      <c r="DD9" s="727">
        <v>0</v>
      </c>
      <c r="DE9" s="727">
        <v>0</v>
      </c>
      <c r="DF9" s="727">
        <v>0</v>
      </c>
      <c r="DG9" s="727">
        <v>0</v>
      </c>
      <c r="DH9" s="727">
        <v>0</v>
      </c>
      <c r="DI9" s="727">
        <v>0</v>
      </c>
      <c r="DJ9" s="727">
        <v>0</v>
      </c>
      <c r="DK9" s="727">
        <v>0</v>
      </c>
      <c r="DL9" s="727">
        <v>0</v>
      </c>
      <c r="DM9" s="727">
        <v>0</v>
      </c>
      <c r="DN9" s="727">
        <v>0</v>
      </c>
      <c r="DO9" s="727">
        <v>0</v>
      </c>
      <c r="DP9" s="727">
        <v>0</v>
      </c>
      <c r="DQ9" s="727">
        <v>0</v>
      </c>
      <c r="DR9" s="727">
        <v>0</v>
      </c>
      <c r="DS9" s="727">
        <v>0</v>
      </c>
      <c r="DT9" s="727">
        <v>0</v>
      </c>
      <c r="DU9" s="727">
        <v>0</v>
      </c>
      <c r="DV9" s="727">
        <v>0</v>
      </c>
      <c r="DW9" s="728">
        <v>0</v>
      </c>
    </row>
    <row r="10" spans="2:127" x14ac:dyDescent="0.2">
      <c r="B10" s="729"/>
      <c r="C10" s="730"/>
      <c r="D10" s="731"/>
      <c r="E10" s="732"/>
      <c r="F10" s="732"/>
      <c r="G10" s="731"/>
      <c r="H10" s="732"/>
      <c r="I10" s="732"/>
      <c r="J10" s="732"/>
      <c r="K10" s="732"/>
      <c r="L10" s="732"/>
      <c r="M10" s="732"/>
      <c r="N10" s="732"/>
      <c r="O10" s="732"/>
      <c r="P10" s="732"/>
      <c r="Q10" s="732"/>
      <c r="R10" s="733"/>
      <c r="S10" s="732"/>
      <c r="T10" s="733"/>
      <c r="U10" s="734" t="s">
        <v>500</v>
      </c>
      <c r="V10" s="318" t="s">
        <v>127</v>
      </c>
      <c r="W10" s="318" t="s">
        <v>501</v>
      </c>
      <c r="X10" s="576">
        <v>16.800000000000004</v>
      </c>
      <c r="Y10" s="576">
        <v>19.200000000000003</v>
      </c>
      <c r="Z10" s="576">
        <v>24.000000000000004</v>
      </c>
      <c r="AA10" s="576">
        <v>96.000000000000014</v>
      </c>
      <c r="AB10" s="576">
        <v>84</v>
      </c>
      <c r="AC10" s="576">
        <v>0</v>
      </c>
      <c r="AD10" s="576">
        <v>0</v>
      </c>
      <c r="AE10" s="576">
        <v>0</v>
      </c>
      <c r="AF10" s="576">
        <v>0</v>
      </c>
      <c r="AG10" s="576">
        <v>0</v>
      </c>
      <c r="AH10" s="576">
        <v>0</v>
      </c>
      <c r="AI10" s="576">
        <v>0</v>
      </c>
      <c r="AJ10" s="576">
        <v>0</v>
      </c>
      <c r="AK10" s="576">
        <v>0</v>
      </c>
      <c r="AL10" s="576">
        <v>0</v>
      </c>
      <c r="AM10" s="576">
        <v>0</v>
      </c>
      <c r="AN10" s="576">
        <v>0</v>
      </c>
      <c r="AO10" s="576">
        <v>0</v>
      </c>
      <c r="AP10" s="576">
        <v>0</v>
      </c>
      <c r="AQ10" s="576">
        <v>0</v>
      </c>
      <c r="AR10" s="576">
        <v>0</v>
      </c>
      <c r="AS10" s="576">
        <v>0</v>
      </c>
      <c r="AT10" s="576">
        <v>0</v>
      </c>
      <c r="AU10" s="576">
        <v>0</v>
      </c>
      <c r="AV10" s="576">
        <v>0</v>
      </c>
      <c r="AW10" s="576">
        <v>0</v>
      </c>
      <c r="AX10" s="576">
        <v>0</v>
      </c>
      <c r="AY10" s="576">
        <v>0</v>
      </c>
      <c r="AZ10" s="576">
        <v>0</v>
      </c>
      <c r="BA10" s="576">
        <v>0</v>
      </c>
      <c r="BB10" s="576">
        <v>0</v>
      </c>
      <c r="BC10" s="576">
        <v>0</v>
      </c>
      <c r="BD10" s="576">
        <v>0</v>
      </c>
      <c r="BE10" s="576">
        <v>0</v>
      </c>
      <c r="BF10" s="576">
        <v>0</v>
      </c>
      <c r="BG10" s="576">
        <v>0</v>
      </c>
      <c r="BH10" s="576">
        <v>0</v>
      </c>
      <c r="BI10" s="576">
        <v>0</v>
      </c>
      <c r="BJ10" s="576">
        <v>0</v>
      </c>
      <c r="BK10" s="576">
        <v>0</v>
      </c>
      <c r="BL10" s="576">
        <v>0</v>
      </c>
      <c r="BM10" s="576">
        <v>0</v>
      </c>
      <c r="BN10" s="576">
        <v>0</v>
      </c>
      <c r="BO10" s="576">
        <v>0</v>
      </c>
      <c r="BP10" s="576">
        <v>0</v>
      </c>
      <c r="BQ10" s="576">
        <v>0</v>
      </c>
      <c r="BR10" s="576">
        <v>0</v>
      </c>
      <c r="BS10" s="576">
        <v>0</v>
      </c>
      <c r="BT10" s="576">
        <v>0</v>
      </c>
      <c r="BU10" s="576">
        <v>0</v>
      </c>
      <c r="BV10" s="576">
        <v>0</v>
      </c>
      <c r="BW10" s="576">
        <v>0</v>
      </c>
      <c r="BX10" s="576">
        <v>0</v>
      </c>
      <c r="BY10" s="576">
        <v>0</v>
      </c>
      <c r="BZ10" s="576">
        <v>0</v>
      </c>
      <c r="CA10" s="576">
        <v>0</v>
      </c>
      <c r="CB10" s="576">
        <v>0</v>
      </c>
      <c r="CC10" s="576">
        <v>0</v>
      </c>
      <c r="CD10" s="576">
        <v>0</v>
      </c>
      <c r="CE10" s="725">
        <v>0</v>
      </c>
      <c r="CF10" s="725">
        <v>14.700000000000001</v>
      </c>
      <c r="CG10" s="725">
        <v>16.800000000000004</v>
      </c>
      <c r="CH10" s="725">
        <v>21.000000000000004</v>
      </c>
      <c r="CI10" s="725">
        <v>84.000000000000014</v>
      </c>
      <c r="CJ10" s="725">
        <v>73.500000000000014</v>
      </c>
      <c r="CK10" s="725">
        <v>0</v>
      </c>
      <c r="CL10" s="725">
        <v>0</v>
      </c>
      <c r="CM10" s="725">
        <v>0</v>
      </c>
      <c r="CN10" s="725">
        <v>0</v>
      </c>
      <c r="CO10" s="725">
        <v>0</v>
      </c>
      <c r="CP10" s="725">
        <v>0</v>
      </c>
      <c r="CQ10" s="725">
        <v>0</v>
      </c>
      <c r="CR10" s="725">
        <v>0</v>
      </c>
      <c r="CS10" s="725">
        <v>0</v>
      </c>
      <c r="CT10" s="725">
        <v>0</v>
      </c>
      <c r="CU10" s="725">
        <v>0</v>
      </c>
      <c r="CV10" s="725">
        <v>0</v>
      </c>
      <c r="CW10" s="725">
        <v>0</v>
      </c>
      <c r="CX10" s="725">
        <v>0</v>
      </c>
      <c r="CY10" s="577">
        <v>0</v>
      </c>
      <c r="CZ10" s="726">
        <v>0</v>
      </c>
      <c r="DA10" s="727">
        <v>0</v>
      </c>
      <c r="DB10" s="727">
        <v>0</v>
      </c>
      <c r="DC10" s="727">
        <v>0</v>
      </c>
      <c r="DD10" s="727">
        <v>0</v>
      </c>
      <c r="DE10" s="727">
        <v>0</v>
      </c>
      <c r="DF10" s="727">
        <v>0</v>
      </c>
      <c r="DG10" s="727">
        <v>0</v>
      </c>
      <c r="DH10" s="727">
        <v>0</v>
      </c>
      <c r="DI10" s="727">
        <v>0</v>
      </c>
      <c r="DJ10" s="727">
        <v>0</v>
      </c>
      <c r="DK10" s="727">
        <v>0</v>
      </c>
      <c r="DL10" s="727">
        <v>0</v>
      </c>
      <c r="DM10" s="727">
        <v>0</v>
      </c>
      <c r="DN10" s="727">
        <v>0</v>
      </c>
      <c r="DO10" s="727">
        <v>0</v>
      </c>
      <c r="DP10" s="727">
        <v>0</v>
      </c>
      <c r="DQ10" s="727">
        <v>0</v>
      </c>
      <c r="DR10" s="727">
        <v>0</v>
      </c>
      <c r="DS10" s="727">
        <v>0</v>
      </c>
      <c r="DT10" s="727">
        <v>0</v>
      </c>
      <c r="DU10" s="727">
        <v>0</v>
      </c>
      <c r="DV10" s="727">
        <v>0</v>
      </c>
      <c r="DW10" s="728">
        <v>0</v>
      </c>
    </row>
    <row r="11" spans="2:127" x14ac:dyDescent="0.2">
      <c r="B11" s="735"/>
      <c r="C11" s="736"/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737"/>
      <c r="S11" s="524"/>
      <c r="T11" s="737"/>
      <c r="U11" s="734" t="s">
        <v>502</v>
      </c>
      <c r="V11" s="318" t="s">
        <v>127</v>
      </c>
      <c r="W11" s="318" t="s">
        <v>501</v>
      </c>
      <c r="X11" s="576">
        <v>0</v>
      </c>
      <c r="Y11" s="576">
        <v>0</v>
      </c>
      <c r="Z11" s="576">
        <v>0</v>
      </c>
      <c r="AA11" s="576">
        <v>0</v>
      </c>
      <c r="AB11" s="576">
        <v>0</v>
      </c>
      <c r="AC11" s="576">
        <v>0</v>
      </c>
      <c r="AD11" s="576">
        <v>0</v>
      </c>
      <c r="AE11" s="576">
        <v>0</v>
      </c>
      <c r="AF11" s="576">
        <v>0</v>
      </c>
      <c r="AG11" s="576">
        <v>0</v>
      </c>
      <c r="AH11" s="576">
        <v>0</v>
      </c>
      <c r="AI11" s="576">
        <v>0</v>
      </c>
      <c r="AJ11" s="576">
        <v>0</v>
      </c>
      <c r="AK11" s="576">
        <v>0</v>
      </c>
      <c r="AL11" s="576">
        <v>0</v>
      </c>
      <c r="AM11" s="576">
        <v>0</v>
      </c>
      <c r="AN11" s="576">
        <v>0</v>
      </c>
      <c r="AO11" s="576">
        <v>0</v>
      </c>
      <c r="AP11" s="576">
        <v>0</v>
      </c>
      <c r="AQ11" s="576">
        <v>0</v>
      </c>
      <c r="AR11" s="576">
        <v>0</v>
      </c>
      <c r="AS11" s="576">
        <v>0</v>
      </c>
      <c r="AT11" s="576">
        <v>0</v>
      </c>
      <c r="AU11" s="576">
        <v>0</v>
      </c>
      <c r="AV11" s="576">
        <v>0</v>
      </c>
      <c r="AW11" s="576">
        <v>0</v>
      </c>
      <c r="AX11" s="576">
        <v>0</v>
      </c>
      <c r="AY11" s="576">
        <v>0</v>
      </c>
      <c r="AZ11" s="576">
        <v>0</v>
      </c>
      <c r="BA11" s="576">
        <v>0</v>
      </c>
      <c r="BB11" s="576">
        <v>0</v>
      </c>
      <c r="BC11" s="576">
        <v>0</v>
      </c>
      <c r="BD11" s="576">
        <v>0</v>
      </c>
      <c r="BE11" s="576">
        <v>0</v>
      </c>
      <c r="BF11" s="576">
        <v>0</v>
      </c>
      <c r="BG11" s="576">
        <v>0</v>
      </c>
      <c r="BH11" s="576">
        <v>0</v>
      </c>
      <c r="BI11" s="576">
        <v>0</v>
      </c>
      <c r="BJ11" s="576">
        <v>0</v>
      </c>
      <c r="BK11" s="576">
        <v>0</v>
      </c>
      <c r="BL11" s="576">
        <v>0</v>
      </c>
      <c r="BM11" s="576">
        <v>0</v>
      </c>
      <c r="BN11" s="576">
        <v>0</v>
      </c>
      <c r="BO11" s="576">
        <v>0</v>
      </c>
      <c r="BP11" s="576">
        <v>0</v>
      </c>
      <c r="BQ11" s="576">
        <v>0</v>
      </c>
      <c r="BR11" s="576">
        <v>0</v>
      </c>
      <c r="BS11" s="576">
        <v>0</v>
      </c>
      <c r="BT11" s="576">
        <v>0</v>
      </c>
      <c r="BU11" s="576">
        <v>0</v>
      </c>
      <c r="BV11" s="576">
        <v>0</v>
      </c>
      <c r="BW11" s="576">
        <v>0</v>
      </c>
      <c r="BX11" s="576">
        <v>0</v>
      </c>
      <c r="BY11" s="576">
        <v>0</v>
      </c>
      <c r="BZ11" s="576">
        <v>0</v>
      </c>
      <c r="CA11" s="576">
        <v>0</v>
      </c>
      <c r="CB11" s="576">
        <v>0</v>
      </c>
      <c r="CC11" s="576">
        <v>0</v>
      </c>
      <c r="CD11" s="576">
        <v>0</v>
      </c>
      <c r="CE11" s="725">
        <v>0</v>
      </c>
      <c r="CF11" s="725">
        <v>0</v>
      </c>
      <c r="CG11" s="725">
        <v>0</v>
      </c>
      <c r="CH11" s="725">
        <v>0</v>
      </c>
      <c r="CI11" s="725">
        <v>0</v>
      </c>
      <c r="CJ11" s="725">
        <v>0</v>
      </c>
      <c r="CK11" s="725">
        <v>0</v>
      </c>
      <c r="CL11" s="725">
        <v>0</v>
      </c>
      <c r="CM11" s="725">
        <v>0</v>
      </c>
      <c r="CN11" s="725">
        <v>0</v>
      </c>
      <c r="CO11" s="725">
        <v>0</v>
      </c>
      <c r="CP11" s="725">
        <v>0</v>
      </c>
      <c r="CQ11" s="725">
        <v>0</v>
      </c>
      <c r="CR11" s="725">
        <v>0</v>
      </c>
      <c r="CS11" s="725">
        <v>0</v>
      </c>
      <c r="CT11" s="725">
        <v>0</v>
      </c>
      <c r="CU11" s="725">
        <v>0</v>
      </c>
      <c r="CV11" s="725">
        <v>0</v>
      </c>
      <c r="CW11" s="725">
        <v>0</v>
      </c>
      <c r="CX11" s="725">
        <v>0</v>
      </c>
      <c r="CY11" s="577">
        <v>0</v>
      </c>
      <c r="CZ11" s="726">
        <v>0</v>
      </c>
      <c r="DA11" s="727">
        <v>0</v>
      </c>
      <c r="DB11" s="727">
        <v>0</v>
      </c>
      <c r="DC11" s="727">
        <v>0</v>
      </c>
      <c r="DD11" s="727">
        <v>0</v>
      </c>
      <c r="DE11" s="727">
        <v>0</v>
      </c>
      <c r="DF11" s="727">
        <v>0</v>
      </c>
      <c r="DG11" s="727">
        <v>0</v>
      </c>
      <c r="DH11" s="727">
        <v>0</v>
      </c>
      <c r="DI11" s="727">
        <v>0</v>
      </c>
      <c r="DJ11" s="727">
        <v>0</v>
      </c>
      <c r="DK11" s="727">
        <v>0</v>
      </c>
      <c r="DL11" s="727">
        <v>0</v>
      </c>
      <c r="DM11" s="727">
        <v>0</v>
      </c>
      <c r="DN11" s="727">
        <v>0</v>
      </c>
      <c r="DO11" s="727">
        <v>0</v>
      </c>
      <c r="DP11" s="727">
        <v>0</v>
      </c>
      <c r="DQ11" s="727">
        <v>0</v>
      </c>
      <c r="DR11" s="727">
        <v>0</v>
      </c>
      <c r="DS11" s="727">
        <v>0</v>
      </c>
      <c r="DT11" s="727">
        <v>0</v>
      </c>
      <c r="DU11" s="727">
        <v>0</v>
      </c>
      <c r="DV11" s="727">
        <v>0</v>
      </c>
      <c r="DW11" s="728">
        <v>0</v>
      </c>
    </row>
    <row r="12" spans="2:127" x14ac:dyDescent="0.2">
      <c r="B12" s="735"/>
      <c r="C12" s="736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737"/>
      <c r="S12" s="524"/>
      <c r="T12" s="737"/>
      <c r="U12" s="738" t="s">
        <v>801</v>
      </c>
      <c r="V12" s="739" t="s">
        <v>127</v>
      </c>
      <c r="W12" s="739" t="s">
        <v>501</v>
      </c>
      <c r="X12" s="576">
        <v>0</v>
      </c>
      <c r="Y12" s="576">
        <v>0</v>
      </c>
      <c r="Z12" s="576">
        <v>0</v>
      </c>
      <c r="AA12" s="576">
        <v>0</v>
      </c>
      <c r="AB12" s="576">
        <v>0</v>
      </c>
      <c r="AC12" s="576">
        <v>0</v>
      </c>
      <c r="AD12" s="576">
        <v>0</v>
      </c>
      <c r="AE12" s="576">
        <v>0</v>
      </c>
      <c r="AF12" s="576">
        <v>0</v>
      </c>
      <c r="AG12" s="576">
        <v>0</v>
      </c>
      <c r="AH12" s="576">
        <v>0</v>
      </c>
      <c r="AI12" s="576">
        <v>0</v>
      </c>
      <c r="AJ12" s="576">
        <v>0</v>
      </c>
      <c r="AK12" s="576">
        <v>0</v>
      </c>
      <c r="AL12" s="576">
        <v>0</v>
      </c>
      <c r="AM12" s="576">
        <v>0</v>
      </c>
      <c r="AN12" s="576">
        <v>0</v>
      </c>
      <c r="AO12" s="576">
        <v>0</v>
      </c>
      <c r="AP12" s="576">
        <v>0</v>
      </c>
      <c r="AQ12" s="576">
        <v>0</v>
      </c>
      <c r="AR12" s="576">
        <v>0</v>
      </c>
      <c r="AS12" s="576">
        <v>0</v>
      </c>
      <c r="AT12" s="576">
        <v>0</v>
      </c>
      <c r="AU12" s="576">
        <v>0</v>
      </c>
      <c r="AV12" s="576">
        <v>0</v>
      </c>
      <c r="AW12" s="576">
        <v>0</v>
      </c>
      <c r="AX12" s="576">
        <v>0</v>
      </c>
      <c r="AY12" s="576">
        <v>0</v>
      </c>
      <c r="AZ12" s="576">
        <v>0</v>
      </c>
      <c r="BA12" s="576">
        <v>0</v>
      </c>
      <c r="BB12" s="576">
        <v>0</v>
      </c>
      <c r="BC12" s="576">
        <v>0</v>
      </c>
      <c r="BD12" s="576">
        <v>0</v>
      </c>
      <c r="BE12" s="576">
        <v>0</v>
      </c>
      <c r="BF12" s="576">
        <v>0</v>
      </c>
      <c r="BG12" s="576">
        <v>0</v>
      </c>
      <c r="BH12" s="576">
        <v>0</v>
      </c>
      <c r="BI12" s="576">
        <v>0</v>
      </c>
      <c r="BJ12" s="576">
        <v>0</v>
      </c>
      <c r="BK12" s="576">
        <v>0</v>
      </c>
      <c r="BL12" s="576">
        <v>0</v>
      </c>
      <c r="BM12" s="576">
        <v>0</v>
      </c>
      <c r="BN12" s="576">
        <v>0</v>
      </c>
      <c r="BO12" s="576">
        <v>0</v>
      </c>
      <c r="BP12" s="576">
        <v>0</v>
      </c>
      <c r="BQ12" s="576">
        <v>0</v>
      </c>
      <c r="BR12" s="576">
        <v>0</v>
      </c>
      <c r="BS12" s="576">
        <v>0</v>
      </c>
      <c r="BT12" s="576">
        <v>0</v>
      </c>
      <c r="BU12" s="576">
        <v>0</v>
      </c>
      <c r="BV12" s="576">
        <v>0</v>
      </c>
      <c r="BW12" s="576">
        <v>0</v>
      </c>
      <c r="BX12" s="576">
        <v>0</v>
      </c>
      <c r="BY12" s="576">
        <v>0</v>
      </c>
      <c r="BZ12" s="576">
        <v>0</v>
      </c>
      <c r="CA12" s="576">
        <v>0</v>
      </c>
      <c r="CB12" s="576">
        <v>0</v>
      </c>
      <c r="CC12" s="576">
        <v>0</v>
      </c>
      <c r="CD12" s="576">
        <v>0</v>
      </c>
      <c r="CE12" s="576">
        <v>0</v>
      </c>
      <c r="CF12" s="576">
        <v>0</v>
      </c>
      <c r="CG12" s="576">
        <v>0</v>
      </c>
      <c r="CH12" s="576">
        <v>0</v>
      </c>
      <c r="CI12" s="576">
        <v>0</v>
      </c>
      <c r="CJ12" s="576">
        <v>0</v>
      </c>
      <c r="CK12" s="576">
        <v>0</v>
      </c>
      <c r="CL12" s="576">
        <v>0</v>
      </c>
      <c r="CM12" s="576">
        <v>0</v>
      </c>
      <c r="CN12" s="576">
        <v>0</v>
      </c>
      <c r="CO12" s="576">
        <v>0</v>
      </c>
      <c r="CP12" s="576">
        <v>0</v>
      </c>
      <c r="CQ12" s="576">
        <v>0</v>
      </c>
      <c r="CR12" s="576">
        <v>0</v>
      </c>
      <c r="CS12" s="576">
        <v>0</v>
      </c>
      <c r="CT12" s="576">
        <v>0</v>
      </c>
      <c r="CU12" s="576">
        <v>0</v>
      </c>
      <c r="CV12" s="576">
        <v>0</v>
      </c>
      <c r="CW12" s="576">
        <v>0</v>
      </c>
      <c r="CX12" s="576">
        <v>0</v>
      </c>
      <c r="CY12" s="576">
        <v>0</v>
      </c>
      <c r="CZ12" s="726"/>
      <c r="DA12" s="727"/>
      <c r="DB12" s="727"/>
      <c r="DC12" s="727"/>
      <c r="DD12" s="727"/>
      <c r="DE12" s="727"/>
      <c r="DF12" s="727"/>
      <c r="DG12" s="727"/>
      <c r="DH12" s="727"/>
      <c r="DI12" s="727"/>
      <c r="DJ12" s="727"/>
      <c r="DK12" s="727"/>
      <c r="DL12" s="727"/>
      <c r="DM12" s="727"/>
      <c r="DN12" s="727"/>
      <c r="DO12" s="727"/>
      <c r="DP12" s="727"/>
      <c r="DQ12" s="727"/>
      <c r="DR12" s="727"/>
      <c r="DS12" s="727"/>
      <c r="DT12" s="727"/>
      <c r="DU12" s="727"/>
      <c r="DV12" s="727"/>
      <c r="DW12" s="728"/>
    </row>
    <row r="13" spans="2:127" x14ac:dyDescent="0.2">
      <c r="B13" s="740"/>
      <c r="C13" s="741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742"/>
      <c r="S13" s="375"/>
      <c r="T13" s="742"/>
      <c r="U13" s="734" t="s">
        <v>503</v>
      </c>
      <c r="V13" s="318" t="s">
        <v>127</v>
      </c>
      <c r="W13" s="743" t="s">
        <v>501</v>
      </c>
      <c r="X13" s="576">
        <v>0</v>
      </c>
      <c r="Y13" s="576">
        <v>0</v>
      </c>
      <c r="Z13" s="576">
        <v>0</v>
      </c>
      <c r="AA13" s="576">
        <v>0</v>
      </c>
      <c r="AB13" s="576">
        <v>0</v>
      </c>
      <c r="AC13" s="576">
        <v>56</v>
      </c>
      <c r="AD13" s="576">
        <v>56</v>
      </c>
      <c r="AE13" s="576">
        <v>56</v>
      </c>
      <c r="AF13" s="576">
        <v>56</v>
      </c>
      <c r="AG13" s="576">
        <v>56</v>
      </c>
      <c r="AH13" s="576">
        <v>56</v>
      </c>
      <c r="AI13" s="576">
        <v>56</v>
      </c>
      <c r="AJ13" s="576">
        <v>56</v>
      </c>
      <c r="AK13" s="576">
        <v>56</v>
      </c>
      <c r="AL13" s="576">
        <v>56</v>
      </c>
      <c r="AM13" s="576">
        <v>56</v>
      </c>
      <c r="AN13" s="576">
        <v>56</v>
      </c>
      <c r="AO13" s="576">
        <v>56</v>
      </c>
      <c r="AP13" s="576">
        <v>56</v>
      </c>
      <c r="AQ13" s="576">
        <v>56</v>
      </c>
      <c r="AR13" s="576">
        <v>56</v>
      </c>
      <c r="AS13" s="576">
        <v>56</v>
      </c>
      <c r="AT13" s="576">
        <v>56</v>
      </c>
      <c r="AU13" s="576">
        <v>56</v>
      </c>
      <c r="AV13" s="576">
        <v>56</v>
      </c>
      <c r="AW13" s="576">
        <v>56</v>
      </c>
      <c r="AX13" s="576">
        <v>56</v>
      </c>
      <c r="AY13" s="576">
        <v>56</v>
      </c>
      <c r="AZ13" s="576">
        <v>56</v>
      </c>
      <c r="BA13" s="576">
        <v>56</v>
      </c>
      <c r="BB13" s="576">
        <v>56</v>
      </c>
      <c r="BC13" s="576">
        <v>56</v>
      </c>
      <c r="BD13" s="576">
        <v>56</v>
      </c>
      <c r="BE13" s="576">
        <v>56</v>
      </c>
      <c r="BF13" s="576">
        <v>56</v>
      </c>
      <c r="BG13" s="576">
        <v>56</v>
      </c>
      <c r="BH13" s="576">
        <v>56</v>
      </c>
      <c r="BI13" s="576">
        <v>56</v>
      </c>
      <c r="BJ13" s="576">
        <v>56</v>
      </c>
      <c r="BK13" s="576">
        <v>56</v>
      </c>
      <c r="BL13" s="576">
        <v>56</v>
      </c>
      <c r="BM13" s="576">
        <v>56</v>
      </c>
      <c r="BN13" s="576">
        <v>56</v>
      </c>
      <c r="BO13" s="576">
        <v>56</v>
      </c>
      <c r="BP13" s="576">
        <v>56</v>
      </c>
      <c r="BQ13" s="576">
        <v>56</v>
      </c>
      <c r="BR13" s="576">
        <v>56</v>
      </c>
      <c r="BS13" s="576">
        <v>56</v>
      </c>
      <c r="BT13" s="576">
        <v>56</v>
      </c>
      <c r="BU13" s="576">
        <v>56</v>
      </c>
      <c r="BV13" s="576">
        <v>56</v>
      </c>
      <c r="BW13" s="576">
        <v>56</v>
      </c>
      <c r="BX13" s="576">
        <v>56</v>
      </c>
      <c r="BY13" s="576">
        <v>56</v>
      </c>
      <c r="BZ13" s="576">
        <v>56</v>
      </c>
      <c r="CA13" s="576">
        <v>56</v>
      </c>
      <c r="CB13" s="576">
        <v>56</v>
      </c>
      <c r="CC13" s="576">
        <v>56</v>
      </c>
      <c r="CD13" s="576">
        <v>56</v>
      </c>
      <c r="CE13" s="725">
        <v>56</v>
      </c>
      <c r="CF13" s="725">
        <v>56</v>
      </c>
      <c r="CG13" s="725">
        <v>56</v>
      </c>
      <c r="CH13" s="725">
        <v>56</v>
      </c>
      <c r="CI13" s="725">
        <v>56</v>
      </c>
      <c r="CJ13" s="725">
        <v>56</v>
      </c>
      <c r="CK13" s="725">
        <v>56</v>
      </c>
      <c r="CL13" s="725">
        <v>56</v>
      </c>
      <c r="CM13" s="725">
        <v>56</v>
      </c>
      <c r="CN13" s="725">
        <v>56</v>
      </c>
      <c r="CO13" s="725">
        <v>56</v>
      </c>
      <c r="CP13" s="725">
        <v>56</v>
      </c>
      <c r="CQ13" s="725">
        <v>56</v>
      </c>
      <c r="CR13" s="725">
        <v>56</v>
      </c>
      <c r="CS13" s="725">
        <v>56</v>
      </c>
      <c r="CT13" s="725">
        <v>56</v>
      </c>
      <c r="CU13" s="725">
        <v>56</v>
      </c>
      <c r="CV13" s="725">
        <v>56</v>
      </c>
      <c r="CW13" s="725">
        <v>56</v>
      </c>
      <c r="CX13" s="725">
        <v>56</v>
      </c>
      <c r="CY13" s="577">
        <v>56</v>
      </c>
      <c r="CZ13" s="726">
        <v>0</v>
      </c>
      <c r="DA13" s="727">
        <v>0</v>
      </c>
      <c r="DB13" s="727">
        <v>0</v>
      </c>
      <c r="DC13" s="727">
        <v>0</v>
      </c>
      <c r="DD13" s="727">
        <v>0</v>
      </c>
      <c r="DE13" s="727">
        <v>0</v>
      </c>
      <c r="DF13" s="727">
        <v>0</v>
      </c>
      <c r="DG13" s="727">
        <v>0</v>
      </c>
      <c r="DH13" s="727">
        <v>0</v>
      </c>
      <c r="DI13" s="727">
        <v>0</v>
      </c>
      <c r="DJ13" s="727">
        <v>0</v>
      </c>
      <c r="DK13" s="727">
        <v>0</v>
      </c>
      <c r="DL13" s="727">
        <v>0</v>
      </c>
      <c r="DM13" s="727">
        <v>0</v>
      </c>
      <c r="DN13" s="727">
        <v>0</v>
      </c>
      <c r="DO13" s="727">
        <v>0</v>
      </c>
      <c r="DP13" s="727">
        <v>0</v>
      </c>
      <c r="DQ13" s="727">
        <v>0</v>
      </c>
      <c r="DR13" s="727">
        <v>0</v>
      </c>
      <c r="DS13" s="727">
        <v>0</v>
      </c>
      <c r="DT13" s="727">
        <v>0</v>
      </c>
      <c r="DU13" s="727">
        <v>0</v>
      </c>
      <c r="DV13" s="727">
        <v>0</v>
      </c>
      <c r="DW13" s="728">
        <v>0</v>
      </c>
    </row>
    <row r="14" spans="2:127" x14ac:dyDescent="0.2">
      <c r="B14" s="744"/>
      <c r="C14" s="74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742"/>
      <c r="S14" s="375"/>
      <c r="T14" s="742"/>
      <c r="U14" s="734" t="s">
        <v>504</v>
      </c>
      <c r="V14" s="318" t="s">
        <v>127</v>
      </c>
      <c r="W14" s="743" t="s">
        <v>501</v>
      </c>
      <c r="X14" s="576">
        <v>0</v>
      </c>
      <c r="Y14" s="576">
        <v>0</v>
      </c>
      <c r="Z14" s="576">
        <v>0</v>
      </c>
      <c r="AA14" s="576">
        <v>0</v>
      </c>
      <c r="AB14" s="576">
        <v>0</v>
      </c>
      <c r="AC14" s="576">
        <v>365</v>
      </c>
      <c r="AD14" s="576">
        <v>365</v>
      </c>
      <c r="AE14" s="576">
        <v>365</v>
      </c>
      <c r="AF14" s="576">
        <v>365</v>
      </c>
      <c r="AG14" s="576">
        <v>365</v>
      </c>
      <c r="AH14" s="576">
        <v>365</v>
      </c>
      <c r="AI14" s="576">
        <v>365</v>
      </c>
      <c r="AJ14" s="576">
        <v>365</v>
      </c>
      <c r="AK14" s="576">
        <v>365</v>
      </c>
      <c r="AL14" s="576">
        <v>365</v>
      </c>
      <c r="AM14" s="576">
        <v>365</v>
      </c>
      <c r="AN14" s="576">
        <v>365</v>
      </c>
      <c r="AO14" s="576">
        <v>365</v>
      </c>
      <c r="AP14" s="576">
        <v>365</v>
      </c>
      <c r="AQ14" s="576">
        <v>365</v>
      </c>
      <c r="AR14" s="576">
        <v>365</v>
      </c>
      <c r="AS14" s="576">
        <v>365</v>
      </c>
      <c r="AT14" s="576">
        <v>365</v>
      </c>
      <c r="AU14" s="576">
        <v>365</v>
      </c>
      <c r="AV14" s="576">
        <v>365</v>
      </c>
      <c r="AW14" s="576">
        <v>365</v>
      </c>
      <c r="AX14" s="576">
        <v>365</v>
      </c>
      <c r="AY14" s="576">
        <v>365</v>
      </c>
      <c r="AZ14" s="576">
        <v>365</v>
      </c>
      <c r="BA14" s="576">
        <v>365</v>
      </c>
      <c r="BB14" s="576">
        <v>365</v>
      </c>
      <c r="BC14" s="576">
        <v>365</v>
      </c>
      <c r="BD14" s="576">
        <v>365</v>
      </c>
      <c r="BE14" s="576">
        <v>365</v>
      </c>
      <c r="BF14" s="576">
        <v>365</v>
      </c>
      <c r="BG14" s="576">
        <v>365</v>
      </c>
      <c r="BH14" s="576">
        <v>365</v>
      </c>
      <c r="BI14" s="576">
        <v>365</v>
      </c>
      <c r="BJ14" s="576">
        <v>365</v>
      </c>
      <c r="BK14" s="576">
        <v>365</v>
      </c>
      <c r="BL14" s="576">
        <v>365</v>
      </c>
      <c r="BM14" s="576">
        <v>365</v>
      </c>
      <c r="BN14" s="576">
        <v>365</v>
      </c>
      <c r="BO14" s="576">
        <v>365</v>
      </c>
      <c r="BP14" s="576">
        <v>365</v>
      </c>
      <c r="BQ14" s="576">
        <v>365</v>
      </c>
      <c r="BR14" s="576">
        <v>365</v>
      </c>
      <c r="BS14" s="576">
        <v>365</v>
      </c>
      <c r="BT14" s="576">
        <v>365</v>
      </c>
      <c r="BU14" s="576">
        <v>365</v>
      </c>
      <c r="BV14" s="576">
        <v>365</v>
      </c>
      <c r="BW14" s="576">
        <v>365</v>
      </c>
      <c r="BX14" s="576">
        <v>365</v>
      </c>
      <c r="BY14" s="576">
        <v>365</v>
      </c>
      <c r="BZ14" s="576">
        <v>365</v>
      </c>
      <c r="CA14" s="576">
        <v>365</v>
      </c>
      <c r="CB14" s="576">
        <v>365</v>
      </c>
      <c r="CC14" s="576">
        <v>365</v>
      </c>
      <c r="CD14" s="576">
        <v>365</v>
      </c>
      <c r="CE14" s="725">
        <v>365</v>
      </c>
      <c r="CF14" s="725">
        <v>365</v>
      </c>
      <c r="CG14" s="725">
        <v>365</v>
      </c>
      <c r="CH14" s="725">
        <v>365</v>
      </c>
      <c r="CI14" s="725">
        <v>365</v>
      </c>
      <c r="CJ14" s="725">
        <v>365</v>
      </c>
      <c r="CK14" s="725">
        <v>365</v>
      </c>
      <c r="CL14" s="725">
        <v>365</v>
      </c>
      <c r="CM14" s="725">
        <v>365</v>
      </c>
      <c r="CN14" s="725">
        <v>365</v>
      </c>
      <c r="CO14" s="725">
        <v>365</v>
      </c>
      <c r="CP14" s="725">
        <v>365</v>
      </c>
      <c r="CQ14" s="725">
        <v>365</v>
      </c>
      <c r="CR14" s="725">
        <v>365</v>
      </c>
      <c r="CS14" s="725">
        <v>365</v>
      </c>
      <c r="CT14" s="725">
        <v>365</v>
      </c>
      <c r="CU14" s="725">
        <v>365</v>
      </c>
      <c r="CV14" s="725">
        <v>365</v>
      </c>
      <c r="CW14" s="725">
        <v>365</v>
      </c>
      <c r="CX14" s="725">
        <v>365</v>
      </c>
      <c r="CY14" s="577">
        <v>365</v>
      </c>
      <c r="CZ14" s="726">
        <v>0</v>
      </c>
      <c r="DA14" s="727">
        <v>0</v>
      </c>
      <c r="DB14" s="727">
        <v>0</v>
      </c>
      <c r="DC14" s="727">
        <v>0</v>
      </c>
      <c r="DD14" s="727">
        <v>0</v>
      </c>
      <c r="DE14" s="727">
        <v>0</v>
      </c>
      <c r="DF14" s="727">
        <v>0</v>
      </c>
      <c r="DG14" s="727">
        <v>0</v>
      </c>
      <c r="DH14" s="727">
        <v>0</v>
      </c>
      <c r="DI14" s="727">
        <v>0</v>
      </c>
      <c r="DJ14" s="727">
        <v>0</v>
      </c>
      <c r="DK14" s="727">
        <v>0</v>
      </c>
      <c r="DL14" s="727">
        <v>0</v>
      </c>
      <c r="DM14" s="727">
        <v>0</v>
      </c>
      <c r="DN14" s="727">
        <v>0</v>
      </c>
      <c r="DO14" s="727">
        <v>0</v>
      </c>
      <c r="DP14" s="727">
        <v>0</v>
      </c>
      <c r="DQ14" s="727">
        <v>0</v>
      </c>
      <c r="DR14" s="727">
        <v>0</v>
      </c>
      <c r="DS14" s="727">
        <v>0</v>
      </c>
      <c r="DT14" s="727">
        <v>0</v>
      </c>
      <c r="DU14" s="727">
        <v>0</v>
      </c>
      <c r="DV14" s="727">
        <v>0</v>
      </c>
      <c r="DW14" s="728">
        <v>0</v>
      </c>
    </row>
    <row r="15" spans="2:127" x14ac:dyDescent="0.2">
      <c r="B15" s="744"/>
      <c r="C15" s="74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742"/>
      <c r="S15" s="375"/>
      <c r="T15" s="742"/>
      <c r="U15" s="746" t="s">
        <v>505</v>
      </c>
      <c r="V15" s="397" t="s">
        <v>127</v>
      </c>
      <c r="W15" s="743" t="s">
        <v>501</v>
      </c>
      <c r="X15" s="576">
        <v>0</v>
      </c>
      <c r="Y15" s="576">
        <v>0</v>
      </c>
      <c r="Z15" s="576">
        <v>0</v>
      </c>
      <c r="AA15" s="576">
        <v>0</v>
      </c>
      <c r="AB15" s="576">
        <v>0</v>
      </c>
      <c r="AC15" s="576">
        <v>0</v>
      </c>
      <c r="AD15" s="576">
        <v>0</v>
      </c>
      <c r="AE15" s="576">
        <v>0</v>
      </c>
      <c r="AF15" s="576">
        <v>0</v>
      </c>
      <c r="AG15" s="576">
        <v>0</v>
      </c>
      <c r="AH15" s="576">
        <v>0</v>
      </c>
      <c r="AI15" s="576">
        <v>0</v>
      </c>
      <c r="AJ15" s="576">
        <v>0</v>
      </c>
      <c r="AK15" s="576">
        <v>0</v>
      </c>
      <c r="AL15" s="576">
        <v>0</v>
      </c>
      <c r="AM15" s="576">
        <v>0</v>
      </c>
      <c r="AN15" s="576">
        <v>0</v>
      </c>
      <c r="AO15" s="576">
        <v>0</v>
      </c>
      <c r="AP15" s="576">
        <v>0</v>
      </c>
      <c r="AQ15" s="576">
        <v>0</v>
      </c>
      <c r="AR15" s="576">
        <v>0</v>
      </c>
      <c r="AS15" s="576">
        <v>0</v>
      </c>
      <c r="AT15" s="576">
        <v>0</v>
      </c>
      <c r="AU15" s="576">
        <v>0</v>
      </c>
      <c r="AV15" s="576">
        <v>0</v>
      </c>
      <c r="AW15" s="576">
        <v>0</v>
      </c>
      <c r="AX15" s="576">
        <v>0</v>
      </c>
      <c r="AY15" s="576">
        <v>0</v>
      </c>
      <c r="AZ15" s="576">
        <v>0</v>
      </c>
      <c r="BA15" s="576">
        <v>0</v>
      </c>
      <c r="BB15" s="576">
        <v>0</v>
      </c>
      <c r="BC15" s="576">
        <v>0</v>
      </c>
      <c r="BD15" s="576">
        <v>0</v>
      </c>
      <c r="BE15" s="576">
        <v>0</v>
      </c>
      <c r="BF15" s="576">
        <v>0</v>
      </c>
      <c r="BG15" s="576">
        <v>0</v>
      </c>
      <c r="BH15" s="576">
        <v>0</v>
      </c>
      <c r="BI15" s="576">
        <v>0</v>
      </c>
      <c r="BJ15" s="576">
        <v>0</v>
      </c>
      <c r="BK15" s="576">
        <v>0</v>
      </c>
      <c r="BL15" s="576">
        <v>0</v>
      </c>
      <c r="BM15" s="576">
        <v>0</v>
      </c>
      <c r="BN15" s="576">
        <v>0</v>
      </c>
      <c r="BO15" s="576">
        <v>0</v>
      </c>
      <c r="BP15" s="576">
        <v>0</v>
      </c>
      <c r="BQ15" s="576">
        <v>0</v>
      </c>
      <c r="BR15" s="576">
        <v>0</v>
      </c>
      <c r="BS15" s="576">
        <v>0</v>
      </c>
      <c r="BT15" s="576">
        <v>0</v>
      </c>
      <c r="BU15" s="576">
        <v>0</v>
      </c>
      <c r="BV15" s="576">
        <v>0</v>
      </c>
      <c r="BW15" s="576">
        <v>0</v>
      </c>
      <c r="BX15" s="576">
        <v>0</v>
      </c>
      <c r="BY15" s="576">
        <v>0</v>
      </c>
      <c r="BZ15" s="576">
        <v>0</v>
      </c>
      <c r="CA15" s="576">
        <v>0</v>
      </c>
      <c r="CB15" s="576">
        <v>0</v>
      </c>
      <c r="CC15" s="576">
        <v>0</v>
      </c>
      <c r="CD15" s="576">
        <v>0</v>
      </c>
      <c r="CE15" s="725">
        <v>0</v>
      </c>
      <c r="CF15" s="725">
        <v>0</v>
      </c>
      <c r="CG15" s="725">
        <v>0</v>
      </c>
      <c r="CH15" s="725">
        <v>0</v>
      </c>
      <c r="CI15" s="725">
        <v>0</v>
      </c>
      <c r="CJ15" s="725">
        <v>0</v>
      </c>
      <c r="CK15" s="725">
        <v>0</v>
      </c>
      <c r="CL15" s="725">
        <v>0</v>
      </c>
      <c r="CM15" s="725">
        <v>0</v>
      </c>
      <c r="CN15" s="725">
        <v>0</v>
      </c>
      <c r="CO15" s="725">
        <v>0</v>
      </c>
      <c r="CP15" s="725">
        <v>0</v>
      </c>
      <c r="CQ15" s="725">
        <v>0</v>
      </c>
      <c r="CR15" s="725">
        <v>0</v>
      </c>
      <c r="CS15" s="725">
        <v>0</v>
      </c>
      <c r="CT15" s="725">
        <v>0</v>
      </c>
      <c r="CU15" s="725">
        <v>0</v>
      </c>
      <c r="CV15" s="725">
        <v>0</v>
      </c>
      <c r="CW15" s="725">
        <v>0</v>
      </c>
      <c r="CX15" s="725">
        <v>0</v>
      </c>
      <c r="CY15" s="577">
        <v>0</v>
      </c>
      <c r="CZ15" s="726">
        <v>0</v>
      </c>
      <c r="DA15" s="727">
        <v>0</v>
      </c>
      <c r="DB15" s="727">
        <v>0</v>
      </c>
      <c r="DC15" s="727">
        <v>0</v>
      </c>
      <c r="DD15" s="727">
        <v>0</v>
      </c>
      <c r="DE15" s="727">
        <v>0</v>
      </c>
      <c r="DF15" s="727">
        <v>0</v>
      </c>
      <c r="DG15" s="727">
        <v>0</v>
      </c>
      <c r="DH15" s="727">
        <v>0</v>
      </c>
      <c r="DI15" s="727">
        <v>0</v>
      </c>
      <c r="DJ15" s="727">
        <v>0</v>
      </c>
      <c r="DK15" s="727">
        <v>0</v>
      </c>
      <c r="DL15" s="727">
        <v>0</v>
      </c>
      <c r="DM15" s="727">
        <v>0</v>
      </c>
      <c r="DN15" s="727">
        <v>0</v>
      </c>
      <c r="DO15" s="727">
        <v>0</v>
      </c>
      <c r="DP15" s="727">
        <v>0</v>
      </c>
      <c r="DQ15" s="727">
        <v>0</v>
      </c>
      <c r="DR15" s="727">
        <v>0</v>
      </c>
      <c r="DS15" s="727">
        <v>0</v>
      </c>
      <c r="DT15" s="727">
        <v>0</v>
      </c>
      <c r="DU15" s="727">
        <v>0</v>
      </c>
      <c r="DV15" s="727">
        <v>0</v>
      </c>
      <c r="DW15" s="728">
        <v>0</v>
      </c>
    </row>
    <row r="16" spans="2:127" x14ac:dyDescent="0.2">
      <c r="B16" s="744"/>
      <c r="C16" s="74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742"/>
      <c r="S16" s="375"/>
      <c r="T16" s="742"/>
      <c r="U16" s="734" t="s">
        <v>506</v>
      </c>
      <c r="V16" s="318" t="s">
        <v>127</v>
      </c>
      <c r="W16" s="743" t="s">
        <v>501</v>
      </c>
      <c r="X16" s="576">
        <v>9.1000000000000022E-3</v>
      </c>
      <c r="Y16" s="576">
        <v>1.04E-2</v>
      </c>
      <c r="Z16" s="576">
        <v>1.2999999999999999E-2</v>
      </c>
      <c r="AA16" s="576">
        <v>5.1999999999999998E-2</v>
      </c>
      <c r="AB16" s="576">
        <v>4.5499999999999999E-2</v>
      </c>
      <c r="AC16" s="576">
        <v>0</v>
      </c>
      <c r="AD16" s="576">
        <v>0</v>
      </c>
      <c r="AE16" s="576">
        <v>0</v>
      </c>
      <c r="AF16" s="576">
        <v>0</v>
      </c>
      <c r="AG16" s="576">
        <v>0</v>
      </c>
      <c r="AH16" s="576">
        <v>0</v>
      </c>
      <c r="AI16" s="576">
        <v>0</v>
      </c>
      <c r="AJ16" s="576">
        <v>0</v>
      </c>
      <c r="AK16" s="576">
        <v>0</v>
      </c>
      <c r="AL16" s="576">
        <v>0</v>
      </c>
      <c r="AM16" s="576">
        <v>0</v>
      </c>
      <c r="AN16" s="576">
        <v>0</v>
      </c>
      <c r="AO16" s="576">
        <v>0</v>
      </c>
      <c r="AP16" s="576">
        <v>0</v>
      </c>
      <c r="AQ16" s="576">
        <v>0</v>
      </c>
      <c r="AR16" s="576">
        <v>0</v>
      </c>
      <c r="AS16" s="576">
        <v>0</v>
      </c>
      <c r="AT16" s="576">
        <v>0</v>
      </c>
      <c r="AU16" s="576">
        <v>0</v>
      </c>
      <c r="AV16" s="576">
        <v>0</v>
      </c>
      <c r="AW16" s="576">
        <v>0</v>
      </c>
      <c r="AX16" s="576">
        <v>0</v>
      </c>
      <c r="AY16" s="576">
        <v>0</v>
      </c>
      <c r="AZ16" s="576">
        <v>0</v>
      </c>
      <c r="BA16" s="576">
        <v>0</v>
      </c>
      <c r="BB16" s="576">
        <v>0</v>
      </c>
      <c r="BC16" s="576">
        <v>0</v>
      </c>
      <c r="BD16" s="576">
        <v>0</v>
      </c>
      <c r="BE16" s="576">
        <v>0</v>
      </c>
      <c r="BF16" s="576">
        <v>0</v>
      </c>
      <c r="BG16" s="576">
        <v>0</v>
      </c>
      <c r="BH16" s="576">
        <v>0</v>
      </c>
      <c r="BI16" s="576">
        <v>0</v>
      </c>
      <c r="BJ16" s="576">
        <v>0</v>
      </c>
      <c r="BK16" s="576">
        <v>0</v>
      </c>
      <c r="BL16" s="576">
        <v>0</v>
      </c>
      <c r="BM16" s="576">
        <v>0</v>
      </c>
      <c r="BN16" s="576">
        <v>0</v>
      </c>
      <c r="BO16" s="576">
        <v>0</v>
      </c>
      <c r="BP16" s="576">
        <v>0</v>
      </c>
      <c r="BQ16" s="576">
        <v>0</v>
      </c>
      <c r="BR16" s="576">
        <v>0</v>
      </c>
      <c r="BS16" s="576">
        <v>0</v>
      </c>
      <c r="BT16" s="576">
        <v>0</v>
      </c>
      <c r="BU16" s="576">
        <v>0</v>
      </c>
      <c r="BV16" s="576">
        <v>0</v>
      </c>
      <c r="BW16" s="576">
        <v>0</v>
      </c>
      <c r="BX16" s="576">
        <v>0</v>
      </c>
      <c r="BY16" s="576">
        <v>0</v>
      </c>
      <c r="BZ16" s="576">
        <v>0</v>
      </c>
      <c r="CA16" s="576">
        <v>0</v>
      </c>
      <c r="CB16" s="576">
        <v>0</v>
      </c>
      <c r="CC16" s="576">
        <v>0</v>
      </c>
      <c r="CD16" s="576">
        <v>0</v>
      </c>
      <c r="CE16" s="725">
        <v>0</v>
      </c>
      <c r="CF16" s="725">
        <v>7.9624999999999991E-3</v>
      </c>
      <c r="CG16" s="725">
        <v>9.1000000000000022E-3</v>
      </c>
      <c r="CH16" s="725">
        <v>1.1375000000000001E-2</v>
      </c>
      <c r="CI16" s="725">
        <v>4.5500000000000006E-2</v>
      </c>
      <c r="CJ16" s="725">
        <v>3.9812500000000001E-2</v>
      </c>
      <c r="CK16" s="725">
        <v>0</v>
      </c>
      <c r="CL16" s="725">
        <v>0</v>
      </c>
      <c r="CM16" s="725">
        <v>0</v>
      </c>
      <c r="CN16" s="725">
        <v>0</v>
      </c>
      <c r="CO16" s="725">
        <v>0</v>
      </c>
      <c r="CP16" s="725">
        <v>0</v>
      </c>
      <c r="CQ16" s="725">
        <v>0</v>
      </c>
      <c r="CR16" s="725">
        <v>0</v>
      </c>
      <c r="CS16" s="725">
        <v>0</v>
      </c>
      <c r="CT16" s="725">
        <v>0</v>
      </c>
      <c r="CU16" s="725">
        <v>0</v>
      </c>
      <c r="CV16" s="725">
        <v>0</v>
      </c>
      <c r="CW16" s="725">
        <v>0</v>
      </c>
      <c r="CX16" s="725">
        <v>0</v>
      </c>
      <c r="CY16" s="577">
        <v>0</v>
      </c>
      <c r="CZ16" s="726">
        <v>0</v>
      </c>
      <c r="DA16" s="727">
        <v>0</v>
      </c>
      <c r="DB16" s="727">
        <v>0</v>
      </c>
      <c r="DC16" s="727">
        <v>0</v>
      </c>
      <c r="DD16" s="727">
        <v>0</v>
      </c>
      <c r="DE16" s="727">
        <v>0</v>
      </c>
      <c r="DF16" s="727">
        <v>0</v>
      </c>
      <c r="DG16" s="727">
        <v>0</v>
      </c>
      <c r="DH16" s="727">
        <v>0</v>
      </c>
      <c r="DI16" s="727">
        <v>0</v>
      </c>
      <c r="DJ16" s="727">
        <v>0</v>
      </c>
      <c r="DK16" s="727">
        <v>0</v>
      </c>
      <c r="DL16" s="727">
        <v>0</v>
      </c>
      <c r="DM16" s="727">
        <v>0</v>
      </c>
      <c r="DN16" s="727">
        <v>0</v>
      </c>
      <c r="DO16" s="727">
        <v>0</v>
      </c>
      <c r="DP16" s="727">
        <v>0</v>
      </c>
      <c r="DQ16" s="727">
        <v>0</v>
      </c>
      <c r="DR16" s="727">
        <v>0</v>
      </c>
      <c r="DS16" s="727">
        <v>0</v>
      </c>
      <c r="DT16" s="727">
        <v>0</v>
      </c>
      <c r="DU16" s="727">
        <v>0</v>
      </c>
      <c r="DV16" s="727">
        <v>0</v>
      </c>
      <c r="DW16" s="728">
        <v>0</v>
      </c>
    </row>
    <row r="17" spans="2:127" x14ac:dyDescent="0.2">
      <c r="B17" s="151"/>
      <c r="C17" s="74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742"/>
      <c r="S17" s="375"/>
      <c r="T17" s="742"/>
      <c r="U17" s="734" t="s">
        <v>507</v>
      </c>
      <c r="V17" s="318" t="s">
        <v>127</v>
      </c>
      <c r="W17" s="743" t="s">
        <v>501</v>
      </c>
      <c r="X17" s="576">
        <v>0</v>
      </c>
      <c r="Y17" s="576">
        <v>0</v>
      </c>
      <c r="Z17" s="576">
        <v>0</v>
      </c>
      <c r="AA17" s="576">
        <v>0</v>
      </c>
      <c r="AB17" s="576">
        <v>0</v>
      </c>
      <c r="AC17" s="576">
        <v>0.11</v>
      </c>
      <c r="AD17" s="576">
        <v>0.11</v>
      </c>
      <c r="AE17" s="576">
        <v>0.11</v>
      </c>
      <c r="AF17" s="576">
        <v>0.11</v>
      </c>
      <c r="AG17" s="576">
        <v>0.11</v>
      </c>
      <c r="AH17" s="576">
        <v>0.11</v>
      </c>
      <c r="AI17" s="576">
        <v>0.11</v>
      </c>
      <c r="AJ17" s="576">
        <v>0.11</v>
      </c>
      <c r="AK17" s="576">
        <v>0.11</v>
      </c>
      <c r="AL17" s="576">
        <v>0.11</v>
      </c>
      <c r="AM17" s="576">
        <v>0.11</v>
      </c>
      <c r="AN17" s="576">
        <v>0.11</v>
      </c>
      <c r="AO17" s="576">
        <v>0.11</v>
      </c>
      <c r="AP17" s="576">
        <v>0.11</v>
      </c>
      <c r="AQ17" s="576">
        <v>0.11</v>
      </c>
      <c r="AR17" s="576">
        <v>0.11</v>
      </c>
      <c r="AS17" s="576">
        <v>0.11</v>
      </c>
      <c r="AT17" s="576">
        <v>0.11</v>
      </c>
      <c r="AU17" s="576">
        <v>0.11</v>
      </c>
      <c r="AV17" s="576">
        <v>0.11</v>
      </c>
      <c r="AW17" s="576">
        <v>0.11</v>
      </c>
      <c r="AX17" s="576">
        <v>0.11</v>
      </c>
      <c r="AY17" s="576">
        <v>0.11</v>
      </c>
      <c r="AZ17" s="576">
        <v>0.11</v>
      </c>
      <c r="BA17" s="576">
        <v>0.11</v>
      </c>
      <c r="BB17" s="576">
        <v>0.11</v>
      </c>
      <c r="BC17" s="576">
        <v>0.11</v>
      </c>
      <c r="BD17" s="576">
        <v>0.11</v>
      </c>
      <c r="BE17" s="576">
        <v>0.11</v>
      </c>
      <c r="BF17" s="576">
        <v>0.11</v>
      </c>
      <c r="BG17" s="576">
        <v>0.11</v>
      </c>
      <c r="BH17" s="576">
        <v>0.11</v>
      </c>
      <c r="BI17" s="576">
        <v>0.11</v>
      </c>
      <c r="BJ17" s="576">
        <v>0.11</v>
      </c>
      <c r="BK17" s="576">
        <v>0.11</v>
      </c>
      <c r="BL17" s="576">
        <v>0.11</v>
      </c>
      <c r="BM17" s="576">
        <v>0.11</v>
      </c>
      <c r="BN17" s="576">
        <v>0.11</v>
      </c>
      <c r="BO17" s="576">
        <v>0.11</v>
      </c>
      <c r="BP17" s="576">
        <v>0.11</v>
      </c>
      <c r="BQ17" s="576">
        <v>0.11</v>
      </c>
      <c r="BR17" s="576">
        <v>0.11</v>
      </c>
      <c r="BS17" s="576">
        <v>0.11</v>
      </c>
      <c r="BT17" s="576">
        <v>0.11</v>
      </c>
      <c r="BU17" s="576">
        <v>0.11</v>
      </c>
      <c r="BV17" s="576">
        <v>0.11</v>
      </c>
      <c r="BW17" s="576">
        <v>0.11</v>
      </c>
      <c r="BX17" s="576">
        <v>0.11</v>
      </c>
      <c r="BY17" s="576">
        <v>0.11</v>
      </c>
      <c r="BZ17" s="576">
        <v>0.11</v>
      </c>
      <c r="CA17" s="576">
        <v>0.11</v>
      </c>
      <c r="CB17" s="576">
        <v>0.11</v>
      </c>
      <c r="CC17" s="576">
        <v>0.11</v>
      </c>
      <c r="CD17" s="576">
        <v>0.11</v>
      </c>
      <c r="CE17" s="725">
        <v>0.11</v>
      </c>
      <c r="CF17" s="725">
        <v>0.11</v>
      </c>
      <c r="CG17" s="725">
        <v>0.11</v>
      </c>
      <c r="CH17" s="725">
        <v>0.11</v>
      </c>
      <c r="CI17" s="725">
        <v>0.11</v>
      </c>
      <c r="CJ17" s="725">
        <v>0.11</v>
      </c>
      <c r="CK17" s="725">
        <v>0.11</v>
      </c>
      <c r="CL17" s="725">
        <v>0.11</v>
      </c>
      <c r="CM17" s="725">
        <v>0.11</v>
      </c>
      <c r="CN17" s="725">
        <v>0.11</v>
      </c>
      <c r="CO17" s="725">
        <v>0.11</v>
      </c>
      <c r="CP17" s="725">
        <v>0.11</v>
      </c>
      <c r="CQ17" s="725">
        <v>0.11</v>
      </c>
      <c r="CR17" s="725">
        <v>0.11</v>
      </c>
      <c r="CS17" s="725">
        <v>0.11</v>
      </c>
      <c r="CT17" s="725">
        <v>0.11</v>
      </c>
      <c r="CU17" s="725">
        <v>0.11</v>
      </c>
      <c r="CV17" s="725">
        <v>0.11</v>
      </c>
      <c r="CW17" s="725">
        <v>0.11</v>
      </c>
      <c r="CX17" s="725">
        <v>0.11</v>
      </c>
      <c r="CY17" s="577">
        <v>0.11</v>
      </c>
      <c r="CZ17" s="726">
        <v>0</v>
      </c>
      <c r="DA17" s="727">
        <v>0</v>
      </c>
      <c r="DB17" s="727">
        <v>0</v>
      </c>
      <c r="DC17" s="727">
        <v>0</v>
      </c>
      <c r="DD17" s="727">
        <v>0</v>
      </c>
      <c r="DE17" s="727">
        <v>0</v>
      </c>
      <c r="DF17" s="727">
        <v>0</v>
      </c>
      <c r="DG17" s="727">
        <v>0</v>
      </c>
      <c r="DH17" s="727">
        <v>0</v>
      </c>
      <c r="DI17" s="727">
        <v>0</v>
      </c>
      <c r="DJ17" s="727">
        <v>0</v>
      </c>
      <c r="DK17" s="727">
        <v>0</v>
      </c>
      <c r="DL17" s="727">
        <v>0</v>
      </c>
      <c r="DM17" s="727">
        <v>0</v>
      </c>
      <c r="DN17" s="727">
        <v>0</v>
      </c>
      <c r="DO17" s="727">
        <v>0</v>
      </c>
      <c r="DP17" s="727">
        <v>0</v>
      </c>
      <c r="DQ17" s="727">
        <v>0</v>
      </c>
      <c r="DR17" s="727">
        <v>0</v>
      </c>
      <c r="DS17" s="727">
        <v>0</v>
      </c>
      <c r="DT17" s="727">
        <v>0</v>
      </c>
      <c r="DU17" s="727">
        <v>0</v>
      </c>
      <c r="DV17" s="727">
        <v>0</v>
      </c>
      <c r="DW17" s="728">
        <v>0</v>
      </c>
    </row>
    <row r="18" spans="2:127" x14ac:dyDescent="0.2">
      <c r="B18" s="151"/>
      <c r="C18" s="74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742"/>
      <c r="S18" s="375"/>
      <c r="T18" s="742"/>
      <c r="U18" s="734" t="s">
        <v>508</v>
      </c>
      <c r="V18" s="318" t="s">
        <v>127</v>
      </c>
      <c r="W18" s="743" t="s">
        <v>501</v>
      </c>
      <c r="X18" s="576">
        <v>3.4131999999999996E-2</v>
      </c>
      <c r="Y18" s="576">
        <v>3.9007999999999994E-2</v>
      </c>
      <c r="Z18" s="576">
        <v>4.8759999999999998E-2</v>
      </c>
      <c r="AA18" s="576">
        <v>0.19503999999999999</v>
      </c>
      <c r="AB18" s="576">
        <v>0.17065999999999998</v>
      </c>
      <c r="AC18" s="576">
        <v>0</v>
      </c>
      <c r="AD18" s="576">
        <v>0</v>
      </c>
      <c r="AE18" s="576">
        <v>0</v>
      </c>
      <c r="AF18" s="576">
        <v>0</v>
      </c>
      <c r="AG18" s="576">
        <v>0</v>
      </c>
      <c r="AH18" s="576">
        <v>0</v>
      </c>
      <c r="AI18" s="576">
        <v>0</v>
      </c>
      <c r="AJ18" s="576">
        <v>0</v>
      </c>
      <c r="AK18" s="576">
        <v>0</v>
      </c>
      <c r="AL18" s="576">
        <v>0</v>
      </c>
      <c r="AM18" s="576">
        <v>0</v>
      </c>
      <c r="AN18" s="576">
        <v>0</v>
      </c>
      <c r="AO18" s="576">
        <v>0</v>
      </c>
      <c r="AP18" s="576">
        <v>0</v>
      </c>
      <c r="AQ18" s="576">
        <v>0</v>
      </c>
      <c r="AR18" s="576">
        <v>0</v>
      </c>
      <c r="AS18" s="576">
        <v>0</v>
      </c>
      <c r="AT18" s="576">
        <v>0</v>
      </c>
      <c r="AU18" s="576">
        <v>0</v>
      </c>
      <c r="AV18" s="576">
        <v>0</v>
      </c>
      <c r="AW18" s="576">
        <v>0</v>
      </c>
      <c r="AX18" s="576">
        <v>0</v>
      </c>
      <c r="AY18" s="576">
        <v>0</v>
      </c>
      <c r="AZ18" s="576">
        <v>0</v>
      </c>
      <c r="BA18" s="576">
        <v>0</v>
      </c>
      <c r="BB18" s="576">
        <v>0</v>
      </c>
      <c r="BC18" s="576">
        <v>0</v>
      </c>
      <c r="BD18" s="576">
        <v>0</v>
      </c>
      <c r="BE18" s="576">
        <v>0</v>
      </c>
      <c r="BF18" s="576">
        <v>0</v>
      </c>
      <c r="BG18" s="576">
        <v>0</v>
      </c>
      <c r="BH18" s="576">
        <v>0</v>
      </c>
      <c r="BI18" s="576">
        <v>0</v>
      </c>
      <c r="BJ18" s="576">
        <v>0</v>
      </c>
      <c r="BK18" s="576">
        <v>0</v>
      </c>
      <c r="BL18" s="576">
        <v>0</v>
      </c>
      <c r="BM18" s="576">
        <v>0</v>
      </c>
      <c r="BN18" s="576">
        <v>0</v>
      </c>
      <c r="BO18" s="576">
        <v>0</v>
      </c>
      <c r="BP18" s="576">
        <v>0</v>
      </c>
      <c r="BQ18" s="576">
        <v>0</v>
      </c>
      <c r="BR18" s="576">
        <v>0</v>
      </c>
      <c r="BS18" s="576">
        <v>0</v>
      </c>
      <c r="BT18" s="576">
        <v>0</v>
      </c>
      <c r="BU18" s="576">
        <v>0</v>
      </c>
      <c r="BV18" s="576">
        <v>0</v>
      </c>
      <c r="BW18" s="576">
        <v>0</v>
      </c>
      <c r="BX18" s="576">
        <v>0</v>
      </c>
      <c r="BY18" s="576">
        <v>0</v>
      </c>
      <c r="BZ18" s="576">
        <v>0</v>
      </c>
      <c r="CA18" s="576">
        <v>0</v>
      </c>
      <c r="CB18" s="576">
        <v>0</v>
      </c>
      <c r="CC18" s="576">
        <v>0</v>
      </c>
      <c r="CD18" s="576">
        <v>0</v>
      </c>
      <c r="CE18" s="725">
        <v>0</v>
      </c>
      <c r="CF18" s="725">
        <v>2.9865499999999996E-2</v>
      </c>
      <c r="CG18" s="725">
        <v>3.4131999999999996E-2</v>
      </c>
      <c r="CH18" s="725">
        <v>4.2665000000000002E-2</v>
      </c>
      <c r="CI18" s="725">
        <v>0.17066000000000001</v>
      </c>
      <c r="CJ18" s="725">
        <v>0.14932749999999997</v>
      </c>
      <c r="CK18" s="725">
        <v>0</v>
      </c>
      <c r="CL18" s="725">
        <v>0</v>
      </c>
      <c r="CM18" s="725">
        <v>0</v>
      </c>
      <c r="CN18" s="725">
        <v>0</v>
      </c>
      <c r="CO18" s="725">
        <v>0</v>
      </c>
      <c r="CP18" s="725">
        <v>0</v>
      </c>
      <c r="CQ18" s="725">
        <v>0</v>
      </c>
      <c r="CR18" s="725">
        <v>0</v>
      </c>
      <c r="CS18" s="725">
        <v>0</v>
      </c>
      <c r="CT18" s="725">
        <v>0</v>
      </c>
      <c r="CU18" s="725">
        <v>0</v>
      </c>
      <c r="CV18" s="725">
        <v>0</v>
      </c>
      <c r="CW18" s="725">
        <v>0</v>
      </c>
      <c r="CX18" s="725">
        <v>0</v>
      </c>
      <c r="CY18" s="577">
        <v>0</v>
      </c>
      <c r="CZ18" s="726">
        <v>0</v>
      </c>
      <c r="DA18" s="727">
        <v>0</v>
      </c>
      <c r="DB18" s="727">
        <v>0</v>
      </c>
      <c r="DC18" s="727">
        <v>0</v>
      </c>
      <c r="DD18" s="727">
        <v>0</v>
      </c>
      <c r="DE18" s="727">
        <v>0</v>
      </c>
      <c r="DF18" s="727">
        <v>0</v>
      </c>
      <c r="DG18" s="727">
        <v>0</v>
      </c>
      <c r="DH18" s="727">
        <v>0</v>
      </c>
      <c r="DI18" s="727">
        <v>0</v>
      </c>
      <c r="DJ18" s="727">
        <v>0</v>
      </c>
      <c r="DK18" s="727">
        <v>0</v>
      </c>
      <c r="DL18" s="727">
        <v>0</v>
      </c>
      <c r="DM18" s="727">
        <v>0</v>
      </c>
      <c r="DN18" s="727">
        <v>0</v>
      </c>
      <c r="DO18" s="727">
        <v>0</v>
      </c>
      <c r="DP18" s="727">
        <v>0</v>
      </c>
      <c r="DQ18" s="727">
        <v>0</v>
      </c>
      <c r="DR18" s="727">
        <v>0</v>
      </c>
      <c r="DS18" s="727">
        <v>0</v>
      </c>
      <c r="DT18" s="727">
        <v>0</v>
      </c>
      <c r="DU18" s="727">
        <v>0</v>
      </c>
      <c r="DV18" s="727">
        <v>0</v>
      </c>
      <c r="DW18" s="728">
        <v>0</v>
      </c>
    </row>
    <row r="19" spans="2:127" x14ac:dyDescent="0.2">
      <c r="B19" s="151"/>
      <c r="C19" s="74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742"/>
      <c r="S19" s="375"/>
      <c r="T19" s="742"/>
      <c r="U19" s="734" t="s">
        <v>509</v>
      </c>
      <c r="V19" s="318" t="s">
        <v>127</v>
      </c>
      <c r="W19" s="743" t="s">
        <v>501</v>
      </c>
      <c r="X19" s="576">
        <v>0</v>
      </c>
      <c r="Y19" s="576">
        <v>0</v>
      </c>
      <c r="Z19" s="576">
        <v>0</v>
      </c>
      <c r="AA19" s="576">
        <v>0</v>
      </c>
      <c r="AB19" s="576">
        <v>0</v>
      </c>
      <c r="AC19" s="576">
        <v>0</v>
      </c>
      <c r="AD19" s="576">
        <v>0</v>
      </c>
      <c r="AE19" s="576">
        <v>0</v>
      </c>
      <c r="AF19" s="576">
        <v>0</v>
      </c>
      <c r="AG19" s="576">
        <v>0</v>
      </c>
      <c r="AH19" s="576">
        <v>0</v>
      </c>
      <c r="AI19" s="576">
        <v>0</v>
      </c>
      <c r="AJ19" s="576">
        <v>0</v>
      </c>
      <c r="AK19" s="576">
        <v>0</v>
      </c>
      <c r="AL19" s="576">
        <v>0</v>
      </c>
      <c r="AM19" s="576">
        <v>0</v>
      </c>
      <c r="AN19" s="576">
        <v>0</v>
      </c>
      <c r="AO19" s="576">
        <v>0</v>
      </c>
      <c r="AP19" s="576">
        <v>0</v>
      </c>
      <c r="AQ19" s="576">
        <v>0</v>
      </c>
      <c r="AR19" s="576">
        <v>0</v>
      </c>
      <c r="AS19" s="576">
        <v>0</v>
      </c>
      <c r="AT19" s="576">
        <v>0</v>
      </c>
      <c r="AU19" s="576">
        <v>0</v>
      </c>
      <c r="AV19" s="576">
        <v>0</v>
      </c>
      <c r="AW19" s="576">
        <v>0</v>
      </c>
      <c r="AX19" s="576">
        <v>0</v>
      </c>
      <c r="AY19" s="576">
        <v>0</v>
      </c>
      <c r="AZ19" s="576">
        <v>0</v>
      </c>
      <c r="BA19" s="576">
        <v>0</v>
      </c>
      <c r="BB19" s="576">
        <v>0</v>
      </c>
      <c r="BC19" s="576">
        <v>0</v>
      </c>
      <c r="BD19" s="576">
        <v>0</v>
      </c>
      <c r="BE19" s="576">
        <v>0</v>
      </c>
      <c r="BF19" s="576">
        <v>0</v>
      </c>
      <c r="BG19" s="576">
        <v>0</v>
      </c>
      <c r="BH19" s="576">
        <v>0</v>
      </c>
      <c r="BI19" s="576">
        <v>0</v>
      </c>
      <c r="BJ19" s="576">
        <v>0</v>
      </c>
      <c r="BK19" s="576">
        <v>0</v>
      </c>
      <c r="BL19" s="576">
        <v>0</v>
      </c>
      <c r="BM19" s="576">
        <v>0</v>
      </c>
      <c r="BN19" s="576">
        <v>0</v>
      </c>
      <c r="BO19" s="576">
        <v>0</v>
      </c>
      <c r="BP19" s="576">
        <v>0</v>
      </c>
      <c r="BQ19" s="576">
        <v>0</v>
      </c>
      <c r="BR19" s="576">
        <v>0</v>
      </c>
      <c r="BS19" s="576">
        <v>0</v>
      </c>
      <c r="BT19" s="576">
        <v>0</v>
      </c>
      <c r="BU19" s="576">
        <v>0</v>
      </c>
      <c r="BV19" s="576">
        <v>0</v>
      </c>
      <c r="BW19" s="576">
        <v>0</v>
      </c>
      <c r="BX19" s="576">
        <v>0</v>
      </c>
      <c r="BY19" s="576">
        <v>0</v>
      </c>
      <c r="BZ19" s="576">
        <v>0</v>
      </c>
      <c r="CA19" s="576">
        <v>0</v>
      </c>
      <c r="CB19" s="576">
        <v>0</v>
      </c>
      <c r="CC19" s="576">
        <v>0</v>
      </c>
      <c r="CD19" s="576">
        <v>0</v>
      </c>
      <c r="CE19" s="725">
        <v>0</v>
      </c>
      <c r="CF19" s="725">
        <v>0</v>
      </c>
      <c r="CG19" s="725">
        <v>0</v>
      </c>
      <c r="CH19" s="725">
        <v>0</v>
      </c>
      <c r="CI19" s="725">
        <v>0</v>
      </c>
      <c r="CJ19" s="725">
        <v>0</v>
      </c>
      <c r="CK19" s="725">
        <v>0</v>
      </c>
      <c r="CL19" s="725">
        <v>0</v>
      </c>
      <c r="CM19" s="725">
        <v>0</v>
      </c>
      <c r="CN19" s="725">
        <v>0</v>
      </c>
      <c r="CO19" s="725">
        <v>0</v>
      </c>
      <c r="CP19" s="725">
        <v>0</v>
      </c>
      <c r="CQ19" s="725">
        <v>0</v>
      </c>
      <c r="CR19" s="725">
        <v>0</v>
      </c>
      <c r="CS19" s="725">
        <v>0</v>
      </c>
      <c r="CT19" s="725">
        <v>0</v>
      </c>
      <c r="CU19" s="725">
        <v>0</v>
      </c>
      <c r="CV19" s="725">
        <v>0</v>
      </c>
      <c r="CW19" s="725">
        <v>0</v>
      </c>
      <c r="CX19" s="725">
        <v>0</v>
      </c>
      <c r="CY19" s="577">
        <v>0</v>
      </c>
      <c r="CZ19" s="726">
        <v>0</v>
      </c>
      <c r="DA19" s="727">
        <v>0</v>
      </c>
      <c r="DB19" s="727">
        <v>0</v>
      </c>
      <c r="DC19" s="727">
        <v>0</v>
      </c>
      <c r="DD19" s="727">
        <v>0</v>
      </c>
      <c r="DE19" s="727">
        <v>0</v>
      </c>
      <c r="DF19" s="727">
        <v>0</v>
      </c>
      <c r="DG19" s="727">
        <v>0</v>
      </c>
      <c r="DH19" s="727">
        <v>0</v>
      </c>
      <c r="DI19" s="727">
        <v>0</v>
      </c>
      <c r="DJ19" s="727">
        <v>0</v>
      </c>
      <c r="DK19" s="727">
        <v>0</v>
      </c>
      <c r="DL19" s="727">
        <v>0</v>
      </c>
      <c r="DM19" s="727">
        <v>0</v>
      </c>
      <c r="DN19" s="727">
        <v>0</v>
      </c>
      <c r="DO19" s="727">
        <v>0</v>
      </c>
      <c r="DP19" s="727">
        <v>0</v>
      </c>
      <c r="DQ19" s="727">
        <v>0</v>
      </c>
      <c r="DR19" s="727">
        <v>0</v>
      </c>
      <c r="DS19" s="727">
        <v>0</v>
      </c>
      <c r="DT19" s="727">
        <v>0</v>
      </c>
      <c r="DU19" s="727">
        <v>0</v>
      </c>
      <c r="DV19" s="727">
        <v>0</v>
      </c>
      <c r="DW19" s="728">
        <v>0</v>
      </c>
    </row>
    <row r="20" spans="2:127" x14ac:dyDescent="0.2">
      <c r="B20" s="151"/>
      <c r="C20" s="74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742"/>
      <c r="S20" s="375"/>
      <c r="T20" s="742"/>
      <c r="U20" s="747" t="s">
        <v>510</v>
      </c>
      <c r="V20" s="318" t="s">
        <v>127</v>
      </c>
      <c r="W20" s="743" t="s">
        <v>501</v>
      </c>
      <c r="X20" s="576">
        <v>0</v>
      </c>
      <c r="Y20" s="576">
        <v>0</v>
      </c>
      <c r="Z20" s="576">
        <v>0</v>
      </c>
      <c r="AA20" s="576">
        <v>0</v>
      </c>
      <c r="AB20" s="576">
        <v>0</v>
      </c>
      <c r="AC20" s="576">
        <v>0</v>
      </c>
      <c r="AD20" s="576">
        <v>0</v>
      </c>
      <c r="AE20" s="576">
        <v>0</v>
      </c>
      <c r="AF20" s="576">
        <v>0</v>
      </c>
      <c r="AG20" s="576">
        <v>0</v>
      </c>
      <c r="AH20" s="576">
        <v>0</v>
      </c>
      <c r="AI20" s="576">
        <v>0</v>
      </c>
      <c r="AJ20" s="576">
        <v>0</v>
      </c>
      <c r="AK20" s="576">
        <v>0</v>
      </c>
      <c r="AL20" s="576">
        <v>0</v>
      </c>
      <c r="AM20" s="576">
        <v>0</v>
      </c>
      <c r="AN20" s="576">
        <v>0</v>
      </c>
      <c r="AO20" s="576">
        <v>0</v>
      </c>
      <c r="AP20" s="576">
        <v>0</v>
      </c>
      <c r="AQ20" s="576">
        <v>0</v>
      </c>
      <c r="AR20" s="576">
        <v>0</v>
      </c>
      <c r="AS20" s="576">
        <v>0</v>
      </c>
      <c r="AT20" s="576">
        <v>0</v>
      </c>
      <c r="AU20" s="576">
        <v>0</v>
      </c>
      <c r="AV20" s="576">
        <v>0</v>
      </c>
      <c r="AW20" s="576">
        <v>0</v>
      </c>
      <c r="AX20" s="576">
        <v>0</v>
      </c>
      <c r="AY20" s="576">
        <v>0</v>
      </c>
      <c r="AZ20" s="576">
        <v>0</v>
      </c>
      <c r="BA20" s="576">
        <v>0</v>
      </c>
      <c r="BB20" s="576">
        <v>0</v>
      </c>
      <c r="BC20" s="576">
        <v>0</v>
      </c>
      <c r="BD20" s="576">
        <v>0</v>
      </c>
      <c r="BE20" s="576">
        <v>0</v>
      </c>
      <c r="BF20" s="576">
        <v>0</v>
      </c>
      <c r="BG20" s="576">
        <v>0</v>
      </c>
      <c r="BH20" s="576">
        <v>0</v>
      </c>
      <c r="BI20" s="576">
        <v>0</v>
      </c>
      <c r="BJ20" s="576">
        <v>0</v>
      </c>
      <c r="BK20" s="576">
        <v>0</v>
      </c>
      <c r="BL20" s="576">
        <v>0</v>
      </c>
      <c r="BM20" s="576">
        <v>0</v>
      </c>
      <c r="BN20" s="576">
        <v>0</v>
      </c>
      <c r="BO20" s="576">
        <v>0</v>
      </c>
      <c r="BP20" s="576">
        <v>0</v>
      </c>
      <c r="BQ20" s="576">
        <v>0</v>
      </c>
      <c r="BR20" s="576">
        <v>0</v>
      </c>
      <c r="BS20" s="576">
        <v>0</v>
      </c>
      <c r="BT20" s="576">
        <v>0</v>
      </c>
      <c r="BU20" s="576">
        <v>0</v>
      </c>
      <c r="BV20" s="576">
        <v>0</v>
      </c>
      <c r="BW20" s="576">
        <v>0</v>
      </c>
      <c r="BX20" s="576">
        <v>0</v>
      </c>
      <c r="BY20" s="576">
        <v>0</v>
      </c>
      <c r="BZ20" s="576">
        <v>0</v>
      </c>
      <c r="CA20" s="576">
        <v>0</v>
      </c>
      <c r="CB20" s="576">
        <v>0</v>
      </c>
      <c r="CC20" s="576">
        <v>0</v>
      </c>
      <c r="CD20" s="576">
        <v>0</v>
      </c>
      <c r="CE20" s="576">
        <v>0</v>
      </c>
      <c r="CF20" s="576">
        <v>0</v>
      </c>
      <c r="CG20" s="576">
        <v>0</v>
      </c>
      <c r="CH20" s="576">
        <v>0</v>
      </c>
      <c r="CI20" s="576">
        <v>0</v>
      </c>
      <c r="CJ20" s="576">
        <v>0</v>
      </c>
      <c r="CK20" s="576">
        <v>0</v>
      </c>
      <c r="CL20" s="576">
        <v>0</v>
      </c>
      <c r="CM20" s="576">
        <v>0</v>
      </c>
      <c r="CN20" s="576">
        <v>0</v>
      </c>
      <c r="CO20" s="576">
        <v>0</v>
      </c>
      <c r="CP20" s="576">
        <v>0</v>
      </c>
      <c r="CQ20" s="576">
        <v>0</v>
      </c>
      <c r="CR20" s="576">
        <v>0</v>
      </c>
      <c r="CS20" s="576">
        <v>0</v>
      </c>
      <c r="CT20" s="576">
        <v>0</v>
      </c>
      <c r="CU20" s="576">
        <v>0</v>
      </c>
      <c r="CV20" s="576">
        <v>0</v>
      </c>
      <c r="CW20" s="576">
        <v>0</v>
      </c>
      <c r="CX20" s="576">
        <v>0</v>
      </c>
      <c r="CY20" s="576">
        <v>0</v>
      </c>
      <c r="CZ20" s="726">
        <v>0</v>
      </c>
      <c r="DA20" s="727">
        <v>0</v>
      </c>
      <c r="DB20" s="727">
        <v>0</v>
      </c>
      <c r="DC20" s="727">
        <v>0</v>
      </c>
      <c r="DD20" s="727">
        <v>0</v>
      </c>
      <c r="DE20" s="727">
        <v>0</v>
      </c>
      <c r="DF20" s="727">
        <v>0</v>
      </c>
      <c r="DG20" s="727">
        <v>0</v>
      </c>
      <c r="DH20" s="727">
        <v>0</v>
      </c>
      <c r="DI20" s="727">
        <v>0</v>
      </c>
      <c r="DJ20" s="727">
        <v>0</v>
      </c>
      <c r="DK20" s="727">
        <v>0</v>
      </c>
      <c r="DL20" s="727">
        <v>0</v>
      </c>
      <c r="DM20" s="727">
        <v>0</v>
      </c>
      <c r="DN20" s="727">
        <v>0</v>
      </c>
      <c r="DO20" s="727">
        <v>0</v>
      </c>
      <c r="DP20" s="727">
        <v>0</v>
      </c>
      <c r="DQ20" s="727">
        <v>0</v>
      </c>
      <c r="DR20" s="727">
        <v>0</v>
      </c>
      <c r="DS20" s="727">
        <v>0</v>
      </c>
      <c r="DT20" s="727">
        <v>0</v>
      </c>
      <c r="DU20" s="727">
        <v>0</v>
      </c>
      <c r="DV20" s="727">
        <v>0</v>
      </c>
      <c r="DW20" s="728">
        <v>0</v>
      </c>
    </row>
    <row r="21" spans="2:127" ht="15.75" thickBot="1" x14ac:dyDescent="0.25">
      <c r="B21" s="152"/>
      <c r="C21" s="748"/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49"/>
      <c r="O21" s="749"/>
      <c r="P21" s="749"/>
      <c r="Q21" s="749"/>
      <c r="R21" s="750"/>
      <c r="S21" s="749"/>
      <c r="T21" s="750"/>
      <c r="U21" s="751" t="s">
        <v>130</v>
      </c>
      <c r="V21" s="752" t="s">
        <v>511</v>
      </c>
      <c r="W21" s="346" t="s">
        <v>501</v>
      </c>
      <c r="X21" s="753">
        <f t="shared" ref="X21:BC21" si="16">SUM(X10:X20)</f>
        <v>16.843232000000004</v>
      </c>
      <c r="Y21" s="753">
        <f t="shared" si="16"/>
        <v>19.249408000000003</v>
      </c>
      <c r="Z21" s="753">
        <f t="shared" si="16"/>
        <v>24.061760000000007</v>
      </c>
      <c r="AA21" s="753">
        <f t="shared" si="16"/>
        <v>96.247040000000027</v>
      </c>
      <c r="AB21" s="753">
        <f t="shared" si="16"/>
        <v>84.216160000000002</v>
      </c>
      <c r="AC21" s="753">
        <f t="shared" si="16"/>
        <v>421.11</v>
      </c>
      <c r="AD21" s="753">
        <f t="shared" si="16"/>
        <v>421.11</v>
      </c>
      <c r="AE21" s="753">
        <f t="shared" si="16"/>
        <v>421.11</v>
      </c>
      <c r="AF21" s="753">
        <f t="shared" si="16"/>
        <v>421.11</v>
      </c>
      <c r="AG21" s="753">
        <f t="shared" si="16"/>
        <v>421.11</v>
      </c>
      <c r="AH21" s="753">
        <f t="shared" si="16"/>
        <v>421.11</v>
      </c>
      <c r="AI21" s="753">
        <f t="shared" si="16"/>
        <v>421.11</v>
      </c>
      <c r="AJ21" s="753">
        <f t="shared" si="16"/>
        <v>421.11</v>
      </c>
      <c r="AK21" s="753">
        <f t="shared" si="16"/>
        <v>421.11</v>
      </c>
      <c r="AL21" s="753">
        <f t="shared" si="16"/>
        <v>421.11</v>
      </c>
      <c r="AM21" s="753">
        <f t="shared" si="16"/>
        <v>421.11</v>
      </c>
      <c r="AN21" s="753">
        <f t="shared" si="16"/>
        <v>421.11</v>
      </c>
      <c r="AO21" s="753">
        <f t="shared" si="16"/>
        <v>421.11</v>
      </c>
      <c r="AP21" s="753">
        <f t="shared" si="16"/>
        <v>421.11</v>
      </c>
      <c r="AQ21" s="753">
        <f t="shared" si="16"/>
        <v>421.11</v>
      </c>
      <c r="AR21" s="753">
        <f t="shared" si="16"/>
        <v>421.11</v>
      </c>
      <c r="AS21" s="753">
        <f t="shared" si="16"/>
        <v>421.11</v>
      </c>
      <c r="AT21" s="753">
        <f t="shared" si="16"/>
        <v>421.11</v>
      </c>
      <c r="AU21" s="753">
        <f t="shared" si="16"/>
        <v>421.11</v>
      </c>
      <c r="AV21" s="753">
        <f t="shared" si="16"/>
        <v>421.11</v>
      </c>
      <c r="AW21" s="753">
        <f t="shared" si="16"/>
        <v>421.11</v>
      </c>
      <c r="AX21" s="753">
        <f t="shared" si="16"/>
        <v>421.11</v>
      </c>
      <c r="AY21" s="753">
        <f t="shared" si="16"/>
        <v>421.11</v>
      </c>
      <c r="AZ21" s="753">
        <f t="shared" si="16"/>
        <v>421.11</v>
      </c>
      <c r="BA21" s="753">
        <f t="shared" si="16"/>
        <v>421.11</v>
      </c>
      <c r="BB21" s="753">
        <f t="shared" si="16"/>
        <v>421.11</v>
      </c>
      <c r="BC21" s="753">
        <f t="shared" si="16"/>
        <v>421.11</v>
      </c>
      <c r="BD21" s="753">
        <f t="shared" ref="BD21:CI21" si="17">SUM(BD10:BD20)</f>
        <v>421.11</v>
      </c>
      <c r="BE21" s="753">
        <f t="shared" si="17"/>
        <v>421.11</v>
      </c>
      <c r="BF21" s="753">
        <f t="shared" si="17"/>
        <v>421.11</v>
      </c>
      <c r="BG21" s="753">
        <f t="shared" si="17"/>
        <v>421.11</v>
      </c>
      <c r="BH21" s="753">
        <f t="shared" si="17"/>
        <v>421.11</v>
      </c>
      <c r="BI21" s="753">
        <f t="shared" si="17"/>
        <v>421.11</v>
      </c>
      <c r="BJ21" s="753">
        <f t="shared" si="17"/>
        <v>421.11</v>
      </c>
      <c r="BK21" s="753">
        <f t="shared" si="17"/>
        <v>421.11</v>
      </c>
      <c r="BL21" s="753">
        <f t="shared" si="17"/>
        <v>421.11</v>
      </c>
      <c r="BM21" s="753">
        <f t="shared" si="17"/>
        <v>421.11</v>
      </c>
      <c r="BN21" s="753">
        <f t="shared" si="17"/>
        <v>421.11</v>
      </c>
      <c r="BO21" s="753">
        <f t="shared" si="17"/>
        <v>421.11</v>
      </c>
      <c r="BP21" s="753">
        <f t="shared" si="17"/>
        <v>421.11</v>
      </c>
      <c r="BQ21" s="753">
        <f t="shared" si="17"/>
        <v>421.11</v>
      </c>
      <c r="BR21" s="753">
        <f t="shared" si="17"/>
        <v>421.11</v>
      </c>
      <c r="BS21" s="753">
        <f t="shared" si="17"/>
        <v>421.11</v>
      </c>
      <c r="BT21" s="753">
        <f t="shared" si="17"/>
        <v>421.11</v>
      </c>
      <c r="BU21" s="753">
        <f t="shared" si="17"/>
        <v>421.11</v>
      </c>
      <c r="BV21" s="753">
        <f t="shared" si="17"/>
        <v>421.11</v>
      </c>
      <c r="BW21" s="753">
        <f t="shared" si="17"/>
        <v>421.11</v>
      </c>
      <c r="BX21" s="753">
        <f t="shared" si="17"/>
        <v>421.11</v>
      </c>
      <c r="BY21" s="753">
        <f t="shared" si="17"/>
        <v>421.11</v>
      </c>
      <c r="BZ21" s="753">
        <f t="shared" si="17"/>
        <v>421.11</v>
      </c>
      <c r="CA21" s="753">
        <f t="shared" si="17"/>
        <v>421.11</v>
      </c>
      <c r="CB21" s="753">
        <f t="shared" si="17"/>
        <v>421.11</v>
      </c>
      <c r="CC21" s="753">
        <f t="shared" si="17"/>
        <v>421.11</v>
      </c>
      <c r="CD21" s="753">
        <f t="shared" si="17"/>
        <v>421.11</v>
      </c>
      <c r="CE21" s="753">
        <f t="shared" si="17"/>
        <v>421.11</v>
      </c>
      <c r="CF21" s="753">
        <f t="shared" si="17"/>
        <v>435.84782800000005</v>
      </c>
      <c r="CG21" s="753">
        <f t="shared" si="17"/>
        <v>437.95323200000001</v>
      </c>
      <c r="CH21" s="753">
        <f t="shared" si="17"/>
        <v>442.16404</v>
      </c>
      <c r="CI21" s="753">
        <f t="shared" si="17"/>
        <v>505.32616000000002</v>
      </c>
      <c r="CJ21" s="753">
        <f t="shared" ref="CJ21:DO21" si="18">SUM(CJ10:CJ20)</f>
        <v>494.79914000000002</v>
      </c>
      <c r="CK21" s="753">
        <f t="shared" si="18"/>
        <v>421.11</v>
      </c>
      <c r="CL21" s="753">
        <f t="shared" si="18"/>
        <v>421.11</v>
      </c>
      <c r="CM21" s="753">
        <f t="shared" si="18"/>
        <v>421.11</v>
      </c>
      <c r="CN21" s="753">
        <f t="shared" si="18"/>
        <v>421.11</v>
      </c>
      <c r="CO21" s="753">
        <f t="shared" si="18"/>
        <v>421.11</v>
      </c>
      <c r="CP21" s="753">
        <f t="shared" si="18"/>
        <v>421.11</v>
      </c>
      <c r="CQ21" s="753">
        <f t="shared" si="18"/>
        <v>421.11</v>
      </c>
      <c r="CR21" s="753">
        <f t="shared" si="18"/>
        <v>421.11</v>
      </c>
      <c r="CS21" s="753">
        <f t="shared" si="18"/>
        <v>421.11</v>
      </c>
      <c r="CT21" s="753">
        <f t="shared" si="18"/>
        <v>421.11</v>
      </c>
      <c r="CU21" s="753">
        <f t="shared" si="18"/>
        <v>421.11</v>
      </c>
      <c r="CV21" s="753">
        <f t="shared" si="18"/>
        <v>421.11</v>
      </c>
      <c r="CW21" s="753">
        <f t="shared" si="18"/>
        <v>421.11</v>
      </c>
      <c r="CX21" s="753">
        <f t="shared" si="18"/>
        <v>421.11</v>
      </c>
      <c r="CY21" s="754">
        <f t="shared" si="18"/>
        <v>421.11</v>
      </c>
      <c r="CZ21" s="755">
        <f t="shared" si="18"/>
        <v>0</v>
      </c>
      <c r="DA21" s="756">
        <f t="shared" si="18"/>
        <v>0</v>
      </c>
      <c r="DB21" s="756">
        <f t="shared" si="18"/>
        <v>0</v>
      </c>
      <c r="DC21" s="756">
        <f t="shared" si="18"/>
        <v>0</v>
      </c>
      <c r="DD21" s="756">
        <f t="shared" si="18"/>
        <v>0</v>
      </c>
      <c r="DE21" s="756">
        <f t="shared" si="18"/>
        <v>0</v>
      </c>
      <c r="DF21" s="756">
        <f t="shared" si="18"/>
        <v>0</v>
      </c>
      <c r="DG21" s="756">
        <f t="shared" si="18"/>
        <v>0</v>
      </c>
      <c r="DH21" s="756">
        <f t="shared" si="18"/>
        <v>0</v>
      </c>
      <c r="DI21" s="756">
        <f t="shared" si="18"/>
        <v>0</v>
      </c>
      <c r="DJ21" s="756">
        <f t="shared" si="18"/>
        <v>0</v>
      </c>
      <c r="DK21" s="756">
        <f t="shared" si="18"/>
        <v>0</v>
      </c>
      <c r="DL21" s="756">
        <f t="shared" si="18"/>
        <v>0</v>
      </c>
      <c r="DM21" s="756">
        <f t="shared" si="18"/>
        <v>0</v>
      </c>
      <c r="DN21" s="756">
        <f t="shared" si="18"/>
        <v>0</v>
      </c>
      <c r="DO21" s="756">
        <f t="shared" si="18"/>
        <v>0</v>
      </c>
      <c r="DP21" s="756">
        <f t="shared" ref="DP21:DW21" si="19">SUM(DP10:DP20)</f>
        <v>0</v>
      </c>
      <c r="DQ21" s="756">
        <f t="shared" si="19"/>
        <v>0</v>
      </c>
      <c r="DR21" s="756">
        <f t="shared" si="19"/>
        <v>0</v>
      </c>
      <c r="DS21" s="756">
        <f t="shared" si="19"/>
        <v>0</v>
      </c>
      <c r="DT21" s="756">
        <f t="shared" si="19"/>
        <v>0</v>
      </c>
      <c r="DU21" s="756">
        <f t="shared" si="19"/>
        <v>0</v>
      </c>
      <c r="DV21" s="756">
        <f t="shared" si="19"/>
        <v>0</v>
      </c>
      <c r="DW21" s="757">
        <f t="shared" si="19"/>
        <v>0</v>
      </c>
    </row>
    <row r="22" spans="2:127" x14ac:dyDescent="0.2">
      <c r="B22" s="146" t="s">
        <v>516</v>
      </c>
      <c r="C22" s="359" t="s">
        <v>517</v>
      </c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758"/>
      <c r="S22" s="759"/>
      <c r="T22" s="758"/>
      <c r="U22" s="759"/>
      <c r="V22" s="359"/>
      <c r="W22" s="359"/>
      <c r="X22" s="760">
        <f t="shared" ref="X22:BC22" si="20">SUMIF($C:$C,"58.4x",X:X)</f>
        <v>0</v>
      </c>
      <c r="Y22" s="760">
        <f t="shared" si="20"/>
        <v>0</v>
      </c>
      <c r="Z22" s="760">
        <f t="shared" si="20"/>
        <v>0</v>
      </c>
      <c r="AA22" s="760">
        <f t="shared" si="20"/>
        <v>0</v>
      </c>
      <c r="AB22" s="760">
        <f t="shared" si="20"/>
        <v>0</v>
      </c>
      <c r="AC22" s="760">
        <f t="shared" si="20"/>
        <v>0</v>
      </c>
      <c r="AD22" s="760">
        <f t="shared" si="20"/>
        <v>0</v>
      </c>
      <c r="AE22" s="760">
        <f t="shared" si="20"/>
        <v>0</v>
      </c>
      <c r="AF22" s="760">
        <f t="shared" si="20"/>
        <v>0</v>
      </c>
      <c r="AG22" s="760">
        <f t="shared" si="20"/>
        <v>0</v>
      </c>
      <c r="AH22" s="760">
        <f t="shared" si="20"/>
        <v>0</v>
      </c>
      <c r="AI22" s="760">
        <f t="shared" si="20"/>
        <v>0</v>
      </c>
      <c r="AJ22" s="760">
        <f t="shared" si="20"/>
        <v>0</v>
      </c>
      <c r="AK22" s="760">
        <f t="shared" si="20"/>
        <v>0</v>
      </c>
      <c r="AL22" s="760">
        <f t="shared" si="20"/>
        <v>0</v>
      </c>
      <c r="AM22" s="760">
        <f t="shared" si="20"/>
        <v>0</v>
      </c>
      <c r="AN22" s="760">
        <f t="shared" si="20"/>
        <v>0</v>
      </c>
      <c r="AO22" s="760">
        <f t="shared" si="20"/>
        <v>0</v>
      </c>
      <c r="AP22" s="760">
        <f t="shared" si="20"/>
        <v>0</v>
      </c>
      <c r="AQ22" s="760">
        <f t="shared" si="20"/>
        <v>0</v>
      </c>
      <c r="AR22" s="760">
        <f t="shared" si="20"/>
        <v>0</v>
      </c>
      <c r="AS22" s="760">
        <f t="shared" si="20"/>
        <v>0</v>
      </c>
      <c r="AT22" s="760">
        <f t="shared" si="20"/>
        <v>0</v>
      </c>
      <c r="AU22" s="760">
        <f t="shared" si="20"/>
        <v>0</v>
      </c>
      <c r="AV22" s="760">
        <f t="shared" si="20"/>
        <v>0</v>
      </c>
      <c r="AW22" s="760">
        <f t="shared" si="20"/>
        <v>0</v>
      </c>
      <c r="AX22" s="760">
        <f t="shared" si="20"/>
        <v>0</v>
      </c>
      <c r="AY22" s="760">
        <f t="shared" si="20"/>
        <v>0</v>
      </c>
      <c r="AZ22" s="760">
        <f t="shared" si="20"/>
        <v>0</v>
      </c>
      <c r="BA22" s="760">
        <f t="shared" si="20"/>
        <v>0</v>
      </c>
      <c r="BB22" s="760">
        <f t="shared" si="20"/>
        <v>0</v>
      </c>
      <c r="BC22" s="760">
        <f t="shared" si="20"/>
        <v>0</v>
      </c>
      <c r="BD22" s="760">
        <f t="shared" ref="BD22:CI22" si="21">SUMIF($C:$C,"58.4x",BD:BD)</f>
        <v>0</v>
      </c>
      <c r="BE22" s="760">
        <f t="shared" si="21"/>
        <v>0</v>
      </c>
      <c r="BF22" s="760">
        <f t="shared" si="21"/>
        <v>0</v>
      </c>
      <c r="BG22" s="760">
        <f t="shared" si="21"/>
        <v>0</v>
      </c>
      <c r="BH22" s="760">
        <f t="shared" si="21"/>
        <v>0</v>
      </c>
      <c r="BI22" s="760">
        <f t="shared" si="21"/>
        <v>0</v>
      </c>
      <c r="BJ22" s="760">
        <f t="shared" si="21"/>
        <v>0</v>
      </c>
      <c r="BK22" s="760">
        <f t="shared" si="21"/>
        <v>0</v>
      </c>
      <c r="BL22" s="760">
        <f t="shared" si="21"/>
        <v>0</v>
      </c>
      <c r="BM22" s="760">
        <f t="shared" si="21"/>
        <v>0</v>
      </c>
      <c r="BN22" s="760">
        <f t="shared" si="21"/>
        <v>0</v>
      </c>
      <c r="BO22" s="760">
        <f t="shared" si="21"/>
        <v>0</v>
      </c>
      <c r="BP22" s="760">
        <f t="shared" si="21"/>
        <v>0</v>
      </c>
      <c r="BQ22" s="760">
        <f t="shared" si="21"/>
        <v>0</v>
      </c>
      <c r="BR22" s="760">
        <f t="shared" si="21"/>
        <v>0</v>
      </c>
      <c r="BS22" s="760">
        <f t="shared" si="21"/>
        <v>0</v>
      </c>
      <c r="BT22" s="760">
        <f t="shared" si="21"/>
        <v>0</v>
      </c>
      <c r="BU22" s="760">
        <f t="shared" si="21"/>
        <v>0</v>
      </c>
      <c r="BV22" s="760">
        <f t="shared" si="21"/>
        <v>0</v>
      </c>
      <c r="BW22" s="760">
        <f t="shared" si="21"/>
        <v>0</v>
      </c>
      <c r="BX22" s="760">
        <f t="shared" si="21"/>
        <v>0</v>
      </c>
      <c r="BY22" s="760">
        <f t="shared" si="21"/>
        <v>0</v>
      </c>
      <c r="BZ22" s="760">
        <f t="shared" si="21"/>
        <v>0</v>
      </c>
      <c r="CA22" s="760">
        <f t="shared" si="21"/>
        <v>0</v>
      </c>
      <c r="CB22" s="760">
        <f t="shared" si="21"/>
        <v>0</v>
      </c>
      <c r="CC22" s="760">
        <f t="shared" si="21"/>
        <v>0</v>
      </c>
      <c r="CD22" s="760">
        <f t="shared" si="21"/>
        <v>0</v>
      </c>
      <c r="CE22" s="760">
        <f t="shared" si="21"/>
        <v>0</v>
      </c>
      <c r="CF22" s="760">
        <f t="shared" si="21"/>
        <v>0</v>
      </c>
      <c r="CG22" s="760">
        <f t="shared" si="21"/>
        <v>0</v>
      </c>
      <c r="CH22" s="760">
        <f t="shared" si="21"/>
        <v>0</v>
      </c>
      <c r="CI22" s="760">
        <f t="shared" si="21"/>
        <v>0</v>
      </c>
      <c r="CJ22" s="760">
        <f t="shared" ref="CJ22:DO22" si="22">SUMIF($C:$C,"58.4x",CJ:CJ)</f>
        <v>0</v>
      </c>
      <c r="CK22" s="760">
        <f t="shared" si="22"/>
        <v>0</v>
      </c>
      <c r="CL22" s="760">
        <f t="shared" si="22"/>
        <v>0</v>
      </c>
      <c r="CM22" s="760">
        <f t="shared" si="22"/>
        <v>0</v>
      </c>
      <c r="CN22" s="760">
        <f t="shared" si="22"/>
        <v>0</v>
      </c>
      <c r="CO22" s="760">
        <f t="shared" si="22"/>
        <v>0</v>
      </c>
      <c r="CP22" s="760">
        <f t="shared" si="22"/>
        <v>0</v>
      </c>
      <c r="CQ22" s="760">
        <f t="shared" si="22"/>
        <v>0</v>
      </c>
      <c r="CR22" s="760">
        <f t="shared" si="22"/>
        <v>0</v>
      </c>
      <c r="CS22" s="760">
        <f t="shared" si="22"/>
        <v>0</v>
      </c>
      <c r="CT22" s="760">
        <f t="shared" si="22"/>
        <v>0</v>
      </c>
      <c r="CU22" s="760">
        <f t="shared" si="22"/>
        <v>0</v>
      </c>
      <c r="CV22" s="760">
        <f t="shared" si="22"/>
        <v>0</v>
      </c>
      <c r="CW22" s="760">
        <f t="shared" si="22"/>
        <v>0</v>
      </c>
      <c r="CX22" s="760">
        <f t="shared" si="22"/>
        <v>0</v>
      </c>
      <c r="CY22" s="761">
        <f t="shared" si="22"/>
        <v>0</v>
      </c>
      <c r="CZ22" s="762">
        <f t="shared" si="22"/>
        <v>0</v>
      </c>
      <c r="DA22" s="762">
        <f t="shared" si="22"/>
        <v>0</v>
      </c>
      <c r="DB22" s="762">
        <f t="shared" si="22"/>
        <v>0</v>
      </c>
      <c r="DC22" s="762">
        <f t="shared" si="22"/>
        <v>0</v>
      </c>
      <c r="DD22" s="762">
        <f t="shared" si="22"/>
        <v>0</v>
      </c>
      <c r="DE22" s="762">
        <f t="shared" si="22"/>
        <v>0</v>
      </c>
      <c r="DF22" s="762">
        <f t="shared" si="22"/>
        <v>0</v>
      </c>
      <c r="DG22" s="762">
        <f t="shared" si="22"/>
        <v>0</v>
      </c>
      <c r="DH22" s="762">
        <f t="shared" si="22"/>
        <v>0</v>
      </c>
      <c r="DI22" s="762">
        <f t="shared" si="22"/>
        <v>0</v>
      </c>
      <c r="DJ22" s="762">
        <f t="shared" si="22"/>
        <v>0</v>
      </c>
      <c r="DK22" s="762">
        <f t="shared" si="22"/>
        <v>0</v>
      </c>
      <c r="DL22" s="762">
        <f t="shared" si="22"/>
        <v>0</v>
      </c>
      <c r="DM22" s="762">
        <f t="shared" si="22"/>
        <v>0</v>
      </c>
      <c r="DN22" s="762">
        <f t="shared" si="22"/>
        <v>0</v>
      </c>
      <c r="DO22" s="762">
        <f t="shared" si="22"/>
        <v>0</v>
      </c>
      <c r="DP22" s="762">
        <f t="shared" ref="DP22:DW22" si="23">SUMIF($C:$C,"58.4x",DP:DP)</f>
        <v>0</v>
      </c>
      <c r="DQ22" s="762">
        <f t="shared" si="23"/>
        <v>0</v>
      </c>
      <c r="DR22" s="762">
        <f t="shared" si="23"/>
        <v>0</v>
      </c>
      <c r="DS22" s="762">
        <f t="shared" si="23"/>
        <v>0</v>
      </c>
      <c r="DT22" s="762">
        <f t="shared" si="23"/>
        <v>0</v>
      </c>
      <c r="DU22" s="762">
        <f t="shared" si="23"/>
        <v>0</v>
      </c>
      <c r="DV22" s="762">
        <f t="shared" si="23"/>
        <v>0</v>
      </c>
      <c r="DW22" s="763">
        <f t="shared" si="23"/>
        <v>0</v>
      </c>
    </row>
    <row r="23" spans="2:127" x14ac:dyDescent="0.2">
      <c r="B23" s="146" t="s">
        <v>518</v>
      </c>
      <c r="C23" s="359" t="s">
        <v>519</v>
      </c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758"/>
      <c r="S23" s="759"/>
      <c r="T23" s="758"/>
      <c r="U23" s="759"/>
      <c r="V23" s="359"/>
      <c r="W23" s="359"/>
      <c r="X23" s="760">
        <f t="shared" ref="X23:BC23" si="24">SUMIF($C:$C,"58.5x",X:X)</f>
        <v>0</v>
      </c>
      <c r="Y23" s="760">
        <f t="shared" si="24"/>
        <v>0</v>
      </c>
      <c r="Z23" s="760">
        <f t="shared" si="24"/>
        <v>0</v>
      </c>
      <c r="AA23" s="760">
        <f t="shared" si="24"/>
        <v>0</v>
      </c>
      <c r="AB23" s="760">
        <f t="shared" si="24"/>
        <v>0</v>
      </c>
      <c r="AC23" s="760">
        <f t="shared" si="24"/>
        <v>0</v>
      </c>
      <c r="AD23" s="760">
        <f t="shared" si="24"/>
        <v>0</v>
      </c>
      <c r="AE23" s="760">
        <f t="shared" si="24"/>
        <v>0</v>
      </c>
      <c r="AF23" s="760">
        <f t="shared" si="24"/>
        <v>0</v>
      </c>
      <c r="AG23" s="760">
        <f t="shared" si="24"/>
        <v>0</v>
      </c>
      <c r="AH23" s="760">
        <f t="shared" si="24"/>
        <v>0</v>
      </c>
      <c r="AI23" s="760">
        <f t="shared" si="24"/>
        <v>0</v>
      </c>
      <c r="AJ23" s="760">
        <f t="shared" si="24"/>
        <v>0</v>
      </c>
      <c r="AK23" s="760">
        <f t="shared" si="24"/>
        <v>0</v>
      </c>
      <c r="AL23" s="760">
        <f t="shared" si="24"/>
        <v>0</v>
      </c>
      <c r="AM23" s="760">
        <f t="shared" si="24"/>
        <v>0</v>
      </c>
      <c r="AN23" s="760">
        <f t="shared" si="24"/>
        <v>0</v>
      </c>
      <c r="AO23" s="760">
        <f t="shared" si="24"/>
        <v>0</v>
      </c>
      <c r="AP23" s="760">
        <f t="shared" si="24"/>
        <v>0</v>
      </c>
      <c r="AQ23" s="760">
        <f t="shared" si="24"/>
        <v>0</v>
      </c>
      <c r="AR23" s="760">
        <f t="shared" si="24"/>
        <v>0</v>
      </c>
      <c r="AS23" s="760">
        <f t="shared" si="24"/>
        <v>0</v>
      </c>
      <c r="AT23" s="760">
        <f t="shared" si="24"/>
        <v>0</v>
      </c>
      <c r="AU23" s="760">
        <f t="shared" si="24"/>
        <v>0</v>
      </c>
      <c r="AV23" s="760">
        <f t="shared" si="24"/>
        <v>0</v>
      </c>
      <c r="AW23" s="760">
        <f t="shared" si="24"/>
        <v>0</v>
      </c>
      <c r="AX23" s="760">
        <f t="shared" si="24"/>
        <v>0</v>
      </c>
      <c r="AY23" s="760">
        <f t="shared" si="24"/>
        <v>0</v>
      </c>
      <c r="AZ23" s="760">
        <f t="shared" si="24"/>
        <v>0</v>
      </c>
      <c r="BA23" s="760">
        <f t="shared" si="24"/>
        <v>0</v>
      </c>
      <c r="BB23" s="760">
        <f t="shared" si="24"/>
        <v>0</v>
      </c>
      <c r="BC23" s="760">
        <f t="shared" si="24"/>
        <v>0</v>
      </c>
      <c r="BD23" s="760">
        <f t="shared" ref="BD23:CI23" si="25">SUMIF($C:$C,"58.5x",BD:BD)</f>
        <v>0</v>
      </c>
      <c r="BE23" s="760">
        <f t="shared" si="25"/>
        <v>0</v>
      </c>
      <c r="BF23" s="760">
        <f t="shared" si="25"/>
        <v>0</v>
      </c>
      <c r="BG23" s="760">
        <f t="shared" si="25"/>
        <v>0</v>
      </c>
      <c r="BH23" s="760">
        <f t="shared" si="25"/>
        <v>0</v>
      </c>
      <c r="BI23" s="760">
        <f t="shared" si="25"/>
        <v>0</v>
      </c>
      <c r="BJ23" s="760">
        <f t="shared" si="25"/>
        <v>0</v>
      </c>
      <c r="BK23" s="760">
        <f t="shared" si="25"/>
        <v>0</v>
      </c>
      <c r="BL23" s="760">
        <f t="shared" si="25"/>
        <v>0</v>
      </c>
      <c r="BM23" s="760">
        <f t="shared" si="25"/>
        <v>0</v>
      </c>
      <c r="BN23" s="760">
        <f t="shared" si="25"/>
        <v>0</v>
      </c>
      <c r="BO23" s="760">
        <f t="shared" si="25"/>
        <v>0</v>
      </c>
      <c r="BP23" s="760">
        <f t="shared" si="25"/>
        <v>0</v>
      </c>
      <c r="BQ23" s="760">
        <f t="shared" si="25"/>
        <v>0</v>
      </c>
      <c r="BR23" s="760">
        <f t="shared" si="25"/>
        <v>0</v>
      </c>
      <c r="BS23" s="760">
        <f t="shared" si="25"/>
        <v>0</v>
      </c>
      <c r="BT23" s="760">
        <f t="shared" si="25"/>
        <v>0</v>
      </c>
      <c r="BU23" s="760">
        <f t="shared" si="25"/>
        <v>0</v>
      </c>
      <c r="BV23" s="760">
        <f t="shared" si="25"/>
        <v>0</v>
      </c>
      <c r="BW23" s="760">
        <f t="shared" si="25"/>
        <v>0</v>
      </c>
      <c r="BX23" s="760">
        <f t="shared" si="25"/>
        <v>0</v>
      </c>
      <c r="BY23" s="760">
        <f t="shared" si="25"/>
        <v>0</v>
      </c>
      <c r="BZ23" s="760">
        <f t="shared" si="25"/>
        <v>0</v>
      </c>
      <c r="CA23" s="760">
        <f t="shared" si="25"/>
        <v>0</v>
      </c>
      <c r="CB23" s="760">
        <f t="shared" si="25"/>
        <v>0</v>
      </c>
      <c r="CC23" s="760">
        <f t="shared" si="25"/>
        <v>0</v>
      </c>
      <c r="CD23" s="760">
        <f t="shared" si="25"/>
        <v>0</v>
      </c>
      <c r="CE23" s="760">
        <f t="shared" si="25"/>
        <v>0</v>
      </c>
      <c r="CF23" s="760">
        <f t="shared" si="25"/>
        <v>0</v>
      </c>
      <c r="CG23" s="760">
        <f t="shared" si="25"/>
        <v>0</v>
      </c>
      <c r="CH23" s="760">
        <f t="shared" si="25"/>
        <v>0</v>
      </c>
      <c r="CI23" s="760">
        <f t="shared" si="25"/>
        <v>0</v>
      </c>
      <c r="CJ23" s="760">
        <f t="shared" ref="CJ23:DO23" si="26">SUMIF($C:$C,"58.5x",CJ:CJ)</f>
        <v>0</v>
      </c>
      <c r="CK23" s="760">
        <f t="shared" si="26"/>
        <v>0</v>
      </c>
      <c r="CL23" s="760">
        <f t="shared" si="26"/>
        <v>0</v>
      </c>
      <c r="CM23" s="760">
        <f t="shared" si="26"/>
        <v>0</v>
      </c>
      <c r="CN23" s="760">
        <f t="shared" si="26"/>
        <v>0</v>
      </c>
      <c r="CO23" s="760">
        <f t="shared" si="26"/>
        <v>0</v>
      </c>
      <c r="CP23" s="760">
        <f t="shared" si="26"/>
        <v>0</v>
      </c>
      <c r="CQ23" s="760">
        <f t="shared" si="26"/>
        <v>0</v>
      </c>
      <c r="CR23" s="760">
        <f t="shared" si="26"/>
        <v>0</v>
      </c>
      <c r="CS23" s="760">
        <f t="shared" si="26"/>
        <v>0</v>
      </c>
      <c r="CT23" s="760">
        <f t="shared" si="26"/>
        <v>0</v>
      </c>
      <c r="CU23" s="760">
        <f t="shared" si="26"/>
        <v>0</v>
      </c>
      <c r="CV23" s="760">
        <f t="shared" si="26"/>
        <v>0</v>
      </c>
      <c r="CW23" s="760">
        <f t="shared" si="26"/>
        <v>0</v>
      </c>
      <c r="CX23" s="760">
        <f t="shared" si="26"/>
        <v>0</v>
      </c>
      <c r="CY23" s="761">
        <f t="shared" si="26"/>
        <v>0</v>
      </c>
      <c r="CZ23" s="762">
        <f t="shared" si="26"/>
        <v>0</v>
      </c>
      <c r="DA23" s="762">
        <f t="shared" si="26"/>
        <v>0</v>
      </c>
      <c r="DB23" s="762">
        <f t="shared" si="26"/>
        <v>0</v>
      </c>
      <c r="DC23" s="762">
        <f t="shared" si="26"/>
        <v>0</v>
      </c>
      <c r="DD23" s="762">
        <f t="shared" si="26"/>
        <v>0</v>
      </c>
      <c r="DE23" s="762">
        <f t="shared" si="26"/>
        <v>0</v>
      </c>
      <c r="DF23" s="762">
        <f t="shared" si="26"/>
        <v>0</v>
      </c>
      <c r="DG23" s="762">
        <f t="shared" si="26"/>
        <v>0</v>
      </c>
      <c r="DH23" s="762">
        <f t="shared" si="26"/>
        <v>0</v>
      </c>
      <c r="DI23" s="762">
        <f t="shared" si="26"/>
        <v>0</v>
      </c>
      <c r="DJ23" s="762">
        <f t="shared" si="26"/>
        <v>0</v>
      </c>
      <c r="DK23" s="762">
        <f t="shared" si="26"/>
        <v>0</v>
      </c>
      <c r="DL23" s="762">
        <f t="shared" si="26"/>
        <v>0</v>
      </c>
      <c r="DM23" s="762">
        <f t="shared" si="26"/>
        <v>0</v>
      </c>
      <c r="DN23" s="762">
        <f t="shared" si="26"/>
        <v>0</v>
      </c>
      <c r="DO23" s="762">
        <f t="shared" si="26"/>
        <v>0</v>
      </c>
      <c r="DP23" s="762">
        <f t="shared" ref="DP23:DW23" si="27">SUMIF($C:$C,"58.5x",DP:DP)</f>
        <v>0</v>
      </c>
      <c r="DQ23" s="762">
        <f t="shared" si="27"/>
        <v>0</v>
      </c>
      <c r="DR23" s="762">
        <f t="shared" si="27"/>
        <v>0</v>
      </c>
      <c r="DS23" s="762">
        <f t="shared" si="27"/>
        <v>0</v>
      </c>
      <c r="DT23" s="762">
        <f t="shared" si="27"/>
        <v>0</v>
      </c>
      <c r="DU23" s="762">
        <f t="shared" si="27"/>
        <v>0</v>
      </c>
      <c r="DV23" s="762">
        <f t="shared" si="27"/>
        <v>0</v>
      </c>
      <c r="DW23" s="763">
        <f t="shared" si="27"/>
        <v>0</v>
      </c>
    </row>
    <row r="24" spans="2:127" x14ac:dyDescent="0.2">
      <c r="B24" s="146" t="s">
        <v>520</v>
      </c>
      <c r="C24" s="359" t="s">
        <v>521</v>
      </c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758"/>
      <c r="S24" s="759"/>
      <c r="T24" s="758"/>
      <c r="U24" s="759"/>
      <c r="V24" s="359"/>
      <c r="W24" s="359"/>
      <c r="X24" s="760">
        <f t="shared" ref="X24:BC24" si="28">SUMIF($C:$C,"58.6x",X:X)</f>
        <v>0</v>
      </c>
      <c r="Y24" s="760">
        <f t="shared" si="28"/>
        <v>0</v>
      </c>
      <c r="Z24" s="760">
        <f t="shared" si="28"/>
        <v>0</v>
      </c>
      <c r="AA24" s="760">
        <f t="shared" si="28"/>
        <v>0</v>
      </c>
      <c r="AB24" s="760">
        <f t="shared" si="28"/>
        <v>0</v>
      </c>
      <c r="AC24" s="760">
        <f t="shared" si="28"/>
        <v>0</v>
      </c>
      <c r="AD24" s="760">
        <f t="shared" si="28"/>
        <v>0</v>
      </c>
      <c r="AE24" s="760">
        <f t="shared" si="28"/>
        <v>0</v>
      </c>
      <c r="AF24" s="760">
        <f t="shared" si="28"/>
        <v>0</v>
      </c>
      <c r="AG24" s="760">
        <f t="shared" si="28"/>
        <v>0</v>
      </c>
      <c r="AH24" s="760">
        <f t="shared" si="28"/>
        <v>0</v>
      </c>
      <c r="AI24" s="760">
        <f t="shared" si="28"/>
        <v>0</v>
      </c>
      <c r="AJ24" s="760">
        <f t="shared" si="28"/>
        <v>0</v>
      </c>
      <c r="AK24" s="760">
        <f t="shared" si="28"/>
        <v>0</v>
      </c>
      <c r="AL24" s="760">
        <f t="shared" si="28"/>
        <v>0</v>
      </c>
      <c r="AM24" s="760">
        <f t="shared" si="28"/>
        <v>0</v>
      </c>
      <c r="AN24" s="760">
        <f t="shared" si="28"/>
        <v>0</v>
      </c>
      <c r="AO24" s="760">
        <f t="shared" si="28"/>
        <v>0</v>
      </c>
      <c r="AP24" s="760">
        <f t="shared" si="28"/>
        <v>0</v>
      </c>
      <c r="AQ24" s="760">
        <f t="shared" si="28"/>
        <v>0</v>
      </c>
      <c r="AR24" s="760">
        <f t="shared" si="28"/>
        <v>0</v>
      </c>
      <c r="AS24" s="760">
        <f t="shared" si="28"/>
        <v>0</v>
      </c>
      <c r="AT24" s="760">
        <f t="shared" si="28"/>
        <v>0</v>
      </c>
      <c r="AU24" s="760">
        <f t="shared" si="28"/>
        <v>0</v>
      </c>
      <c r="AV24" s="760">
        <f t="shared" si="28"/>
        <v>0</v>
      </c>
      <c r="AW24" s="760">
        <f t="shared" si="28"/>
        <v>0</v>
      </c>
      <c r="AX24" s="760">
        <f t="shared" si="28"/>
        <v>0</v>
      </c>
      <c r="AY24" s="760">
        <f t="shared" si="28"/>
        <v>0</v>
      </c>
      <c r="AZ24" s="760">
        <f t="shared" si="28"/>
        <v>0</v>
      </c>
      <c r="BA24" s="760">
        <f t="shared" si="28"/>
        <v>0</v>
      </c>
      <c r="BB24" s="760">
        <f t="shared" si="28"/>
        <v>0</v>
      </c>
      <c r="BC24" s="760">
        <f t="shared" si="28"/>
        <v>0</v>
      </c>
      <c r="BD24" s="760">
        <f t="shared" ref="BD24:CI24" si="29">SUMIF($C:$C,"58.6x",BD:BD)</f>
        <v>0</v>
      </c>
      <c r="BE24" s="760">
        <f t="shared" si="29"/>
        <v>0</v>
      </c>
      <c r="BF24" s="760">
        <f t="shared" si="29"/>
        <v>0</v>
      </c>
      <c r="BG24" s="760">
        <f t="shared" si="29"/>
        <v>0</v>
      </c>
      <c r="BH24" s="760">
        <f t="shared" si="29"/>
        <v>0</v>
      </c>
      <c r="BI24" s="760">
        <f t="shared" si="29"/>
        <v>0</v>
      </c>
      <c r="BJ24" s="760">
        <f t="shared" si="29"/>
        <v>0</v>
      </c>
      <c r="BK24" s="760">
        <f t="shared" si="29"/>
        <v>0</v>
      </c>
      <c r="BL24" s="760">
        <f t="shared" si="29"/>
        <v>0</v>
      </c>
      <c r="BM24" s="760">
        <f t="shared" si="29"/>
        <v>0</v>
      </c>
      <c r="BN24" s="760">
        <f t="shared" si="29"/>
        <v>0</v>
      </c>
      <c r="BO24" s="760">
        <f t="shared" si="29"/>
        <v>0</v>
      </c>
      <c r="BP24" s="760">
        <f t="shared" si="29"/>
        <v>0</v>
      </c>
      <c r="BQ24" s="760">
        <f t="shared" si="29"/>
        <v>0</v>
      </c>
      <c r="BR24" s="760">
        <f t="shared" si="29"/>
        <v>0</v>
      </c>
      <c r="BS24" s="760">
        <f t="shared" si="29"/>
        <v>0</v>
      </c>
      <c r="BT24" s="760">
        <f t="shared" si="29"/>
        <v>0</v>
      </c>
      <c r="BU24" s="760">
        <f t="shared" si="29"/>
        <v>0</v>
      </c>
      <c r="BV24" s="760">
        <f t="shared" si="29"/>
        <v>0</v>
      </c>
      <c r="BW24" s="760">
        <f t="shared" si="29"/>
        <v>0</v>
      </c>
      <c r="BX24" s="760">
        <f t="shared" si="29"/>
        <v>0</v>
      </c>
      <c r="BY24" s="760">
        <f t="shared" si="29"/>
        <v>0</v>
      </c>
      <c r="BZ24" s="760">
        <f t="shared" si="29"/>
        <v>0</v>
      </c>
      <c r="CA24" s="760">
        <f t="shared" si="29"/>
        <v>0</v>
      </c>
      <c r="CB24" s="760">
        <f t="shared" si="29"/>
        <v>0</v>
      </c>
      <c r="CC24" s="760">
        <f t="shared" si="29"/>
        <v>0</v>
      </c>
      <c r="CD24" s="760">
        <f t="shared" si="29"/>
        <v>0</v>
      </c>
      <c r="CE24" s="760">
        <f t="shared" si="29"/>
        <v>0</v>
      </c>
      <c r="CF24" s="760">
        <f t="shared" si="29"/>
        <v>0</v>
      </c>
      <c r="CG24" s="760">
        <f t="shared" si="29"/>
        <v>0</v>
      </c>
      <c r="CH24" s="760">
        <f t="shared" si="29"/>
        <v>0</v>
      </c>
      <c r="CI24" s="760">
        <f t="shared" si="29"/>
        <v>0</v>
      </c>
      <c r="CJ24" s="760">
        <f t="shared" ref="CJ24:DO24" si="30">SUMIF($C:$C,"58.6x",CJ:CJ)</f>
        <v>0</v>
      </c>
      <c r="CK24" s="760">
        <f t="shared" si="30"/>
        <v>0</v>
      </c>
      <c r="CL24" s="760">
        <f t="shared" si="30"/>
        <v>0</v>
      </c>
      <c r="CM24" s="760">
        <f t="shared" si="30"/>
        <v>0</v>
      </c>
      <c r="CN24" s="760">
        <f t="shared" si="30"/>
        <v>0</v>
      </c>
      <c r="CO24" s="760">
        <f t="shared" si="30"/>
        <v>0</v>
      </c>
      <c r="CP24" s="760">
        <f t="shared" si="30"/>
        <v>0</v>
      </c>
      <c r="CQ24" s="760">
        <f t="shared" si="30"/>
        <v>0</v>
      </c>
      <c r="CR24" s="760">
        <f t="shared" si="30"/>
        <v>0</v>
      </c>
      <c r="CS24" s="760">
        <f t="shared" si="30"/>
        <v>0</v>
      </c>
      <c r="CT24" s="760">
        <f t="shared" si="30"/>
        <v>0</v>
      </c>
      <c r="CU24" s="760">
        <f t="shared" si="30"/>
        <v>0</v>
      </c>
      <c r="CV24" s="760">
        <f t="shared" si="30"/>
        <v>0</v>
      </c>
      <c r="CW24" s="760">
        <f t="shared" si="30"/>
        <v>0</v>
      </c>
      <c r="CX24" s="760">
        <f t="shared" si="30"/>
        <v>0</v>
      </c>
      <c r="CY24" s="761">
        <f t="shared" si="30"/>
        <v>0</v>
      </c>
      <c r="CZ24" s="762">
        <f t="shared" si="30"/>
        <v>0</v>
      </c>
      <c r="DA24" s="762">
        <f t="shared" si="30"/>
        <v>0</v>
      </c>
      <c r="DB24" s="762">
        <f t="shared" si="30"/>
        <v>0</v>
      </c>
      <c r="DC24" s="762">
        <f t="shared" si="30"/>
        <v>0</v>
      </c>
      <c r="DD24" s="762">
        <f t="shared" si="30"/>
        <v>0</v>
      </c>
      <c r="DE24" s="762">
        <f t="shared" si="30"/>
        <v>0</v>
      </c>
      <c r="DF24" s="762">
        <f t="shared" si="30"/>
        <v>0</v>
      </c>
      <c r="DG24" s="762">
        <f t="shared" si="30"/>
        <v>0</v>
      </c>
      <c r="DH24" s="762">
        <f t="shared" si="30"/>
        <v>0</v>
      </c>
      <c r="DI24" s="762">
        <f t="shared" si="30"/>
        <v>0</v>
      </c>
      <c r="DJ24" s="762">
        <f t="shared" si="30"/>
        <v>0</v>
      </c>
      <c r="DK24" s="762">
        <f t="shared" si="30"/>
        <v>0</v>
      </c>
      <c r="DL24" s="762">
        <f t="shared" si="30"/>
        <v>0</v>
      </c>
      <c r="DM24" s="762">
        <f t="shared" si="30"/>
        <v>0</v>
      </c>
      <c r="DN24" s="762">
        <f t="shared" si="30"/>
        <v>0</v>
      </c>
      <c r="DO24" s="762">
        <f t="shared" si="30"/>
        <v>0</v>
      </c>
      <c r="DP24" s="762">
        <f t="shared" ref="DP24:DW24" si="31">SUMIF($C:$C,"58.6x",DP:DP)</f>
        <v>0</v>
      </c>
      <c r="DQ24" s="762">
        <f t="shared" si="31"/>
        <v>0</v>
      </c>
      <c r="DR24" s="762">
        <f t="shared" si="31"/>
        <v>0</v>
      </c>
      <c r="DS24" s="762">
        <f t="shared" si="31"/>
        <v>0</v>
      </c>
      <c r="DT24" s="762">
        <f t="shared" si="31"/>
        <v>0</v>
      </c>
      <c r="DU24" s="762">
        <f t="shared" si="31"/>
        <v>0</v>
      </c>
      <c r="DV24" s="762">
        <f t="shared" si="31"/>
        <v>0</v>
      </c>
      <c r="DW24" s="763">
        <f t="shared" si="31"/>
        <v>0</v>
      </c>
    </row>
    <row r="25" spans="2:127" x14ac:dyDescent="0.2">
      <c r="B25" s="146" t="s">
        <v>522</v>
      </c>
      <c r="C25" s="359" t="s">
        <v>523</v>
      </c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758"/>
      <c r="S25" s="759"/>
      <c r="T25" s="758"/>
      <c r="U25" s="759"/>
      <c r="V25" s="359"/>
      <c r="W25" s="359"/>
      <c r="X25" s="760">
        <f t="shared" ref="X25:BC25" si="32">SUMIF($C:$C,"58.7x",X:X)</f>
        <v>0</v>
      </c>
      <c r="Y25" s="760">
        <f t="shared" si="32"/>
        <v>0</v>
      </c>
      <c r="Z25" s="760">
        <f t="shared" si="32"/>
        <v>0</v>
      </c>
      <c r="AA25" s="760">
        <f t="shared" si="32"/>
        <v>0</v>
      </c>
      <c r="AB25" s="760">
        <f t="shared" si="32"/>
        <v>0</v>
      </c>
      <c r="AC25" s="760">
        <f t="shared" si="32"/>
        <v>0</v>
      </c>
      <c r="AD25" s="760">
        <f t="shared" si="32"/>
        <v>0</v>
      </c>
      <c r="AE25" s="760">
        <f t="shared" si="32"/>
        <v>0</v>
      </c>
      <c r="AF25" s="760">
        <f t="shared" si="32"/>
        <v>0</v>
      </c>
      <c r="AG25" s="760">
        <f t="shared" si="32"/>
        <v>0</v>
      </c>
      <c r="AH25" s="760">
        <f t="shared" si="32"/>
        <v>0</v>
      </c>
      <c r="AI25" s="760">
        <f t="shared" si="32"/>
        <v>0</v>
      </c>
      <c r="AJ25" s="760">
        <f t="shared" si="32"/>
        <v>0</v>
      </c>
      <c r="AK25" s="760">
        <f t="shared" si="32"/>
        <v>0</v>
      </c>
      <c r="AL25" s="760">
        <f t="shared" si="32"/>
        <v>0</v>
      </c>
      <c r="AM25" s="760">
        <f t="shared" si="32"/>
        <v>0</v>
      </c>
      <c r="AN25" s="760">
        <f t="shared" si="32"/>
        <v>0</v>
      </c>
      <c r="AO25" s="760">
        <f t="shared" si="32"/>
        <v>0</v>
      </c>
      <c r="AP25" s="760">
        <f t="shared" si="32"/>
        <v>0</v>
      </c>
      <c r="AQ25" s="760">
        <f t="shared" si="32"/>
        <v>0</v>
      </c>
      <c r="AR25" s="760">
        <f t="shared" si="32"/>
        <v>0</v>
      </c>
      <c r="AS25" s="760">
        <f t="shared" si="32"/>
        <v>0</v>
      </c>
      <c r="AT25" s="760">
        <f t="shared" si="32"/>
        <v>0</v>
      </c>
      <c r="AU25" s="760">
        <f t="shared" si="32"/>
        <v>0</v>
      </c>
      <c r="AV25" s="760">
        <f t="shared" si="32"/>
        <v>0</v>
      </c>
      <c r="AW25" s="760">
        <f t="shared" si="32"/>
        <v>0</v>
      </c>
      <c r="AX25" s="760">
        <f t="shared" si="32"/>
        <v>0</v>
      </c>
      <c r="AY25" s="760">
        <f t="shared" si="32"/>
        <v>0</v>
      </c>
      <c r="AZ25" s="760">
        <f t="shared" si="32"/>
        <v>0</v>
      </c>
      <c r="BA25" s="760">
        <f t="shared" si="32"/>
        <v>0</v>
      </c>
      <c r="BB25" s="760">
        <f t="shared" si="32"/>
        <v>0</v>
      </c>
      <c r="BC25" s="760">
        <f t="shared" si="32"/>
        <v>0</v>
      </c>
      <c r="BD25" s="760">
        <f t="shared" ref="BD25:CI25" si="33">SUMIF($C:$C,"58.7x",BD:BD)</f>
        <v>0</v>
      </c>
      <c r="BE25" s="760">
        <f t="shared" si="33"/>
        <v>0</v>
      </c>
      <c r="BF25" s="760">
        <f t="shared" si="33"/>
        <v>0</v>
      </c>
      <c r="BG25" s="760">
        <f t="shared" si="33"/>
        <v>0</v>
      </c>
      <c r="BH25" s="760">
        <f t="shared" si="33"/>
        <v>0</v>
      </c>
      <c r="BI25" s="760">
        <f t="shared" si="33"/>
        <v>0</v>
      </c>
      <c r="BJ25" s="760">
        <f t="shared" si="33"/>
        <v>0</v>
      </c>
      <c r="BK25" s="760">
        <f t="shared" si="33"/>
        <v>0</v>
      </c>
      <c r="BL25" s="760">
        <f t="shared" si="33"/>
        <v>0</v>
      </c>
      <c r="BM25" s="760">
        <f t="shared" si="33"/>
        <v>0</v>
      </c>
      <c r="BN25" s="760">
        <f t="shared" si="33"/>
        <v>0</v>
      </c>
      <c r="BO25" s="760">
        <f t="shared" si="33"/>
        <v>0</v>
      </c>
      <c r="BP25" s="760">
        <f t="shared" si="33"/>
        <v>0</v>
      </c>
      <c r="BQ25" s="760">
        <f t="shared" si="33"/>
        <v>0</v>
      </c>
      <c r="BR25" s="760">
        <f t="shared" si="33"/>
        <v>0</v>
      </c>
      <c r="BS25" s="760">
        <f t="shared" si="33"/>
        <v>0</v>
      </c>
      <c r="BT25" s="760">
        <f t="shared" si="33"/>
        <v>0</v>
      </c>
      <c r="BU25" s="760">
        <f t="shared" si="33"/>
        <v>0</v>
      </c>
      <c r="BV25" s="760">
        <f t="shared" si="33"/>
        <v>0</v>
      </c>
      <c r="BW25" s="760">
        <f t="shared" si="33"/>
        <v>0</v>
      </c>
      <c r="BX25" s="760">
        <f t="shared" si="33"/>
        <v>0</v>
      </c>
      <c r="BY25" s="760">
        <f t="shared" si="33"/>
        <v>0</v>
      </c>
      <c r="BZ25" s="760">
        <f t="shared" si="33"/>
        <v>0</v>
      </c>
      <c r="CA25" s="760">
        <f t="shared" si="33"/>
        <v>0</v>
      </c>
      <c r="CB25" s="760">
        <f t="shared" si="33"/>
        <v>0</v>
      </c>
      <c r="CC25" s="760">
        <f t="shared" si="33"/>
        <v>0</v>
      </c>
      <c r="CD25" s="760">
        <f t="shared" si="33"/>
        <v>0</v>
      </c>
      <c r="CE25" s="760">
        <f t="shared" si="33"/>
        <v>0</v>
      </c>
      <c r="CF25" s="760">
        <f t="shared" si="33"/>
        <v>0</v>
      </c>
      <c r="CG25" s="760">
        <f t="shared" si="33"/>
        <v>0</v>
      </c>
      <c r="CH25" s="760">
        <f t="shared" si="33"/>
        <v>0</v>
      </c>
      <c r="CI25" s="760">
        <f t="shared" si="33"/>
        <v>0</v>
      </c>
      <c r="CJ25" s="760">
        <f t="shared" ref="CJ25:DO25" si="34">SUMIF($C:$C,"58.7x",CJ:CJ)</f>
        <v>0</v>
      </c>
      <c r="CK25" s="760">
        <f t="shared" si="34"/>
        <v>0</v>
      </c>
      <c r="CL25" s="760">
        <f t="shared" si="34"/>
        <v>0</v>
      </c>
      <c r="CM25" s="760">
        <f t="shared" si="34"/>
        <v>0</v>
      </c>
      <c r="CN25" s="760">
        <f t="shared" si="34"/>
        <v>0</v>
      </c>
      <c r="CO25" s="760">
        <f t="shared" si="34"/>
        <v>0</v>
      </c>
      <c r="CP25" s="760">
        <f t="shared" si="34"/>
        <v>0</v>
      </c>
      <c r="CQ25" s="760">
        <f t="shared" si="34"/>
        <v>0</v>
      </c>
      <c r="CR25" s="760">
        <f t="shared" si="34"/>
        <v>0</v>
      </c>
      <c r="CS25" s="760">
        <f t="shared" si="34"/>
        <v>0</v>
      </c>
      <c r="CT25" s="760">
        <f t="shared" si="34"/>
        <v>0</v>
      </c>
      <c r="CU25" s="760">
        <f t="shared" si="34"/>
        <v>0</v>
      </c>
      <c r="CV25" s="760">
        <f t="shared" si="34"/>
        <v>0</v>
      </c>
      <c r="CW25" s="760">
        <f t="shared" si="34"/>
        <v>0</v>
      </c>
      <c r="CX25" s="760">
        <f t="shared" si="34"/>
        <v>0</v>
      </c>
      <c r="CY25" s="761">
        <f t="shared" si="34"/>
        <v>0</v>
      </c>
      <c r="CZ25" s="762">
        <f t="shared" si="34"/>
        <v>0</v>
      </c>
      <c r="DA25" s="762">
        <f t="shared" si="34"/>
        <v>0</v>
      </c>
      <c r="DB25" s="762">
        <f t="shared" si="34"/>
        <v>0</v>
      </c>
      <c r="DC25" s="762">
        <f t="shared" si="34"/>
        <v>0</v>
      </c>
      <c r="DD25" s="762">
        <f t="shared" si="34"/>
        <v>0</v>
      </c>
      <c r="DE25" s="762">
        <f t="shared" si="34"/>
        <v>0</v>
      </c>
      <c r="DF25" s="762">
        <f t="shared" si="34"/>
        <v>0</v>
      </c>
      <c r="DG25" s="762">
        <f t="shared" si="34"/>
        <v>0</v>
      </c>
      <c r="DH25" s="762">
        <f t="shared" si="34"/>
        <v>0</v>
      </c>
      <c r="DI25" s="762">
        <f t="shared" si="34"/>
        <v>0</v>
      </c>
      <c r="DJ25" s="762">
        <f t="shared" si="34"/>
        <v>0</v>
      </c>
      <c r="DK25" s="762">
        <f t="shared" si="34"/>
        <v>0</v>
      </c>
      <c r="DL25" s="762">
        <f t="shared" si="34"/>
        <v>0</v>
      </c>
      <c r="DM25" s="762">
        <f t="shared" si="34"/>
        <v>0</v>
      </c>
      <c r="DN25" s="762">
        <f t="shared" si="34"/>
        <v>0</v>
      </c>
      <c r="DO25" s="762">
        <f t="shared" si="34"/>
        <v>0</v>
      </c>
      <c r="DP25" s="762">
        <f t="shared" ref="DP25:DW25" si="35">SUMIF($C:$C,"58.7x",DP:DP)</f>
        <v>0</v>
      </c>
      <c r="DQ25" s="762">
        <f t="shared" si="35"/>
        <v>0</v>
      </c>
      <c r="DR25" s="762">
        <f t="shared" si="35"/>
        <v>0</v>
      </c>
      <c r="DS25" s="762">
        <f t="shared" si="35"/>
        <v>0</v>
      </c>
      <c r="DT25" s="762">
        <f t="shared" si="35"/>
        <v>0</v>
      </c>
      <c r="DU25" s="762">
        <f t="shared" si="35"/>
        <v>0</v>
      </c>
      <c r="DV25" s="762">
        <f t="shared" si="35"/>
        <v>0</v>
      </c>
      <c r="DW25" s="763">
        <f t="shared" si="35"/>
        <v>0</v>
      </c>
    </row>
    <row r="26" spans="2:127" x14ac:dyDescent="0.2">
      <c r="B26" s="153" t="s">
        <v>524</v>
      </c>
      <c r="C26" s="764" t="s">
        <v>525</v>
      </c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758"/>
      <c r="S26" s="759"/>
      <c r="T26" s="758"/>
      <c r="U26" s="357"/>
      <c r="V26" s="764"/>
      <c r="W26" s="764"/>
      <c r="X26" s="760"/>
      <c r="Y26" s="760"/>
      <c r="Z26" s="760"/>
      <c r="AA26" s="760"/>
      <c r="AB26" s="760"/>
      <c r="AC26" s="760"/>
      <c r="AD26" s="760"/>
      <c r="AE26" s="760"/>
      <c r="AF26" s="760"/>
      <c r="AG26" s="760"/>
      <c r="AH26" s="760"/>
      <c r="AI26" s="760"/>
      <c r="AJ26" s="760"/>
      <c r="AK26" s="760"/>
      <c r="AL26" s="760"/>
      <c r="AM26" s="760"/>
      <c r="AN26" s="760"/>
      <c r="AO26" s="760"/>
      <c r="AP26" s="760"/>
      <c r="AQ26" s="760"/>
      <c r="AR26" s="760"/>
      <c r="AS26" s="760"/>
      <c r="AT26" s="760"/>
      <c r="AU26" s="760"/>
      <c r="AV26" s="760"/>
      <c r="AW26" s="760"/>
      <c r="AX26" s="760"/>
      <c r="AY26" s="760"/>
      <c r="AZ26" s="760"/>
      <c r="BA26" s="760"/>
      <c r="BB26" s="760"/>
      <c r="BC26" s="760"/>
      <c r="BD26" s="760"/>
      <c r="BE26" s="760"/>
      <c r="BF26" s="760"/>
      <c r="BG26" s="760"/>
      <c r="BH26" s="760"/>
      <c r="BI26" s="760"/>
      <c r="BJ26" s="760"/>
      <c r="BK26" s="760"/>
      <c r="BL26" s="760"/>
      <c r="BM26" s="760"/>
      <c r="BN26" s="760"/>
      <c r="BO26" s="760"/>
      <c r="BP26" s="760"/>
      <c r="BQ26" s="760"/>
      <c r="BR26" s="760"/>
      <c r="BS26" s="760"/>
      <c r="BT26" s="760"/>
      <c r="BU26" s="760"/>
      <c r="BV26" s="760"/>
      <c r="BW26" s="760"/>
      <c r="BX26" s="760"/>
      <c r="BY26" s="760"/>
      <c r="BZ26" s="760"/>
      <c r="CA26" s="760"/>
      <c r="CB26" s="760"/>
      <c r="CC26" s="760"/>
      <c r="CD26" s="760"/>
      <c r="CE26" s="760"/>
      <c r="CF26" s="760"/>
      <c r="CG26" s="760"/>
      <c r="CH26" s="760"/>
      <c r="CI26" s="760"/>
      <c r="CJ26" s="760"/>
      <c r="CK26" s="760"/>
      <c r="CL26" s="760"/>
      <c r="CM26" s="760"/>
      <c r="CN26" s="760"/>
      <c r="CO26" s="760"/>
      <c r="CP26" s="760"/>
      <c r="CQ26" s="760"/>
      <c r="CR26" s="760"/>
      <c r="CS26" s="760"/>
      <c r="CT26" s="760"/>
      <c r="CU26" s="760"/>
      <c r="CV26" s="760"/>
      <c r="CW26" s="760"/>
      <c r="CX26" s="760"/>
      <c r="CY26" s="761"/>
      <c r="CZ26" s="762"/>
      <c r="DA26" s="762"/>
      <c r="DB26" s="762"/>
      <c r="DC26" s="762"/>
      <c r="DD26" s="762"/>
      <c r="DE26" s="762"/>
      <c r="DF26" s="762"/>
      <c r="DG26" s="762"/>
      <c r="DH26" s="762"/>
      <c r="DI26" s="762"/>
      <c r="DJ26" s="762"/>
      <c r="DK26" s="762"/>
      <c r="DL26" s="762"/>
      <c r="DM26" s="762"/>
      <c r="DN26" s="762"/>
      <c r="DO26" s="762"/>
      <c r="DP26" s="762"/>
      <c r="DQ26" s="762"/>
      <c r="DR26" s="762"/>
      <c r="DS26" s="762"/>
      <c r="DT26" s="762"/>
      <c r="DU26" s="762"/>
      <c r="DV26" s="762"/>
      <c r="DW26" s="763"/>
    </row>
    <row r="27" spans="2:127" x14ac:dyDescent="0.2">
      <c r="B27" s="146" t="s">
        <v>526</v>
      </c>
      <c r="C27" s="359" t="s">
        <v>527</v>
      </c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758"/>
      <c r="S27" s="759"/>
      <c r="T27" s="758"/>
      <c r="U27" s="759"/>
      <c r="V27" s="359"/>
      <c r="W27" s="359"/>
      <c r="X27" s="760">
        <f t="shared" ref="X27:BC27" si="36">SUMIF($C:$C,"59.1x",X:X)</f>
        <v>0</v>
      </c>
      <c r="Y27" s="760">
        <f t="shared" si="36"/>
        <v>0</v>
      </c>
      <c r="Z27" s="760">
        <f t="shared" si="36"/>
        <v>0</v>
      </c>
      <c r="AA27" s="760">
        <f t="shared" si="36"/>
        <v>0</v>
      </c>
      <c r="AB27" s="760">
        <f t="shared" si="36"/>
        <v>0</v>
      </c>
      <c r="AC27" s="760">
        <f t="shared" si="36"/>
        <v>0</v>
      </c>
      <c r="AD27" s="760">
        <f t="shared" si="36"/>
        <v>0</v>
      </c>
      <c r="AE27" s="760">
        <f t="shared" si="36"/>
        <v>0</v>
      </c>
      <c r="AF27" s="760">
        <f t="shared" si="36"/>
        <v>0</v>
      </c>
      <c r="AG27" s="760">
        <f t="shared" si="36"/>
        <v>0</v>
      </c>
      <c r="AH27" s="760">
        <f t="shared" si="36"/>
        <v>0</v>
      </c>
      <c r="AI27" s="760">
        <f t="shared" si="36"/>
        <v>0</v>
      </c>
      <c r="AJ27" s="760">
        <f t="shared" si="36"/>
        <v>0</v>
      </c>
      <c r="AK27" s="760">
        <f t="shared" si="36"/>
        <v>0</v>
      </c>
      <c r="AL27" s="760">
        <f t="shared" si="36"/>
        <v>0</v>
      </c>
      <c r="AM27" s="760">
        <f t="shared" si="36"/>
        <v>0</v>
      </c>
      <c r="AN27" s="760">
        <f t="shared" si="36"/>
        <v>0</v>
      </c>
      <c r="AO27" s="760">
        <f t="shared" si="36"/>
        <v>0</v>
      </c>
      <c r="AP27" s="760">
        <f t="shared" si="36"/>
        <v>0</v>
      </c>
      <c r="AQ27" s="760">
        <f t="shared" si="36"/>
        <v>0</v>
      </c>
      <c r="AR27" s="760">
        <f t="shared" si="36"/>
        <v>0</v>
      </c>
      <c r="AS27" s="760">
        <f t="shared" si="36"/>
        <v>0</v>
      </c>
      <c r="AT27" s="760">
        <f t="shared" si="36"/>
        <v>0</v>
      </c>
      <c r="AU27" s="760">
        <f t="shared" si="36"/>
        <v>0</v>
      </c>
      <c r="AV27" s="760">
        <f t="shared" si="36"/>
        <v>0</v>
      </c>
      <c r="AW27" s="760">
        <f t="shared" si="36"/>
        <v>0</v>
      </c>
      <c r="AX27" s="760">
        <f t="shared" si="36"/>
        <v>0</v>
      </c>
      <c r="AY27" s="760">
        <f t="shared" si="36"/>
        <v>0</v>
      </c>
      <c r="AZ27" s="760">
        <f t="shared" si="36"/>
        <v>0</v>
      </c>
      <c r="BA27" s="760">
        <f t="shared" si="36"/>
        <v>0</v>
      </c>
      <c r="BB27" s="760">
        <f t="shared" si="36"/>
        <v>0</v>
      </c>
      <c r="BC27" s="760">
        <f t="shared" si="36"/>
        <v>0</v>
      </c>
      <c r="BD27" s="760">
        <f t="shared" ref="BD27:CI27" si="37">SUMIF($C:$C,"59.1x",BD:BD)</f>
        <v>0</v>
      </c>
      <c r="BE27" s="760">
        <f t="shared" si="37"/>
        <v>0</v>
      </c>
      <c r="BF27" s="760">
        <f t="shared" si="37"/>
        <v>0</v>
      </c>
      <c r="BG27" s="760">
        <f t="shared" si="37"/>
        <v>0</v>
      </c>
      <c r="BH27" s="760">
        <f t="shared" si="37"/>
        <v>0</v>
      </c>
      <c r="BI27" s="760">
        <f t="shared" si="37"/>
        <v>0</v>
      </c>
      <c r="BJ27" s="760">
        <f t="shared" si="37"/>
        <v>0</v>
      </c>
      <c r="BK27" s="760">
        <f t="shared" si="37"/>
        <v>0</v>
      </c>
      <c r="BL27" s="760">
        <f t="shared" si="37"/>
        <v>0</v>
      </c>
      <c r="BM27" s="760">
        <f t="shared" si="37"/>
        <v>0</v>
      </c>
      <c r="BN27" s="760">
        <f t="shared" si="37"/>
        <v>0</v>
      </c>
      <c r="BO27" s="760">
        <f t="shared" si="37"/>
        <v>0</v>
      </c>
      <c r="BP27" s="760">
        <f t="shared" si="37"/>
        <v>0</v>
      </c>
      <c r="BQ27" s="760">
        <f t="shared" si="37"/>
        <v>0</v>
      </c>
      <c r="BR27" s="760">
        <f t="shared" si="37"/>
        <v>0</v>
      </c>
      <c r="BS27" s="760">
        <f t="shared" si="37"/>
        <v>0</v>
      </c>
      <c r="BT27" s="760">
        <f t="shared" si="37"/>
        <v>0</v>
      </c>
      <c r="BU27" s="760">
        <f t="shared" si="37"/>
        <v>0</v>
      </c>
      <c r="BV27" s="760">
        <f t="shared" si="37"/>
        <v>0</v>
      </c>
      <c r="BW27" s="760">
        <f t="shared" si="37"/>
        <v>0</v>
      </c>
      <c r="BX27" s="760">
        <f t="shared" si="37"/>
        <v>0</v>
      </c>
      <c r="BY27" s="760">
        <f t="shared" si="37"/>
        <v>0</v>
      </c>
      <c r="BZ27" s="760">
        <f t="shared" si="37"/>
        <v>0</v>
      </c>
      <c r="CA27" s="760">
        <f t="shared" si="37"/>
        <v>0</v>
      </c>
      <c r="CB27" s="760">
        <f t="shared" si="37"/>
        <v>0</v>
      </c>
      <c r="CC27" s="760">
        <f t="shared" si="37"/>
        <v>0</v>
      </c>
      <c r="CD27" s="760">
        <f t="shared" si="37"/>
        <v>0</v>
      </c>
      <c r="CE27" s="760">
        <f t="shared" si="37"/>
        <v>0</v>
      </c>
      <c r="CF27" s="760">
        <f t="shared" si="37"/>
        <v>0</v>
      </c>
      <c r="CG27" s="760">
        <f t="shared" si="37"/>
        <v>0</v>
      </c>
      <c r="CH27" s="760">
        <f t="shared" si="37"/>
        <v>0</v>
      </c>
      <c r="CI27" s="760">
        <f t="shared" si="37"/>
        <v>0</v>
      </c>
      <c r="CJ27" s="760">
        <f t="shared" ref="CJ27:DO27" si="38">SUMIF($C:$C,"59.1x",CJ:CJ)</f>
        <v>0</v>
      </c>
      <c r="CK27" s="760">
        <f t="shared" si="38"/>
        <v>0</v>
      </c>
      <c r="CL27" s="760">
        <f t="shared" si="38"/>
        <v>0</v>
      </c>
      <c r="CM27" s="760">
        <f t="shared" si="38"/>
        <v>0</v>
      </c>
      <c r="CN27" s="760">
        <f t="shared" si="38"/>
        <v>0</v>
      </c>
      <c r="CO27" s="760">
        <f t="shared" si="38"/>
        <v>0</v>
      </c>
      <c r="CP27" s="760">
        <f t="shared" si="38"/>
        <v>0</v>
      </c>
      <c r="CQ27" s="760">
        <f t="shared" si="38"/>
        <v>0</v>
      </c>
      <c r="CR27" s="760">
        <f t="shared" si="38"/>
        <v>0</v>
      </c>
      <c r="CS27" s="760">
        <f t="shared" si="38"/>
        <v>0</v>
      </c>
      <c r="CT27" s="760">
        <f t="shared" si="38"/>
        <v>0</v>
      </c>
      <c r="CU27" s="760">
        <f t="shared" si="38"/>
        <v>0</v>
      </c>
      <c r="CV27" s="760">
        <f t="shared" si="38"/>
        <v>0</v>
      </c>
      <c r="CW27" s="760">
        <f t="shared" si="38"/>
        <v>0</v>
      </c>
      <c r="CX27" s="760">
        <f t="shared" si="38"/>
        <v>0</v>
      </c>
      <c r="CY27" s="761">
        <f t="shared" si="38"/>
        <v>0</v>
      </c>
      <c r="CZ27" s="762">
        <f t="shared" si="38"/>
        <v>0</v>
      </c>
      <c r="DA27" s="762">
        <f t="shared" si="38"/>
        <v>0</v>
      </c>
      <c r="DB27" s="762">
        <f t="shared" si="38"/>
        <v>0</v>
      </c>
      <c r="DC27" s="762">
        <f t="shared" si="38"/>
        <v>0</v>
      </c>
      <c r="DD27" s="762">
        <f t="shared" si="38"/>
        <v>0</v>
      </c>
      <c r="DE27" s="762">
        <f t="shared" si="38"/>
        <v>0</v>
      </c>
      <c r="DF27" s="762">
        <f t="shared" si="38"/>
        <v>0</v>
      </c>
      <c r="DG27" s="762">
        <f t="shared" si="38"/>
        <v>0</v>
      </c>
      <c r="DH27" s="762">
        <f t="shared" si="38"/>
        <v>0</v>
      </c>
      <c r="DI27" s="762">
        <f t="shared" si="38"/>
        <v>0</v>
      </c>
      <c r="DJ27" s="762">
        <f t="shared" si="38"/>
        <v>0</v>
      </c>
      <c r="DK27" s="762">
        <f t="shared" si="38"/>
        <v>0</v>
      </c>
      <c r="DL27" s="762">
        <f t="shared" si="38"/>
        <v>0</v>
      </c>
      <c r="DM27" s="762">
        <f t="shared" si="38"/>
        <v>0</v>
      </c>
      <c r="DN27" s="762">
        <f t="shared" si="38"/>
        <v>0</v>
      </c>
      <c r="DO27" s="762">
        <f t="shared" si="38"/>
        <v>0</v>
      </c>
      <c r="DP27" s="762">
        <f t="shared" ref="DP27:DW27" si="39">SUMIF($C:$C,"59.1x",DP:DP)</f>
        <v>0</v>
      </c>
      <c r="DQ27" s="762">
        <f t="shared" si="39"/>
        <v>0</v>
      </c>
      <c r="DR27" s="762">
        <f t="shared" si="39"/>
        <v>0</v>
      </c>
      <c r="DS27" s="762">
        <f t="shared" si="39"/>
        <v>0</v>
      </c>
      <c r="DT27" s="762">
        <f t="shared" si="39"/>
        <v>0</v>
      </c>
      <c r="DU27" s="762">
        <f t="shared" si="39"/>
        <v>0</v>
      </c>
      <c r="DV27" s="762">
        <f t="shared" si="39"/>
        <v>0</v>
      </c>
      <c r="DW27" s="763">
        <f t="shared" si="39"/>
        <v>0</v>
      </c>
    </row>
    <row r="28" spans="2:127" ht="25.5" x14ac:dyDescent="0.2">
      <c r="B28" s="714" t="s">
        <v>496</v>
      </c>
      <c r="C28" s="715" t="s">
        <v>818</v>
      </c>
      <c r="D28" s="716"/>
      <c r="E28" s="717" t="s">
        <v>815</v>
      </c>
      <c r="F28" s="576" t="s">
        <v>768</v>
      </c>
      <c r="G28" s="718" t="s">
        <v>54</v>
      </c>
      <c r="H28" s="576" t="s">
        <v>498</v>
      </c>
      <c r="I28" s="720">
        <f>MAX(X28:AV28)</f>
        <v>0.28000000000000003</v>
      </c>
      <c r="J28" s="719">
        <f>SUMPRODUCT($X$2:$CY$2,$X28:$CY28)*365</f>
        <v>1762.8986358062525</v>
      </c>
      <c r="K28" s="719">
        <f>SUMPRODUCT($X$2:$CY$2,$X29:$CY29)+SUMPRODUCT($X$2:$CY$2,$X30:$CY30)+SUMPRODUCT($X$2:$CY$2,$X31:$CY31)</f>
        <v>2418.6692925044235</v>
      </c>
      <c r="L28" s="719">
        <f>SUMPRODUCT($X$2:$CY$2,$X32:$CY32) +SUMPRODUCT($X$2:$CY$2,$X33:$CY33)</f>
        <v>227.93600468521865</v>
      </c>
      <c r="M28" s="719">
        <f>SUMPRODUCT($X$2:$CY$2,$X34:$CY34)</f>
        <v>139.93585039847235</v>
      </c>
      <c r="N28" s="719">
        <f>SUMPRODUCT($X$2:$CY$2,$X37:$CY37) +SUMPRODUCT($X$2:$CY$2,$X38:$CY38)</f>
        <v>1700.9636517147574</v>
      </c>
      <c r="O28" s="719">
        <f>SUMPRODUCT($X$2:$CY$2,$X35:$CY35) +SUMPRODUCT($X$2:$CY$2,$X36:$CY36) +SUMPRODUCT($X$2:$CY$2,$X39:$CY39)</f>
        <v>341.94560141787173</v>
      </c>
      <c r="P28" s="719">
        <f>SUM(K28:O28)</f>
        <v>4829.4504007207424</v>
      </c>
      <c r="Q28" s="719">
        <f>(SUM(K28:M28)*100000)/(J28*1000)</f>
        <v>158.06587463343882</v>
      </c>
      <c r="R28" s="721">
        <f>(P28*100000)/(J28*1000)</f>
        <v>273.94940937781251</v>
      </c>
      <c r="S28" s="765">
        <v>3</v>
      </c>
      <c r="T28" s="766">
        <v>3</v>
      </c>
      <c r="U28" s="724" t="s">
        <v>499</v>
      </c>
      <c r="V28" s="318" t="s">
        <v>127</v>
      </c>
      <c r="W28" s="318" t="s">
        <v>78</v>
      </c>
      <c r="X28" s="576">
        <v>0</v>
      </c>
      <c r="Y28" s="576">
        <v>0</v>
      </c>
      <c r="Z28" s="576">
        <v>0</v>
      </c>
      <c r="AA28" s="576">
        <v>0</v>
      </c>
      <c r="AB28" s="576">
        <v>0</v>
      </c>
      <c r="AC28" s="576">
        <v>0</v>
      </c>
      <c r="AD28" s="576">
        <v>0</v>
      </c>
      <c r="AE28" s="576">
        <v>0</v>
      </c>
      <c r="AF28" s="576">
        <v>0</v>
      </c>
      <c r="AG28" s="576">
        <v>0</v>
      </c>
      <c r="AH28" s="576">
        <v>0</v>
      </c>
      <c r="AI28" s="576">
        <v>0.13</v>
      </c>
      <c r="AJ28" s="576">
        <v>0.13</v>
      </c>
      <c r="AK28" s="576">
        <v>0.13</v>
      </c>
      <c r="AL28" s="576">
        <v>0.14000000000000001</v>
      </c>
      <c r="AM28" s="576">
        <v>0.16</v>
      </c>
      <c r="AN28" s="576">
        <v>0.16</v>
      </c>
      <c r="AO28" s="576">
        <v>0.17</v>
      </c>
      <c r="AP28" s="576">
        <v>0.18</v>
      </c>
      <c r="AQ28" s="576">
        <v>0.19</v>
      </c>
      <c r="AR28" s="576">
        <v>0.21</v>
      </c>
      <c r="AS28" s="576">
        <v>0.22</v>
      </c>
      <c r="AT28" s="576">
        <v>0.24</v>
      </c>
      <c r="AU28" s="576">
        <v>0.26</v>
      </c>
      <c r="AV28" s="576">
        <v>0.28000000000000003</v>
      </c>
      <c r="AW28" s="576">
        <v>0.3</v>
      </c>
      <c r="AX28" s="576">
        <v>0.3</v>
      </c>
      <c r="AY28" s="576">
        <v>0.3</v>
      </c>
      <c r="AZ28" s="576">
        <v>0.3</v>
      </c>
      <c r="BA28" s="576">
        <v>0.3</v>
      </c>
      <c r="BB28" s="576">
        <v>0.3</v>
      </c>
      <c r="BC28" s="576">
        <v>0.3</v>
      </c>
      <c r="BD28" s="576">
        <v>0.3</v>
      </c>
      <c r="BE28" s="576">
        <v>0.3</v>
      </c>
      <c r="BF28" s="576">
        <v>0.3</v>
      </c>
      <c r="BG28" s="576">
        <v>0.3</v>
      </c>
      <c r="BH28" s="576">
        <v>0.3</v>
      </c>
      <c r="BI28" s="576">
        <v>0.3</v>
      </c>
      <c r="BJ28" s="576">
        <v>0.3</v>
      </c>
      <c r="BK28" s="576">
        <v>0.3</v>
      </c>
      <c r="BL28" s="576">
        <v>0.3</v>
      </c>
      <c r="BM28" s="576">
        <v>0.3</v>
      </c>
      <c r="BN28" s="576">
        <v>0.3</v>
      </c>
      <c r="BO28" s="576">
        <v>0.3</v>
      </c>
      <c r="BP28" s="576">
        <v>0.3</v>
      </c>
      <c r="BQ28" s="576">
        <v>0.3</v>
      </c>
      <c r="BR28" s="576">
        <v>0.3</v>
      </c>
      <c r="BS28" s="576">
        <v>0.3</v>
      </c>
      <c r="BT28" s="576">
        <v>0.3</v>
      </c>
      <c r="BU28" s="576">
        <v>0.3</v>
      </c>
      <c r="BV28" s="576">
        <v>0.3</v>
      </c>
      <c r="BW28" s="576">
        <v>0.3</v>
      </c>
      <c r="BX28" s="576">
        <v>0.3</v>
      </c>
      <c r="BY28" s="576">
        <v>0.3</v>
      </c>
      <c r="BZ28" s="576">
        <v>0.3</v>
      </c>
      <c r="CA28" s="576">
        <v>0.3</v>
      </c>
      <c r="CB28" s="576">
        <v>0.3</v>
      </c>
      <c r="CC28" s="576">
        <v>0.3</v>
      </c>
      <c r="CD28" s="576">
        <v>0.3</v>
      </c>
      <c r="CE28" s="576">
        <v>0.3</v>
      </c>
      <c r="CF28" s="576">
        <v>0.3</v>
      </c>
      <c r="CG28" s="576">
        <v>0.3</v>
      </c>
      <c r="CH28" s="576">
        <v>0.3</v>
      </c>
      <c r="CI28" s="576">
        <v>0.3</v>
      </c>
      <c r="CJ28" s="576">
        <v>0.3</v>
      </c>
      <c r="CK28" s="576">
        <v>0.3</v>
      </c>
      <c r="CL28" s="576">
        <v>0.3</v>
      </c>
      <c r="CM28" s="576">
        <v>0.3</v>
      </c>
      <c r="CN28" s="576">
        <v>0.3</v>
      </c>
      <c r="CO28" s="576">
        <v>0.3</v>
      </c>
      <c r="CP28" s="576">
        <v>0.3</v>
      </c>
      <c r="CQ28" s="576">
        <v>0.3</v>
      </c>
      <c r="CR28" s="576">
        <v>0.3</v>
      </c>
      <c r="CS28" s="576">
        <v>0.3</v>
      </c>
      <c r="CT28" s="576">
        <v>0.3</v>
      </c>
      <c r="CU28" s="576">
        <v>0.3</v>
      </c>
      <c r="CV28" s="576">
        <v>0.3</v>
      </c>
      <c r="CW28" s="576">
        <v>0.3</v>
      </c>
      <c r="CX28" s="576">
        <v>0.3</v>
      </c>
      <c r="CY28" s="576">
        <v>0.3</v>
      </c>
      <c r="CZ28" s="726">
        <v>0</v>
      </c>
      <c r="DA28" s="727">
        <v>0</v>
      </c>
      <c r="DB28" s="727">
        <v>0</v>
      </c>
      <c r="DC28" s="727">
        <v>0</v>
      </c>
      <c r="DD28" s="727">
        <v>0</v>
      </c>
      <c r="DE28" s="727">
        <v>0</v>
      </c>
      <c r="DF28" s="727">
        <v>0</v>
      </c>
      <c r="DG28" s="727">
        <v>0</v>
      </c>
      <c r="DH28" s="727">
        <v>0</v>
      </c>
      <c r="DI28" s="727">
        <v>0</v>
      </c>
      <c r="DJ28" s="727">
        <v>0</v>
      </c>
      <c r="DK28" s="727">
        <v>0</v>
      </c>
      <c r="DL28" s="727">
        <v>0</v>
      </c>
      <c r="DM28" s="727">
        <v>0</v>
      </c>
      <c r="DN28" s="727">
        <v>0</v>
      </c>
      <c r="DO28" s="727">
        <v>0</v>
      </c>
      <c r="DP28" s="727">
        <v>0</v>
      </c>
      <c r="DQ28" s="727">
        <v>0</v>
      </c>
      <c r="DR28" s="727">
        <v>0</v>
      </c>
      <c r="DS28" s="727">
        <v>0</v>
      </c>
      <c r="DT28" s="727">
        <v>0</v>
      </c>
      <c r="DU28" s="727">
        <v>0</v>
      </c>
      <c r="DV28" s="727">
        <v>0</v>
      </c>
      <c r="DW28" s="728">
        <v>0</v>
      </c>
    </row>
    <row r="29" spans="2:127" x14ac:dyDescent="0.2">
      <c r="B29" s="729"/>
      <c r="C29" s="730"/>
      <c r="D29" s="731"/>
      <c r="E29" s="732"/>
      <c r="F29" s="732"/>
      <c r="G29" s="731"/>
      <c r="H29" s="732"/>
      <c r="I29" s="732"/>
      <c r="J29" s="732"/>
      <c r="K29" s="732"/>
      <c r="L29" s="732"/>
      <c r="M29" s="732"/>
      <c r="N29" s="732"/>
      <c r="O29" s="732"/>
      <c r="P29" s="732"/>
      <c r="Q29" s="732"/>
      <c r="R29" s="733"/>
      <c r="S29" s="732"/>
      <c r="T29" s="733"/>
      <c r="U29" s="734" t="s">
        <v>500</v>
      </c>
      <c r="V29" s="318" t="s">
        <v>127</v>
      </c>
      <c r="W29" s="318" t="s">
        <v>501</v>
      </c>
      <c r="X29" s="576">
        <v>2.5014799999999999</v>
      </c>
      <c r="Y29" s="576">
        <v>2.5014799999999999</v>
      </c>
      <c r="Z29" s="576">
        <v>2.5014799999999999</v>
      </c>
      <c r="AA29" s="576">
        <v>2.5014799999999999</v>
      </c>
      <c r="AB29" s="576">
        <v>2.5014799999999999</v>
      </c>
      <c r="AC29" s="576">
        <v>2.5014799999999999</v>
      </c>
      <c r="AD29" s="576">
        <v>2.5014799999999999</v>
      </c>
      <c r="AE29" s="576">
        <v>2.5014799999999999</v>
      </c>
      <c r="AF29" s="576">
        <v>2.5014799999999999</v>
      </c>
      <c r="AG29" s="576">
        <v>2.5014799999999999</v>
      </c>
      <c r="AH29" s="576">
        <v>3.7060500000000003</v>
      </c>
      <c r="AI29" s="576">
        <v>2.9238899999999997</v>
      </c>
      <c r="AJ29" s="576">
        <v>2.8891199999999997</v>
      </c>
      <c r="AK29" s="576">
        <v>3.0059899999999997</v>
      </c>
      <c r="AL29" s="576">
        <v>3.0681100000000003</v>
      </c>
      <c r="AM29" s="576">
        <v>3.0786899999999999</v>
      </c>
      <c r="AN29" s="576">
        <v>3.0690300000000001</v>
      </c>
      <c r="AO29" s="576">
        <v>3.16309</v>
      </c>
      <c r="AP29" s="576">
        <v>3.24464</v>
      </c>
      <c r="AQ29" s="576">
        <v>3.3314699999999999</v>
      </c>
      <c r="AR29" s="576">
        <v>3.3353200000000003</v>
      </c>
      <c r="AS29" s="576">
        <v>3.5561799999999999</v>
      </c>
      <c r="AT29" s="576">
        <v>3.6934899999999997</v>
      </c>
      <c r="AU29" s="576">
        <v>3.9577900000000001</v>
      </c>
      <c r="AV29" s="576">
        <v>4.0816300000000005</v>
      </c>
      <c r="AW29" s="576">
        <v>4.0816300000000005</v>
      </c>
      <c r="AX29" s="576">
        <v>4.0816300000000005</v>
      </c>
      <c r="AY29" s="576">
        <v>4.0816300000000005</v>
      </c>
      <c r="AZ29" s="576">
        <v>4.0816300000000005</v>
      </c>
      <c r="BA29" s="576">
        <v>4.0816300000000005</v>
      </c>
      <c r="BB29" s="576">
        <v>4.0816300000000005</v>
      </c>
      <c r="BC29" s="576">
        <v>4.0816300000000005</v>
      </c>
      <c r="BD29" s="576">
        <v>4.0816300000000005</v>
      </c>
      <c r="BE29" s="576">
        <v>4.0816300000000005</v>
      </c>
      <c r="BF29" s="576">
        <v>4.0816300000000005</v>
      </c>
      <c r="BG29" s="576">
        <v>4.0816300000000005</v>
      </c>
      <c r="BH29" s="576">
        <v>4.0816300000000005</v>
      </c>
      <c r="BI29" s="576">
        <v>4.0816300000000005</v>
      </c>
      <c r="BJ29" s="576">
        <v>4.0816300000000005</v>
      </c>
      <c r="BK29" s="576">
        <v>4.0816300000000005</v>
      </c>
      <c r="BL29" s="576">
        <v>4.0816300000000005</v>
      </c>
      <c r="BM29" s="576">
        <v>4.0816300000000005</v>
      </c>
      <c r="BN29" s="576">
        <v>4.0816300000000005</v>
      </c>
      <c r="BO29" s="576">
        <v>4.0816300000000005</v>
      </c>
      <c r="BP29" s="576">
        <v>4.0816300000000005</v>
      </c>
      <c r="BQ29" s="576">
        <v>4.0816300000000005</v>
      </c>
      <c r="BR29" s="576">
        <v>4.0816300000000005</v>
      </c>
      <c r="BS29" s="576">
        <v>4.0816300000000005</v>
      </c>
      <c r="BT29" s="576">
        <v>4.0816300000000005</v>
      </c>
      <c r="BU29" s="576">
        <v>4.0816300000000005</v>
      </c>
      <c r="BV29" s="576">
        <v>4.0816300000000005</v>
      </c>
      <c r="BW29" s="576">
        <v>4.0816300000000005</v>
      </c>
      <c r="BX29" s="576">
        <v>4.0816300000000005</v>
      </c>
      <c r="BY29" s="576">
        <v>4.0816300000000005</v>
      </c>
      <c r="BZ29" s="576">
        <v>4.0816300000000005</v>
      </c>
      <c r="CA29" s="576">
        <v>4.0816300000000005</v>
      </c>
      <c r="CB29" s="576">
        <v>4.0816300000000005</v>
      </c>
      <c r="CC29" s="576">
        <v>4.0816300000000005</v>
      </c>
      <c r="CD29" s="576">
        <v>4.0816300000000005</v>
      </c>
      <c r="CE29" s="576">
        <v>4.0816300000000005</v>
      </c>
      <c r="CF29" s="576">
        <v>4.0816300000000005</v>
      </c>
      <c r="CG29" s="576">
        <v>4.0816300000000005</v>
      </c>
      <c r="CH29" s="576">
        <v>4.0816300000000005</v>
      </c>
      <c r="CI29" s="576">
        <v>4.0816300000000005</v>
      </c>
      <c r="CJ29" s="576">
        <v>4.0816300000000005</v>
      </c>
      <c r="CK29" s="576">
        <v>4.0816300000000005</v>
      </c>
      <c r="CL29" s="576">
        <v>4.0816300000000005</v>
      </c>
      <c r="CM29" s="576">
        <v>4.0816300000000005</v>
      </c>
      <c r="CN29" s="576">
        <v>4.0816300000000005</v>
      </c>
      <c r="CO29" s="576">
        <v>4.0816300000000005</v>
      </c>
      <c r="CP29" s="576">
        <v>4.0816300000000005</v>
      </c>
      <c r="CQ29" s="576">
        <v>4.0816300000000005</v>
      </c>
      <c r="CR29" s="576">
        <v>4.0816300000000005</v>
      </c>
      <c r="CS29" s="576">
        <v>4.0816300000000005</v>
      </c>
      <c r="CT29" s="576">
        <v>4.0816300000000005</v>
      </c>
      <c r="CU29" s="576">
        <v>4.0816300000000005</v>
      </c>
      <c r="CV29" s="576">
        <v>4.0816300000000005</v>
      </c>
      <c r="CW29" s="576">
        <v>4.0816300000000005</v>
      </c>
      <c r="CX29" s="576">
        <v>4.0816300000000005</v>
      </c>
      <c r="CY29" s="576">
        <v>4.0816300000000005</v>
      </c>
      <c r="CZ29" s="726">
        <v>0</v>
      </c>
      <c r="DA29" s="727">
        <v>0</v>
      </c>
      <c r="DB29" s="727">
        <v>0</v>
      </c>
      <c r="DC29" s="727">
        <v>0</v>
      </c>
      <c r="DD29" s="727">
        <v>0</v>
      </c>
      <c r="DE29" s="727">
        <v>0</v>
      </c>
      <c r="DF29" s="727">
        <v>0</v>
      </c>
      <c r="DG29" s="727">
        <v>0</v>
      </c>
      <c r="DH29" s="727">
        <v>0</v>
      </c>
      <c r="DI29" s="727">
        <v>0</v>
      </c>
      <c r="DJ29" s="727">
        <v>0</v>
      </c>
      <c r="DK29" s="727">
        <v>0</v>
      </c>
      <c r="DL29" s="727">
        <v>0</v>
      </c>
      <c r="DM29" s="727">
        <v>0</v>
      </c>
      <c r="DN29" s="727">
        <v>0</v>
      </c>
      <c r="DO29" s="727">
        <v>0</v>
      </c>
      <c r="DP29" s="727">
        <v>0</v>
      </c>
      <c r="DQ29" s="727">
        <v>0</v>
      </c>
      <c r="DR29" s="727">
        <v>0</v>
      </c>
      <c r="DS29" s="727">
        <v>0</v>
      </c>
      <c r="DT29" s="727">
        <v>0</v>
      </c>
      <c r="DU29" s="727">
        <v>0</v>
      </c>
      <c r="DV29" s="727">
        <v>0</v>
      </c>
      <c r="DW29" s="728">
        <v>0</v>
      </c>
    </row>
    <row r="30" spans="2:127" x14ac:dyDescent="0.2">
      <c r="B30" s="735"/>
      <c r="C30" s="736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737"/>
      <c r="S30" s="524"/>
      <c r="T30" s="737"/>
      <c r="U30" s="734" t="s">
        <v>502</v>
      </c>
      <c r="V30" s="318" t="s">
        <v>127</v>
      </c>
      <c r="W30" s="318" t="s">
        <v>501</v>
      </c>
      <c r="X30" s="576">
        <v>53.297789999999999</v>
      </c>
      <c r="Y30" s="576">
        <v>53.297789999999999</v>
      </c>
      <c r="Z30" s="576">
        <v>53.297789999999999</v>
      </c>
      <c r="AA30" s="576">
        <v>53.297789999999999</v>
      </c>
      <c r="AB30" s="576">
        <v>53.297789999999999</v>
      </c>
      <c r="AC30" s="576">
        <v>53.297789999999999</v>
      </c>
      <c r="AD30" s="576">
        <v>53.297789999999999</v>
      </c>
      <c r="AE30" s="576">
        <v>53.297789999999999</v>
      </c>
      <c r="AF30" s="576">
        <v>53.297789999999999</v>
      </c>
      <c r="AG30" s="576">
        <v>53.297789999999999</v>
      </c>
      <c r="AH30" s="576">
        <v>85.769929999999988</v>
      </c>
      <c r="AI30" s="576">
        <v>69.386169999999993</v>
      </c>
      <c r="AJ30" s="576">
        <v>68.653759999999991</v>
      </c>
      <c r="AK30" s="576">
        <v>71.732550000000003</v>
      </c>
      <c r="AL30" s="576">
        <v>73.73263</v>
      </c>
      <c r="AM30" s="576">
        <v>74.433109999999999</v>
      </c>
      <c r="AN30" s="576">
        <v>74.478390000000005</v>
      </c>
      <c r="AO30" s="576">
        <v>77.070660000000004</v>
      </c>
      <c r="AP30" s="576">
        <v>79.528279999999995</v>
      </c>
      <c r="AQ30" s="576">
        <v>82.157380000000003</v>
      </c>
      <c r="AR30" s="576">
        <v>82.684560000000005</v>
      </c>
      <c r="AS30" s="576">
        <v>88.506119999999996</v>
      </c>
      <c r="AT30" s="576">
        <v>92.519649999999999</v>
      </c>
      <c r="AU30" s="576">
        <v>99.578419999999994</v>
      </c>
      <c r="AV30" s="576">
        <v>103.23506</v>
      </c>
      <c r="AW30" s="576">
        <v>103.23506</v>
      </c>
      <c r="AX30" s="576">
        <v>103.23506</v>
      </c>
      <c r="AY30" s="576">
        <v>103.23506</v>
      </c>
      <c r="AZ30" s="576">
        <v>103.23506</v>
      </c>
      <c r="BA30" s="576">
        <v>103.23506</v>
      </c>
      <c r="BB30" s="576">
        <v>103.23506</v>
      </c>
      <c r="BC30" s="576">
        <v>103.23506</v>
      </c>
      <c r="BD30" s="576">
        <v>103.23506</v>
      </c>
      <c r="BE30" s="576">
        <v>103.23506</v>
      </c>
      <c r="BF30" s="576">
        <v>103.23506</v>
      </c>
      <c r="BG30" s="576">
        <v>103.23506</v>
      </c>
      <c r="BH30" s="576">
        <v>103.23506</v>
      </c>
      <c r="BI30" s="576">
        <v>103.23506</v>
      </c>
      <c r="BJ30" s="576">
        <v>103.23506</v>
      </c>
      <c r="BK30" s="576">
        <v>103.23506</v>
      </c>
      <c r="BL30" s="576">
        <v>103.23506</v>
      </c>
      <c r="BM30" s="576">
        <v>103.23506</v>
      </c>
      <c r="BN30" s="576">
        <v>103.23506</v>
      </c>
      <c r="BO30" s="576">
        <v>103.23506</v>
      </c>
      <c r="BP30" s="576">
        <v>103.23506</v>
      </c>
      <c r="BQ30" s="576">
        <v>103.23506</v>
      </c>
      <c r="BR30" s="576">
        <v>103.23506</v>
      </c>
      <c r="BS30" s="576">
        <v>103.23506</v>
      </c>
      <c r="BT30" s="576">
        <v>103.23506</v>
      </c>
      <c r="BU30" s="576">
        <v>103.23506</v>
      </c>
      <c r="BV30" s="576">
        <v>103.23506</v>
      </c>
      <c r="BW30" s="576">
        <v>103.23506</v>
      </c>
      <c r="BX30" s="576">
        <v>103.23506</v>
      </c>
      <c r="BY30" s="576">
        <v>103.23506</v>
      </c>
      <c r="BZ30" s="576">
        <v>103.23506</v>
      </c>
      <c r="CA30" s="576">
        <v>103.23506</v>
      </c>
      <c r="CB30" s="576">
        <v>103.23506</v>
      </c>
      <c r="CC30" s="576">
        <v>103.23506</v>
      </c>
      <c r="CD30" s="576">
        <v>103.23506</v>
      </c>
      <c r="CE30" s="576">
        <v>103.23506</v>
      </c>
      <c r="CF30" s="576">
        <v>103.23506</v>
      </c>
      <c r="CG30" s="576">
        <v>103.23506</v>
      </c>
      <c r="CH30" s="576">
        <v>103.23506</v>
      </c>
      <c r="CI30" s="576">
        <v>103.23506</v>
      </c>
      <c r="CJ30" s="576">
        <v>103.23506</v>
      </c>
      <c r="CK30" s="576">
        <v>103.23506</v>
      </c>
      <c r="CL30" s="576">
        <v>103.23506</v>
      </c>
      <c r="CM30" s="576">
        <v>103.23506</v>
      </c>
      <c r="CN30" s="576">
        <v>103.23506</v>
      </c>
      <c r="CO30" s="576">
        <v>103.23506</v>
      </c>
      <c r="CP30" s="576">
        <v>103.23506</v>
      </c>
      <c r="CQ30" s="576">
        <v>103.23506</v>
      </c>
      <c r="CR30" s="576">
        <v>103.23506</v>
      </c>
      <c r="CS30" s="576">
        <v>103.23506</v>
      </c>
      <c r="CT30" s="576">
        <v>103.23506</v>
      </c>
      <c r="CU30" s="576">
        <v>103.23506</v>
      </c>
      <c r="CV30" s="576">
        <v>103.23506</v>
      </c>
      <c r="CW30" s="576">
        <v>103.23506</v>
      </c>
      <c r="CX30" s="576">
        <v>103.23506</v>
      </c>
      <c r="CY30" s="576">
        <v>103.23506</v>
      </c>
      <c r="CZ30" s="726">
        <v>0</v>
      </c>
      <c r="DA30" s="727">
        <v>0</v>
      </c>
      <c r="DB30" s="727">
        <v>0</v>
      </c>
      <c r="DC30" s="727">
        <v>0</v>
      </c>
      <c r="DD30" s="727">
        <v>0</v>
      </c>
      <c r="DE30" s="727">
        <v>0</v>
      </c>
      <c r="DF30" s="727">
        <v>0</v>
      </c>
      <c r="DG30" s="727">
        <v>0</v>
      </c>
      <c r="DH30" s="727">
        <v>0</v>
      </c>
      <c r="DI30" s="727">
        <v>0</v>
      </c>
      <c r="DJ30" s="727">
        <v>0</v>
      </c>
      <c r="DK30" s="727">
        <v>0</v>
      </c>
      <c r="DL30" s="727">
        <v>0</v>
      </c>
      <c r="DM30" s="727">
        <v>0</v>
      </c>
      <c r="DN30" s="727">
        <v>0</v>
      </c>
      <c r="DO30" s="727">
        <v>0</v>
      </c>
      <c r="DP30" s="727">
        <v>0</v>
      </c>
      <c r="DQ30" s="727">
        <v>0</v>
      </c>
      <c r="DR30" s="727">
        <v>0</v>
      </c>
      <c r="DS30" s="727">
        <v>0</v>
      </c>
      <c r="DT30" s="727">
        <v>0</v>
      </c>
      <c r="DU30" s="727">
        <v>0</v>
      </c>
      <c r="DV30" s="727">
        <v>0</v>
      </c>
      <c r="DW30" s="728">
        <v>0</v>
      </c>
    </row>
    <row r="31" spans="2:127" x14ac:dyDescent="0.2">
      <c r="B31" s="735"/>
      <c r="C31" s="736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737"/>
      <c r="S31" s="524"/>
      <c r="T31" s="737"/>
      <c r="U31" s="738" t="s">
        <v>801</v>
      </c>
      <c r="V31" s="739" t="s">
        <v>127</v>
      </c>
      <c r="W31" s="739" t="s">
        <v>501</v>
      </c>
      <c r="X31" s="576">
        <v>0</v>
      </c>
      <c r="Y31" s="576">
        <v>0</v>
      </c>
      <c r="Z31" s="576">
        <v>0</v>
      </c>
      <c r="AA31" s="576">
        <v>0</v>
      </c>
      <c r="AB31" s="576">
        <v>0</v>
      </c>
      <c r="AC31" s="576">
        <v>0</v>
      </c>
      <c r="AD31" s="576">
        <v>0</v>
      </c>
      <c r="AE31" s="576">
        <v>0</v>
      </c>
      <c r="AF31" s="576">
        <v>0</v>
      </c>
      <c r="AG31" s="576">
        <v>0</v>
      </c>
      <c r="AH31" s="576">
        <v>0</v>
      </c>
      <c r="AI31" s="576">
        <v>0</v>
      </c>
      <c r="AJ31" s="576">
        <v>0</v>
      </c>
      <c r="AK31" s="576">
        <v>0</v>
      </c>
      <c r="AL31" s="576">
        <v>0</v>
      </c>
      <c r="AM31" s="576">
        <v>0</v>
      </c>
      <c r="AN31" s="576">
        <v>0</v>
      </c>
      <c r="AO31" s="576">
        <v>0</v>
      </c>
      <c r="AP31" s="576">
        <v>0</v>
      </c>
      <c r="AQ31" s="576">
        <v>0</v>
      </c>
      <c r="AR31" s="576">
        <v>0</v>
      </c>
      <c r="AS31" s="576">
        <v>0</v>
      </c>
      <c r="AT31" s="576">
        <v>0</v>
      </c>
      <c r="AU31" s="576">
        <v>0</v>
      </c>
      <c r="AV31" s="576">
        <v>0</v>
      </c>
      <c r="AW31" s="576">
        <v>0</v>
      </c>
      <c r="AX31" s="576">
        <v>0</v>
      </c>
      <c r="AY31" s="576">
        <v>0</v>
      </c>
      <c r="AZ31" s="576">
        <v>0</v>
      </c>
      <c r="BA31" s="576">
        <v>0</v>
      </c>
      <c r="BB31" s="576">
        <v>0</v>
      </c>
      <c r="BC31" s="576">
        <v>0</v>
      </c>
      <c r="BD31" s="576">
        <v>0</v>
      </c>
      <c r="BE31" s="576">
        <v>0</v>
      </c>
      <c r="BF31" s="576">
        <v>0</v>
      </c>
      <c r="BG31" s="576">
        <v>0</v>
      </c>
      <c r="BH31" s="576">
        <v>0</v>
      </c>
      <c r="BI31" s="576">
        <v>0</v>
      </c>
      <c r="BJ31" s="576">
        <v>0</v>
      </c>
      <c r="BK31" s="576">
        <v>0</v>
      </c>
      <c r="BL31" s="576">
        <v>0</v>
      </c>
      <c r="BM31" s="576">
        <v>0</v>
      </c>
      <c r="BN31" s="576">
        <v>0</v>
      </c>
      <c r="BO31" s="576">
        <v>0</v>
      </c>
      <c r="BP31" s="576">
        <v>0</v>
      </c>
      <c r="BQ31" s="576">
        <v>0</v>
      </c>
      <c r="BR31" s="576">
        <v>0</v>
      </c>
      <c r="BS31" s="576">
        <v>0</v>
      </c>
      <c r="BT31" s="576">
        <v>0</v>
      </c>
      <c r="BU31" s="576">
        <v>0</v>
      </c>
      <c r="BV31" s="576">
        <v>0</v>
      </c>
      <c r="BW31" s="576">
        <v>0</v>
      </c>
      <c r="BX31" s="576">
        <v>0</v>
      </c>
      <c r="BY31" s="576">
        <v>0</v>
      </c>
      <c r="BZ31" s="576">
        <v>0</v>
      </c>
      <c r="CA31" s="576">
        <v>0</v>
      </c>
      <c r="CB31" s="576">
        <v>0</v>
      </c>
      <c r="CC31" s="576">
        <v>0</v>
      </c>
      <c r="CD31" s="576">
        <v>0</v>
      </c>
      <c r="CE31" s="576">
        <v>0</v>
      </c>
      <c r="CF31" s="576">
        <v>0</v>
      </c>
      <c r="CG31" s="576">
        <v>0</v>
      </c>
      <c r="CH31" s="576">
        <v>0</v>
      </c>
      <c r="CI31" s="576">
        <v>0</v>
      </c>
      <c r="CJ31" s="576">
        <v>0</v>
      </c>
      <c r="CK31" s="576">
        <v>0</v>
      </c>
      <c r="CL31" s="576">
        <v>0</v>
      </c>
      <c r="CM31" s="576">
        <v>0</v>
      </c>
      <c r="CN31" s="576">
        <v>0</v>
      </c>
      <c r="CO31" s="576">
        <v>0</v>
      </c>
      <c r="CP31" s="576">
        <v>0</v>
      </c>
      <c r="CQ31" s="576">
        <v>0</v>
      </c>
      <c r="CR31" s="576">
        <v>0</v>
      </c>
      <c r="CS31" s="576">
        <v>0</v>
      </c>
      <c r="CT31" s="576">
        <v>0</v>
      </c>
      <c r="CU31" s="576">
        <v>0</v>
      </c>
      <c r="CV31" s="576">
        <v>0</v>
      </c>
      <c r="CW31" s="576">
        <v>0</v>
      </c>
      <c r="CX31" s="576">
        <v>0</v>
      </c>
      <c r="CY31" s="576">
        <v>0</v>
      </c>
      <c r="CZ31" s="726"/>
      <c r="DA31" s="727"/>
      <c r="DB31" s="727"/>
      <c r="DC31" s="727"/>
      <c r="DD31" s="727"/>
      <c r="DE31" s="727"/>
      <c r="DF31" s="727"/>
      <c r="DG31" s="727"/>
      <c r="DH31" s="727"/>
      <c r="DI31" s="727"/>
      <c r="DJ31" s="727"/>
      <c r="DK31" s="727"/>
      <c r="DL31" s="727"/>
      <c r="DM31" s="727"/>
      <c r="DN31" s="727"/>
      <c r="DO31" s="727"/>
      <c r="DP31" s="727"/>
      <c r="DQ31" s="727"/>
      <c r="DR31" s="727"/>
      <c r="DS31" s="727"/>
      <c r="DT31" s="727"/>
      <c r="DU31" s="727"/>
      <c r="DV31" s="727"/>
      <c r="DW31" s="728"/>
    </row>
    <row r="32" spans="2:127" x14ac:dyDescent="0.2">
      <c r="B32" s="740"/>
      <c r="C32" s="741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742"/>
      <c r="S32" s="375"/>
      <c r="T32" s="742"/>
      <c r="U32" s="734" t="s">
        <v>503</v>
      </c>
      <c r="V32" s="318" t="s">
        <v>127</v>
      </c>
      <c r="W32" s="743" t="s">
        <v>501</v>
      </c>
      <c r="X32" s="576">
        <v>0</v>
      </c>
      <c r="Y32" s="576">
        <v>0</v>
      </c>
      <c r="Z32" s="576">
        <v>0</v>
      </c>
      <c r="AA32" s="576">
        <v>0</v>
      </c>
      <c r="AB32" s="576">
        <v>0</v>
      </c>
      <c r="AC32" s="576">
        <v>0</v>
      </c>
      <c r="AD32" s="576">
        <v>0</v>
      </c>
      <c r="AE32" s="576">
        <v>0</v>
      </c>
      <c r="AF32" s="576">
        <v>0</v>
      </c>
      <c r="AG32" s="576">
        <v>0</v>
      </c>
      <c r="AH32" s="576">
        <v>0</v>
      </c>
      <c r="AI32" s="576">
        <v>0</v>
      </c>
      <c r="AJ32" s="576">
        <v>0</v>
      </c>
      <c r="AK32" s="576">
        <v>0</v>
      </c>
      <c r="AL32" s="576">
        <v>0</v>
      </c>
      <c r="AM32" s="576">
        <v>0</v>
      </c>
      <c r="AN32" s="576">
        <v>0</v>
      </c>
      <c r="AO32" s="576">
        <v>0</v>
      </c>
      <c r="AP32" s="576">
        <v>0</v>
      </c>
      <c r="AQ32" s="576">
        <v>0</v>
      </c>
      <c r="AR32" s="576">
        <v>0</v>
      </c>
      <c r="AS32" s="576">
        <v>0</v>
      </c>
      <c r="AT32" s="576">
        <v>0</v>
      </c>
      <c r="AU32" s="576">
        <v>0</v>
      </c>
      <c r="AV32" s="576">
        <v>0</v>
      </c>
      <c r="AW32" s="576">
        <v>0</v>
      </c>
      <c r="AX32" s="576">
        <v>0</v>
      </c>
      <c r="AY32" s="576">
        <v>0</v>
      </c>
      <c r="AZ32" s="576">
        <v>0</v>
      </c>
      <c r="BA32" s="576">
        <v>0</v>
      </c>
      <c r="BB32" s="576">
        <v>0</v>
      </c>
      <c r="BC32" s="576">
        <v>0</v>
      </c>
      <c r="BD32" s="576">
        <v>0</v>
      </c>
      <c r="BE32" s="576">
        <v>0</v>
      </c>
      <c r="BF32" s="576">
        <v>0</v>
      </c>
      <c r="BG32" s="576">
        <v>0</v>
      </c>
      <c r="BH32" s="576">
        <v>0</v>
      </c>
      <c r="BI32" s="576">
        <v>0</v>
      </c>
      <c r="BJ32" s="576">
        <v>0</v>
      </c>
      <c r="BK32" s="576">
        <v>0</v>
      </c>
      <c r="BL32" s="576">
        <v>0</v>
      </c>
      <c r="BM32" s="576">
        <v>0</v>
      </c>
      <c r="BN32" s="576">
        <v>0</v>
      </c>
      <c r="BO32" s="576">
        <v>0</v>
      </c>
      <c r="BP32" s="576">
        <v>0</v>
      </c>
      <c r="BQ32" s="576">
        <v>0</v>
      </c>
      <c r="BR32" s="576">
        <v>0</v>
      </c>
      <c r="BS32" s="576">
        <v>0</v>
      </c>
      <c r="BT32" s="576">
        <v>0</v>
      </c>
      <c r="BU32" s="576">
        <v>0</v>
      </c>
      <c r="BV32" s="576">
        <v>0</v>
      </c>
      <c r="BW32" s="576">
        <v>0</v>
      </c>
      <c r="BX32" s="576">
        <v>0</v>
      </c>
      <c r="BY32" s="576">
        <v>0</v>
      </c>
      <c r="BZ32" s="576">
        <v>0</v>
      </c>
      <c r="CA32" s="576">
        <v>0</v>
      </c>
      <c r="CB32" s="576">
        <v>0</v>
      </c>
      <c r="CC32" s="576">
        <v>0</v>
      </c>
      <c r="CD32" s="576">
        <v>0</v>
      </c>
      <c r="CE32" s="576">
        <v>0</v>
      </c>
      <c r="CF32" s="576">
        <v>0</v>
      </c>
      <c r="CG32" s="576">
        <v>0</v>
      </c>
      <c r="CH32" s="576">
        <v>0</v>
      </c>
      <c r="CI32" s="576">
        <v>0</v>
      </c>
      <c r="CJ32" s="576">
        <v>0</v>
      </c>
      <c r="CK32" s="576">
        <v>0</v>
      </c>
      <c r="CL32" s="576">
        <v>0</v>
      </c>
      <c r="CM32" s="576">
        <v>0</v>
      </c>
      <c r="CN32" s="576">
        <v>0</v>
      </c>
      <c r="CO32" s="576">
        <v>0</v>
      </c>
      <c r="CP32" s="576">
        <v>0</v>
      </c>
      <c r="CQ32" s="576">
        <v>0</v>
      </c>
      <c r="CR32" s="576">
        <v>0</v>
      </c>
      <c r="CS32" s="576">
        <v>0</v>
      </c>
      <c r="CT32" s="576">
        <v>0</v>
      </c>
      <c r="CU32" s="576">
        <v>0</v>
      </c>
      <c r="CV32" s="576">
        <v>0</v>
      </c>
      <c r="CW32" s="576">
        <v>0</v>
      </c>
      <c r="CX32" s="576">
        <v>0</v>
      </c>
      <c r="CY32" s="576">
        <v>0</v>
      </c>
      <c r="CZ32" s="726">
        <v>0</v>
      </c>
      <c r="DA32" s="727">
        <v>0</v>
      </c>
      <c r="DB32" s="727">
        <v>0</v>
      </c>
      <c r="DC32" s="727">
        <v>0</v>
      </c>
      <c r="DD32" s="727">
        <v>0</v>
      </c>
      <c r="DE32" s="727">
        <v>0</v>
      </c>
      <c r="DF32" s="727">
        <v>0</v>
      </c>
      <c r="DG32" s="727">
        <v>0</v>
      </c>
      <c r="DH32" s="727">
        <v>0</v>
      </c>
      <c r="DI32" s="727">
        <v>0</v>
      </c>
      <c r="DJ32" s="727">
        <v>0</v>
      </c>
      <c r="DK32" s="727">
        <v>0</v>
      </c>
      <c r="DL32" s="727">
        <v>0</v>
      </c>
      <c r="DM32" s="727">
        <v>0</v>
      </c>
      <c r="DN32" s="727">
        <v>0</v>
      </c>
      <c r="DO32" s="727">
        <v>0</v>
      </c>
      <c r="DP32" s="727">
        <v>0</v>
      </c>
      <c r="DQ32" s="727">
        <v>0</v>
      </c>
      <c r="DR32" s="727">
        <v>0</v>
      </c>
      <c r="DS32" s="727">
        <v>0</v>
      </c>
      <c r="DT32" s="727">
        <v>0</v>
      </c>
      <c r="DU32" s="727">
        <v>0</v>
      </c>
      <c r="DV32" s="727">
        <v>0</v>
      </c>
      <c r="DW32" s="728">
        <v>0</v>
      </c>
    </row>
    <row r="33" spans="2:127" x14ac:dyDescent="0.2">
      <c r="B33" s="744"/>
      <c r="C33" s="74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742"/>
      <c r="S33" s="375"/>
      <c r="T33" s="742"/>
      <c r="U33" s="734" t="s">
        <v>504</v>
      </c>
      <c r="V33" s="318" t="s">
        <v>127</v>
      </c>
      <c r="W33" s="743" t="s">
        <v>501</v>
      </c>
      <c r="X33" s="576">
        <v>5.9219799999999996</v>
      </c>
      <c r="Y33" s="576">
        <v>5.9219799999999996</v>
      </c>
      <c r="Z33" s="576">
        <v>5.9219799999999996</v>
      </c>
      <c r="AA33" s="576">
        <v>5.9219799999999996</v>
      </c>
      <c r="AB33" s="576">
        <v>5.9219799999999996</v>
      </c>
      <c r="AC33" s="576">
        <v>5.9219799999999996</v>
      </c>
      <c r="AD33" s="576">
        <v>5.9219799999999996</v>
      </c>
      <c r="AE33" s="576">
        <v>5.9219799999999996</v>
      </c>
      <c r="AF33" s="576">
        <v>5.9219799999999996</v>
      </c>
      <c r="AG33" s="576">
        <v>5.9219799999999996</v>
      </c>
      <c r="AH33" s="576">
        <v>8.7736699999999992</v>
      </c>
      <c r="AI33" s="576">
        <v>6.9219900000000001</v>
      </c>
      <c r="AJ33" s="576">
        <v>6.8396899999999992</v>
      </c>
      <c r="AK33" s="576">
        <v>7.1163599999999994</v>
      </c>
      <c r="AL33" s="576">
        <v>7.2634099999999995</v>
      </c>
      <c r="AM33" s="576">
        <v>7.2884700000000002</v>
      </c>
      <c r="AN33" s="576">
        <v>7.2656099999999997</v>
      </c>
      <c r="AO33" s="576">
        <v>7.4882700000000009</v>
      </c>
      <c r="AP33" s="576">
        <v>7.6813400000000005</v>
      </c>
      <c r="AQ33" s="576">
        <v>7.8868999999999998</v>
      </c>
      <c r="AR33" s="576">
        <v>7.8959999999999999</v>
      </c>
      <c r="AS33" s="576">
        <v>8.4188799999999997</v>
      </c>
      <c r="AT33" s="576">
        <v>8.7439400000000003</v>
      </c>
      <c r="AU33" s="576">
        <v>9.3696399999999986</v>
      </c>
      <c r="AV33" s="576">
        <v>9.6628100000000003</v>
      </c>
      <c r="AW33" s="576">
        <v>9.6628100000000003</v>
      </c>
      <c r="AX33" s="576">
        <v>9.6628100000000003</v>
      </c>
      <c r="AY33" s="576">
        <v>9.6628100000000003</v>
      </c>
      <c r="AZ33" s="576">
        <v>9.6628100000000003</v>
      </c>
      <c r="BA33" s="576">
        <v>9.6628100000000003</v>
      </c>
      <c r="BB33" s="576">
        <v>9.6628100000000003</v>
      </c>
      <c r="BC33" s="576">
        <v>9.6628100000000003</v>
      </c>
      <c r="BD33" s="576">
        <v>9.6628100000000003</v>
      </c>
      <c r="BE33" s="576">
        <v>9.6628100000000003</v>
      </c>
      <c r="BF33" s="576">
        <v>9.6628100000000003</v>
      </c>
      <c r="BG33" s="576">
        <v>9.6628100000000003</v>
      </c>
      <c r="BH33" s="576">
        <v>9.6628100000000003</v>
      </c>
      <c r="BI33" s="576">
        <v>9.6628100000000003</v>
      </c>
      <c r="BJ33" s="576">
        <v>9.6628100000000003</v>
      </c>
      <c r="BK33" s="576">
        <v>9.6628100000000003</v>
      </c>
      <c r="BL33" s="576">
        <v>9.6628100000000003</v>
      </c>
      <c r="BM33" s="576">
        <v>9.6628100000000003</v>
      </c>
      <c r="BN33" s="576">
        <v>9.6628100000000003</v>
      </c>
      <c r="BO33" s="576">
        <v>9.6628100000000003</v>
      </c>
      <c r="BP33" s="576">
        <v>9.6628100000000003</v>
      </c>
      <c r="BQ33" s="576">
        <v>9.6628100000000003</v>
      </c>
      <c r="BR33" s="576">
        <v>9.6628100000000003</v>
      </c>
      <c r="BS33" s="576">
        <v>9.6628100000000003</v>
      </c>
      <c r="BT33" s="576">
        <v>9.6628100000000003</v>
      </c>
      <c r="BU33" s="576">
        <v>9.6628100000000003</v>
      </c>
      <c r="BV33" s="576">
        <v>9.6628100000000003</v>
      </c>
      <c r="BW33" s="576">
        <v>9.6628100000000003</v>
      </c>
      <c r="BX33" s="576">
        <v>9.6628100000000003</v>
      </c>
      <c r="BY33" s="576">
        <v>9.6628100000000003</v>
      </c>
      <c r="BZ33" s="576">
        <v>9.6628100000000003</v>
      </c>
      <c r="CA33" s="576">
        <v>9.6628100000000003</v>
      </c>
      <c r="CB33" s="576">
        <v>9.6628100000000003</v>
      </c>
      <c r="CC33" s="576">
        <v>9.6628100000000003</v>
      </c>
      <c r="CD33" s="576">
        <v>9.6628100000000003</v>
      </c>
      <c r="CE33" s="576">
        <v>9.6628100000000003</v>
      </c>
      <c r="CF33" s="576">
        <v>9.6628100000000003</v>
      </c>
      <c r="CG33" s="576">
        <v>9.6628100000000003</v>
      </c>
      <c r="CH33" s="576">
        <v>9.6628100000000003</v>
      </c>
      <c r="CI33" s="576">
        <v>9.6628100000000003</v>
      </c>
      <c r="CJ33" s="576">
        <v>9.6628100000000003</v>
      </c>
      <c r="CK33" s="576">
        <v>9.6628100000000003</v>
      </c>
      <c r="CL33" s="576">
        <v>9.6628100000000003</v>
      </c>
      <c r="CM33" s="576">
        <v>9.6628100000000003</v>
      </c>
      <c r="CN33" s="576">
        <v>9.6628100000000003</v>
      </c>
      <c r="CO33" s="576">
        <v>9.6628100000000003</v>
      </c>
      <c r="CP33" s="576">
        <v>9.6628100000000003</v>
      </c>
      <c r="CQ33" s="576">
        <v>9.6628100000000003</v>
      </c>
      <c r="CR33" s="576">
        <v>9.6628100000000003</v>
      </c>
      <c r="CS33" s="576">
        <v>9.6628100000000003</v>
      </c>
      <c r="CT33" s="576">
        <v>9.6628100000000003</v>
      </c>
      <c r="CU33" s="576">
        <v>9.6628100000000003</v>
      </c>
      <c r="CV33" s="576">
        <v>9.6628100000000003</v>
      </c>
      <c r="CW33" s="576">
        <v>9.6628100000000003</v>
      </c>
      <c r="CX33" s="576">
        <v>9.6628100000000003</v>
      </c>
      <c r="CY33" s="576">
        <v>9.6628100000000003</v>
      </c>
      <c r="CZ33" s="726">
        <v>0</v>
      </c>
      <c r="DA33" s="727">
        <v>0</v>
      </c>
      <c r="DB33" s="727">
        <v>0</v>
      </c>
      <c r="DC33" s="727">
        <v>0</v>
      </c>
      <c r="DD33" s="727">
        <v>0</v>
      </c>
      <c r="DE33" s="727">
        <v>0</v>
      </c>
      <c r="DF33" s="727">
        <v>0</v>
      </c>
      <c r="DG33" s="727">
        <v>0</v>
      </c>
      <c r="DH33" s="727">
        <v>0</v>
      </c>
      <c r="DI33" s="727">
        <v>0</v>
      </c>
      <c r="DJ33" s="727">
        <v>0</v>
      </c>
      <c r="DK33" s="727">
        <v>0</v>
      </c>
      <c r="DL33" s="727">
        <v>0</v>
      </c>
      <c r="DM33" s="727">
        <v>0</v>
      </c>
      <c r="DN33" s="727">
        <v>0</v>
      </c>
      <c r="DO33" s="727">
        <v>0</v>
      </c>
      <c r="DP33" s="727">
        <v>0</v>
      </c>
      <c r="DQ33" s="727">
        <v>0</v>
      </c>
      <c r="DR33" s="727">
        <v>0</v>
      </c>
      <c r="DS33" s="727">
        <v>0</v>
      </c>
      <c r="DT33" s="727">
        <v>0</v>
      </c>
      <c r="DU33" s="727">
        <v>0</v>
      </c>
      <c r="DV33" s="727">
        <v>0</v>
      </c>
      <c r="DW33" s="728">
        <v>0</v>
      </c>
    </row>
    <row r="34" spans="2:127" x14ac:dyDescent="0.2">
      <c r="B34" s="744"/>
      <c r="C34" s="74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742"/>
      <c r="S34" s="375"/>
      <c r="T34" s="742"/>
      <c r="U34" s="746" t="s">
        <v>505</v>
      </c>
      <c r="V34" s="397" t="s">
        <v>127</v>
      </c>
      <c r="W34" s="743" t="s">
        <v>501</v>
      </c>
      <c r="X34" s="576">
        <v>0</v>
      </c>
      <c r="Y34" s="576">
        <v>0</v>
      </c>
      <c r="Z34" s="576">
        <v>0</v>
      </c>
      <c r="AA34" s="576">
        <v>0</v>
      </c>
      <c r="AB34" s="576">
        <v>0</v>
      </c>
      <c r="AC34" s="576">
        <v>0</v>
      </c>
      <c r="AD34" s="576">
        <v>0</v>
      </c>
      <c r="AE34" s="576">
        <v>0</v>
      </c>
      <c r="AF34" s="576">
        <v>0</v>
      </c>
      <c r="AG34" s="576">
        <v>0</v>
      </c>
      <c r="AH34" s="576">
        <v>0</v>
      </c>
      <c r="AI34" s="576">
        <v>3.9543423712729329</v>
      </c>
      <c r="AJ34" s="576">
        <v>3.9543423712729329</v>
      </c>
      <c r="AK34" s="576">
        <v>3.9543423712729329</v>
      </c>
      <c r="AL34" s="576">
        <v>4.258522553678544</v>
      </c>
      <c r="AM34" s="576">
        <v>4.8668829184897628</v>
      </c>
      <c r="AN34" s="576">
        <v>4.8668829184897628</v>
      </c>
      <c r="AO34" s="576">
        <v>5.171063100895374</v>
      </c>
      <c r="AP34" s="576">
        <v>5.4752432833009834</v>
      </c>
      <c r="AQ34" s="576">
        <v>5.7794234657065946</v>
      </c>
      <c r="AR34" s="576">
        <v>6.3877838305178134</v>
      </c>
      <c r="AS34" s="576">
        <v>6.6919640129234246</v>
      </c>
      <c r="AT34" s="576">
        <v>7.3003243777346452</v>
      </c>
      <c r="AU34" s="576">
        <v>7.9086847425458657</v>
      </c>
      <c r="AV34" s="576">
        <v>8.5170451073570881</v>
      </c>
      <c r="AW34" s="576">
        <v>8.5170451073570881</v>
      </c>
      <c r="AX34" s="576">
        <v>8.5170451073570881</v>
      </c>
      <c r="AY34" s="576">
        <v>8.5170451073570881</v>
      </c>
      <c r="AZ34" s="576">
        <v>8.5170451073570881</v>
      </c>
      <c r="BA34" s="576">
        <v>8.5170451073570881</v>
      </c>
      <c r="BB34" s="576">
        <v>8.5170451073570881</v>
      </c>
      <c r="BC34" s="576">
        <v>8.5170451073570881</v>
      </c>
      <c r="BD34" s="576">
        <v>8.5170451073570881</v>
      </c>
      <c r="BE34" s="576">
        <v>8.5170451073570881</v>
      </c>
      <c r="BF34" s="576">
        <v>8.5170451073570881</v>
      </c>
      <c r="BG34" s="576">
        <v>8.5170451073570881</v>
      </c>
      <c r="BH34" s="576">
        <v>8.5170451073570881</v>
      </c>
      <c r="BI34" s="576">
        <v>8.5170451073570881</v>
      </c>
      <c r="BJ34" s="576">
        <v>8.5170451073570881</v>
      </c>
      <c r="BK34" s="576">
        <v>8.5170451073570881</v>
      </c>
      <c r="BL34" s="576">
        <v>8.5170451073570881</v>
      </c>
      <c r="BM34" s="576">
        <v>8.5170451073570881</v>
      </c>
      <c r="BN34" s="576">
        <v>8.5170451073570881</v>
      </c>
      <c r="BO34" s="576">
        <v>8.5170451073570881</v>
      </c>
      <c r="BP34" s="576">
        <v>8.5170451073570881</v>
      </c>
      <c r="BQ34" s="576">
        <v>8.5170451073570881</v>
      </c>
      <c r="BR34" s="576">
        <v>8.5170451073570881</v>
      </c>
      <c r="BS34" s="576">
        <v>8.5170451073570881</v>
      </c>
      <c r="BT34" s="576">
        <v>8.5170451073570881</v>
      </c>
      <c r="BU34" s="576">
        <v>8.5170451073570881</v>
      </c>
      <c r="BV34" s="576">
        <v>8.5170451073570881</v>
      </c>
      <c r="BW34" s="576">
        <v>8.5170451073570881</v>
      </c>
      <c r="BX34" s="576">
        <v>8.5170451073570881</v>
      </c>
      <c r="BY34" s="576">
        <v>8.5170451073570881</v>
      </c>
      <c r="BZ34" s="576">
        <v>8.5170451073570881</v>
      </c>
      <c r="CA34" s="576">
        <v>8.5170451073570881</v>
      </c>
      <c r="CB34" s="576">
        <v>8.5170451073570881</v>
      </c>
      <c r="CC34" s="576">
        <v>8.5170451073570881</v>
      </c>
      <c r="CD34" s="576">
        <v>8.5170451073570881</v>
      </c>
      <c r="CE34" s="576">
        <v>8.5170451073570881</v>
      </c>
      <c r="CF34" s="576">
        <v>8.5170451073570881</v>
      </c>
      <c r="CG34" s="576">
        <v>8.5170451073570881</v>
      </c>
      <c r="CH34" s="576">
        <v>8.5170451073570881</v>
      </c>
      <c r="CI34" s="576">
        <v>8.5170451073570881</v>
      </c>
      <c r="CJ34" s="576">
        <v>8.5170451073570881</v>
      </c>
      <c r="CK34" s="576">
        <v>8.5170451073570881</v>
      </c>
      <c r="CL34" s="576">
        <v>8.5170451073570881</v>
      </c>
      <c r="CM34" s="576">
        <v>8.5170451073570881</v>
      </c>
      <c r="CN34" s="576">
        <v>8.5170451073570881</v>
      </c>
      <c r="CO34" s="576">
        <v>8.5170451073570881</v>
      </c>
      <c r="CP34" s="576">
        <v>8.5170451073570881</v>
      </c>
      <c r="CQ34" s="576">
        <v>8.5170451073570881</v>
      </c>
      <c r="CR34" s="576">
        <v>8.5170451073570881</v>
      </c>
      <c r="CS34" s="576">
        <v>8.5170451073570881</v>
      </c>
      <c r="CT34" s="576">
        <v>8.5170451073570881</v>
      </c>
      <c r="CU34" s="576">
        <v>8.5170451073570881</v>
      </c>
      <c r="CV34" s="576">
        <v>8.5170451073570881</v>
      </c>
      <c r="CW34" s="576">
        <v>8.5170451073570881</v>
      </c>
      <c r="CX34" s="576">
        <v>8.5170451073570881</v>
      </c>
      <c r="CY34" s="576">
        <v>8.5170451073570881</v>
      </c>
      <c r="CZ34" s="726">
        <v>0</v>
      </c>
      <c r="DA34" s="727">
        <v>0</v>
      </c>
      <c r="DB34" s="727">
        <v>0</v>
      </c>
      <c r="DC34" s="727">
        <v>0</v>
      </c>
      <c r="DD34" s="727">
        <v>0</v>
      </c>
      <c r="DE34" s="727">
        <v>0</v>
      </c>
      <c r="DF34" s="727">
        <v>0</v>
      </c>
      <c r="DG34" s="727">
        <v>0</v>
      </c>
      <c r="DH34" s="727">
        <v>0</v>
      </c>
      <c r="DI34" s="727">
        <v>0</v>
      </c>
      <c r="DJ34" s="727">
        <v>0</v>
      </c>
      <c r="DK34" s="727">
        <v>0</v>
      </c>
      <c r="DL34" s="727">
        <v>0</v>
      </c>
      <c r="DM34" s="727">
        <v>0</v>
      </c>
      <c r="DN34" s="727">
        <v>0</v>
      </c>
      <c r="DO34" s="727">
        <v>0</v>
      </c>
      <c r="DP34" s="727">
        <v>0</v>
      </c>
      <c r="DQ34" s="727">
        <v>0</v>
      </c>
      <c r="DR34" s="727">
        <v>0</v>
      </c>
      <c r="DS34" s="727">
        <v>0</v>
      </c>
      <c r="DT34" s="727">
        <v>0</v>
      </c>
      <c r="DU34" s="727">
        <v>0</v>
      </c>
      <c r="DV34" s="727">
        <v>0</v>
      </c>
      <c r="DW34" s="728">
        <v>0</v>
      </c>
    </row>
    <row r="35" spans="2:127" x14ac:dyDescent="0.2">
      <c r="B35" s="744"/>
      <c r="C35" s="74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742"/>
      <c r="S35" s="375"/>
      <c r="T35" s="742"/>
      <c r="U35" s="734" t="s">
        <v>506</v>
      </c>
      <c r="V35" s="318" t="s">
        <v>127</v>
      </c>
      <c r="W35" s="743" t="s">
        <v>501</v>
      </c>
      <c r="X35" s="576">
        <v>0</v>
      </c>
      <c r="Y35" s="576">
        <v>0</v>
      </c>
      <c r="Z35" s="576">
        <v>0</v>
      </c>
      <c r="AA35" s="576">
        <v>0</v>
      </c>
      <c r="AB35" s="576">
        <v>0</v>
      </c>
      <c r="AC35" s="576">
        <v>0</v>
      </c>
      <c r="AD35" s="576">
        <v>0</v>
      </c>
      <c r="AE35" s="576">
        <v>0</v>
      </c>
      <c r="AF35" s="576">
        <v>0</v>
      </c>
      <c r="AG35" s="576">
        <v>0</v>
      </c>
      <c r="AH35" s="576">
        <v>0</v>
      </c>
      <c r="AI35" s="576">
        <v>0</v>
      </c>
      <c r="AJ35" s="576">
        <v>0</v>
      </c>
      <c r="AK35" s="576">
        <v>0</v>
      </c>
      <c r="AL35" s="576">
        <v>0</v>
      </c>
      <c r="AM35" s="576">
        <v>0</v>
      </c>
      <c r="AN35" s="576">
        <v>0</v>
      </c>
      <c r="AO35" s="576">
        <v>0</v>
      </c>
      <c r="AP35" s="576">
        <v>0</v>
      </c>
      <c r="AQ35" s="576">
        <v>0</v>
      </c>
      <c r="AR35" s="576">
        <v>0</v>
      </c>
      <c r="AS35" s="576">
        <v>0</v>
      </c>
      <c r="AT35" s="576">
        <v>0</v>
      </c>
      <c r="AU35" s="576">
        <v>0</v>
      </c>
      <c r="AV35" s="576">
        <v>0</v>
      </c>
      <c r="AW35" s="576">
        <v>0</v>
      </c>
      <c r="AX35" s="576">
        <v>0</v>
      </c>
      <c r="AY35" s="576">
        <v>0</v>
      </c>
      <c r="AZ35" s="576">
        <v>0</v>
      </c>
      <c r="BA35" s="576">
        <v>0</v>
      </c>
      <c r="BB35" s="576">
        <v>0</v>
      </c>
      <c r="BC35" s="576">
        <v>0</v>
      </c>
      <c r="BD35" s="576">
        <v>0</v>
      </c>
      <c r="BE35" s="576">
        <v>0</v>
      </c>
      <c r="BF35" s="576">
        <v>0</v>
      </c>
      <c r="BG35" s="576">
        <v>0</v>
      </c>
      <c r="BH35" s="576">
        <v>0</v>
      </c>
      <c r="BI35" s="576">
        <v>0</v>
      </c>
      <c r="BJ35" s="576">
        <v>0</v>
      </c>
      <c r="BK35" s="576">
        <v>0</v>
      </c>
      <c r="BL35" s="576">
        <v>0</v>
      </c>
      <c r="BM35" s="576">
        <v>0</v>
      </c>
      <c r="BN35" s="576">
        <v>0</v>
      </c>
      <c r="BO35" s="576">
        <v>0</v>
      </c>
      <c r="BP35" s="576">
        <v>0</v>
      </c>
      <c r="BQ35" s="576">
        <v>0</v>
      </c>
      <c r="BR35" s="576">
        <v>0</v>
      </c>
      <c r="BS35" s="576">
        <v>0</v>
      </c>
      <c r="BT35" s="576">
        <v>0</v>
      </c>
      <c r="BU35" s="576">
        <v>0</v>
      </c>
      <c r="BV35" s="576">
        <v>0</v>
      </c>
      <c r="BW35" s="576">
        <v>0</v>
      </c>
      <c r="BX35" s="576">
        <v>0</v>
      </c>
      <c r="BY35" s="576">
        <v>0</v>
      </c>
      <c r="BZ35" s="576">
        <v>0</v>
      </c>
      <c r="CA35" s="576">
        <v>0</v>
      </c>
      <c r="CB35" s="576">
        <v>0</v>
      </c>
      <c r="CC35" s="576">
        <v>0</v>
      </c>
      <c r="CD35" s="576">
        <v>0</v>
      </c>
      <c r="CE35" s="576">
        <v>0</v>
      </c>
      <c r="CF35" s="576">
        <v>0</v>
      </c>
      <c r="CG35" s="576">
        <v>0</v>
      </c>
      <c r="CH35" s="576">
        <v>0</v>
      </c>
      <c r="CI35" s="576">
        <v>0</v>
      </c>
      <c r="CJ35" s="576">
        <v>0</v>
      </c>
      <c r="CK35" s="576">
        <v>0</v>
      </c>
      <c r="CL35" s="576">
        <v>0</v>
      </c>
      <c r="CM35" s="576">
        <v>0</v>
      </c>
      <c r="CN35" s="576">
        <v>0</v>
      </c>
      <c r="CO35" s="576">
        <v>0</v>
      </c>
      <c r="CP35" s="576">
        <v>0</v>
      </c>
      <c r="CQ35" s="576">
        <v>0</v>
      </c>
      <c r="CR35" s="576">
        <v>0</v>
      </c>
      <c r="CS35" s="576">
        <v>0</v>
      </c>
      <c r="CT35" s="576">
        <v>0</v>
      </c>
      <c r="CU35" s="576">
        <v>0</v>
      </c>
      <c r="CV35" s="576">
        <v>0</v>
      </c>
      <c r="CW35" s="576">
        <v>0</v>
      </c>
      <c r="CX35" s="576">
        <v>0</v>
      </c>
      <c r="CY35" s="576">
        <v>0</v>
      </c>
      <c r="CZ35" s="726">
        <v>0</v>
      </c>
      <c r="DA35" s="727">
        <v>0</v>
      </c>
      <c r="DB35" s="727">
        <v>0</v>
      </c>
      <c r="DC35" s="727">
        <v>0</v>
      </c>
      <c r="DD35" s="727">
        <v>0</v>
      </c>
      <c r="DE35" s="727">
        <v>0</v>
      </c>
      <c r="DF35" s="727">
        <v>0</v>
      </c>
      <c r="DG35" s="727">
        <v>0</v>
      </c>
      <c r="DH35" s="727">
        <v>0</v>
      </c>
      <c r="DI35" s="727">
        <v>0</v>
      </c>
      <c r="DJ35" s="727">
        <v>0</v>
      </c>
      <c r="DK35" s="727">
        <v>0</v>
      </c>
      <c r="DL35" s="727">
        <v>0</v>
      </c>
      <c r="DM35" s="727">
        <v>0</v>
      </c>
      <c r="DN35" s="727">
        <v>0</v>
      </c>
      <c r="DO35" s="727">
        <v>0</v>
      </c>
      <c r="DP35" s="727">
        <v>0</v>
      </c>
      <c r="DQ35" s="727">
        <v>0</v>
      </c>
      <c r="DR35" s="727">
        <v>0</v>
      </c>
      <c r="DS35" s="727">
        <v>0</v>
      </c>
      <c r="DT35" s="727">
        <v>0</v>
      </c>
      <c r="DU35" s="727">
        <v>0</v>
      </c>
      <c r="DV35" s="727">
        <v>0</v>
      </c>
      <c r="DW35" s="728">
        <v>0</v>
      </c>
    </row>
    <row r="36" spans="2:127" x14ac:dyDescent="0.2">
      <c r="B36" s="151"/>
      <c r="C36" s="74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742"/>
      <c r="S36" s="375"/>
      <c r="T36" s="742"/>
      <c r="U36" s="734" t="s">
        <v>507</v>
      </c>
      <c r="V36" s="318" t="s">
        <v>127</v>
      </c>
      <c r="W36" s="743" t="s">
        <v>501</v>
      </c>
      <c r="X36" s="576">
        <v>0</v>
      </c>
      <c r="Y36" s="576">
        <v>0</v>
      </c>
      <c r="Z36" s="576">
        <v>0</v>
      </c>
      <c r="AA36" s="576">
        <v>0</v>
      </c>
      <c r="AB36" s="576">
        <v>0</v>
      </c>
      <c r="AC36" s="576">
        <v>0</v>
      </c>
      <c r="AD36" s="576">
        <v>0</v>
      </c>
      <c r="AE36" s="576">
        <v>0</v>
      </c>
      <c r="AF36" s="576">
        <v>0</v>
      </c>
      <c r="AG36" s="576">
        <v>0</v>
      </c>
      <c r="AH36" s="576">
        <v>8.5900999999999996</v>
      </c>
      <c r="AI36" s="576">
        <v>8.9450599999999998</v>
      </c>
      <c r="AJ36" s="576">
        <v>8.9556100000000001</v>
      </c>
      <c r="AK36" s="576">
        <v>9.6985100000000006</v>
      </c>
      <c r="AL36" s="576">
        <v>10.552479999999999</v>
      </c>
      <c r="AM36" s="576">
        <v>11.15185</v>
      </c>
      <c r="AN36" s="576">
        <v>11.46861</v>
      </c>
      <c r="AO36" s="576">
        <v>12.211079999999999</v>
      </c>
      <c r="AP36" s="576">
        <v>13.119669999999999</v>
      </c>
      <c r="AQ36" s="576">
        <v>14.102780000000001</v>
      </c>
      <c r="AR36" s="576">
        <v>14.664709999999999</v>
      </c>
      <c r="AS36" s="576">
        <v>16.072590000000002</v>
      </c>
      <c r="AT36" s="576">
        <v>17.445589999999999</v>
      </c>
      <c r="AU36" s="576">
        <v>19.247040000000002</v>
      </c>
      <c r="AV36" s="576">
        <v>20.531770000000002</v>
      </c>
      <c r="AW36" s="576">
        <v>20.531770000000002</v>
      </c>
      <c r="AX36" s="576">
        <v>20.531770000000002</v>
      </c>
      <c r="AY36" s="576">
        <v>20.531770000000002</v>
      </c>
      <c r="AZ36" s="576">
        <v>20.531770000000002</v>
      </c>
      <c r="BA36" s="576">
        <v>20.531770000000002</v>
      </c>
      <c r="BB36" s="576">
        <v>20.531770000000002</v>
      </c>
      <c r="BC36" s="576">
        <v>20.531770000000002</v>
      </c>
      <c r="BD36" s="576">
        <v>20.531770000000002</v>
      </c>
      <c r="BE36" s="576">
        <v>20.531770000000002</v>
      </c>
      <c r="BF36" s="576">
        <v>20.531770000000002</v>
      </c>
      <c r="BG36" s="576">
        <v>20.531770000000002</v>
      </c>
      <c r="BH36" s="576">
        <v>20.531770000000002</v>
      </c>
      <c r="BI36" s="576">
        <v>20.531770000000002</v>
      </c>
      <c r="BJ36" s="576">
        <v>20.531770000000002</v>
      </c>
      <c r="BK36" s="576">
        <v>20.531770000000002</v>
      </c>
      <c r="BL36" s="576">
        <v>20.531770000000002</v>
      </c>
      <c r="BM36" s="576">
        <v>20.531770000000002</v>
      </c>
      <c r="BN36" s="576">
        <v>20.531770000000002</v>
      </c>
      <c r="BO36" s="576">
        <v>20.531770000000002</v>
      </c>
      <c r="BP36" s="576">
        <v>20.531770000000002</v>
      </c>
      <c r="BQ36" s="576">
        <v>20.531770000000002</v>
      </c>
      <c r="BR36" s="576">
        <v>20.531770000000002</v>
      </c>
      <c r="BS36" s="576">
        <v>20.531770000000002</v>
      </c>
      <c r="BT36" s="576">
        <v>20.531770000000002</v>
      </c>
      <c r="BU36" s="576">
        <v>20.531770000000002</v>
      </c>
      <c r="BV36" s="576">
        <v>20.531770000000002</v>
      </c>
      <c r="BW36" s="576">
        <v>20.531770000000002</v>
      </c>
      <c r="BX36" s="576">
        <v>20.531770000000002</v>
      </c>
      <c r="BY36" s="576">
        <v>20.531770000000002</v>
      </c>
      <c r="BZ36" s="576">
        <v>20.531770000000002</v>
      </c>
      <c r="CA36" s="576">
        <v>20.531770000000002</v>
      </c>
      <c r="CB36" s="576">
        <v>20.531770000000002</v>
      </c>
      <c r="CC36" s="576">
        <v>20.531770000000002</v>
      </c>
      <c r="CD36" s="576">
        <v>20.531770000000002</v>
      </c>
      <c r="CE36" s="576">
        <v>20.531770000000002</v>
      </c>
      <c r="CF36" s="576">
        <v>20.531770000000002</v>
      </c>
      <c r="CG36" s="576">
        <v>20.531770000000002</v>
      </c>
      <c r="CH36" s="576">
        <v>20.531770000000002</v>
      </c>
      <c r="CI36" s="576">
        <v>20.531770000000002</v>
      </c>
      <c r="CJ36" s="576">
        <v>20.531770000000002</v>
      </c>
      <c r="CK36" s="576">
        <v>20.531770000000002</v>
      </c>
      <c r="CL36" s="576">
        <v>20.531770000000002</v>
      </c>
      <c r="CM36" s="576">
        <v>20.531770000000002</v>
      </c>
      <c r="CN36" s="576">
        <v>20.531770000000002</v>
      </c>
      <c r="CO36" s="576">
        <v>20.531770000000002</v>
      </c>
      <c r="CP36" s="576">
        <v>20.531770000000002</v>
      </c>
      <c r="CQ36" s="576">
        <v>20.531770000000002</v>
      </c>
      <c r="CR36" s="576">
        <v>20.531770000000002</v>
      </c>
      <c r="CS36" s="576">
        <v>20.531770000000002</v>
      </c>
      <c r="CT36" s="576">
        <v>20.531770000000002</v>
      </c>
      <c r="CU36" s="576">
        <v>20.531770000000002</v>
      </c>
      <c r="CV36" s="576">
        <v>20.531770000000002</v>
      </c>
      <c r="CW36" s="576">
        <v>20.531770000000002</v>
      </c>
      <c r="CX36" s="576">
        <v>20.531770000000002</v>
      </c>
      <c r="CY36" s="576">
        <v>20.531770000000002</v>
      </c>
      <c r="CZ36" s="726">
        <v>0</v>
      </c>
      <c r="DA36" s="727">
        <v>0</v>
      </c>
      <c r="DB36" s="727">
        <v>0</v>
      </c>
      <c r="DC36" s="727">
        <v>0</v>
      </c>
      <c r="DD36" s="727">
        <v>0</v>
      </c>
      <c r="DE36" s="727">
        <v>0</v>
      </c>
      <c r="DF36" s="727">
        <v>0</v>
      </c>
      <c r="DG36" s="727">
        <v>0</v>
      </c>
      <c r="DH36" s="727">
        <v>0</v>
      </c>
      <c r="DI36" s="727">
        <v>0</v>
      </c>
      <c r="DJ36" s="727">
        <v>0</v>
      </c>
      <c r="DK36" s="727">
        <v>0</v>
      </c>
      <c r="DL36" s="727">
        <v>0</v>
      </c>
      <c r="DM36" s="727">
        <v>0</v>
      </c>
      <c r="DN36" s="727">
        <v>0</v>
      </c>
      <c r="DO36" s="727">
        <v>0</v>
      </c>
      <c r="DP36" s="727">
        <v>0</v>
      </c>
      <c r="DQ36" s="727">
        <v>0</v>
      </c>
      <c r="DR36" s="727">
        <v>0</v>
      </c>
      <c r="DS36" s="727">
        <v>0</v>
      </c>
      <c r="DT36" s="727">
        <v>0</v>
      </c>
      <c r="DU36" s="727">
        <v>0</v>
      </c>
      <c r="DV36" s="727">
        <v>0</v>
      </c>
      <c r="DW36" s="728">
        <v>0</v>
      </c>
    </row>
    <row r="37" spans="2:127" x14ac:dyDescent="0.2">
      <c r="B37" s="151"/>
      <c r="C37" s="74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742"/>
      <c r="S37" s="375"/>
      <c r="T37" s="742"/>
      <c r="U37" s="734" t="s">
        <v>508</v>
      </c>
      <c r="V37" s="318" t="s">
        <v>127</v>
      </c>
      <c r="W37" s="743" t="s">
        <v>501</v>
      </c>
      <c r="X37" s="576">
        <v>0</v>
      </c>
      <c r="Y37" s="576">
        <v>0</v>
      </c>
      <c r="Z37" s="576">
        <v>0</v>
      </c>
      <c r="AA37" s="576">
        <v>0</v>
      </c>
      <c r="AB37" s="576">
        <v>0</v>
      </c>
      <c r="AC37" s="576">
        <v>0</v>
      </c>
      <c r="AD37" s="576">
        <v>0</v>
      </c>
      <c r="AE37" s="576">
        <v>0</v>
      </c>
      <c r="AF37" s="576">
        <v>0</v>
      </c>
      <c r="AG37" s="576">
        <v>0</v>
      </c>
      <c r="AH37" s="576">
        <v>0</v>
      </c>
      <c r="AI37" s="576">
        <v>0</v>
      </c>
      <c r="AJ37" s="576">
        <v>0</v>
      </c>
      <c r="AK37" s="576">
        <v>0</v>
      </c>
      <c r="AL37" s="576">
        <v>0</v>
      </c>
      <c r="AM37" s="576">
        <v>0</v>
      </c>
      <c r="AN37" s="576">
        <v>0</v>
      </c>
      <c r="AO37" s="576">
        <v>0</v>
      </c>
      <c r="AP37" s="576">
        <v>0</v>
      </c>
      <c r="AQ37" s="576">
        <v>0</v>
      </c>
      <c r="AR37" s="576">
        <v>0</v>
      </c>
      <c r="AS37" s="576">
        <v>0</v>
      </c>
      <c r="AT37" s="576">
        <v>0</v>
      </c>
      <c r="AU37" s="576">
        <v>0</v>
      </c>
      <c r="AV37" s="576">
        <v>0</v>
      </c>
      <c r="AW37" s="576">
        <v>0</v>
      </c>
      <c r="AX37" s="576">
        <v>0</v>
      </c>
      <c r="AY37" s="576">
        <v>0</v>
      </c>
      <c r="AZ37" s="576">
        <v>0</v>
      </c>
      <c r="BA37" s="576">
        <v>0</v>
      </c>
      <c r="BB37" s="576">
        <v>0</v>
      </c>
      <c r="BC37" s="576">
        <v>0</v>
      </c>
      <c r="BD37" s="576">
        <v>0</v>
      </c>
      <c r="BE37" s="576">
        <v>0</v>
      </c>
      <c r="BF37" s="576">
        <v>0</v>
      </c>
      <c r="BG37" s="576">
        <v>0</v>
      </c>
      <c r="BH37" s="576">
        <v>0</v>
      </c>
      <c r="BI37" s="576">
        <v>0</v>
      </c>
      <c r="BJ37" s="576">
        <v>0</v>
      </c>
      <c r="BK37" s="576">
        <v>0</v>
      </c>
      <c r="BL37" s="576">
        <v>0</v>
      </c>
      <c r="BM37" s="576">
        <v>0</v>
      </c>
      <c r="BN37" s="576">
        <v>0</v>
      </c>
      <c r="BO37" s="576">
        <v>0</v>
      </c>
      <c r="BP37" s="576">
        <v>0</v>
      </c>
      <c r="BQ37" s="576">
        <v>0</v>
      </c>
      <c r="BR37" s="576">
        <v>0</v>
      </c>
      <c r="BS37" s="576">
        <v>0</v>
      </c>
      <c r="BT37" s="576">
        <v>0</v>
      </c>
      <c r="BU37" s="576">
        <v>0</v>
      </c>
      <c r="BV37" s="576">
        <v>0</v>
      </c>
      <c r="BW37" s="576">
        <v>0</v>
      </c>
      <c r="BX37" s="576">
        <v>0</v>
      </c>
      <c r="BY37" s="576">
        <v>0</v>
      </c>
      <c r="BZ37" s="576">
        <v>0</v>
      </c>
      <c r="CA37" s="576">
        <v>0</v>
      </c>
      <c r="CB37" s="576">
        <v>0</v>
      </c>
      <c r="CC37" s="576">
        <v>0</v>
      </c>
      <c r="CD37" s="576">
        <v>0</v>
      </c>
      <c r="CE37" s="576">
        <v>0</v>
      </c>
      <c r="CF37" s="576">
        <v>0</v>
      </c>
      <c r="CG37" s="576">
        <v>0</v>
      </c>
      <c r="CH37" s="576">
        <v>0</v>
      </c>
      <c r="CI37" s="576">
        <v>0</v>
      </c>
      <c r="CJ37" s="576">
        <v>0</v>
      </c>
      <c r="CK37" s="576">
        <v>0</v>
      </c>
      <c r="CL37" s="576">
        <v>0</v>
      </c>
      <c r="CM37" s="576">
        <v>0</v>
      </c>
      <c r="CN37" s="576">
        <v>0</v>
      </c>
      <c r="CO37" s="576">
        <v>0</v>
      </c>
      <c r="CP37" s="576">
        <v>0</v>
      </c>
      <c r="CQ37" s="576">
        <v>0</v>
      </c>
      <c r="CR37" s="576">
        <v>0</v>
      </c>
      <c r="CS37" s="576">
        <v>0</v>
      </c>
      <c r="CT37" s="576">
        <v>0</v>
      </c>
      <c r="CU37" s="576">
        <v>0</v>
      </c>
      <c r="CV37" s="576">
        <v>0</v>
      </c>
      <c r="CW37" s="576">
        <v>0</v>
      </c>
      <c r="CX37" s="576">
        <v>0</v>
      </c>
      <c r="CY37" s="576">
        <v>0</v>
      </c>
      <c r="CZ37" s="726">
        <v>0</v>
      </c>
      <c r="DA37" s="727">
        <v>0</v>
      </c>
      <c r="DB37" s="727">
        <v>0</v>
      </c>
      <c r="DC37" s="727">
        <v>0</v>
      </c>
      <c r="DD37" s="727">
        <v>0</v>
      </c>
      <c r="DE37" s="727">
        <v>0</v>
      </c>
      <c r="DF37" s="727">
        <v>0</v>
      </c>
      <c r="DG37" s="727">
        <v>0</v>
      </c>
      <c r="DH37" s="727">
        <v>0</v>
      </c>
      <c r="DI37" s="727">
        <v>0</v>
      </c>
      <c r="DJ37" s="727">
        <v>0</v>
      </c>
      <c r="DK37" s="727">
        <v>0</v>
      </c>
      <c r="DL37" s="727">
        <v>0</v>
      </c>
      <c r="DM37" s="727">
        <v>0</v>
      </c>
      <c r="DN37" s="727">
        <v>0</v>
      </c>
      <c r="DO37" s="727">
        <v>0</v>
      </c>
      <c r="DP37" s="727">
        <v>0</v>
      </c>
      <c r="DQ37" s="727">
        <v>0</v>
      </c>
      <c r="DR37" s="727">
        <v>0</v>
      </c>
      <c r="DS37" s="727">
        <v>0</v>
      </c>
      <c r="DT37" s="727">
        <v>0</v>
      </c>
      <c r="DU37" s="727">
        <v>0</v>
      </c>
      <c r="DV37" s="727">
        <v>0</v>
      </c>
      <c r="DW37" s="728">
        <v>0</v>
      </c>
    </row>
    <row r="38" spans="2:127" x14ac:dyDescent="0.2">
      <c r="B38" s="151"/>
      <c r="C38" s="74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742"/>
      <c r="S38" s="375"/>
      <c r="T38" s="742"/>
      <c r="U38" s="734" t="s">
        <v>509</v>
      </c>
      <c r="V38" s="318" t="s">
        <v>127</v>
      </c>
      <c r="W38" s="743" t="s">
        <v>501</v>
      </c>
      <c r="X38" s="576">
        <v>44.19</v>
      </c>
      <c r="Y38" s="576">
        <v>44.19</v>
      </c>
      <c r="Z38" s="576">
        <v>44.19</v>
      </c>
      <c r="AA38" s="576">
        <v>44.19</v>
      </c>
      <c r="AB38" s="576">
        <v>44.19</v>
      </c>
      <c r="AC38" s="576">
        <v>44.19</v>
      </c>
      <c r="AD38" s="576">
        <v>44.19</v>
      </c>
      <c r="AE38" s="576">
        <v>44.19</v>
      </c>
      <c r="AF38" s="576">
        <v>44.19</v>
      </c>
      <c r="AG38" s="576">
        <v>44.19</v>
      </c>
      <c r="AH38" s="576">
        <v>65.47</v>
      </c>
      <c r="AI38" s="576">
        <v>51.66</v>
      </c>
      <c r="AJ38" s="576">
        <v>51.04</v>
      </c>
      <c r="AK38" s="576">
        <v>53.11</v>
      </c>
      <c r="AL38" s="576">
        <v>54.2</v>
      </c>
      <c r="AM38" s="576">
        <v>54.39</v>
      </c>
      <c r="AN38" s="576">
        <v>54.22</v>
      </c>
      <c r="AO38" s="576">
        <v>55.88</v>
      </c>
      <c r="AP38" s="576">
        <v>57.32</v>
      </c>
      <c r="AQ38" s="576">
        <v>58.86</v>
      </c>
      <c r="AR38" s="576">
        <v>58.92</v>
      </c>
      <c r="AS38" s="576">
        <v>62.83</v>
      </c>
      <c r="AT38" s="576">
        <v>65.25</v>
      </c>
      <c r="AU38" s="576">
        <v>69.92</v>
      </c>
      <c r="AV38" s="576">
        <v>72.11</v>
      </c>
      <c r="AW38" s="576">
        <v>72.11</v>
      </c>
      <c r="AX38" s="576">
        <v>72.11</v>
      </c>
      <c r="AY38" s="576">
        <v>72.11</v>
      </c>
      <c r="AZ38" s="576">
        <v>72.11</v>
      </c>
      <c r="BA38" s="576">
        <v>72.11</v>
      </c>
      <c r="BB38" s="576">
        <v>72.11</v>
      </c>
      <c r="BC38" s="576">
        <v>72.11</v>
      </c>
      <c r="BD38" s="576">
        <v>72.11</v>
      </c>
      <c r="BE38" s="576">
        <v>72.11</v>
      </c>
      <c r="BF38" s="576">
        <v>72.11</v>
      </c>
      <c r="BG38" s="576">
        <v>72.11</v>
      </c>
      <c r="BH38" s="576">
        <v>72.11</v>
      </c>
      <c r="BI38" s="576">
        <v>72.11</v>
      </c>
      <c r="BJ38" s="576">
        <v>72.11</v>
      </c>
      <c r="BK38" s="576">
        <v>72.11</v>
      </c>
      <c r="BL38" s="576">
        <v>72.11</v>
      </c>
      <c r="BM38" s="576">
        <v>72.11</v>
      </c>
      <c r="BN38" s="576">
        <v>72.11</v>
      </c>
      <c r="BO38" s="576">
        <v>72.11</v>
      </c>
      <c r="BP38" s="576">
        <v>72.11</v>
      </c>
      <c r="BQ38" s="576">
        <v>72.11</v>
      </c>
      <c r="BR38" s="576">
        <v>72.11</v>
      </c>
      <c r="BS38" s="576">
        <v>72.11</v>
      </c>
      <c r="BT38" s="576">
        <v>72.11</v>
      </c>
      <c r="BU38" s="576">
        <v>72.11</v>
      </c>
      <c r="BV38" s="576">
        <v>72.11</v>
      </c>
      <c r="BW38" s="576">
        <v>72.11</v>
      </c>
      <c r="BX38" s="576">
        <v>72.11</v>
      </c>
      <c r="BY38" s="576">
        <v>72.11</v>
      </c>
      <c r="BZ38" s="576">
        <v>72.11</v>
      </c>
      <c r="CA38" s="576">
        <v>72.11</v>
      </c>
      <c r="CB38" s="576">
        <v>72.11</v>
      </c>
      <c r="CC38" s="576">
        <v>72.11</v>
      </c>
      <c r="CD38" s="576">
        <v>72.11</v>
      </c>
      <c r="CE38" s="576">
        <v>72.11</v>
      </c>
      <c r="CF38" s="576">
        <v>72.11</v>
      </c>
      <c r="CG38" s="576">
        <v>72.11</v>
      </c>
      <c r="CH38" s="576">
        <v>72.11</v>
      </c>
      <c r="CI38" s="576">
        <v>72.11</v>
      </c>
      <c r="CJ38" s="576">
        <v>72.11</v>
      </c>
      <c r="CK38" s="576">
        <v>72.11</v>
      </c>
      <c r="CL38" s="576">
        <v>72.11</v>
      </c>
      <c r="CM38" s="576">
        <v>72.11</v>
      </c>
      <c r="CN38" s="576">
        <v>72.11</v>
      </c>
      <c r="CO38" s="576">
        <v>72.11</v>
      </c>
      <c r="CP38" s="576">
        <v>72.11</v>
      </c>
      <c r="CQ38" s="576">
        <v>72.11</v>
      </c>
      <c r="CR38" s="576">
        <v>72.11</v>
      </c>
      <c r="CS38" s="576">
        <v>72.11</v>
      </c>
      <c r="CT38" s="576">
        <v>72.11</v>
      </c>
      <c r="CU38" s="576">
        <v>72.11</v>
      </c>
      <c r="CV38" s="576">
        <v>72.11</v>
      </c>
      <c r="CW38" s="576">
        <v>72.11</v>
      </c>
      <c r="CX38" s="576">
        <v>72.11</v>
      </c>
      <c r="CY38" s="576">
        <v>72.11</v>
      </c>
      <c r="CZ38" s="726">
        <v>0</v>
      </c>
      <c r="DA38" s="727">
        <v>0</v>
      </c>
      <c r="DB38" s="727">
        <v>0</v>
      </c>
      <c r="DC38" s="727">
        <v>0</v>
      </c>
      <c r="DD38" s="727">
        <v>0</v>
      </c>
      <c r="DE38" s="727">
        <v>0</v>
      </c>
      <c r="DF38" s="727">
        <v>0</v>
      </c>
      <c r="DG38" s="727">
        <v>0</v>
      </c>
      <c r="DH38" s="727">
        <v>0</v>
      </c>
      <c r="DI38" s="727">
        <v>0</v>
      </c>
      <c r="DJ38" s="727">
        <v>0</v>
      </c>
      <c r="DK38" s="727">
        <v>0</v>
      </c>
      <c r="DL38" s="727">
        <v>0</v>
      </c>
      <c r="DM38" s="727">
        <v>0</v>
      </c>
      <c r="DN38" s="727">
        <v>0</v>
      </c>
      <c r="DO38" s="727">
        <v>0</v>
      </c>
      <c r="DP38" s="727">
        <v>0</v>
      </c>
      <c r="DQ38" s="727">
        <v>0</v>
      </c>
      <c r="DR38" s="727">
        <v>0</v>
      </c>
      <c r="DS38" s="727">
        <v>0</v>
      </c>
      <c r="DT38" s="727">
        <v>0</v>
      </c>
      <c r="DU38" s="727">
        <v>0</v>
      </c>
      <c r="DV38" s="727">
        <v>0</v>
      </c>
      <c r="DW38" s="728">
        <v>0</v>
      </c>
    </row>
    <row r="39" spans="2:127" x14ac:dyDescent="0.2">
      <c r="B39" s="151"/>
      <c r="C39" s="74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742"/>
      <c r="S39" s="375"/>
      <c r="T39" s="742"/>
      <c r="U39" s="747" t="s">
        <v>510</v>
      </c>
      <c r="V39" s="318" t="s">
        <v>127</v>
      </c>
      <c r="W39" s="743" t="s">
        <v>501</v>
      </c>
      <c r="X39" s="576">
        <v>0</v>
      </c>
      <c r="Y39" s="576">
        <v>0</v>
      </c>
      <c r="Z39" s="576">
        <v>0</v>
      </c>
      <c r="AA39" s="576">
        <v>0</v>
      </c>
      <c r="AB39" s="576">
        <v>0</v>
      </c>
      <c r="AC39" s="576">
        <v>0</v>
      </c>
      <c r="AD39" s="576">
        <v>0</v>
      </c>
      <c r="AE39" s="576">
        <v>0</v>
      </c>
      <c r="AF39" s="576">
        <v>0</v>
      </c>
      <c r="AG39" s="576">
        <v>0</v>
      </c>
      <c r="AH39" s="576">
        <v>0</v>
      </c>
      <c r="AI39" s="576">
        <v>0</v>
      </c>
      <c r="AJ39" s="576">
        <v>0</v>
      </c>
      <c r="AK39" s="576">
        <v>0</v>
      </c>
      <c r="AL39" s="576">
        <v>0</v>
      </c>
      <c r="AM39" s="576">
        <v>0</v>
      </c>
      <c r="AN39" s="576">
        <v>0</v>
      </c>
      <c r="AO39" s="576">
        <v>0</v>
      </c>
      <c r="AP39" s="576">
        <v>0</v>
      </c>
      <c r="AQ39" s="576">
        <v>0</v>
      </c>
      <c r="AR39" s="576">
        <v>0</v>
      </c>
      <c r="AS39" s="576">
        <v>0</v>
      </c>
      <c r="AT39" s="576">
        <v>0</v>
      </c>
      <c r="AU39" s="576">
        <v>0</v>
      </c>
      <c r="AV39" s="576">
        <v>0</v>
      </c>
      <c r="AW39" s="576">
        <v>0</v>
      </c>
      <c r="AX39" s="576">
        <v>0</v>
      </c>
      <c r="AY39" s="576">
        <v>0</v>
      </c>
      <c r="AZ39" s="576">
        <v>0</v>
      </c>
      <c r="BA39" s="576">
        <v>0</v>
      </c>
      <c r="BB39" s="576">
        <v>0</v>
      </c>
      <c r="BC39" s="576">
        <v>0</v>
      </c>
      <c r="BD39" s="576">
        <v>0</v>
      </c>
      <c r="BE39" s="576">
        <v>0</v>
      </c>
      <c r="BF39" s="576">
        <v>0</v>
      </c>
      <c r="BG39" s="576">
        <v>0</v>
      </c>
      <c r="BH39" s="576">
        <v>0</v>
      </c>
      <c r="BI39" s="576">
        <v>0</v>
      </c>
      <c r="BJ39" s="576">
        <v>0</v>
      </c>
      <c r="BK39" s="576">
        <v>0</v>
      </c>
      <c r="BL39" s="576">
        <v>0</v>
      </c>
      <c r="BM39" s="576">
        <v>0</v>
      </c>
      <c r="BN39" s="576">
        <v>0</v>
      </c>
      <c r="BO39" s="576">
        <v>0</v>
      </c>
      <c r="BP39" s="576">
        <v>0</v>
      </c>
      <c r="BQ39" s="576">
        <v>0</v>
      </c>
      <c r="BR39" s="576">
        <v>0</v>
      </c>
      <c r="BS39" s="576">
        <v>0</v>
      </c>
      <c r="BT39" s="576">
        <v>0</v>
      </c>
      <c r="BU39" s="576">
        <v>0</v>
      </c>
      <c r="BV39" s="576">
        <v>0</v>
      </c>
      <c r="BW39" s="576">
        <v>0</v>
      </c>
      <c r="BX39" s="576">
        <v>0</v>
      </c>
      <c r="BY39" s="576">
        <v>0</v>
      </c>
      <c r="BZ39" s="576">
        <v>0</v>
      </c>
      <c r="CA39" s="576">
        <v>0</v>
      </c>
      <c r="CB39" s="576">
        <v>0</v>
      </c>
      <c r="CC39" s="576">
        <v>0</v>
      </c>
      <c r="CD39" s="576">
        <v>0</v>
      </c>
      <c r="CE39" s="576">
        <v>0</v>
      </c>
      <c r="CF39" s="576">
        <v>0</v>
      </c>
      <c r="CG39" s="576">
        <v>0</v>
      </c>
      <c r="CH39" s="576">
        <v>0</v>
      </c>
      <c r="CI39" s="576">
        <v>0</v>
      </c>
      <c r="CJ39" s="576">
        <v>0</v>
      </c>
      <c r="CK39" s="576">
        <v>0</v>
      </c>
      <c r="CL39" s="576">
        <v>0</v>
      </c>
      <c r="CM39" s="576">
        <v>0</v>
      </c>
      <c r="CN39" s="576">
        <v>0</v>
      </c>
      <c r="CO39" s="576">
        <v>0</v>
      </c>
      <c r="CP39" s="576">
        <v>0</v>
      </c>
      <c r="CQ39" s="576">
        <v>0</v>
      </c>
      <c r="CR39" s="576">
        <v>0</v>
      </c>
      <c r="CS39" s="576">
        <v>0</v>
      </c>
      <c r="CT39" s="576">
        <v>0</v>
      </c>
      <c r="CU39" s="576">
        <v>0</v>
      </c>
      <c r="CV39" s="576">
        <v>0</v>
      </c>
      <c r="CW39" s="576">
        <v>0</v>
      </c>
      <c r="CX39" s="576">
        <v>0</v>
      </c>
      <c r="CY39" s="576">
        <v>0</v>
      </c>
      <c r="CZ39" s="726">
        <v>0</v>
      </c>
      <c r="DA39" s="727">
        <v>0</v>
      </c>
      <c r="DB39" s="727">
        <v>0</v>
      </c>
      <c r="DC39" s="727">
        <v>0</v>
      </c>
      <c r="DD39" s="727">
        <v>0</v>
      </c>
      <c r="DE39" s="727">
        <v>0</v>
      </c>
      <c r="DF39" s="727">
        <v>0</v>
      </c>
      <c r="DG39" s="727">
        <v>0</v>
      </c>
      <c r="DH39" s="727">
        <v>0</v>
      </c>
      <c r="DI39" s="727">
        <v>0</v>
      </c>
      <c r="DJ39" s="727">
        <v>0</v>
      </c>
      <c r="DK39" s="727">
        <v>0</v>
      </c>
      <c r="DL39" s="727">
        <v>0</v>
      </c>
      <c r="DM39" s="727">
        <v>0</v>
      </c>
      <c r="DN39" s="727">
        <v>0</v>
      </c>
      <c r="DO39" s="727">
        <v>0</v>
      </c>
      <c r="DP39" s="727">
        <v>0</v>
      </c>
      <c r="DQ39" s="727">
        <v>0</v>
      </c>
      <c r="DR39" s="727">
        <v>0</v>
      </c>
      <c r="DS39" s="727">
        <v>0</v>
      </c>
      <c r="DT39" s="727">
        <v>0</v>
      </c>
      <c r="DU39" s="727">
        <v>0</v>
      </c>
      <c r="DV39" s="727">
        <v>0</v>
      </c>
      <c r="DW39" s="728">
        <v>0</v>
      </c>
    </row>
    <row r="40" spans="2:127" ht="15.75" thickBot="1" x14ac:dyDescent="0.25">
      <c r="B40" s="152"/>
      <c r="C40" s="748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50"/>
      <c r="S40" s="749"/>
      <c r="T40" s="750"/>
      <c r="U40" s="751" t="s">
        <v>130</v>
      </c>
      <c r="V40" s="752" t="s">
        <v>511</v>
      </c>
      <c r="W40" s="346" t="s">
        <v>501</v>
      </c>
      <c r="X40" s="753">
        <f t="shared" ref="X40:BC40" si="40">SUM(X29:X39)</f>
        <v>105.91125</v>
      </c>
      <c r="Y40" s="753">
        <f t="shared" si="40"/>
        <v>105.91125</v>
      </c>
      <c r="Z40" s="753">
        <f t="shared" si="40"/>
        <v>105.91125</v>
      </c>
      <c r="AA40" s="753">
        <f t="shared" si="40"/>
        <v>105.91125</v>
      </c>
      <c r="AB40" s="753">
        <f t="shared" si="40"/>
        <v>105.91125</v>
      </c>
      <c r="AC40" s="753">
        <f t="shared" si="40"/>
        <v>105.91125</v>
      </c>
      <c r="AD40" s="753">
        <f t="shared" si="40"/>
        <v>105.91125</v>
      </c>
      <c r="AE40" s="753">
        <f t="shared" si="40"/>
        <v>105.91125</v>
      </c>
      <c r="AF40" s="753">
        <f t="shared" si="40"/>
        <v>105.91125</v>
      </c>
      <c r="AG40" s="753">
        <f t="shared" si="40"/>
        <v>105.91125</v>
      </c>
      <c r="AH40" s="753">
        <f t="shared" si="40"/>
        <v>172.30974999999998</v>
      </c>
      <c r="AI40" s="753">
        <f t="shared" si="40"/>
        <v>143.7914523712729</v>
      </c>
      <c r="AJ40" s="753">
        <f t="shared" si="40"/>
        <v>142.33252237127292</v>
      </c>
      <c r="AK40" s="753">
        <f t="shared" si="40"/>
        <v>148.61775237127293</v>
      </c>
      <c r="AL40" s="753">
        <f t="shared" si="40"/>
        <v>153.07515255367855</v>
      </c>
      <c r="AM40" s="753">
        <f t="shared" si="40"/>
        <v>155.20900291848977</v>
      </c>
      <c r="AN40" s="753">
        <f t="shared" si="40"/>
        <v>155.36852291848976</v>
      </c>
      <c r="AO40" s="753">
        <f t="shared" si="40"/>
        <v>160.98416310089539</v>
      </c>
      <c r="AP40" s="753">
        <f t="shared" si="40"/>
        <v>166.369173283301</v>
      </c>
      <c r="AQ40" s="753">
        <f t="shared" si="40"/>
        <v>172.11795346570659</v>
      </c>
      <c r="AR40" s="753">
        <f t="shared" si="40"/>
        <v>173.88837383051782</v>
      </c>
      <c r="AS40" s="753">
        <f t="shared" si="40"/>
        <v>186.07573401292342</v>
      </c>
      <c r="AT40" s="753">
        <f t="shared" si="40"/>
        <v>194.95299437773463</v>
      </c>
      <c r="AU40" s="753">
        <f t="shared" si="40"/>
        <v>209.98157474254589</v>
      </c>
      <c r="AV40" s="753">
        <f t="shared" si="40"/>
        <v>218.13831510735707</v>
      </c>
      <c r="AW40" s="753">
        <f t="shared" si="40"/>
        <v>218.13831510735707</v>
      </c>
      <c r="AX40" s="753">
        <f t="shared" si="40"/>
        <v>218.13831510735707</v>
      </c>
      <c r="AY40" s="753">
        <f t="shared" si="40"/>
        <v>218.13831510735707</v>
      </c>
      <c r="AZ40" s="753">
        <f t="shared" si="40"/>
        <v>218.13831510735707</v>
      </c>
      <c r="BA40" s="753">
        <f t="shared" si="40"/>
        <v>218.13831510735707</v>
      </c>
      <c r="BB40" s="753">
        <f t="shared" si="40"/>
        <v>218.13831510735707</v>
      </c>
      <c r="BC40" s="753">
        <f t="shared" si="40"/>
        <v>218.13831510735707</v>
      </c>
      <c r="BD40" s="753">
        <f t="shared" ref="BD40:DO40" si="41">SUM(BD29:BD39)</f>
        <v>218.13831510735707</v>
      </c>
      <c r="BE40" s="753">
        <f t="shared" si="41"/>
        <v>218.13831510735707</v>
      </c>
      <c r="BF40" s="753">
        <f t="shared" si="41"/>
        <v>218.13831510735707</v>
      </c>
      <c r="BG40" s="753">
        <f t="shared" si="41"/>
        <v>218.13831510735707</v>
      </c>
      <c r="BH40" s="753">
        <f t="shared" si="41"/>
        <v>218.13831510735707</v>
      </c>
      <c r="BI40" s="753">
        <f t="shared" si="41"/>
        <v>218.13831510735707</v>
      </c>
      <c r="BJ40" s="753">
        <f t="shared" si="41"/>
        <v>218.13831510735707</v>
      </c>
      <c r="BK40" s="753">
        <f t="shared" si="41"/>
        <v>218.13831510735707</v>
      </c>
      <c r="BL40" s="753">
        <f t="shared" si="41"/>
        <v>218.13831510735707</v>
      </c>
      <c r="BM40" s="753">
        <f t="shared" si="41"/>
        <v>218.13831510735707</v>
      </c>
      <c r="BN40" s="753">
        <f t="shared" si="41"/>
        <v>218.13831510735707</v>
      </c>
      <c r="BO40" s="753">
        <f t="shared" si="41"/>
        <v>218.13831510735707</v>
      </c>
      <c r="BP40" s="753">
        <f t="shared" si="41"/>
        <v>218.13831510735707</v>
      </c>
      <c r="BQ40" s="753">
        <f t="shared" si="41"/>
        <v>218.13831510735707</v>
      </c>
      <c r="BR40" s="753">
        <f t="shared" si="41"/>
        <v>218.13831510735707</v>
      </c>
      <c r="BS40" s="753">
        <f t="shared" si="41"/>
        <v>218.13831510735707</v>
      </c>
      <c r="BT40" s="753">
        <f t="shared" si="41"/>
        <v>218.13831510735707</v>
      </c>
      <c r="BU40" s="753">
        <f t="shared" si="41"/>
        <v>218.13831510735707</v>
      </c>
      <c r="BV40" s="753">
        <f t="shared" si="41"/>
        <v>218.13831510735707</v>
      </c>
      <c r="BW40" s="753">
        <f t="shared" si="41"/>
        <v>218.13831510735707</v>
      </c>
      <c r="BX40" s="753">
        <f t="shared" si="41"/>
        <v>218.13831510735707</v>
      </c>
      <c r="BY40" s="753">
        <f t="shared" si="41"/>
        <v>218.13831510735707</v>
      </c>
      <c r="BZ40" s="753">
        <f t="shared" si="41"/>
        <v>218.13831510735707</v>
      </c>
      <c r="CA40" s="753">
        <f t="shared" si="41"/>
        <v>218.13831510735707</v>
      </c>
      <c r="CB40" s="753">
        <f t="shared" si="41"/>
        <v>218.13831510735707</v>
      </c>
      <c r="CC40" s="753">
        <f t="shared" si="41"/>
        <v>218.13831510735707</v>
      </c>
      <c r="CD40" s="753">
        <f t="shared" si="41"/>
        <v>218.13831510735707</v>
      </c>
      <c r="CE40" s="753">
        <f t="shared" si="41"/>
        <v>218.13831510735707</v>
      </c>
      <c r="CF40" s="753">
        <f t="shared" si="41"/>
        <v>218.13831510735707</v>
      </c>
      <c r="CG40" s="753">
        <f t="shared" si="41"/>
        <v>218.13831510735707</v>
      </c>
      <c r="CH40" s="753">
        <f t="shared" si="41"/>
        <v>218.13831510735707</v>
      </c>
      <c r="CI40" s="753">
        <f t="shared" si="41"/>
        <v>218.13831510735707</v>
      </c>
      <c r="CJ40" s="753">
        <f t="shared" si="41"/>
        <v>218.13831510735707</v>
      </c>
      <c r="CK40" s="753">
        <f t="shared" si="41"/>
        <v>218.13831510735707</v>
      </c>
      <c r="CL40" s="753">
        <f t="shared" si="41"/>
        <v>218.13831510735707</v>
      </c>
      <c r="CM40" s="753">
        <f t="shared" si="41"/>
        <v>218.13831510735707</v>
      </c>
      <c r="CN40" s="753">
        <f t="shared" si="41"/>
        <v>218.13831510735707</v>
      </c>
      <c r="CO40" s="753">
        <f t="shared" si="41"/>
        <v>218.13831510735707</v>
      </c>
      <c r="CP40" s="753">
        <f t="shared" si="41"/>
        <v>218.13831510735707</v>
      </c>
      <c r="CQ40" s="753">
        <f t="shared" si="41"/>
        <v>218.13831510735707</v>
      </c>
      <c r="CR40" s="753">
        <f t="shared" si="41"/>
        <v>218.13831510735707</v>
      </c>
      <c r="CS40" s="753">
        <f t="shared" si="41"/>
        <v>218.13831510735707</v>
      </c>
      <c r="CT40" s="753">
        <f t="shared" si="41"/>
        <v>218.13831510735707</v>
      </c>
      <c r="CU40" s="753">
        <f t="shared" si="41"/>
        <v>218.13831510735707</v>
      </c>
      <c r="CV40" s="753">
        <f t="shared" si="41"/>
        <v>218.13831510735707</v>
      </c>
      <c r="CW40" s="753">
        <f t="shared" si="41"/>
        <v>218.13831510735707</v>
      </c>
      <c r="CX40" s="753">
        <f t="shared" si="41"/>
        <v>218.13831510735707</v>
      </c>
      <c r="CY40" s="754">
        <f t="shared" si="41"/>
        <v>218.13831510735707</v>
      </c>
      <c r="CZ40" s="755">
        <f t="shared" si="41"/>
        <v>0</v>
      </c>
      <c r="DA40" s="756">
        <f t="shared" si="41"/>
        <v>0</v>
      </c>
      <c r="DB40" s="756">
        <f t="shared" si="41"/>
        <v>0</v>
      </c>
      <c r="DC40" s="756">
        <f t="shared" si="41"/>
        <v>0</v>
      </c>
      <c r="DD40" s="756">
        <f t="shared" si="41"/>
        <v>0</v>
      </c>
      <c r="DE40" s="756">
        <f t="shared" si="41"/>
        <v>0</v>
      </c>
      <c r="DF40" s="756">
        <f t="shared" si="41"/>
        <v>0</v>
      </c>
      <c r="DG40" s="756">
        <f t="shared" si="41"/>
        <v>0</v>
      </c>
      <c r="DH40" s="756">
        <f t="shared" si="41"/>
        <v>0</v>
      </c>
      <c r="DI40" s="756">
        <f t="shared" si="41"/>
        <v>0</v>
      </c>
      <c r="DJ40" s="756">
        <f t="shared" si="41"/>
        <v>0</v>
      </c>
      <c r="DK40" s="756">
        <f t="shared" si="41"/>
        <v>0</v>
      </c>
      <c r="DL40" s="756">
        <f t="shared" si="41"/>
        <v>0</v>
      </c>
      <c r="DM40" s="756">
        <f t="shared" si="41"/>
        <v>0</v>
      </c>
      <c r="DN40" s="756">
        <f t="shared" si="41"/>
        <v>0</v>
      </c>
      <c r="DO40" s="756">
        <f t="shared" si="41"/>
        <v>0</v>
      </c>
      <c r="DP40" s="756">
        <f t="shared" ref="DP40:DW40" si="42">SUM(DP29:DP39)</f>
        <v>0</v>
      </c>
      <c r="DQ40" s="756">
        <f t="shared" si="42"/>
        <v>0</v>
      </c>
      <c r="DR40" s="756">
        <f t="shared" si="42"/>
        <v>0</v>
      </c>
      <c r="DS40" s="756">
        <f t="shared" si="42"/>
        <v>0</v>
      </c>
      <c r="DT40" s="756">
        <f t="shared" si="42"/>
        <v>0</v>
      </c>
      <c r="DU40" s="756">
        <f t="shared" si="42"/>
        <v>0</v>
      </c>
      <c r="DV40" s="756">
        <f t="shared" si="42"/>
        <v>0</v>
      </c>
      <c r="DW40" s="757">
        <f t="shared" si="42"/>
        <v>0</v>
      </c>
    </row>
    <row r="41" spans="2:127" x14ac:dyDescent="0.2">
      <c r="B41" s="146" t="s">
        <v>528</v>
      </c>
      <c r="C41" s="359" t="s">
        <v>529</v>
      </c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758"/>
      <c r="S41" s="759"/>
      <c r="T41" s="758"/>
      <c r="U41" s="759"/>
      <c r="V41" s="359"/>
      <c r="W41" s="359"/>
      <c r="X41" s="760">
        <f t="shared" ref="X41:BC41" si="43">SUMIF($C:$C,"59.2x",X:X)</f>
        <v>0</v>
      </c>
      <c r="Y41" s="760">
        <f t="shared" si="43"/>
        <v>0</v>
      </c>
      <c r="Z41" s="760">
        <f t="shared" si="43"/>
        <v>0</v>
      </c>
      <c r="AA41" s="760">
        <f t="shared" si="43"/>
        <v>0</v>
      </c>
      <c r="AB41" s="760">
        <f t="shared" si="43"/>
        <v>0</v>
      </c>
      <c r="AC41" s="760">
        <f t="shared" si="43"/>
        <v>0</v>
      </c>
      <c r="AD41" s="760">
        <f t="shared" si="43"/>
        <v>0</v>
      </c>
      <c r="AE41" s="760">
        <f t="shared" si="43"/>
        <v>0</v>
      </c>
      <c r="AF41" s="760">
        <f t="shared" si="43"/>
        <v>0</v>
      </c>
      <c r="AG41" s="760">
        <f t="shared" si="43"/>
        <v>0</v>
      </c>
      <c r="AH41" s="760">
        <f t="shared" si="43"/>
        <v>0</v>
      </c>
      <c r="AI41" s="760">
        <f t="shared" si="43"/>
        <v>0</v>
      </c>
      <c r="AJ41" s="760">
        <f t="shared" si="43"/>
        <v>0</v>
      </c>
      <c r="AK41" s="760">
        <f t="shared" si="43"/>
        <v>0</v>
      </c>
      <c r="AL41" s="760">
        <f t="shared" si="43"/>
        <v>0</v>
      </c>
      <c r="AM41" s="760">
        <f t="shared" si="43"/>
        <v>0</v>
      </c>
      <c r="AN41" s="760">
        <f t="shared" si="43"/>
        <v>0</v>
      </c>
      <c r="AO41" s="760">
        <f t="shared" si="43"/>
        <v>0</v>
      </c>
      <c r="AP41" s="760">
        <f t="shared" si="43"/>
        <v>0</v>
      </c>
      <c r="AQ41" s="760">
        <f t="shared" si="43"/>
        <v>0</v>
      </c>
      <c r="AR41" s="760">
        <f t="shared" si="43"/>
        <v>0</v>
      </c>
      <c r="AS41" s="760">
        <f t="shared" si="43"/>
        <v>0</v>
      </c>
      <c r="AT41" s="760">
        <f t="shared" si="43"/>
        <v>0</v>
      </c>
      <c r="AU41" s="760">
        <f t="shared" si="43"/>
        <v>0</v>
      </c>
      <c r="AV41" s="760">
        <f t="shared" si="43"/>
        <v>0</v>
      </c>
      <c r="AW41" s="760">
        <f t="shared" si="43"/>
        <v>0</v>
      </c>
      <c r="AX41" s="760">
        <f t="shared" si="43"/>
        <v>0</v>
      </c>
      <c r="AY41" s="760">
        <f t="shared" si="43"/>
        <v>0</v>
      </c>
      <c r="AZ41" s="760">
        <f t="shared" si="43"/>
        <v>0</v>
      </c>
      <c r="BA41" s="760">
        <f t="shared" si="43"/>
        <v>0</v>
      </c>
      <c r="BB41" s="760">
        <f t="shared" si="43"/>
        <v>0</v>
      </c>
      <c r="BC41" s="760">
        <f t="shared" si="43"/>
        <v>0</v>
      </c>
      <c r="BD41" s="760">
        <f t="shared" ref="BD41:CI41" si="44">SUMIF($C:$C,"59.2x",BD:BD)</f>
        <v>0</v>
      </c>
      <c r="BE41" s="760">
        <f t="shared" si="44"/>
        <v>0</v>
      </c>
      <c r="BF41" s="760">
        <f t="shared" si="44"/>
        <v>0</v>
      </c>
      <c r="BG41" s="760">
        <f t="shared" si="44"/>
        <v>0</v>
      </c>
      <c r="BH41" s="760">
        <f t="shared" si="44"/>
        <v>0</v>
      </c>
      <c r="BI41" s="760">
        <f t="shared" si="44"/>
        <v>0</v>
      </c>
      <c r="BJ41" s="760">
        <f t="shared" si="44"/>
        <v>0</v>
      </c>
      <c r="BK41" s="760">
        <f t="shared" si="44"/>
        <v>0</v>
      </c>
      <c r="BL41" s="760">
        <f t="shared" si="44"/>
        <v>0</v>
      </c>
      <c r="BM41" s="760">
        <f t="shared" si="44"/>
        <v>0</v>
      </c>
      <c r="BN41" s="760">
        <f t="shared" si="44"/>
        <v>0</v>
      </c>
      <c r="BO41" s="760">
        <f t="shared" si="44"/>
        <v>0</v>
      </c>
      <c r="BP41" s="760">
        <f t="shared" si="44"/>
        <v>0</v>
      </c>
      <c r="BQ41" s="760">
        <f t="shared" si="44"/>
        <v>0</v>
      </c>
      <c r="BR41" s="760">
        <f t="shared" si="44"/>
        <v>0</v>
      </c>
      <c r="BS41" s="760">
        <f t="shared" si="44"/>
        <v>0</v>
      </c>
      <c r="BT41" s="760">
        <f t="shared" si="44"/>
        <v>0</v>
      </c>
      <c r="BU41" s="760">
        <f t="shared" si="44"/>
        <v>0</v>
      </c>
      <c r="BV41" s="760">
        <f t="shared" si="44"/>
        <v>0</v>
      </c>
      <c r="BW41" s="760">
        <f t="shared" si="44"/>
        <v>0</v>
      </c>
      <c r="BX41" s="760">
        <f t="shared" si="44"/>
        <v>0</v>
      </c>
      <c r="BY41" s="760">
        <f t="shared" si="44"/>
        <v>0</v>
      </c>
      <c r="BZ41" s="760">
        <f t="shared" si="44"/>
        <v>0</v>
      </c>
      <c r="CA41" s="760">
        <f t="shared" si="44"/>
        <v>0</v>
      </c>
      <c r="CB41" s="760">
        <f t="shared" si="44"/>
        <v>0</v>
      </c>
      <c r="CC41" s="760">
        <f t="shared" si="44"/>
        <v>0</v>
      </c>
      <c r="CD41" s="760">
        <f t="shared" si="44"/>
        <v>0</v>
      </c>
      <c r="CE41" s="760">
        <f t="shared" si="44"/>
        <v>0</v>
      </c>
      <c r="CF41" s="760">
        <f t="shared" si="44"/>
        <v>0</v>
      </c>
      <c r="CG41" s="760">
        <f t="shared" si="44"/>
        <v>0</v>
      </c>
      <c r="CH41" s="760">
        <f t="shared" si="44"/>
        <v>0</v>
      </c>
      <c r="CI41" s="760">
        <f t="shared" si="44"/>
        <v>0</v>
      </c>
      <c r="CJ41" s="760">
        <f t="shared" ref="CJ41:DO41" si="45">SUMIF($C:$C,"59.2x",CJ:CJ)</f>
        <v>0</v>
      </c>
      <c r="CK41" s="760">
        <f t="shared" si="45"/>
        <v>0</v>
      </c>
      <c r="CL41" s="760">
        <f t="shared" si="45"/>
        <v>0</v>
      </c>
      <c r="CM41" s="760">
        <f t="shared" si="45"/>
        <v>0</v>
      </c>
      <c r="CN41" s="760">
        <f t="shared" si="45"/>
        <v>0</v>
      </c>
      <c r="CO41" s="760">
        <f t="shared" si="45"/>
        <v>0</v>
      </c>
      <c r="CP41" s="760">
        <f t="shared" si="45"/>
        <v>0</v>
      </c>
      <c r="CQ41" s="760">
        <f t="shared" si="45"/>
        <v>0</v>
      </c>
      <c r="CR41" s="760">
        <f t="shared" si="45"/>
        <v>0</v>
      </c>
      <c r="CS41" s="760">
        <f t="shared" si="45"/>
        <v>0</v>
      </c>
      <c r="CT41" s="760">
        <f t="shared" si="45"/>
        <v>0</v>
      </c>
      <c r="CU41" s="760">
        <f t="shared" si="45"/>
        <v>0</v>
      </c>
      <c r="CV41" s="760">
        <f t="shared" si="45"/>
        <v>0</v>
      </c>
      <c r="CW41" s="760">
        <f t="shared" si="45"/>
        <v>0</v>
      </c>
      <c r="CX41" s="760">
        <f t="shared" si="45"/>
        <v>0</v>
      </c>
      <c r="CY41" s="761">
        <f t="shared" si="45"/>
        <v>0</v>
      </c>
      <c r="CZ41" s="762">
        <f t="shared" si="45"/>
        <v>0</v>
      </c>
      <c r="DA41" s="762">
        <f t="shared" si="45"/>
        <v>0</v>
      </c>
      <c r="DB41" s="762">
        <f t="shared" si="45"/>
        <v>0</v>
      </c>
      <c r="DC41" s="762">
        <f t="shared" si="45"/>
        <v>0</v>
      </c>
      <c r="DD41" s="762">
        <f t="shared" si="45"/>
        <v>0</v>
      </c>
      <c r="DE41" s="762">
        <f t="shared" si="45"/>
        <v>0</v>
      </c>
      <c r="DF41" s="762">
        <f t="shared" si="45"/>
        <v>0</v>
      </c>
      <c r="DG41" s="762">
        <f t="shared" si="45"/>
        <v>0</v>
      </c>
      <c r="DH41" s="762">
        <f t="shared" si="45"/>
        <v>0</v>
      </c>
      <c r="DI41" s="762">
        <f t="shared" si="45"/>
        <v>0</v>
      </c>
      <c r="DJ41" s="762">
        <f t="shared" si="45"/>
        <v>0</v>
      </c>
      <c r="DK41" s="762">
        <f t="shared" si="45"/>
        <v>0</v>
      </c>
      <c r="DL41" s="762">
        <f t="shared" si="45"/>
        <v>0</v>
      </c>
      <c r="DM41" s="762">
        <f t="shared" si="45"/>
        <v>0</v>
      </c>
      <c r="DN41" s="762">
        <f t="shared" si="45"/>
        <v>0</v>
      </c>
      <c r="DO41" s="762">
        <f t="shared" si="45"/>
        <v>0</v>
      </c>
      <c r="DP41" s="762">
        <f t="shared" ref="DP41:DW41" si="46">SUMIF($C:$C,"59.2x",DP:DP)</f>
        <v>0</v>
      </c>
      <c r="DQ41" s="762">
        <f t="shared" si="46"/>
        <v>0</v>
      </c>
      <c r="DR41" s="762">
        <f t="shared" si="46"/>
        <v>0</v>
      </c>
      <c r="DS41" s="762">
        <f t="shared" si="46"/>
        <v>0</v>
      </c>
      <c r="DT41" s="762">
        <f t="shared" si="46"/>
        <v>0</v>
      </c>
      <c r="DU41" s="762">
        <f t="shared" si="46"/>
        <v>0</v>
      </c>
      <c r="DV41" s="762">
        <f t="shared" si="46"/>
        <v>0</v>
      </c>
      <c r="DW41" s="763">
        <f t="shared" si="46"/>
        <v>0</v>
      </c>
    </row>
    <row r="42" spans="2:127" x14ac:dyDescent="0.2">
      <c r="B42" s="153" t="s">
        <v>530</v>
      </c>
      <c r="C42" s="764" t="s">
        <v>531</v>
      </c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758"/>
      <c r="S42" s="759"/>
      <c r="T42" s="758"/>
      <c r="U42" s="357"/>
      <c r="V42" s="764"/>
      <c r="W42" s="764"/>
      <c r="X42" s="760"/>
      <c r="Y42" s="760"/>
      <c r="Z42" s="760"/>
      <c r="AA42" s="760"/>
      <c r="AB42" s="760"/>
      <c r="AC42" s="760"/>
      <c r="AD42" s="760"/>
      <c r="AE42" s="760"/>
      <c r="AF42" s="760"/>
      <c r="AG42" s="760"/>
      <c r="AH42" s="760"/>
      <c r="AI42" s="760"/>
      <c r="AJ42" s="760"/>
      <c r="AK42" s="760"/>
      <c r="AL42" s="760"/>
      <c r="AM42" s="760"/>
      <c r="AN42" s="760"/>
      <c r="AO42" s="760"/>
      <c r="AP42" s="760"/>
      <c r="AQ42" s="760"/>
      <c r="AR42" s="760"/>
      <c r="AS42" s="760"/>
      <c r="AT42" s="760"/>
      <c r="AU42" s="760"/>
      <c r="AV42" s="760"/>
      <c r="AW42" s="760"/>
      <c r="AX42" s="760"/>
      <c r="AY42" s="760"/>
      <c r="AZ42" s="760"/>
      <c r="BA42" s="760"/>
      <c r="BB42" s="760"/>
      <c r="BC42" s="760"/>
      <c r="BD42" s="760"/>
      <c r="BE42" s="760"/>
      <c r="BF42" s="760"/>
      <c r="BG42" s="760"/>
      <c r="BH42" s="760"/>
      <c r="BI42" s="760"/>
      <c r="BJ42" s="760"/>
      <c r="BK42" s="760"/>
      <c r="BL42" s="760"/>
      <c r="BM42" s="760"/>
      <c r="BN42" s="760"/>
      <c r="BO42" s="760"/>
      <c r="BP42" s="760"/>
      <c r="BQ42" s="760"/>
      <c r="BR42" s="760"/>
      <c r="BS42" s="760"/>
      <c r="BT42" s="760"/>
      <c r="BU42" s="760"/>
      <c r="BV42" s="760"/>
      <c r="BW42" s="760"/>
      <c r="BX42" s="760"/>
      <c r="BY42" s="760"/>
      <c r="BZ42" s="760"/>
      <c r="CA42" s="760"/>
      <c r="CB42" s="760"/>
      <c r="CC42" s="760"/>
      <c r="CD42" s="760"/>
      <c r="CE42" s="760"/>
      <c r="CF42" s="760"/>
      <c r="CG42" s="760"/>
      <c r="CH42" s="760"/>
      <c r="CI42" s="760"/>
      <c r="CJ42" s="760"/>
      <c r="CK42" s="760"/>
      <c r="CL42" s="760"/>
      <c r="CM42" s="760"/>
      <c r="CN42" s="760"/>
      <c r="CO42" s="760"/>
      <c r="CP42" s="760"/>
      <c r="CQ42" s="760"/>
      <c r="CR42" s="760"/>
      <c r="CS42" s="760"/>
      <c r="CT42" s="760"/>
      <c r="CU42" s="760"/>
      <c r="CV42" s="760"/>
      <c r="CW42" s="760"/>
      <c r="CX42" s="760"/>
      <c r="CY42" s="761"/>
      <c r="CZ42" s="762"/>
      <c r="DA42" s="762"/>
      <c r="DB42" s="762"/>
      <c r="DC42" s="762"/>
      <c r="DD42" s="762"/>
      <c r="DE42" s="762"/>
      <c r="DF42" s="762"/>
      <c r="DG42" s="762"/>
      <c r="DH42" s="762"/>
      <c r="DI42" s="762"/>
      <c r="DJ42" s="762"/>
      <c r="DK42" s="762"/>
      <c r="DL42" s="762"/>
      <c r="DM42" s="762"/>
      <c r="DN42" s="762"/>
      <c r="DO42" s="762"/>
      <c r="DP42" s="762"/>
      <c r="DQ42" s="762"/>
      <c r="DR42" s="762"/>
      <c r="DS42" s="762"/>
      <c r="DT42" s="762"/>
      <c r="DU42" s="762"/>
      <c r="DV42" s="762"/>
      <c r="DW42" s="763"/>
    </row>
    <row r="43" spans="2:127" x14ac:dyDescent="0.2">
      <c r="B43" s="146" t="s">
        <v>532</v>
      </c>
      <c r="C43" s="359" t="s">
        <v>533</v>
      </c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758"/>
      <c r="S43" s="759"/>
      <c r="T43" s="758"/>
      <c r="U43" s="759"/>
      <c r="V43" s="359"/>
      <c r="W43" s="359"/>
      <c r="X43" s="760">
        <f t="shared" ref="X43:BC43" si="47">SUMIF($C:$C,"60.1x",X:X)</f>
        <v>0</v>
      </c>
      <c r="Y43" s="760">
        <f t="shared" si="47"/>
        <v>0</v>
      </c>
      <c r="Z43" s="760">
        <f t="shared" si="47"/>
        <v>0</v>
      </c>
      <c r="AA43" s="760">
        <f t="shared" si="47"/>
        <v>0</v>
      </c>
      <c r="AB43" s="760">
        <f t="shared" si="47"/>
        <v>0</v>
      </c>
      <c r="AC43" s="760">
        <f t="shared" si="47"/>
        <v>0</v>
      </c>
      <c r="AD43" s="760">
        <f t="shared" si="47"/>
        <v>0</v>
      </c>
      <c r="AE43" s="760">
        <f t="shared" si="47"/>
        <v>0</v>
      </c>
      <c r="AF43" s="760">
        <f t="shared" si="47"/>
        <v>0</v>
      </c>
      <c r="AG43" s="760">
        <f t="shared" si="47"/>
        <v>0</v>
      </c>
      <c r="AH43" s="760">
        <f t="shared" si="47"/>
        <v>0</v>
      </c>
      <c r="AI43" s="760">
        <f t="shared" si="47"/>
        <v>0</v>
      </c>
      <c r="AJ43" s="760">
        <f t="shared" si="47"/>
        <v>0</v>
      </c>
      <c r="AK43" s="760">
        <f t="shared" si="47"/>
        <v>0</v>
      </c>
      <c r="AL43" s="760">
        <f t="shared" si="47"/>
        <v>0</v>
      </c>
      <c r="AM43" s="760">
        <f t="shared" si="47"/>
        <v>0</v>
      </c>
      <c r="AN43" s="760">
        <f t="shared" si="47"/>
        <v>0</v>
      </c>
      <c r="AO43" s="760">
        <f t="shared" si="47"/>
        <v>0</v>
      </c>
      <c r="AP43" s="760">
        <f t="shared" si="47"/>
        <v>0</v>
      </c>
      <c r="AQ43" s="760">
        <f t="shared" si="47"/>
        <v>0</v>
      </c>
      <c r="AR43" s="760">
        <f t="shared" si="47"/>
        <v>0</v>
      </c>
      <c r="AS43" s="760">
        <f t="shared" si="47"/>
        <v>0</v>
      </c>
      <c r="AT43" s="760">
        <f t="shared" si="47"/>
        <v>0</v>
      </c>
      <c r="AU43" s="760">
        <f t="shared" si="47"/>
        <v>0</v>
      </c>
      <c r="AV43" s="760">
        <f t="shared" si="47"/>
        <v>0</v>
      </c>
      <c r="AW43" s="760">
        <f t="shared" si="47"/>
        <v>0</v>
      </c>
      <c r="AX43" s="760">
        <f t="shared" si="47"/>
        <v>0</v>
      </c>
      <c r="AY43" s="760">
        <f t="shared" si="47"/>
        <v>0</v>
      </c>
      <c r="AZ43" s="760">
        <f t="shared" si="47"/>
        <v>0</v>
      </c>
      <c r="BA43" s="760">
        <f t="shared" si="47"/>
        <v>0</v>
      </c>
      <c r="BB43" s="760">
        <f t="shared" si="47"/>
        <v>0</v>
      </c>
      <c r="BC43" s="760">
        <f t="shared" si="47"/>
        <v>0</v>
      </c>
      <c r="BD43" s="760">
        <f t="shared" ref="BD43:CI43" si="48">SUMIF($C:$C,"60.1x",BD:BD)</f>
        <v>0</v>
      </c>
      <c r="BE43" s="760">
        <f t="shared" si="48"/>
        <v>0</v>
      </c>
      <c r="BF43" s="760">
        <f t="shared" si="48"/>
        <v>0</v>
      </c>
      <c r="BG43" s="760">
        <f t="shared" si="48"/>
        <v>0</v>
      </c>
      <c r="BH43" s="760">
        <f t="shared" si="48"/>
        <v>0</v>
      </c>
      <c r="BI43" s="760">
        <f t="shared" si="48"/>
        <v>0</v>
      </c>
      <c r="BJ43" s="760">
        <f t="shared" si="48"/>
        <v>0</v>
      </c>
      <c r="BK43" s="760">
        <f t="shared" si="48"/>
        <v>0</v>
      </c>
      <c r="BL43" s="760">
        <f t="shared" si="48"/>
        <v>0</v>
      </c>
      <c r="BM43" s="760">
        <f t="shared" si="48"/>
        <v>0</v>
      </c>
      <c r="BN43" s="760">
        <f t="shared" si="48"/>
        <v>0</v>
      </c>
      <c r="BO43" s="760">
        <f t="shared" si="48"/>
        <v>0</v>
      </c>
      <c r="BP43" s="760">
        <f t="shared" si="48"/>
        <v>0</v>
      </c>
      <c r="BQ43" s="760">
        <f t="shared" si="48"/>
        <v>0</v>
      </c>
      <c r="BR43" s="760">
        <f t="shared" si="48"/>
        <v>0</v>
      </c>
      <c r="BS43" s="760">
        <f t="shared" si="48"/>
        <v>0</v>
      </c>
      <c r="BT43" s="760">
        <f t="shared" si="48"/>
        <v>0</v>
      </c>
      <c r="BU43" s="760">
        <f t="shared" si="48"/>
        <v>0</v>
      </c>
      <c r="BV43" s="760">
        <f t="shared" si="48"/>
        <v>0</v>
      </c>
      <c r="BW43" s="760">
        <f t="shared" si="48"/>
        <v>0</v>
      </c>
      <c r="BX43" s="760">
        <f t="shared" si="48"/>
        <v>0</v>
      </c>
      <c r="BY43" s="760">
        <f t="shared" si="48"/>
        <v>0</v>
      </c>
      <c r="BZ43" s="760">
        <f t="shared" si="48"/>
        <v>0</v>
      </c>
      <c r="CA43" s="760">
        <f t="shared" si="48"/>
        <v>0</v>
      </c>
      <c r="CB43" s="760">
        <f t="shared" si="48"/>
        <v>0</v>
      </c>
      <c r="CC43" s="760">
        <f t="shared" si="48"/>
        <v>0</v>
      </c>
      <c r="CD43" s="760">
        <f t="shared" si="48"/>
        <v>0</v>
      </c>
      <c r="CE43" s="760">
        <f t="shared" si="48"/>
        <v>0</v>
      </c>
      <c r="CF43" s="760">
        <f t="shared" si="48"/>
        <v>0</v>
      </c>
      <c r="CG43" s="760">
        <f t="shared" si="48"/>
        <v>0</v>
      </c>
      <c r="CH43" s="760">
        <f t="shared" si="48"/>
        <v>0</v>
      </c>
      <c r="CI43" s="760">
        <f t="shared" si="48"/>
        <v>0</v>
      </c>
      <c r="CJ43" s="760">
        <f t="shared" ref="CJ43:DO43" si="49">SUMIF($C:$C,"60.1x",CJ:CJ)</f>
        <v>0</v>
      </c>
      <c r="CK43" s="760">
        <f t="shared" si="49"/>
        <v>0</v>
      </c>
      <c r="CL43" s="760">
        <f t="shared" si="49"/>
        <v>0</v>
      </c>
      <c r="CM43" s="760">
        <f t="shared" si="49"/>
        <v>0</v>
      </c>
      <c r="CN43" s="760">
        <f t="shared" si="49"/>
        <v>0</v>
      </c>
      <c r="CO43" s="760">
        <f t="shared" si="49"/>
        <v>0</v>
      </c>
      <c r="CP43" s="760">
        <f t="shared" si="49"/>
        <v>0</v>
      </c>
      <c r="CQ43" s="760">
        <f t="shared" si="49"/>
        <v>0</v>
      </c>
      <c r="CR43" s="760">
        <f t="shared" si="49"/>
        <v>0</v>
      </c>
      <c r="CS43" s="760">
        <f t="shared" si="49"/>
        <v>0</v>
      </c>
      <c r="CT43" s="760">
        <f t="shared" si="49"/>
        <v>0</v>
      </c>
      <c r="CU43" s="760">
        <f t="shared" si="49"/>
        <v>0</v>
      </c>
      <c r="CV43" s="760">
        <f t="shared" si="49"/>
        <v>0</v>
      </c>
      <c r="CW43" s="760">
        <f t="shared" si="49"/>
        <v>0</v>
      </c>
      <c r="CX43" s="760">
        <f t="shared" si="49"/>
        <v>0</v>
      </c>
      <c r="CY43" s="761">
        <f t="shared" si="49"/>
        <v>0</v>
      </c>
      <c r="CZ43" s="762">
        <f t="shared" si="49"/>
        <v>0</v>
      </c>
      <c r="DA43" s="762">
        <f t="shared" si="49"/>
        <v>0</v>
      </c>
      <c r="DB43" s="762">
        <f t="shared" si="49"/>
        <v>0</v>
      </c>
      <c r="DC43" s="762">
        <f t="shared" si="49"/>
        <v>0</v>
      </c>
      <c r="DD43" s="762">
        <f t="shared" si="49"/>
        <v>0</v>
      </c>
      <c r="DE43" s="762">
        <f t="shared" si="49"/>
        <v>0</v>
      </c>
      <c r="DF43" s="762">
        <f t="shared" si="49"/>
        <v>0</v>
      </c>
      <c r="DG43" s="762">
        <f t="shared" si="49"/>
        <v>0</v>
      </c>
      <c r="DH43" s="762">
        <f t="shared" si="49"/>
        <v>0</v>
      </c>
      <c r="DI43" s="762">
        <f t="shared" si="49"/>
        <v>0</v>
      </c>
      <c r="DJ43" s="762">
        <f t="shared" si="49"/>
        <v>0</v>
      </c>
      <c r="DK43" s="762">
        <f t="shared" si="49"/>
        <v>0</v>
      </c>
      <c r="DL43" s="762">
        <f t="shared" si="49"/>
        <v>0</v>
      </c>
      <c r="DM43" s="762">
        <f t="shared" si="49"/>
        <v>0</v>
      </c>
      <c r="DN43" s="762">
        <f t="shared" si="49"/>
        <v>0</v>
      </c>
      <c r="DO43" s="762">
        <f t="shared" si="49"/>
        <v>0</v>
      </c>
      <c r="DP43" s="762">
        <f t="shared" ref="DP43:DW43" si="50">SUMIF($C:$C,"60.1x",DP:DP)</f>
        <v>0</v>
      </c>
      <c r="DQ43" s="762">
        <f t="shared" si="50"/>
        <v>0</v>
      </c>
      <c r="DR43" s="762">
        <f t="shared" si="50"/>
        <v>0</v>
      </c>
      <c r="DS43" s="762">
        <f t="shared" si="50"/>
        <v>0</v>
      </c>
      <c r="DT43" s="762">
        <f t="shared" si="50"/>
        <v>0</v>
      </c>
      <c r="DU43" s="762">
        <f t="shared" si="50"/>
        <v>0</v>
      </c>
      <c r="DV43" s="762">
        <f t="shared" si="50"/>
        <v>0</v>
      </c>
      <c r="DW43" s="763">
        <f t="shared" si="50"/>
        <v>0</v>
      </c>
    </row>
    <row r="44" spans="2:127" x14ac:dyDescent="0.2">
      <c r="B44" s="146" t="s">
        <v>534</v>
      </c>
      <c r="C44" s="359" t="s">
        <v>535</v>
      </c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758"/>
      <c r="S44" s="759"/>
      <c r="T44" s="758"/>
      <c r="U44" s="759"/>
      <c r="V44" s="359"/>
      <c r="W44" s="359"/>
      <c r="X44" s="760">
        <f t="shared" ref="X44:BC44" si="51">SUMIF($C:$C,"60.2x",X:X)</f>
        <v>0</v>
      </c>
      <c r="Y44" s="760">
        <f t="shared" si="51"/>
        <v>0</v>
      </c>
      <c r="Z44" s="760">
        <f t="shared" si="51"/>
        <v>0</v>
      </c>
      <c r="AA44" s="760">
        <f t="shared" si="51"/>
        <v>0</v>
      </c>
      <c r="AB44" s="760">
        <f t="shared" si="51"/>
        <v>0</v>
      </c>
      <c r="AC44" s="760">
        <f t="shared" si="51"/>
        <v>0</v>
      </c>
      <c r="AD44" s="760">
        <f t="shared" si="51"/>
        <v>0</v>
      </c>
      <c r="AE44" s="760">
        <f t="shared" si="51"/>
        <v>0</v>
      </c>
      <c r="AF44" s="760">
        <f t="shared" si="51"/>
        <v>0</v>
      </c>
      <c r="AG44" s="760">
        <f t="shared" si="51"/>
        <v>0</v>
      </c>
      <c r="AH44" s="760">
        <f t="shared" si="51"/>
        <v>0</v>
      </c>
      <c r="AI44" s="760">
        <f t="shared" si="51"/>
        <v>0</v>
      </c>
      <c r="AJ44" s="760">
        <f t="shared" si="51"/>
        <v>0</v>
      </c>
      <c r="AK44" s="760">
        <f t="shared" si="51"/>
        <v>0</v>
      </c>
      <c r="AL44" s="760">
        <f t="shared" si="51"/>
        <v>0</v>
      </c>
      <c r="AM44" s="760">
        <f t="shared" si="51"/>
        <v>0</v>
      </c>
      <c r="AN44" s="760">
        <f t="shared" si="51"/>
        <v>0</v>
      </c>
      <c r="AO44" s="760">
        <f t="shared" si="51"/>
        <v>0</v>
      </c>
      <c r="AP44" s="760">
        <f t="shared" si="51"/>
        <v>0</v>
      </c>
      <c r="AQ44" s="760">
        <f t="shared" si="51"/>
        <v>0</v>
      </c>
      <c r="AR44" s="760">
        <f t="shared" si="51"/>
        <v>0</v>
      </c>
      <c r="AS44" s="760">
        <f t="shared" si="51"/>
        <v>0</v>
      </c>
      <c r="AT44" s="760">
        <f t="shared" si="51"/>
        <v>0</v>
      </c>
      <c r="AU44" s="760">
        <f t="shared" si="51"/>
        <v>0</v>
      </c>
      <c r="AV44" s="760">
        <f t="shared" si="51"/>
        <v>0</v>
      </c>
      <c r="AW44" s="760">
        <f t="shared" si="51"/>
        <v>0</v>
      </c>
      <c r="AX44" s="760">
        <f t="shared" si="51"/>
        <v>0</v>
      </c>
      <c r="AY44" s="760">
        <f t="shared" si="51"/>
        <v>0</v>
      </c>
      <c r="AZ44" s="760">
        <f t="shared" si="51"/>
        <v>0</v>
      </c>
      <c r="BA44" s="760">
        <f t="shared" si="51"/>
        <v>0</v>
      </c>
      <c r="BB44" s="760">
        <f t="shared" si="51"/>
        <v>0</v>
      </c>
      <c r="BC44" s="760">
        <f t="shared" si="51"/>
        <v>0</v>
      </c>
      <c r="BD44" s="760">
        <f t="shared" ref="BD44:CI44" si="52">SUMIF($C:$C,"60.2x",BD:BD)</f>
        <v>0</v>
      </c>
      <c r="BE44" s="760">
        <f t="shared" si="52"/>
        <v>0</v>
      </c>
      <c r="BF44" s="760">
        <f t="shared" si="52"/>
        <v>0</v>
      </c>
      <c r="BG44" s="760">
        <f t="shared" si="52"/>
        <v>0</v>
      </c>
      <c r="BH44" s="760">
        <f t="shared" si="52"/>
        <v>0</v>
      </c>
      <c r="BI44" s="760">
        <f t="shared" si="52"/>
        <v>0</v>
      </c>
      <c r="BJ44" s="760">
        <f t="shared" si="52"/>
        <v>0</v>
      </c>
      <c r="BK44" s="760">
        <f t="shared" si="52"/>
        <v>0</v>
      </c>
      <c r="BL44" s="760">
        <f t="shared" si="52"/>
        <v>0</v>
      </c>
      <c r="BM44" s="760">
        <f t="shared" si="52"/>
        <v>0</v>
      </c>
      <c r="BN44" s="760">
        <f t="shared" si="52"/>
        <v>0</v>
      </c>
      <c r="BO44" s="760">
        <f t="shared" si="52"/>
        <v>0</v>
      </c>
      <c r="BP44" s="760">
        <f t="shared" si="52"/>
        <v>0</v>
      </c>
      <c r="BQ44" s="760">
        <f t="shared" si="52"/>
        <v>0</v>
      </c>
      <c r="BR44" s="760">
        <f t="shared" si="52"/>
        <v>0</v>
      </c>
      <c r="BS44" s="760">
        <f t="shared" si="52"/>
        <v>0</v>
      </c>
      <c r="BT44" s="760">
        <f t="shared" si="52"/>
        <v>0</v>
      </c>
      <c r="BU44" s="760">
        <f t="shared" si="52"/>
        <v>0</v>
      </c>
      <c r="BV44" s="760">
        <f t="shared" si="52"/>
        <v>0</v>
      </c>
      <c r="BW44" s="760">
        <f t="shared" si="52"/>
        <v>0</v>
      </c>
      <c r="BX44" s="760">
        <f t="shared" si="52"/>
        <v>0</v>
      </c>
      <c r="BY44" s="760">
        <f t="shared" si="52"/>
        <v>0</v>
      </c>
      <c r="BZ44" s="760">
        <f t="shared" si="52"/>
        <v>0</v>
      </c>
      <c r="CA44" s="760">
        <f t="shared" si="52"/>
        <v>0</v>
      </c>
      <c r="CB44" s="760">
        <f t="shared" si="52"/>
        <v>0</v>
      </c>
      <c r="CC44" s="760">
        <f t="shared" si="52"/>
        <v>0</v>
      </c>
      <c r="CD44" s="760">
        <f t="shared" si="52"/>
        <v>0</v>
      </c>
      <c r="CE44" s="760">
        <f t="shared" si="52"/>
        <v>0</v>
      </c>
      <c r="CF44" s="760">
        <f t="shared" si="52"/>
        <v>0</v>
      </c>
      <c r="CG44" s="760">
        <f t="shared" si="52"/>
        <v>0</v>
      </c>
      <c r="CH44" s="760">
        <f t="shared" si="52"/>
        <v>0</v>
      </c>
      <c r="CI44" s="760">
        <f t="shared" si="52"/>
        <v>0</v>
      </c>
      <c r="CJ44" s="760">
        <f t="shared" ref="CJ44:DO44" si="53">SUMIF($C:$C,"60.2x",CJ:CJ)</f>
        <v>0</v>
      </c>
      <c r="CK44" s="760">
        <f t="shared" si="53"/>
        <v>0</v>
      </c>
      <c r="CL44" s="760">
        <f t="shared" si="53"/>
        <v>0</v>
      </c>
      <c r="CM44" s="760">
        <f t="shared" si="53"/>
        <v>0</v>
      </c>
      <c r="CN44" s="760">
        <f t="shared" si="53"/>
        <v>0</v>
      </c>
      <c r="CO44" s="760">
        <f t="shared" si="53"/>
        <v>0</v>
      </c>
      <c r="CP44" s="760">
        <f t="shared" si="53"/>
        <v>0</v>
      </c>
      <c r="CQ44" s="760">
        <f t="shared" si="53"/>
        <v>0</v>
      </c>
      <c r="CR44" s="760">
        <f t="shared" si="53"/>
        <v>0</v>
      </c>
      <c r="CS44" s="760">
        <f t="shared" si="53"/>
        <v>0</v>
      </c>
      <c r="CT44" s="760">
        <f t="shared" si="53"/>
        <v>0</v>
      </c>
      <c r="CU44" s="760">
        <f t="shared" si="53"/>
        <v>0</v>
      </c>
      <c r="CV44" s="760">
        <f t="shared" si="53"/>
        <v>0</v>
      </c>
      <c r="CW44" s="760">
        <f t="shared" si="53"/>
        <v>0</v>
      </c>
      <c r="CX44" s="760">
        <f t="shared" si="53"/>
        <v>0</v>
      </c>
      <c r="CY44" s="761">
        <f t="shared" si="53"/>
        <v>0</v>
      </c>
      <c r="CZ44" s="762">
        <f t="shared" si="53"/>
        <v>0</v>
      </c>
      <c r="DA44" s="762">
        <f t="shared" si="53"/>
        <v>0</v>
      </c>
      <c r="DB44" s="762">
        <f t="shared" si="53"/>
        <v>0</v>
      </c>
      <c r="DC44" s="762">
        <f t="shared" si="53"/>
        <v>0</v>
      </c>
      <c r="DD44" s="762">
        <f t="shared" si="53"/>
        <v>0</v>
      </c>
      <c r="DE44" s="762">
        <f t="shared" si="53"/>
        <v>0</v>
      </c>
      <c r="DF44" s="762">
        <f t="shared" si="53"/>
        <v>0</v>
      </c>
      <c r="DG44" s="762">
        <f t="shared" si="53"/>
        <v>0</v>
      </c>
      <c r="DH44" s="762">
        <f t="shared" si="53"/>
        <v>0</v>
      </c>
      <c r="DI44" s="762">
        <f t="shared" si="53"/>
        <v>0</v>
      </c>
      <c r="DJ44" s="762">
        <f t="shared" si="53"/>
        <v>0</v>
      </c>
      <c r="DK44" s="762">
        <f t="shared" si="53"/>
        <v>0</v>
      </c>
      <c r="DL44" s="762">
        <f t="shared" si="53"/>
        <v>0</v>
      </c>
      <c r="DM44" s="762">
        <f t="shared" si="53"/>
        <v>0</v>
      </c>
      <c r="DN44" s="762">
        <f t="shared" si="53"/>
        <v>0</v>
      </c>
      <c r="DO44" s="762">
        <f t="shared" si="53"/>
        <v>0</v>
      </c>
      <c r="DP44" s="762">
        <f t="shared" ref="DP44:DW44" si="54">SUMIF($C:$C,"60.2x",DP:DP)</f>
        <v>0</v>
      </c>
      <c r="DQ44" s="762">
        <f t="shared" si="54"/>
        <v>0</v>
      </c>
      <c r="DR44" s="762">
        <f t="shared" si="54"/>
        <v>0</v>
      </c>
      <c r="DS44" s="762">
        <f t="shared" si="54"/>
        <v>0</v>
      </c>
      <c r="DT44" s="762">
        <f t="shared" si="54"/>
        <v>0</v>
      </c>
      <c r="DU44" s="762">
        <f t="shared" si="54"/>
        <v>0</v>
      </c>
      <c r="DV44" s="762">
        <f t="shared" si="54"/>
        <v>0</v>
      </c>
      <c r="DW44" s="763">
        <f t="shared" si="54"/>
        <v>0</v>
      </c>
    </row>
    <row r="45" spans="2:127" ht="15.75" x14ac:dyDescent="0.25">
      <c r="B45" s="153" t="s">
        <v>536</v>
      </c>
      <c r="C45" s="764" t="s">
        <v>537</v>
      </c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758"/>
      <c r="S45" s="759"/>
      <c r="T45" s="758"/>
      <c r="U45" s="357"/>
      <c r="V45" s="764"/>
      <c r="W45" s="764"/>
      <c r="X45" s="760"/>
      <c r="Y45" s="760"/>
      <c r="Z45" s="760"/>
      <c r="AA45" s="760"/>
      <c r="AB45" s="760"/>
      <c r="AC45" s="760"/>
      <c r="AD45" s="760"/>
      <c r="AE45" s="760"/>
      <c r="AF45" s="760"/>
      <c r="AG45" s="760"/>
      <c r="AH45" s="760"/>
      <c r="AI45" s="760"/>
      <c r="AJ45" s="760"/>
      <c r="AK45" s="760"/>
      <c r="AL45" s="760"/>
      <c r="AM45" s="760"/>
      <c r="AN45" s="760"/>
      <c r="AO45" s="760"/>
      <c r="AP45" s="760"/>
      <c r="AQ45" s="760"/>
      <c r="AR45" s="760"/>
      <c r="AS45" s="760"/>
      <c r="AT45" s="760"/>
      <c r="AU45" s="760"/>
      <c r="AV45" s="760"/>
      <c r="AW45" s="760"/>
      <c r="AX45" s="760"/>
      <c r="AY45" s="760"/>
      <c r="AZ45" s="760"/>
      <c r="BA45" s="760"/>
      <c r="BB45" s="760"/>
      <c r="BC45" s="760"/>
      <c r="BD45" s="760"/>
      <c r="BE45" s="760"/>
      <c r="BF45" s="760"/>
      <c r="BG45" s="760"/>
      <c r="BH45" s="760"/>
      <c r="BI45" s="760"/>
      <c r="BJ45" s="760"/>
      <c r="BK45" s="760"/>
      <c r="BL45" s="760"/>
      <c r="BM45" s="760"/>
      <c r="BN45" s="760"/>
      <c r="BO45" s="760"/>
      <c r="BP45" s="760"/>
      <c r="BQ45" s="760"/>
      <c r="BR45" s="760"/>
      <c r="BS45" s="760"/>
      <c r="BT45" s="760"/>
      <c r="BU45" s="760"/>
      <c r="BV45" s="760"/>
      <c r="BW45" s="760"/>
      <c r="BX45" s="760"/>
      <c r="BY45" s="760"/>
      <c r="BZ45" s="760"/>
      <c r="CA45" s="760"/>
      <c r="CB45" s="760"/>
      <c r="CC45" s="760"/>
      <c r="CD45" s="760"/>
      <c r="CE45" s="760"/>
      <c r="CF45" s="760"/>
      <c r="CG45" s="760"/>
      <c r="CH45" s="760"/>
      <c r="CI45" s="760"/>
      <c r="CJ45" s="760"/>
      <c r="CK45" s="760"/>
      <c r="CL45" s="760"/>
      <c r="CM45" s="760"/>
      <c r="CN45" s="760"/>
      <c r="CO45" s="760"/>
      <c r="CP45" s="760"/>
      <c r="CQ45" s="760"/>
      <c r="CR45" s="760"/>
      <c r="CS45" s="760"/>
      <c r="CT45" s="760"/>
      <c r="CU45" s="760"/>
      <c r="CV45" s="760"/>
      <c r="CW45" s="760"/>
      <c r="CX45" s="760"/>
      <c r="CY45" s="761"/>
      <c r="CZ45" s="767"/>
      <c r="DA45" s="767"/>
      <c r="DB45" s="767"/>
      <c r="DC45" s="767"/>
      <c r="DD45" s="767"/>
      <c r="DE45" s="767"/>
      <c r="DF45" s="767"/>
      <c r="DG45" s="767"/>
      <c r="DH45" s="767"/>
      <c r="DI45" s="767"/>
      <c r="DJ45" s="767"/>
      <c r="DK45" s="767"/>
      <c r="DL45" s="767"/>
      <c r="DM45" s="767"/>
      <c r="DN45" s="767"/>
      <c r="DO45" s="767"/>
      <c r="DP45" s="767"/>
      <c r="DQ45" s="767"/>
      <c r="DR45" s="767"/>
      <c r="DS45" s="767"/>
      <c r="DT45" s="767"/>
      <c r="DU45" s="767"/>
      <c r="DV45" s="767"/>
      <c r="DW45" s="768"/>
    </row>
    <row r="46" spans="2:127" x14ac:dyDescent="0.2">
      <c r="B46" s="154" t="s">
        <v>538</v>
      </c>
      <c r="C46" s="359" t="s">
        <v>539</v>
      </c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758"/>
      <c r="S46" s="759"/>
      <c r="T46" s="758"/>
      <c r="U46" s="759"/>
      <c r="V46" s="359"/>
      <c r="W46" s="359"/>
      <c r="X46" s="760">
        <f t="shared" ref="X46:BC46" si="55">SUMIF($C:$C,"61.1x",X:X)</f>
        <v>0</v>
      </c>
      <c r="Y46" s="760">
        <f t="shared" si="55"/>
        <v>0</v>
      </c>
      <c r="Z46" s="760">
        <f t="shared" si="55"/>
        <v>0</v>
      </c>
      <c r="AA46" s="760">
        <f t="shared" si="55"/>
        <v>0</v>
      </c>
      <c r="AB46" s="760">
        <f t="shared" si="55"/>
        <v>0</v>
      </c>
      <c r="AC46" s="760">
        <f t="shared" si="55"/>
        <v>0</v>
      </c>
      <c r="AD46" s="760">
        <f t="shared" si="55"/>
        <v>0</v>
      </c>
      <c r="AE46" s="760">
        <f t="shared" si="55"/>
        <v>0</v>
      </c>
      <c r="AF46" s="760">
        <f t="shared" si="55"/>
        <v>0</v>
      </c>
      <c r="AG46" s="760">
        <f t="shared" si="55"/>
        <v>0</v>
      </c>
      <c r="AH46" s="760">
        <f t="shared" si="55"/>
        <v>0</v>
      </c>
      <c r="AI46" s="760">
        <f t="shared" si="55"/>
        <v>0</v>
      </c>
      <c r="AJ46" s="760">
        <f t="shared" si="55"/>
        <v>0</v>
      </c>
      <c r="AK46" s="760">
        <f t="shared" si="55"/>
        <v>0</v>
      </c>
      <c r="AL46" s="760">
        <f t="shared" si="55"/>
        <v>0</v>
      </c>
      <c r="AM46" s="760">
        <f t="shared" si="55"/>
        <v>0</v>
      </c>
      <c r="AN46" s="760">
        <f t="shared" si="55"/>
        <v>0</v>
      </c>
      <c r="AO46" s="760">
        <f t="shared" si="55"/>
        <v>0</v>
      </c>
      <c r="AP46" s="760">
        <f t="shared" si="55"/>
        <v>0</v>
      </c>
      <c r="AQ46" s="760">
        <f t="shared" si="55"/>
        <v>0</v>
      </c>
      <c r="AR46" s="760">
        <f t="shared" si="55"/>
        <v>0</v>
      </c>
      <c r="AS46" s="760">
        <f t="shared" si="55"/>
        <v>0</v>
      </c>
      <c r="AT46" s="760">
        <f t="shared" si="55"/>
        <v>0</v>
      </c>
      <c r="AU46" s="760">
        <f t="shared" si="55"/>
        <v>0</v>
      </c>
      <c r="AV46" s="760">
        <f t="shared" si="55"/>
        <v>0</v>
      </c>
      <c r="AW46" s="760">
        <f t="shared" si="55"/>
        <v>0</v>
      </c>
      <c r="AX46" s="760">
        <f t="shared" si="55"/>
        <v>0</v>
      </c>
      <c r="AY46" s="760">
        <f t="shared" si="55"/>
        <v>0</v>
      </c>
      <c r="AZ46" s="760">
        <f t="shared" si="55"/>
        <v>0</v>
      </c>
      <c r="BA46" s="760">
        <f t="shared" si="55"/>
        <v>0</v>
      </c>
      <c r="BB46" s="760">
        <f t="shared" si="55"/>
        <v>0</v>
      </c>
      <c r="BC46" s="760">
        <f t="shared" si="55"/>
        <v>0</v>
      </c>
      <c r="BD46" s="760">
        <f t="shared" ref="BD46:CI46" si="56">SUMIF($C:$C,"61.1x",BD:BD)</f>
        <v>0</v>
      </c>
      <c r="BE46" s="760">
        <f t="shared" si="56"/>
        <v>0</v>
      </c>
      <c r="BF46" s="760">
        <f t="shared" si="56"/>
        <v>0</v>
      </c>
      <c r="BG46" s="760">
        <f t="shared" si="56"/>
        <v>0</v>
      </c>
      <c r="BH46" s="760">
        <f t="shared" si="56"/>
        <v>0</v>
      </c>
      <c r="BI46" s="760">
        <f t="shared" si="56"/>
        <v>0</v>
      </c>
      <c r="BJ46" s="760">
        <f t="shared" si="56"/>
        <v>0</v>
      </c>
      <c r="BK46" s="760">
        <f t="shared" si="56"/>
        <v>0</v>
      </c>
      <c r="BL46" s="760">
        <f t="shared" si="56"/>
        <v>0</v>
      </c>
      <c r="BM46" s="760">
        <f t="shared" si="56"/>
        <v>0</v>
      </c>
      <c r="BN46" s="760">
        <f t="shared" si="56"/>
        <v>0</v>
      </c>
      <c r="BO46" s="760">
        <f t="shared" si="56"/>
        <v>0</v>
      </c>
      <c r="BP46" s="760">
        <f t="shared" si="56"/>
        <v>0</v>
      </c>
      <c r="BQ46" s="760">
        <f t="shared" si="56"/>
        <v>0</v>
      </c>
      <c r="BR46" s="760">
        <f t="shared" si="56"/>
        <v>0</v>
      </c>
      <c r="BS46" s="760">
        <f t="shared" si="56"/>
        <v>0</v>
      </c>
      <c r="BT46" s="760">
        <f t="shared" si="56"/>
        <v>0</v>
      </c>
      <c r="BU46" s="760">
        <f t="shared" si="56"/>
        <v>0</v>
      </c>
      <c r="BV46" s="760">
        <f t="shared" si="56"/>
        <v>0</v>
      </c>
      <c r="BW46" s="760">
        <f t="shared" si="56"/>
        <v>0</v>
      </c>
      <c r="BX46" s="760">
        <f t="shared" si="56"/>
        <v>0</v>
      </c>
      <c r="BY46" s="760">
        <f t="shared" si="56"/>
        <v>0</v>
      </c>
      <c r="BZ46" s="760">
        <f t="shared" si="56"/>
        <v>0</v>
      </c>
      <c r="CA46" s="760">
        <f t="shared" si="56"/>
        <v>0</v>
      </c>
      <c r="CB46" s="760">
        <f t="shared" si="56"/>
        <v>0</v>
      </c>
      <c r="CC46" s="760">
        <f t="shared" si="56"/>
        <v>0</v>
      </c>
      <c r="CD46" s="760">
        <f t="shared" si="56"/>
        <v>0</v>
      </c>
      <c r="CE46" s="760">
        <f t="shared" si="56"/>
        <v>0</v>
      </c>
      <c r="CF46" s="760">
        <f t="shared" si="56"/>
        <v>0</v>
      </c>
      <c r="CG46" s="760">
        <f t="shared" si="56"/>
        <v>0</v>
      </c>
      <c r="CH46" s="760">
        <f t="shared" si="56"/>
        <v>0</v>
      </c>
      <c r="CI46" s="760">
        <f t="shared" si="56"/>
        <v>0</v>
      </c>
      <c r="CJ46" s="760">
        <f t="shared" ref="CJ46:DO46" si="57">SUMIF($C:$C,"61.1x",CJ:CJ)</f>
        <v>0</v>
      </c>
      <c r="CK46" s="760">
        <f t="shared" si="57"/>
        <v>0</v>
      </c>
      <c r="CL46" s="760">
        <f t="shared" si="57"/>
        <v>0</v>
      </c>
      <c r="CM46" s="760">
        <f t="shared" si="57"/>
        <v>0</v>
      </c>
      <c r="CN46" s="760">
        <f t="shared" si="57"/>
        <v>0</v>
      </c>
      <c r="CO46" s="760">
        <f t="shared" si="57"/>
        <v>0</v>
      </c>
      <c r="CP46" s="760">
        <f t="shared" si="57"/>
        <v>0</v>
      </c>
      <c r="CQ46" s="760">
        <f t="shared" si="57"/>
        <v>0</v>
      </c>
      <c r="CR46" s="760">
        <f t="shared" si="57"/>
        <v>0</v>
      </c>
      <c r="CS46" s="760">
        <f t="shared" si="57"/>
        <v>0</v>
      </c>
      <c r="CT46" s="760">
        <f t="shared" si="57"/>
        <v>0</v>
      </c>
      <c r="CU46" s="760">
        <f t="shared" si="57"/>
        <v>0</v>
      </c>
      <c r="CV46" s="760">
        <f t="shared" si="57"/>
        <v>0</v>
      </c>
      <c r="CW46" s="760">
        <f t="shared" si="57"/>
        <v>0</v>
      </c>
      <c r="CX46" s="760">
        <f t="shared" si="57"/>
        <v>0</v>
      </c>
      <c r="CY46" s="761">
        <f t="shared" si="57"/>
        <v>0</v>
      </c>
      <c r="CZ46" s="762">
        <f t="shared" si="57"/>
        <v>0</v>
      </c>
      <c r="DA46" s="762">
        <f t="shared" si="57"/>
        <v>0</v>
      </c>
      <c r="DB46" s="762">
        <f t="shared" si="57"/>
        <v>0</v>
      </c>
      <c r="DC46" s="762">
        <f t="shared" si="57"/>
        <v>0</v>
      </c>
      <c r="DD46" s="762">
        <f t="shared" si="57"/>
        <v>0</v>
      </c>
      <c r="DE46" s="762">
        <f t="shared" si="57"/>
        <v>0</v>
      </c>
      <c r="DF46" s="762">
        <f t="shared" si="57"/>
        <v>0</v>
      </c>
      <c r="DG46" s="762">
        <f t="shared" si="57"/>
        <v>0</v>
      </c>
      <c r="DH46" s="762">
        <f t="shared" si="57"/>
        <v>0</v>
      </c>
      <c r="DI46" s="762">
        <f t="shared" si="57"/>
        <v>0</v>
      </c>
      <c r="DJ46" s="762">
        <f t="shared" si="57"/>
        <v>0</v>
      </c>
      <c r="DK46" s="762">
        <f t="shared" si="57"/>
        <v>0</v>
      </c>
      <c r="DL46" s="762">
        <f t="shared" si="57"/>
        <v>0</v>
      </c>
      <c r="DM46" s="762">
        <f t="shared" si="57"/>
        <v>0</v>
      </c>
      <c r="DN46" s="762">
        <f t="shared" si="57"/>
        <v>0</v>
      </c>
      <c r="DO46" s="762">
        <f t="shared" si="57"/>
        <v>0</v>
      </c>
      <c r="DP46" s="762">
        <f t="shared" ref="DP46:DW46" si="58">SUMIF($C:$C,"61.1x",DP:DP)</f>
        <v>0</v>
      </c>
      <c r="DQ46" s="762">
        <f t="shared" si="58"/>
        <v>0</v>
      </c>
      <c r="DR46" s="762">
        <f t="shared" si="58"/>
        <v>0</v>
      </c>
      <c r="DS46" s="762">
        <f t="shared" si="58"/>
        <v>0</v>
      </c>
      <c r="DT46" s="762">
        <f t="shared" si="58"/>
        <v>0</v>
      </c>
      <c r="DU46" s="762">
        <f t="shared" si="58"/>
        <v>0</v>
      </c>
      <c r="DV46" s="762">
        <f t="shared" si="58"/>
        <v>0</v>
      </c>
      <c r="DW46" s="763">
        <f t="shared" si="58"/>
        <v>0</v>
      </c>
    </row>
    <row r="47" spans="2:127" ht="25.5" x14ac:dyDescent="0.2">
      <c r="B47" s="714" t="s">
        <v>496</v>
      </c>
      <c r="C47" s="715" t="s">
        <v>804</v>
      </c>
      <c r="D47" s="716" t="s">
        <v>805</v>
      </c>
      <c r="E47" s="717" t="s">
        <v>815</v>
      </c>
      <c r="F47" s="576" t="s">
        <v>768</v>
      </c>
      <c r="G47" s="718" t="s">
        <v>54</v>
      </c>
      <c r="H47" s="576" t="s">
        <v>498</v>
      </c>
      <c r="I47" s="720">
        <f>MAX(X47:AV47)</f>
        <v>8.7901444089350834E-3</v>
      </c>
      <c r="J47" s="719">
        <f>SUMPRODUCT($X$2:$CY$2,$X47:$CY47)*365</f>
        <v>35.440621385648548</v>
      </c>
      <c r="K47" s="719">
        <f>SUMPRODUCT($X$2:$CY$2,$X48:$CY48)+SUMPRODUCT($X$2:$CY$2,$X49:$CY49)+SUMPRODUCT($X$2:$CY$2,$X50:$CY50)</f>
        <v>0</v>
      </c>
      <c r="L47" s="719">
        <f>SUMPRODUCT($X$2:$CY$2,$X51:$CY51) +SUMPRODUCT($X$2:$CY$2,$X52:$CY52)</f>
        <v>133.9528720563232</v>
      </c>
      <c r="M47" s="719">
        <f>SUMPRODUCT($X$2:$CY$2,$X53:$CY53)</f>
        <v>0</v>
      </c>
      <c r="N47" s="719">
        <f>SUMPRODUCT($X$2:$CY$2,$X56:$CY56) +SUMPRODUCT($X$2:$CY$2,$X57:$CY57)</f>
        <v>0</v>
      </c>
      <c r="O47" s="719">
        <f>SUMPRODUCT($X$2:$CY$2,$X54:$CY54) +SUMPRODUCT($X$2:$CY$2,$X55:$CY55) +SUMPRODUCT($X$2:$CY$2,$X58:$CY58)</f>
        <v>0</v>
      </c>
      <c r="P47" s="719">
        <f>SUM(K47:O47)</f>
        <v>133.9528720563232</v>
      </c>
      <c r="Q47" s="719">
        <f>(SUM(K47:M47)*100000)/(J47*1000)</f>
        <v>377.96423092786557</v>
      </c>
      <c r="R47" s="721">
        <f>(P47*100000)/(J47*1000)</f>
        <v>377.96423092786557</v>
      </c>
      <c r="S47" s="765">
        <v>3</v>
      </c>
      <c r="T47" s="766">
        <v>3</v>
      </c>
      <c r="U47" s="724" t="s">
        <v>499</v>
      </c>
      <c r="V47" s="318" t="s">
        <v>127</v>
      </c>
      <c r="W47" s="318" t="s">
        <v>78</v>
      </c>
      <c r="X47" s="576">
        <v>8.452547752230994E-4</v>
      </c>
      <c r="Y47" s="576">
        <v>1.644020537808928E-3</v>
      </c>
      <c r="Z47" s="576">
        <v>2.3988541834525363E-3</v>
      </c>
      <c r="AA47" s="576">
        <v>3.1121719785857458E-3</v>
      </c>
      <c r="AB47" s="576">
        <v>3.7862572949866292E-3</v>
      </c>
      <c r="AC47" s="576">
        <v>4.4232679189854639E-3</v>
      </c>
      <c r="AD47" s="576">
        <v>5.0252429586643632E-3</v>
      </c>
      <c r="AE47" s="576">
        <v>5.5941093711609222E-3</v>
      </c>
      <c r="AF47" s="576">
        <v>6.1316881309701702E-3</v>
      </c>
      <c r="AG47" s="576">
        <v>6.6397000589899103E-3</v>
      </c>
      <c r="AH47" s="576">
        <v>7.1197713309685655E-3</v>
      </c>
      <c r="AI47" s="576">
        <v>7.5734386829883933E-3</v>
      </c>
      <c r="AJ47" s="576">
        <v>8.0021543306471304E-3</v>
      </c>
      <c r="AK47" s="576">
        <v>8.4072906176846374E-3</v>
      </c>
      <c r="AL47" s="576">
        <v>8.7901444089350834E-3</v>
      </c>
      <c r="AM47" s="576">
        <v>8.3066864664436517E-3</v>
      </c>
      <c r="AN47" s="576">
        <v>7.8498187107892518E-3</v>
      </c>
      <c r="AO47" s="576">
        <v>7.4180786816958437E-3</v>
      </c>
      <c r="AP47" s="576">
        <v>7.0100843542025715E-3</v>
      </c>
      <c r="AQ47" s="576">
        <v>6.6245297147214301E-3</v>
      </c>
      <c r="AR47" s="576">
        <v>5.9875190907225963E-3</v>
      </c>
      <c r="AS47" s="576">
        <v>5.3855440510436978E-3</v>
      </c>
      <c r="AT47" s="576">
        <v>4.816677638547138E-3</v>
      </c>
      <c r="AU47" s="576">
        <v>4.2790988787378892E-3</v>
      </c>
      <c r="AV47" s="576">
        <v>3.7710869507181491E-3</v>
      </c>
      <c r="AW47" s="576">
        <v>3.2910156787394947E-3</v>
      </c>
      <c r="AX47" s="576">
        <v>2.837348326719666E-3</v>
      </c>
      <c r="AY47" s="576">
        <v>2.408632679060929E-3</v>
      </c>
      <c r="AZ47" s="576">
        <v>2.0034963920234215E-3</v>
      </c>
      <c r="BA47" s="576">
        <v>1.6206426007729774E-3</v>
      </c>
      <c r="BB47" s="576">
        <v>1.2588457680413078E-3</v>
      </c>
      <c r="BC47" s="576">
        <v>9.1694776110987975E-4</v>
      </c>
      <c r="BD47" s="576">
        <v>5.938541445596802E-4</v>
      </c>
      <c r="BE47" s="576">
        <v>2.8853067691974178E-4</v>
      </c>
      <c r="BF47" s="576">
        <v>0</v>
      </c>
      <c r="BG47" s="576">
        <v>0</v>
      </c>
      <c r="BH47" s="576">
        <v>0</v>
      </c>
      <c r="BI47" s="576">
        <v>0</v>
      </c>
      <c r="BJ47" s="576">
        <v>0</v>
      </c>
      <c r="BK47" s="576">
        <v>0</v>
      </c>
      <c r="BL47" s="576">
        <v>0</v>
      </c>
      <c r="BM47" s="576">
        <v>0</v>
      </c>
      <c r="BN47" s="576">
        <v>0</v>
      </c>
      <c r="BO47" s="576">
        <v>0</v>
      </c>
      <c r="BP47" s="576">
        <v>0</v>
      </c>
      <c r="BQ47" s="576">
        <v>0</v>
      </c>
      <c r="BR47" s="576">
        <v>0</v>
      </c>
      <c r="BS47" s="576">
        <v>0</v>
      </c>
      <c r="BT47" s="576">
        <v>0</v>
      </c>
      <c r="BU47" s="576">
        <v>0</v>
      </c>
      <c r="BV47" s="576">
        <v>0</v>
      </c>
      <c r="BW47" s="576">
        <v>0</v>
      </c>
      <c r="BX47" s="576">
        <v>0</v>
      </c>
      <c r="BY47" s="576">
        <v>0</v>
      </c>
      <c r="BZ47" s="576">
        <v>0</v>
      </c>
      <c r="CA47" s="576">
        <v>0</v>
      </c>
      <c r="CB47" s="576">
        <v>0</v>
      </c>
      <c r="CC47" s="576">
        <v>0</v>
      </c>
      <c r="CD47" s="576">
        <v>0</v>
      </c>
      <c r="CE47" s="576">
        <v>0</v>
      </c>
      <c r="CF47" s="576">
        <v>0</v>
      </c>
      <c r="CG47" s="576">
        <v>0</v>
      </c>
      <c r="CH47" s="576">
        <v>0</v>
      </c>
      <c r="CI47" s="576">
        <v>0</v>
      </c>
      <c r="CJ47" s="576">
        <v>0</v>
      </c>
      <c r="CK47" s="576">
        <v>0</v>
      </c>
      <c r="CL47" s="576">
        <v>0</v>
      </c>
      <c r="CM47" s="576">
        <v>0</v>
      </c>
      <c r="CN47" s="576">
        <v>0</v>
      </c>
      <c r="CO47" s="576">
        <v>0</v>
      </c>
      <c r="CP47" s="576">
        <v>0</v>
      </c>
      <c r="CQ47" s="576">
        <v>0</v>
      </c>
      <c r="CR47" s="576">
        <v>0</v>
      </c>
      <c r="CS47" s="576">
        <v>0</v>
      </c>
      <c r="CT47" s="576">
        <v>0</v>
      </c>
      <c r="CU47" s="576">
        <v>0</v>
      </c>
      <c r="CV47" s="576">
        <v>0</v>
      </c>
      <c r="CW47" s="576">
        <v>0</v>
      </c>
      <c r="CX47" s="576">
        <v>0</v>
      </c>
      <c r="CY47" s="576">
        <v>0</v>
      </c>
      <c r="CZ47" s="726">
        <v>0</v>
      </c>
      <c r="DA47" s="727">
        <v>0</v>
      </c>
      <c r="DB47" s="727">
        <v>0</v>
      </c>
      <c r="DC47" s="727">
        <v>0</v>
      </c>
      <c r="DD47" s="727">
        <v>0</v>
      </c>
      <c r="DE47" s="727">
        <v>0</v>
      </c>
      <c r="DF47" s="727">
        <v>0</v>
      </c>
      <c r="DG47" s="727">
        <v>0</v>
      </c>
      <c r="DH47" s="727">
        <v>0</v>
      </c>
      <c r="DI47" s="727">
        <v>0</v>
      </c>
      <c r="DJ47" s="727">
        <v>0</v>
      </c>
      <c r="DK47" s="727">
        <v>0</v>
      </c>
      <c r="DL47" s="727">
        <v>0</v>
      </c>
      <c r="DM47" s="727">
        <v>0</v>
      </c>
      <c r="DN47" s="727">
        <v>0</v>
      </c>
      <c r="DO47" s="727">
        <v>0</v>
      </c>
      <c r="DP47" s="727">
        <v>0</v>
      </c>
      <c r="DQ47" s="727">
        <v>0</v>
      </c>
      <c r="DR47" s="727">
        <v>0</v>
      </c>
      <c r="DS47" s="727">
        <v>0</v>
      </c>
      <c r="DT47" s="727">
        <v>0</v>
      </c>
      <c r="DU47" s="727">
        <v>0</v>
      </c>
      <c r="DV47" s="727">
        <v>0</v>
      </c>
      <c r="DW47" s="728">
        <v>0</v>
      </c>
    </row>
    <row r="48" spans="2:127" ht="38.25" x14ac:dyDescent="0.2">
      <c r="B48" s="729"/>
      <c r="C48" s="769" t="s">
        <v>819</v>
      </c>
      <c r="D48" s="731"/>
      <c r="E48" s="732"/>
      <c r="F48" s="732"/>
      <c r="G48" s="731"/>
      <c r="H48" s="732"/>
      <c r="I48" s="732"/>
      <c r="J48" s="732"/>
      <c r="K48" s="732"/>
      <c r="L48" s="732"/>
      <c r="M48" s="732"/>
      <c r="N48" s="732"/>
      <c r="O48" s="732"/>
      <c r="P48" s="732"/>
      <c r="Q48" s="732"/>
      <c r="R48" s="733"/>
      <c r="S48" s="732"/>
      <c r="T48" s="733"/>
      <c r="U48" s="734" t="s">
        <v>500</v>
      </c>
      <c r="V48" s="318" t="s">
        <v>127</v>
      </c>
      <c r="W48" s="318" t="s">
        <v>501</v>
      </c>
      <c r="X48" s="576">
        <v>0</v>
      </c>
      <c r="Y48" s="576">
        <v>0</v>
      </c>
      <c r="Z48" s="576">
        <v>0</v>
      </c>
      <c r="AA48" s="576">
        <v>0</v>
      </c>
      <c r="AB48" s="576">
        <v>0</v>
      </c>
      <c r="AC48" s="576">
        <v>0</v>
      </c>
      <c r="AD48" s="576">
        <v>0</v>
      </c>
      <c r="AE48" s="576">
        <v>0</v>
      </c>
      <c r="AF48" s="576">
        <v>0</v>
      </c>
      <c r="AG48" s="576">
        <v>0</v>
      </c>
      <c r="AH48" s="576">
        <v>0</v>
      </c>
      <c r="AI48" s="576">
        <v>0</v>
      </c>
      <c r="AJ48" s="576">
        <v>0</v>
      </c>
      <c r="AK48" s="576">
        <v>0</v>
      </c>
      <c r="AL48" s="576">
        <v>0</v>
      </c>
      <c r="AM48" s="576">
        <v>0</v>
      </c>
      <c r="AN48" s="576">
        <v>0</v>
      </c>
      <c r="AO48" s="576">
        <v>0</v>
      </c>
      <c r="AP48" s="576">
        <v>0</v>
      </c>
      <c r="AQ48" s="576">
        <v>0</v>
      </c>
      <c r="AR48" s="576">
        <v>0</v>
      </c>
      <c r="AS48" s="576">
        <v>0</v>
      </c>
      <c r="AT48" s="576">
        <v>0</v>
      </c>
      <c r="AU48" s="576">
        <v>0</v>
      </c>
      <c r="AV48" s="576">
        <v>0</v>
      </c>
      <c r="AW48" s="576">
        <v>0</v>
      </c>
      <c r="AX48" s="576">
        <v>0</v>
      </c>
      <c r="AY48" s="576">
        <v>0</v>
      </c>
      <c r="AZ48" s="576">
        <v>0</v>
      </c>
      <c r="BA48" s="576">
        <v>0</v>
      </c>
      <c r="BB48" s="576">
        <v>0</v>
      </c>
      <c r="BC48" s="576">
        <v>0</v>
      </c>
      <c r="BD48" s="576">
        <v>0</v>
      </c>
      <c r="BE48" s="576">
        <v>0</v>
      </c>
      <c r="BF48" s="576">
        <v>0</v>
      </c>
      <c r="BG48" s="576">
        <v>0</v>
      </c>
      <c r="BH48" s="576">
        <v>0</v>
      </c>
      <c r="BI48" s="576">
        <v>0</v>
      </c>
      <c r="BJ48" s="576">
        <v>0</v>
      </c>
      <c r="BK48" s="576">
        <v>0</v>
      </c>
      <c r="BL48" s="576">
        <v>0</v>
      </c>
      <c r="BM48" s="576">
        <v>0</v>
      </c>
      <c r="BN48" s="576">
        <v>0</v>
      </c>
      <c r="BO48" s="576">
        <v>0</v>
      </c>
      <c r="BP48" s="576">
        <v>0</v>
      </c>
      <c r="BQ48" s="576">
        <v>0</v>
      </c>
      <c r="BR48" s="576">
        <v>0</v>
      </c>
      <c r="BS48" s="576">
        <v>0</v>
      </c>
      <c r="BT48" s="576">
        <v>0</v>
      </c>
      <c r="BU48" s="576">
        <v>0</v>
      </c>
      <c r="BV48" s="576">
        <v>0</v>
      </c>
      <c r="BW48" s="576">
        <v>0</v>
      </c>
      <c r="BX48" s="576">
        <v>0</v>
      </c>
      <c r="BY48" s="576">
        <v>0</v>
      </c>
      <c r="BZ48" s="576">
        <v>0</v>
      </c>
      <c r="CA48" s="576">
        <v>0</v>
      </c>
      <c r="CB48" s="576">
        <v>0</v>
      </c>
      <c r="CC48" s="576">
        <v>0</v>
      </c>
      <c r="CD48" s="576">
        <v>0</v>
      </c>
      <c r="CE48" s="576">
        <v>0</v>
      </c>
      <c r="CF48" s="576">
        <v>0</v>
      </c>
      <c r="CG48" s="576">
        <v>0</v>
      </c>
      <c r="CH48" s="576">
        <v>0</v>
      </c>
      <c r="CI48" s="576">
        <v>0</v>
      </c>
      <c r="CJ48" s="576">
        <v>0</v>
      </c>
      <c r="CK48" s="576">
        <v>0</v>
      </c>
      <c r="CL48" s="576">
        <v>0</v>
      </c>
      <c r="CM48" s="576">
        <v>0</v>
      </c>
      <c r="CN48" s="576">
        <v>0</v>
      </c>
      <c r="CO48" s="576">
        <v>0</v>
      </c>
      <c r="CP48" s="576">
        <v>0</v>
      </c>
      <c r="CQ48" s="576">
        <v>0</v>
      </c>
      <c r="CR48" s="576">
        <v>0</v>
      </c>
      <c r="CS48" s="576">
        <v>0</v>
      </c>
      <c r="CT48" s="576">
        <v>0</v>
      </c>
      <c r="CU48" s="576">
        <v>0</v>
      </c>
      <c r="CV48" s="576">
        <v>0</v>
      </c>
      <c r="CW48" s="576">
        <v>0</v>
      </c>
      <c r="CX48" s="576">
        <v>0</v>
      </c>
      <c r="CY48" s="576">
        <v>0</v>
      </c>
      <c r="CZ48" s="726">
        <v>0</v>
      </c>
      <c r="DA48" s="727">
        <v>0</v>
      </c>
      <c r="DB48" s="727">
        <v>0</v>
      </c>
      <c r="DC48" s="727">
        <v>0</v>
      </c>
      <c r="DD48" s="727">
        <v>0</v>
      </c>
      <c r="DE48" s="727">
        <v>0</v>
      </c>
      <c r="DF48" s="727">
        <v>0</v>
      </c>
      <c r="DG48" s="727">
        <v>0</v>
      </c>
      <c r="DH48" s="727">
        <v>0</v>
      </c>
      <c r="DI48" s="727">
        <v>0</v>
      </c>
      <c r="DJ48" s="727">
        <v>0</v>
      </c>
      <c r="DK48" s="727">
        <v>0</v>
      </c>
      <c r="DL48" s="727">
        <v>0</v>
      </c>
      <c r="DM48" s="727">
        <v>0</v>
      </c>
      <c r="DN48" s="727">
        <v>0</v>
      </c>
      <c r="DO48" s="727">
        <v>0</v>
      </c>
      <c r="DP48" s="727">
        <v>0</v>
      </c>
      <c r="DQ48" s="727">
        <v>0</v>
      </c>
      <c r="DR48" s="727">
        <v>0</v>
      </c>
      <c r="DS48" s="727">
        <v>0</v>
      </c>
      <c r="DT48" s="727">
        <v>0</v>
      </c>
      <c r="DU48" s="727">
        <v>0</v>
      </c>
      <c r="DV48" s="727">
        <v>0</v>
      </c>
      <c r="DW48" s="728">
        <v>0</v>
      </c>
    </row>
    <row r="49" spans="2:127" x14ac:dyDescent="0.2">
      <c r="B49" s="735"/>
      <c r="C49" s="736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737"/>
      <c r="S49" s="524"/>
      <c r="T49" s="737"/>
      <c r="U49" s="734" t="s">
        <v>502</v>
      </c>
      <c r="V49" s="318" t="s">
        <v>127</v>
      </c>
      <c r="W49" s="318" t="s">
        <v>501</v>
      </c>
      <c r="X49" s="576">
        <v>0</v>
      </c>
      <c r="Y49" s="576">
        <v>0</v>
      </c>
      <c r="Z49" s="576">
        <v>0</v>
      </c>
      <c r="AA49" s="576">
        <v>0</v>
      </c>
      <c r="AB49" s="576">
        <v>0</v>
      </c>
      <c r="AC49" s="576">
        <v>0</v>
      </c>
      <c r="AD49" s="576">
        <v>0</v>
      </c>
      <c r="AE49" s="576">
        <v>0</v>
      </c>
      <c r="AF49" s="576">
        <v>0</v>
      </c>
      <c r="AG49" s="576">
        <v>0</v>
      </c>
      <c r="AH49" s="576">
        <v>0</v>
      </c>
      <c r="AI49" s="576">
        <v>0</v>
      </c>
      <c r="AJ49" s="576">
        <v>0</v>
      </c>
      <c r="AK49" s="576">
        <v>0</v>
      </c>
      <c r="AL49" s="576">
        <v>0</v>
      </c>
      <c r="AM49" s="576">
        <v>0</v>
      </c>
      <c r="AN49" s="576">
        <v>0</v>
      </c>
      <c r="AO49" s="576">
        <v>0</v>
      </c>
      <c r="AP49" s="576">
        <v>0</v>
      </c>
      <c r="AQ49" s="576">
        <v>0</v>
      </c>
      <c r="AR49" s="576">
        <v>0</v>
      </c>
      <c r="AS49" s="576">
        <v>0</v>
      </c>
      <c r="AT49" s="576">
        <v>0</v>
      </c>
      <c r="AU49" s="576">
        <v>0</v>
      </c>
      <c r="AV49" s="576">
        <v>0</v>
      </c>
      <c r="AW49" s="576">
        <v>0</v>
      </c>
      <c r="AX49" s="576">
        <v>0</v>
      </c>
      <c r="AY49" s="576">
        <v>0</v>
      </c>
      <c r="AZ49" s="576">
        <v>0</v>
      </c>
      <c r="BA49" s="576">
        <v>0</v>
      </c>
      <c r="BB49" s="576">
        <v>0</v>
      </c>
      <c r="BC49" s="576">
        <v>0</v>
      </c>
      <c r="BD49" s="576">
        <v>0</v>
      </c>
      <c r="BE49" s="576">
        <v>0</v>
      </c>
      <c r="BF49" s="576">
        <v>0</v>
      </c>
      <c r="BG49" s="576">
        <v>0</v>
      </c>
      <c r="BH49" s="576">
        <v>0</v>
      </c>
      <c r="BI49" s="576">
        <v>0</v>
      </c>
      <c r="BJ49" s="576">
        <v>0</v>
      </c>
      <c r="BK49" s="576">
        <v>0</v>
      </c>
      <c r="BL49" s="576">
        <v>0</v>
      </c>
      <c r="BM49" s="576">
        <v>0</v>
      </c>
      <c r="BN49" s="576">
        <v>0</v>
      </c>
      <c r="BO49" s="576">
        <v>0</v>
      </c>
      <c r="BP49" s="576">
        <v>0</v>
      </c>
      <c r="BQ49" s="576">
        <v>0</v>
      </c>
      <c r="BR49" s="576">
        <v>0</v>
      </c>
      <c r="BS49" s="576">
        <v>0</v>
      </c>
      <c r="BT49" s="576">
        <v>0</v>
      </c>
      <c r="BU49" s="576">
        <v>0</v>
      </c>
      <c r="BV49" s="576">
        <v>0</v>
      </c>
      <c r="BW49" s="576">
        <v>0</v>
      </c>
      <c r="BX49" s="576">
        <v>0</v>
      </c>
      <c r="BY49" s="576">
        <v>0</v>
      </c>
      <c r="BZ49" s="576">
        <v>0</v>
      </c>
      <c r="CA49" s="576">
        <v>0</v>
      </c>
      <c r="CB49" s="576">
        <v>0</v>
      </c>
      <c r="CC49" s="576">
        <v>0</v>
      </c>
      <c r="CD49" s="576">
        <v>0</v>
      </c>
      <c r="CE49" s="576">
        <v>0</v>
      </c>
      <c r="CF49" s="576">
        <v>0</v>
      </c>
      <c r="CG49" s="576">
        <v>0</v>
      </c>
      <c r="CH49" s="576">
        <v>0</v>
      </c>
      <c r="CI49" s="576">
        <v>0</v>
      </c>
      <c r="CJ49" s="576">
        <v>0</v>
      </c>
      <c r="CK49" s="576">
        <v>0</v>
      </c>
      <c r="CL49" s="576">
        <v>0</v>
      </c>
      <c r="CM49" s="576">
        <v>0</v>
      </c>
      <c r="CN49" s="576">
        <v>0</v>
      </c>
      <c r="CO49" s="576">
        <v>0</v>
      </c>
      <c r="CP49" s="576">
        <v>0</v>
      </c>
      <c r="CQ49" s="576">
        <v>0</v>
      </c>
      <c r="CR49" s="576">
        <v>0</v>
      </c>
      <c r="CS49" s="576">
        <v>0</v>
      </c>
      <c r="CT49" s="576">
        <v>0</v>
      </c>
      <c r="CU49" s="576">
        <v>0</v>
      </c>
      <c r="CV49" s="576">
        <v>0</v>
      </c>
      <c r="CW49" s="576">
        <v>0</v>
      </c>
      <c r="CX49" s="576">
        <v>0</v>
      </c>
      <c r="CY49" s="576">
        <v>0</v>
      </c>
      <c r="CZ49" s="726">
        <v>0</v>
      </c>
      <c r="DA49" s="727">
        <v>0</v>
      </c>
      <c r="DB49" s="727">
        <v>0</v>
      </c>
      <c r="DC49" s="727">
        <v>0</v>
      </c>
      <c r="DD49" s="727">
        <v>0</v>
      </c>
      <c r="DE49" s="727">
        <v>0</v>
      </c>
      <c r="DF49" s="727">
        <v>0</v>
      </c>
      <c r="DG49" s="727">
        <v>0</v>
      </c>
      <c r="DH49" s="727">
        <v>0</v>
      </c>
      <c r="DI49" s="727">
        <v>0</v>
      </c>
      <c r="DJ49" s="727">
        <v>0</v>
      </c>
      <c r="DK49" s="727">
        <v>0</v>
      </c>
      <c r="DL49" s="727">
        <v>0</v>
      </c>
      <c r="DM49" s="727">
        <v>0</v>
      </c>
      <c r="DN49" s="727">
        <v>0</v>
      </c>
      <c r="DO49" s="727">
        <v>0</v>
      </c>
      <c r="DP49" s="727">
        <v>0</v>
      </c>
      <c r="DQ49" s="727">
        <v>0</v>
      </c>
      <c r="DR49" s="727">
        <v>0</v>
      </c>
      <c r="DS49" s="727">
        <v>0</v>
      </c>
      <c r="DT49" s="727">
        <v>0</v>
      </c>
      <c r="DU49" s="727">
        <v>0</v>
      </c>
      <c r="DV49" s="727">
        <v>0</v>
      </c>
      <c r="DW49" s="728">
        <v>0</v>
      </c>
    </row>
    <row r="50" spans="2:127" x14ac:dyDescent="0.2">
      <c r="B50" s="735"/>
      <c r="C50" s="736"/>
      <c r="D50" s="524"/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737"/>
      <c r="S50" s="524"/>
      <c r="T50" s="737"/>
      <c r="U50" s="738" t="s">
        <v>801</v>
      </c>
      <c r="V50" s="739" t="s">
        <v>127</v>
      </c>
      <c r="W50" s="739" t="s">
        <v>501</v>
      </c>
      <c r="X50" s="576">
        <v>0</v>
      </c>
      <c r="Y50" s="576">
        <v>0</v>
      </c>
      <c r="Z50" s="576">
        <v>0</v>
      </c>
      <c r="AA50" s="576">
        <v>0</v>
      </c>
      <c r="AB50" s="576">
        <v>0</v>
      </c>
      <c r="AC50" s="576">
        <v>0</v>
      </c>
      <c r="AD50" s="576">
        <v>0</v>
      </c>
      <c r="AE50" s="576">
        <v>0</v>
      </c>
      <c r="AF50" s="576">
        <v>0</v>
      </c>
      <c r="AG50" s="576">
        <v>0</v>
      </c>
      <c r="AH50" s="576">
        <v>0</v>
      </c>
      <c r="AI50" s="576">
        <v>0</v>
      </c>
      <c r="AJ50" s="576">
        <v>0</v>
      </c>
      <c r="AK50" s="576">
        <v>0</v>
      </c>
      <c r="AL50" s="576">
        <v>0</v>
      </c>
      <c r="AM50" s="576">
        <v>0</v>
      </c>
      <c r="AN50" s="576">
        <v>0</v>
      </c>
      <c r="AO50" s="576">
        <v>0</v>
      </c>
      <c r="AP50" s="576">
        <v>0</v>
      </c>
      <c r="AQ50" s="576">
        <v>0</v>
      </c>
      <c r="AR50" s="576">
        <v>0</v>
      </c>
      <c r="AS50" s="576">
        <v>0</v>
      </c>
      <c r="AT50" s="576">
        <v>0</v>
      </c>
      <c r="AU50" s="576">
        <v>0</v>
      </c>
      <c r="AV50" s="576">
        <v>0</v>
      </c>
      <c r="AW50" s="576">
        <v>0</v>
      </c>
      <c r="AX50" s="576">
        <v>0</v>
      </c>
      <c r="AY50" s="576">
        <v>0</v>
      </c>
      <c r="AZ50" s="576">
        <v>0</v>
      </c>
      <c r="BA50" s="576">
        <v>0</v>
      </c>
      <c r="BB50" s="576">
        <v>0</v>
      </c>
      <c r="BC50" s="576">
        <v>0</v>
      </c>
      <c r="BD50" s="576">
        <v>0</v>
      </c>
      <c r="BE50" s="576">
        <v>0</v>
      </c>
      <c r="BF50" s="576">
        <v>0</v>
      </c>
      <c r="BG50" s="576">
        <v>0</v>
      </c>
      <c r="BH50" s="576">
        <v>0</v>
      </c>
      <c r="BI50" s="576">
        <v>0</v>
      </c>
      <c r="BJ50" s="576">
        <v>0</v>
      </c>
      <c r="BK50" s="576">
        <v>0</v>
      </c>
      <c r="BL50" s="576">
        <v>0</v>
      </c>
      <c r="BM50" s="576">
        <v>0</v>
      </c>
      <c r="BN50" s="576">
        <v>0</v>
      </c>
      <c r="BO50" s="576">
        <v>0</v>
      </c>
      <c r="BP50" s="576">
        <v>0</v>
      </c>
      <c r="BQ50" s="576">
        <v>0</v>
      </c>
      <c r="BR50" s="576">
        <v>0</v>
      </c>
      <c r="BS50" s="576">
        <v>0</v>
      </c>
      <c r="BT50" s="576">
        <v>0</v>
      </c>
      <c r="BU50" s="576">
        <v>0</v>
      </c>
      <c r="BV50" s="576">
        <v>0</v>
      </c>
      <c r="BW50" s="576">
        <v>0</v>
      </c>
      <c r="BX50" s="576">
        <v>0</v>
      </c>
      <c r="BY50" s="576">
        <v>0</v>
      </c>
      <c r="BZ50" s="576">
        <v>0</v>
      </c>
      <c r="CA50" s="576">
        <v>0</v>
      </c>
      <c r="CB50" s="576">
        <v>0</v>
      </c>
      <c r="CC50" s="576">
        <v>0</v>
      </c>
      <c r="CD50" s="576">
        <v>0</v>
      </c>
      <c r="CE50" s="576">
        <v>0</v>
      </c>
      <c r="CF50" s="576">
        <v>0</v>
      </c>
      <c r="CG50" s="576">
        <v>0</v>
      </c>
      <c r="CH50" s="576">
        <v>0</v>
      </c>
      <c r="CI50" s="576">
        <v>0</v>
      </c>
      <c r="CJ50" s="576">
        <v>0</v>
      </c>
      <c r="CK50" s="576">
        <v>0</v>
      </c>
      <c r="CL50" s="576">
        <v>0</v>
      </c>
      <c r="CM50" s="576">
        <v>0</v>
      </c>
      <c r="CN50" s="576">
        <v>0</v>
      </c>
      <c r="CO50" s="576">
        <v>0</v>
      </c>
      <c r="CP50" s="576">
        <v>0</v>
      </c>
      <c r="CQ50" s="576">
        <v>0</v>
      </c>
      <c r="CR50" s="576">
        <v>0</v>
      </c>
      <c r="CS50" s="576">
        <v>0</v>
      </c>
      <c r="CT50" s="576">
        <v>0</v>
      </c>
      <c r="CU50" s="576">
        <v>0</v>
      </c>
      <c r="CV50" s="576">
        <v>0</v>
      </c>
      <c r="CW50" s="576">
        <v>0</v>
      </c>
      <c r="CX50" s="576">
        <v>0</v>
      </c>
      <c r="CY50" s="576">
        <v>0</v>
      </c>
      <c r="CZ50" s="726"/>
      <c r="DA50" s="727"/>
      <c r="DB50" s="727"/>
      <c r="DC50" s="727"/>
      <c r="DD50" s="727"/>
      <c r="DE50" s="727"/>
      <c r="DF50" s="727"/>
      <c r="DG50" s="727"/>
      <c r="DH50" s="727"/>
      <c r="DI50" s="727"/>
      <c r="DJ50" s="727"/>
      <c r="DK50" s="727"/>
      <c r="DL50" s="727"/>
      <c r="DM50" s="727"/>
      <c r="DN50" s="727"/>
      <c r="DO50" s="727"/>
      <c r="DP50" s="727"/>
      <c r="DQ50" s="727"/>
      <c r="DR50" s="727"/>
      <c r="DS50" s="727"/>
      <c r="DT50" s="727"/>
      <c r="DU50" s="727"/>
      <c r="DV50" s="727"/>
      <c r="DW50" s="728"/>
    </row>
    <row r="51" spans="2:127" x14ac:dyDescent="0.2">
      <c r="B51" s="740"/>
      <c r="C51" s="741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742"/>
      <c r="S51" s="375"/>
      <c r="T51" s="742"/>
      <c r="U51" s="734" t="s">
        <v>503</v>
      </c>
      <c r="V51" s="318" t="s">
        <v>127</v>
      </c>
      <c r="W51" s="743" t="s">
        <v>501</v>
      </c>
      <c r="X51" s="576">
        <v>0</v>
      </c>
      <c r="Y51" s="576">
        <v>0</v>
      </c>
      <c r="Z51" s="576">
        <v>0</v>
      </c>
      <c r="AA51" s="576">
        <v>0</v>
      </c>
      <c r="AB51" s="576">
        <v>0</v>
      </c>
      <c r="AC51" s="576">
        <v>0</v>
      </c>
      <c r="AD51" s="576">
        <v>0</v>
      </c>
      <c r="AE51" s="576">
        <v>0</v>
      </c>
      <c r="AF51" s="576">
        <v>0</v>
      </c>
      <c r="AG51" s="576">
        <v>0</v>
      </c>
      <c r="AH51" s="576">
        <v>0</v>
      </c>
      <c r="AI51" s="576">
        <v>0</v>
      </c>
      <c r="AJ51" s="576">
        <v>0</v>
      </c>
      <c r="AK51" s="576">
        <v>0</v>
      </c>
      <c r="AL51" s="576">
        <v>0</v>
      </c>
      <c r="AM51" s="576">
        <v>0</v>
      </c>
      <c r="AN51" s="576">
        <v>0</v>
      </c>
      <c r="AO51" s="576">
        <v>0</v>
      </c>
      <c r="AP51" s="576">
        <v>0</v>
      </c>
      <c r="AQ51" s="576">
        <v>0</v>
      </c>
      <c r="AR51" s="576">
        <v>0</v>
      </c>
      <c r="AS51" s="576">
        <v>0</v>
      </c>
      <c r="AT51" s="576">
        <v>0</v>
      </c>
      <c r="AU51" s="576">
        <v>0</v>
      </c>
      <c r="AV51" s="576">
        <v>0</v>
      </c>
      <c r="AW51" s="576">
        <v>0</v>
      </c>
      <c r="AX51" s="576">
        <v>0</v>
      </c>
      <c r="AY51" s="576">
        <v>0</v>
      </c>
      <c r="AZ51" s="576">
        <v>0</v>
      </c>
      <c r="BA51" s="576">
        <v>0</v>
      </c>
      <c r="BB51" s="576">
        <v>0</v>
      </c>
      <c r="BC51" s="576">
        <v>0</v>
      </c>
      <c r="BD51" s="576">
        <v>0</v>
      </c>
      <c r="BE51" s="576">
        <v>0</v>
      </c>
      <c r="BF51" s="576">
        <v>0</v>
      </c>
      <c r="BG51" s="576">
        <v>0</v>
      </c>
      <c r="BH51" s="576">
        <v>0</v>
      </c>
      <c r="BI51" s="576">
        <v>0</v>
      </c>
      <c r="BJ51" s="576">
        <v>0</v>
      </c>
      <c r="BK51" s="576">
        <v>0</v>
      </c>
      <c r="BL51" s="576">
        <v>0</v>
      </c>
      <c r="BM51" s="576">
        <v>0</v>
      </c>
      <c r="BN51" s="576">
        <v>0</v>
      </c>
      <c r="BO51" s="576">
        <v>0</v>
      </c>
      <c r="BP51" s="576">
        <v>0</v>
      </c>
      <c r="BQ51" s="576">
        <v>0</v>
      </c>
      <c r="BR51" s="576">
        <v>0</v>
      </c>
      <c r="BS51" s="576">
        <v>0</v>
      </c>
      <c r="BT51" s="576">
        <v>0</v>
      </c>
      <c r="BU51" s="576">
        <v>0</v>
      </c>
      <c r="BV51" s="576">
        <v>0</v>
      </c>
      <c r="BW51" s="576">
        <v>0</v>
      </c>
      <c r="BX51" s="576">
        <v>0</v>
      </c>
      <c r="BY51" s="576">
        <v>0</v>
      </c>
      <c r="BZ51" s="576">
        <v>0</v>
      </c>
      <c r="CA51" s="576">
        <v>0</v>
      </c>
      <c r="CB51" s="576">
        <v>0</v>
      </c>
      <c r="CC51" s="576">
        <v>0</v>
      </c>
      <c r="CD51" s="576">
        <v>0</v>
      </c>
      <c r="CE51" s="576">
        <v>0</v>
      </c>
      <c r="CF51" s="576">
        <v>0</v>
      </c>
      <c r="CG51" s="576">
        <v>0</v>
      </c>
      <c r="CH51" s="576">
        <v>0</v>
      </c>
      <c r="CI51" s="576">
        <v>0</v>
      </c>
      <c r="CJ51" s="576">
        <v>0</v>
      </c>
      <c r="CK51" s="576">
        <v>0</v>
      </c>
      <c r="CL51" s="576">
        <v>0</v>
      </c>
      <c r="CM51" s="576">
        <v>0</v>
      </c>
      <c r="CN51" s="576">
        <v>0</v>
      </c>
      <c r="CO51" s="576">
        <v>0</v>
      </c>
      <c r="CP51" s="576">
        <v>0</v>
      </c>
      <c r="CQ51" s="576">
        <v>0</v>
      </c>
      <c r="CR51" s="576">
        <v>0</v>
      </c>
      <c r="CS51" s="576">
        <v>0</v>
      </c>
      <c r="CT51" s="576">
        <v>0</v>
      </c>
      <c r="CU51" s="576">
        <v>0</v>
      </c>
      <c r="CV51" s="576">
        <v>0</v>
      </c>
      <c r="CW51" s="576">
        <v>0</v>
      </c>
      <c r="CX51" s="576">
        <v>0</v>
      </c>
      <c r="CY51" s="576">
        <v>0</v>
      </c>
      <c r="CZ51" s="726">
        <v>0</v>
      </c>
      <c r="DA51" s="727">
        <v>0</v>
      </c>
      <c r="DB51" s="727">
        <v>0</v>
      </c>
      <c r="DC51" s="727">
        <v>0</v>
      </c>
      <c r="DD51" s="727">
        <v>0</v>
      </c>
      <c r="DE51" s="727">
        <v>0</v>
      </c>
      <c r="DF51" s="727">
        <v>0</v>
      </c>
      <c r="DG51" s="727">
        <v>0</v>
      </c>
      <c r="DH51" s="727">
        <v>0</v>
      </c>
      <c r="DI51" s="727">
        <v>0</v>
      </c>
      <c r="DJ51" s="727">
        <v>0</v>
      </c>
      <c r="DK51" s="727">
        <v>0</v>
      </c>
      <c r="DL51" s="727">
        <v>0</v>
      </c>
      <c r="DM51" s="727">
        <v>0</v>
      </c>
      <c r="DN51" s="727">
        <v>0</v>
      </c>
      <c r="DO51" s="727">
        <v>0</v>
      </c>
      <c r="DP51" s="727">
        <v>0</v>
      </c>
      <c r="DQ51" s="727">
        <v>0</v>
      </c>
      <c r="DR51" s="727">
        <v>0</v>
      </c>
      <c r="DS51" s="727">
        <v>0</v>
      </c>
      <c r="DT51" s="727">
        <v>0</v>
      </c>
      <c r="DU51" s="727">
        <v>0</v>
      </c>
      <c r="DV51" s="727">
        <v>0</v>
      </c>
      <c r="DW51" s="728">
        <v>0</v>
      </c>
    </row>
    <row r="52" spans="2:127" x14ac:dyDescent="0.2">
      <c r="B52" s="744"/>
      <c r="C52" s="74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742"/>
      <c r="S52" s="375"/>
      <c r="T52" s="742"/>
      <c r="U52" s="734" t="s">
        <v>504</v>
      </c>
      <c r="V52" s="318" t="s">
        <v>127</v>
      </c>
      <c r="W52" s="743" t="s">
        <v>501</v>
      </c>
      <c r="X52" s="576">
        <v>1.5266469429838243</v>
      </c>
      <c r="Y52" s="576">
        <v>3.0532938859676486</v>
      </c>
      <c r="Z52" s="576">
        <v>4.5799408289514734</v>
      </c>
      <c r="AA52" s="576">
        <v>6.1065877719352972</v>
      </c>
      <c r="AB52" s="576">
        <v>7.633234714919122</v>
      </c>
      <c r="AC52" s="576">
        <v>9.1598816579029467</v>
      </c>
      <c r="AD52" s="576">
        <v>10.686528600886771</v>
      </c>
      <c r="AE52" s="576">
        <v>12.213175543870594</v>
      </c>
      <c r="AF52" s="576">
        <v>13.73982248685442</v>
      </c>
      <c r="AG52" s="576">
        <v>15.266469429838246</v>
      </c>
      <c r="AH52" s="576">
        <v>16.79311637282207</v>
      </c>
      <c r="AI52" s="576">
        <v>18.319763315805897</v>
      </c>
      <c r="AJ52" s="576">
        <v>19.846410258789721</v>
      </c>
      <c r="AK52" s="576">
        <v>21.373057201773548</v>
      </c>
      <c r="AL52" s="576">
        <v>22.899704144757372</v>
      </c>
      <c r="AM52" s="576">
        <v>0</v>
      </c>
      <c r="AN52" s="576">
        <v>0</v>
      </c>
      <c r="AO52" s="576">
        <v>0</v>
      </c>
      <c r="AP52" s="576">
        <v>0</v>
      </c>
      <c r="AQ52" s="576">
        <v>0</v>
      </c>
      <c r="AR52" s="576">
        <v>0</v>
      </c>
      <c r="AS52" s="576">
        <v>0</v>
      </c>
      <c r="AT52" s="576">
        <v>0</v>
      </c>
      <c r="AU52" s="576">
        <v>0</v>
      </c>
      <c r="AV52" s="576">
        <v>0</v>
      </c>
      <c r="AW52" s="576">
        <v>0</v>
      </c>
      <c r="AX52" s="576">
        <v>0</v>
      </c>
      <c r="AY52" s="576">
        <v>0</v>
      </c>
      <c r="AZ52" s="576">
        <v>0</v>
      </c>
      <c r="BA52" s="576">
        <v>0</v>
      </c>
      <c r="BB52" s="576">
        <v>0</v>
      </c>
      <c r="BC52" s="576">
        <v>0</v>
      </c>
      <c r="BD52" s="576">
        <v>0</v>
      </c>
      <c r="BE52" s="576">
        <v>0</v>
      </c>
      <c r="BF52" s="576">
        <v>0</v>
      </c>
      <c r="BG52" s="576">
        <v>0</v>
      </c>
      <c r="BH52" s="576">
        <v>0</v>
      </c>
      <c r="BI52" s="576">
        <v>0</v>
      </c>
      <c r="BJ52" s="576">
        <v>0</v>
      </c>
      <c r="BK52" s="576">
        <v>0</v>
      </c>
      <c r="BL52" s="576">
        <v>0</v>
      </c>
      <c r="BM52" s="576">
        <v>0</v>
      </c>
      <c r="BN52" s="576">
        <v>0</v>
      </c>
      <c r="BO52" s="576">
        <v>0</v>
      </c>
      <c r="BP52" s="576">
        <v>0</v>
      </c>
      <c r="BQ52" s="576">
        <v>0</v>
      </c>
      <c r="BR52" s="576">
        <v>0</v>
      </c>
      <c r="BS52" s="576">
        <v>0</v>
      </c>
      <c r="BT52" s="576">
        <v>0</v>
      </c>
      <c r="BU52" s="576">
        <v>0</v>
      </c>
      <c r="BV52" s="576">
        <v>0</v>
      </c>
      <c r="BW52" s="576">
        <v>0</v>
      </c>
      <c r="BX52" s="576">
        <v>0</v>
      </c>
      <c r="BY52" s="576">
        <v>0</v>
      </c>
      <c r="BZ52" s="576">
        <v>0</v>
      </c>
      <c r="CA52" s="576">
        <v>0</v>
      </c>
      <c r="CB52" s="576">
        <v>0</v>
      </c>
      <c r="CC52" s="576">
        <v>0</v>
      </c>
      <c r="CD52" s="576">
        <v>0</v>
      </c>
      <c r="CE52" s="576">
        <v>0</v>
      </c>
      <c r="CF52" s="576">
        <v>0</v>
      </c>
      <c r="CG52" s="576">
        <v>0</v>
      </c>
      <c r="CH52" s="576">
        <v>0</v>
      </c>
      <c r="CI52" s="576">
        <v>0</v>
      </c>
      <c r="CJ52" s="576">
        <v>0</v>
      </c>
      <c r="CK52" s="576">
        <v>0</v>
      </c>
      <c r="CL52" s="576">
        <v>0</v>
      </c>
      <c r="CM52" s="576">
        <v>0</v>
      </c>
      <c r="CN52" s="576">
        <v>0</v>
      </c>
      <c r="CO52" s="576">
        <v>0</v>
      </c>
      <c r="CP52" s="576">
        <v>0</v>
      </c>
      <c r="CQ52" s="576">
        <v>0</v>
      </c>
      <c r="CR52" s="576">
        <v>0</v>
      </c>
      <c r="CS52" s="576">
        <v>0</v>
      </c>
      <c r="CT52" s="576">
        <v>0</v>
      </c>
      <c r="CU52" s="576">
        <v>0</v>
      </c>
      <c r="CV52" s="576">
        <v>0</v>
      </c>
      <c r="CW52" s="576">
        <v>0</v>
      </c>
      <c r="CX52" s="576">
        <v>0</v>
      </c>
      <c r="CY52" s="576">
        <v>0</v>
      </c>
      <c r="CZ52" s="726">
        <v>0</v>
      </c>
      <c r="DA52" s="727">
        <v>0</v>
      </c>
      <c r="DB52" s="727">
        <v>0</v>
      </c>
      <c r="DC52" s="727">
        <v>0</v>
      </c>
      <c r="DD52" s="727">
        <v>0</v>
      </c>
      <c r="DE52" s="727">
        <v>0</v>
      </c>
      <c r="DF52" s="727">
        <v>0</v>
      </c>
      <c r="DG52" s="727">
        <v>0</v>
      </c>
      <c r="DH52" s="727">
        <v>0</v>
      </c>
      <c r="DI52" s="727">
        <v>0</v>
      </c>
      <c r="DJ52" s="727">
        <v>0</v>
      </c>
      <c r="DK52" s="727">
        <v>0</v>
      </c>
      <c r="DL52" s="727">
        <v>0</v>
      </c>
      <c r="DM52" s="727">
        <v>0</v>
      </c>
      <c r="DN52" s="727">
        <v>0</v>
      </c>
      <c r="DO52" s="727">
        <v>0</v>
      </c>
      <c r="DP52" s="727">
        <v>0</v>
      </c>
      <c r="DQ52" s="727">
        <v>0</v>
      </c>
      <c r="DR52" s="727">
        <v>0</v>
      </c>
      <c r="DS52" s="727">
        <v>0</v>
      </c>
      <c r="DT52" s="727">
        <v>0</v>
      </c>
      <c r="DU52" s="727">
        <v>0</v>
      </c>
      <c r="DV52" s="727">
        <v>0</v>
      </c>
      <c r="DW52" s="728">
        <v>0</v>
      </c>
    </row>
    <row r="53" spans="2:127" x14ac:dyDescent="0.2">
      <c r="B53" s="744"/>
      <c r="C53" s="74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742"/>
      <c r="S53" s="375"/>
      <c r="T53" s="742"/>
      <c r="U53" s="746" t="s">
        <v>505</v>
      </c>
      <c r="V53" s="397" t="s">
        <v>127</v>
      </c>
      <c r="W53" s="743" t="s">
        <v>501</v>
      </c>
      <c r="X53" s="576">
        <v>0</v>
      </c>
      <c r="Y53" s="576">
        <v>0</v>
      </c>
      <c r="Z53" s="576">
        <v>0</v>
      </c>
      <c r="AA53" s="576">
        <v>0</v>
      </c>
      <c r="AB53" s="576">
        <v>0</v>
      </c>
      <c r="AC53" s="576">
        <v>0</v>
      </c>
      <c r="AD53" s="576">
        <v>0</v>
      </c>
      <c r="AE53" s="576">
        <v>0</v>
      </c>
      <c r="AF53" s="576">
        <v>0</v>
      </c>
      <c r="AG53" s="576">
        <v>0</v>
      </c>
      <c r="AH53" s="576">
        <v>0</v>
      </c>
      <c r="AI53" s="576">
        <v>0</v>
      </c>
      <c r="AJ53" s="576">
        <v>0</v>
      </c>
      <c r="AK53" s="576">
        <v>0</v>
      </c>
      <c r="AL53" s="576">
        <v>0</v>
      </c>
      <c r="AM53" s="576">
        <v>0</v>
      </c>
      <c r="AN53" s="576">
        <v>0</v>
      </c>
      <c r="AO53" s="576">
        <v>0</v>
      </c>
      <c r="AP53" s="576">
        <v>0</v>
      </c>
      <c r="AQ53" s="576">
        <v>0</v>
      </c>
      <c r="AR53" s="576">
        <v>0</v>
      </c>
      <c r="AS53" s="576">
        <v>0</v>
      </c>
      <c r="AT53" s="576">
        <v>0</v>
      </c>
      <c r="AU53" s="576">
        <v>0</v>
      </c>
      <c r="AV53" s="576">
        <v>0</v>
      </c>
      <c r="AW53" s="576">
        <v>0</v>
      </c>
      <c r="AX53" s="576">
        <v>0</v>
      </c>
      <c r="AY53" s="576">
        <v>0</v>
      </c>
      <c r="AZ53" s="576">
        <v>0</v>
      </c>
      <c r="BA53" s="576">
        <v>0</v>
      </c>
      <c r="BB53" s="576">
        <v>0</v>
      </c>
      <c r="BC53" s="576">
        <v>0</v>
      </c>
      <c r="BD53" s="576">
        <v>0</v>
      </c>
      <c r="BE53" s="576">
        <v>0</v>
      </c>
      <c r="BF53" s="576">
        <v>0</v>
      </c>
      <c r="BG53" s="576">
        <v>0</v>
      </c>
      <c r="BH53" s="576">
        <v>0</v>
      </c>
      <c r="BI53" s="576">
        <v>0</v>
      </c>
      <c r="BJ53" s="576">
        <v>0</v>
      </c>
      <c r="BK53" s="576">
        <v>0</v>
      </c>
      <c r="BL53" s="576">
        <v>0</v>
      </c>
      <c r="BM53" s="576">
        <v>0</v>
      </c>
      <c r="BN53" s="576">
        <v>0</v>
      </c>
      <c r="BO53" s="576">
        <v>0</v>
      </c>
      <c r="BP53" s="576">
        <v>0</v>
      </c>
      <c r="BQ53" s="576">
        <v>0</v>
      </c>
      <c r="BR53" s="576">
        <v>0</v>
      </c>
      <c r="BS53" s="576">
        <v>0</v>
      </c>
      <c r="BT53" s="576">
        <v>0</v>
      </c>
      <c r="BU53" s="576">
        <v>0</v>
      </c>
      <c r="BV53" s="576">
        <v>0</v>
      </c>
      <c r="BW53" s="576">
        <v>0</v>
      </c>
      <c r="BX53" s="576">
        <v>0</v>
      </c>
      <c r="BY53" s="576">
        <v>0</v>
      </c>
      <c r="BZ53" s="576">
        <v>0</v>
      </c>
      <c r="CA53" s="576">
        <v>0</v>
      </c>
      <c r="CB53" s="576">
        <v>0</v>
      </c>
      <c r="CC53" s="576">
        <v>0</v>
      </c>
      <c r="CD53" s="576">
        <v>0</v>
      </c>
      <c r="CE53" s="576">
        <v>0</v>
      </c>
      <c r="CF53" s="576">
        <v>0</v>
      </c>
      <c r="CG53" s="576">
        <v>0</v>
      </c>
      <c r="CH53" s="576">
        <v>0</v>
      </c>
      <c r="CI53" s="576">
        <v>0</v>
      </c>
      <c r="CJ53" s="576">
        <v>0</v>
      </c>
      <c r="CK53" s="576">
        <v>0</v>
      </c>
      <c r="CL53" s="576">
        <v>0</v>
      </c>
      <c r="CM53" s="576">
        <v>0</v>
      </c>
      <c r="CN53" s="576">
        <v>0</v>
      </c>
      <c r="CO53" s="576">
        <v>0</v>
      </c>
      <c r="CP53" s="576">
        <v>0</v>
      </c>
      <c r="CQ53" s="576">
        <v>0</v>
      </c>
      <c r="CR53" s="576">
        <v>0</v>
      </c>
      <c r="CS53" s="576">
        <v>0</v>
      </c>
      <c r="CT53" s="576">
        <v>0</v>
      </c>
      <c r="CU53" s="576">
        <v>0</v>
      </c>
      <c r="CV53" s="576">
        <v>0</v>
      </c>
      <c r="CW53" s="576">
        <v>0</v>
      </c>
      <c r="CX53" s="576">
        <v>0</v>
      </c>
      <c r="CY53" s="576">
        <v>0</v>
      </c>
      <c r="CZ53" s="726">
        <v>0</v>
      </c>
      <c r="DA53" s="727">
        <v>0</v>
      </c>
      <c r="DB53" s="727">
        <v>0</v>
      </c>
      <c r="DC53" s="727">
        <v>0</v>
      </c>
      <c r="DD53" s="727">
        <v>0</v>
      </c>
      <c r="DE53" s="727">
        <v>0</v>
      </c>
      <c r="DF53" s="727">
        <v>0</v>
      </c>
      <c r="DG53" s="727">
        <v>0</v>
      </c>
      <c r="DH53" s="727">
        <v>0</v>
      </c>
      <c r="DI53" s="727">
        <v>0</v>
      </c>
      <c r="DJ53" s="727">
        <v>0</v>
      </c>
      <c r="DK53" s="727">
        <v>0</v>
      </c>
      <c r="DL53" s="727">
        <v>0</v>
      </c>
      <c r="DM53" s="727">
        <v>0</v>
      </c>
      <c r="DN53" s="727">
        <v>0</v>
      </c>
      <c r="DO53" s="727">
        <v>0</v>
      </c>
      <c r="DP53" s="727">
        <v>0</v>
      </c>
      <c r="DQ53" s="727">
        <v>0</v>
      </c>
      <c r="DR53" s="727">
        <v>0</v>
      </c>
      <c r="DS53" s="727">
        <v>0</v>
      </c>
      <c r="DT53" s="727">
        <v>0</v>
      </c>
      <c r="DU53" s="727">
        <v>0</v>
      </c>
      <c r="DV53" s="727">
        <v>0</v>
      </c>
      <c r="DW53" s="728">
        <v>0</v>
      </c>
    </row>
    <row r="54" spans="2:127" x14ac:dyDescent="0.2">
      <c r="B54" s="744"/>
      <c r="C54" s="74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742"/>
      <c r="S54" s="375"/>
      <c r="T54" s="742"/>
      <c r="U54" s="734" t="s">
        <v>506</v>
      </c>
      <c r="V54" s="318" t="s">
        <v>127</v>
      </c>
      <c r="W54" s="743" t="s">
        <v>501</v>
      </c>
      <c r="X54" s="576">
        <v>0</v>
      </c>
      <c r="Y54" s="576">
        <v>0</v>
      </c>
      <c r="Z54" s="576">
        <v>0</v>
      </c>
      <c r="AA54" s="576">
        <v>0</v>
      </c>
      <c r="AB54" s="576">
        <v>0</v>
      </c>
      <c r="AC54" s="576">
        <v>0</v>
      </c>
      <c r="AD54" s="576">
        <v>0</v>
      </c>
      <c r="AE54" s="576">
        <v>0</v>
      </c>
      <c r="AF54" s="576">
        <v>0</v>
      </c>
      <c r="AG54" s="576">
        <v>0</v>
      </c>
      <c r="AH54" s="576">
        <v>0</v>
      </c>
      <c r="AI54" s="576">
        <v>0</v>
      </c>
      <c r="AJ54" s="576">
        <v>0</v>
      </c>
      <c r="AK54" s="576">
        <v>0</v>
      </c>
      <c r="AL54" s="576">
        <v>0</v>
      </c>
      <c r="AM54" s="576">
        <v>0</v>
      </c>
      <c r="AN54" s="576">
        <v>0</v>
      </c>
      <c r="AO54" s="576">
        <v>0</v>
      </c>
      <c r="AP54" s="576">
        <v>0</v>
      </c>
      <c r="AQ54" s="576">
        <v>0</v>
      </c>
      <c r="AR54" s="576">
        <v>0</v>
      </c>
      <c r="AS54" s="576">
        <v>0</v>
      </c>
      <c r="AT54" s="576">
        <v>0</v>
      </c>
      <c r="AU54" s="576">
        <v>0</v>
      </c>
      <c r="AV54" s="576">
        <v>0</v>
      </c>
      <c r="AW54" s="576">
        <v>0</v>
      </c>
      <c r="AX54" s="576">
        <v>0</v>
      </c>
      <c r="AY54" s="576">
        <v>0</v>
      </c>
      <c r="AZ54" s="576">
        <v>0</v>
      </c>
      <c r="BA54" s="576">
        <v>0</v>
      </c>
      <c r="BB54" s="576">
        <v>0</v>
      </c>
      <c r="BC54" s="576">
        <v>0</v>
      </c>
      <c r="BD54" s="576">
        <v>0</v>
      </c>
      <c r="BE54" s="576">
        <v>0</v>
      </c>
      <c r="BF54" s="576">
        <v>0</v>
      </c>
      <c r="BG54" s="576">
        <v>0</v>
      </c>
      <c r="BH54" s="576">
        <v>0</v>
      </c>
      <c r="BI54" s="576">
        <v>0</v>
      </c>
      <c r="BJ54" s="576">
        <v>0</v>
      </c>
      <c r="BK54" s="576">
        <v>0</v>
      </c>
      <c r="BL54" s="576">
        <v>0</v>
      </c>
      <c r="BM54" s="576">
        <v>0</v>
      </c>
      <c r="BN54" s="576">
        <v>0</v>
      </c>
      <c r="BO54" s="576">
        <v>0</v>
      </c>
      <c r="BP54" s="576">
        <v>0</v>
      </c>
      <c r="BQ54" s="576">
        <v>0</v>
      </c>
      <c r="BR54" s="576">
        <v>0</v>
      </c>
      <c r="BS54" s="576">
        <v>0</v>
      </c>
      <c r="BT54" s="576">
        <v>0</v>
      </c>
      <c r="BU54" s="576">
        <v>0</v>
      </c>
      <c r="BV54" s="576">
        <v>0</v>
      </c>
      <c r="BW54" s="576">
        <v>0</v>
      </c>
      <c r="BX54" s="576">
        <v>0</v>
      </c>
      <c r="BY54" s="576">
        <v>0</v>
      </c>
      <c r="BZ54" s="576">
        <v>0</v>
      </c>
      <c r="CA54" s="576">
        <v>0</v>
      </c>
      <c r="CB54" s="576">
        <v>0</v>
      </c>
      <c r="CC54" s="576">
        <v>0</v>
      </c>
      <c r="CD54" s="576">
        <v>0</v>
      </c>
      <c r="CE54" s="576">
        <v>0</v>
      </c>
      <c r="CF54" s="576">
        <v>0</v>
      </c>
      <c r="CG54" s="576">
        <v>0</v>
      </c>
      <c r="CH54" s="576">
        <v>0</v>
      </c>
      <c r="CI54" s="576">
        <v>0</v>
      </c>
      <c r="CJ54" s="576">
        <v>0</v>
      </c>
      <c r="CK54" s="576">
        <v>0</v>
      </c>
      <c r="CL54" s="576">
        <v>0</v>
      </c>
      <c r="CM54" s="576">
        <v>0</v>
      </c>
      <c r="CN54" s="576">
        <v>0</v>
      </c>
      <c r="CO54" s="576">
        <v>0</v>
      </c>
      <c r="CP54" s="576">
        <v>0</v>
      </c>
      <c r="CQ54" s="576">
        <v>0</v>
      </c>
      <c r="CR54" s="576">
        <v>0</v>
      </c>
      <c r="CS54" s="576">
        <v>0</v>
      </c>
      <c r="CT54" s="576">
        <v>0</v>
      </c>
      <c r="CU54" s="576">
        <v>0</v>
      </c>
      <c r="CV54" s="576">
        <v>0</v>
      </c>
      <c r="CW54" s="576">
        <v>0</v>
      </c>
      <c r="CX54" s="576">
        <v>0</v>
      </c>
      <c r="CY54" s="576">
        <v>0</v>
      </c>
      <c r="CZ54" s="726">
        <v>0</v>
      </c>
      <c r="DA54" s="727">
        <v>0</v>
      </c>
      <c r="DB54" s="727">
        <v>0</v>
      </c>
      <c r="DC54" s="727">
        <v>0</v>
      </c>
      <c r="DD54" s="727">
        <v>0</v>
      </c>
      <c r="DE54" s="727">
        <v>0</v>
      </c>
      <c r="DF54" s="727">
        <v>0</v>
      </c>
      <c r="DG54" s="727">
        <v>0</v>
      </c>
      <c r="DH54" s="727">
        <v>0</v>
      </c>
      <c r="DI54" s="727">
        <v>0</v>
      </c>
      <c r="DJ54" s="727">
        <v>0</v>
      </c>
      <c r="DK54" s="727">
        <v>0</v>
      </c>
      <c r="DL54" s="727">
        <v>0</v>
      </c>
      <c r="DM54" s="727">
        <v>0</v>
      </c>
      <c r="DN54" s="727">
        <v>0</v>
      </c>
      <c r="DO54" s="727">
        <v>0</v>
      </c>
      <c r="DP54" s="727">
        <v>0</v>
      </c>
      <c r="DQ54" s="727">
        <v>0</v>
      </c>
      <c r="DR54" s="727">
        <v>0</v>
      </c>
      <c r="DS54" s="727">
        <v>0</v>
      </c>
      <c r="DT54" s="727">
        <v>0</v>
      </c>
      <c r="DU54" s="727">
        <v>0</v>
      </c>
      <c r="DV54" s="727">
        <v>0</v>
      </c>
      <c r="DW54" s="728">
        <v>0</v>
      </c>
    </row>
    <row r="55" spans="2:127" x14ac:dyDescent="0.2">
      <c r="B55" s="151"/>
      <c r="C55" s="74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742"/>
      <c r="S55" s="375"/>
      <c r="T55" s="742"/>
      <c r="U55" s="734" t="s">
        <v>507</v>
      </c>
      <c r="V55" s="318" t="s">
        <v>127</v>
      </c>
      <c r="W55" s="743" t="s">
        <v>501</v>
      </c>
      <c r="X55" s="576">
        <v>0</v>
      </c>
      <c r="Y55" s="576">
        <v>0</v>
      </c>
      <c r="Z55" s="576">
        <v>0</v>
      </c>
      <c r="AA55" s="576">
        <v>0</v>
      </c>
      <c r="AB55" s="576">
        <v>0</v>
      </c>
      <c r="AC55" s="576">
        <v>0</v>
      </c>
      <c r="AD55" s="576">
        <v>0</v>
      </c>
      <c r="AE55" s="576">
        <v>0</v>
      </c>
      <c r="AF55" s="576">
        <v>0</v>
      </c>
      <c r="AG55" s="576">
        <v>0</v>
      </c>
      <c r="AH55" s="576">
        <v>0</v>
      </c>
      <c r="AI55" s="576">
        <v>0</v>
      </c>
      <c r="AJ55" s="576">
        <v>0</v>
      </c>
      <c r="AK55" s="576">
        <v>0</v>
      </c>
      <c r="AL55" s="576">
        <v>0</v>
      </c>
      <c r="AM55" s="576">
        <v>0</v>
      </c>
      <c r="AN55" s="576">
        <v>0</v>
      </c>
      <c r="AO55" s="576">
        <v>0</v>
      </c>
      <c r="AP55" s="576">
        <v>0</v>
      </c>
      <c r="AQ55" s="576">
        <v>0</v>
      </c>
      <c r="AR55" s="576">
        <v>0</v>
      </c>
      <c r="AS55" s="576">
        <v>0</v>
      </c>
      <c r="AT55" s="576">
        <v>0</v>
      </c>
      <c r="AU55" s="576">
        <v>0</v>
      </c>
      <c r="AV55" s="576">
        <v>0</v>
      </c>
      <c r="AW55" s="576">
        <v>0</v>
      </c>
      <c r="AX55" s="576">
        <v>0</v>
      </c>
      <c r="AY55" s="576">
        <v>0</v>
      </c>
      <c r="AZ55" s="576">
        <v>0</v>
      </c>
      <c r="BA55" s="576">
        <v>0</v>
      </c>
      <c r="BB55" s="576">
        <v>0</v>
      </c>
      <c r="BC55" s="576">
        <v>0</v>
      </c>
      <c r="BD55" s="576">
        <v>0</v>
      </c>
      <c r="BE55" s="576">
        <v>0</v>
      </c>
      <c r="BF55" s="576">
        <v>0</v>
      </c>
      <c r="BG55" s="576">
        <v>0</v>
      </c>
      <c r="BH55" s="576">
        <v>0</v>
      </c>
      <c r="BI55" s="576">
        <v>0</v>
      </c>
      <c r="BJ55" s="576">
        <v>0</v>
      </c>
      <c r="BK55" s="576">
        <v>0</v>
      </c>
      <c r="BL55" s="576">
        <v>0</v>
      </c>
      <c r="BM55" s="576">
        <v>0</v>
      </c>
      <c r="BN55" s="576">
        <v>0</v>
      </c>
      <c r="BO55" s="576">
        <v>0</v>
      </c>
      <c r="BP55" s="576">
        <v>0</v>
      </c>
      <c r="BQ55" s="576">
        <v>0</v>
      </c>
      <c r="BR55" s="576">
        <v>0</v>
      </c>
      <c r="BS55" s="576">
        <v>0</v>
      </c>
      <c r="BT55" s="576">
        <v>0</v>
      </c>
      <c r="BU55" s="576">
        <v>0</v>
      </c>
      <c r="BV55" s="576">
        <v>0</v>
      </c>
      <c r="BW55" s="576">
        <v>0</v>
      </c>
      <c r="BX55" s="576">
        <v>0</v>
      </c>
      <c r="BY55" s="576">
        <v>0</v>
      </c>
      <c r="BZ55" s="576">
        <v>0</v>
      </c>
      <c r="CA55" s="576">
        <v>0</v>
      </c>
      <c r="CB55" s="576">
        <v>0</v>
      </c>
      <c r="CC55" s="576">
        <v>0</v>
      </c>
      <c r="CD55" s="576">
        <v>0</v>
      </c>
      <c r="CE55" s="576">
        <v>0</v>
      </c>
      <c r="CF55" s="576">
        <v>0</v>
      </c>
      <c r="CG55" s="576">
        <v>0</v>
      </c>
      <c r="CH55" s="576">
        <v>0</v>
      </c>
      <c r="CI55" s="576">
        <v>0</v>
      </c>
      <c r="CJ55" s="576">
        <v>0</v>
      </c>
      <c r="CK55" s="576">
        <v>0</v>
      </c>
      <c r="CL55" s="576">
        <v>0</v>
      </c>
      <c r="CM55" s="576">
        <v>0</v>
      </c>
      <c r="CN55" s="576">
        <v>0</v>
      </c>
      <c r="CO55" s="576">
        <v>0</v>
      </c>
      <c r="CP55" s="576">
        <v>0</v>
      </c>
      <c r="CQ55" s="576">
        <v>0</v>
      </c>
      <c r="CR55" s="576">
        <v>0</v>
      </c>
      <c r="CS55" s="576">
        <v>0</v>
      </c>
      <c r="CT55" s="576">
        <v>0</v>
      </c>
      <c r="CU55" s="576">
        <v>0</v>
      </c>
      <c r="CV55" s="576">
        <v>0</v>
      </c>
      <c r="CW55" s="576">
        <v>0</v>
      </c>
      <c r="CX55" s="576">
        <v>0</v>
      </c>
      <c r="CY55" s="576">
        <v>0</v>
      </c>
      <c r="CZ55" s="726">
        <v>0</v>
      </c>
      <c r="DA55" s="727">
        <v>0</v>
      </c>
      <c r="DB55" s="727">
        <v>0</v>
      </c>
      <c r="DC55" s="727">
        <v>0</v>
      </c>
      <c r="DD55" s="727">
        <v>0</v>
      </c>
      <c r="DE55" s="727">
        <v>0</v>
      </c>
      <c r="DF55" s="727">
        <v>0</v>
      </c>
      <c r="DG55" s="727">
        <v>0</v>
      </c>
      <c r="DH55" s="727">
        <v>0</v>
      </c>
      <c r="DI55" s="727">
        <v>0</v>
      </c>
      <c r="DJ55" s="727">
        <v>0</v>
      </c>
      <c r="DK55" s="727">
        <v>0</v>
      </c>
      <c r="DL55" s="727">
        <v>0</v>
      </c>
      <c r="DM55" s="727">
        <v>0</v>
      </c>
      <c r="DN55" s="727">
        <v>0</v>
      </c>
      <c r="DO55" s="727">
        <v>0</v>
      </c>
      <c r="DP55" s="727">
        <v>0</v>
      </c>
      <c r="DQ55" s="727">
        <v>0</v>
      </c>
      <c r="DR55" s="727">
        <v>0</v>
      </c>
      <c r="DS55" s="727">
        <v>0</v>
      </c>
      <c r="DT55" s="727">
        <v>0</v>
      </c>
      <c r="DU55" s="727">
        <v>0</v>
      </c>
      <c r="DV55" s="727">
        <v>0</v>
      </c>
      <c r="DW55" s="728">
        <v>0</v>
      </c>
    </row>
    <row r="56" spans="2:127" x14ac:dyDescent="0.2">
      <c r="B56" s="151"/>
      <c r="C56" s="74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742"/>
      <c r="S56" s="375"/>
      <c r="T56" s="742"/>
      <c r="U56" s="734" t="s">
        <v>508</v>
      </c>
      <c r="V56" s="318" t="s">
        <v>127</v>
      </c>
      <c r="W56" s="743" t="s">
        <v>501</v>
      </c>
      <c r="X56" s="576">
        <v>0</v>
      </c>
      <c r="Y56" s="576">
        <v>0</v>
      </c>
      <c r="Z56" s="576">
        <v>0</v>
      </c>
      <c r="AA56" s="576">
        <v>0</v>
      </c>
      <c r="AB56" s="576">
        <v>0</v>
      </c>
      <c r="AC56" s="576">
        <v>0</v>
      </c>
      <c r="AD56" s="576">
        <v>0</v>
      </c>
      <c r="AE56" s="576">
        <v>0</v>
      </c>
      <c r="AF56" s="576">
        <v>0</v>
      </c>
      <c r="AG56" s="576">
        <v>0</v>
      </c>
      <c r="AH56" s="576">
        <v>0</v>
      </c>
      <c r="AI56" s="576">
        <v>0</v>
      </c>
      <c r="AJ56" s="576">
        <v>0</v>
      </c>
      <c r="AK56" s="576">
        <v>0</v>
      </c>
      <c r="AL56" s="576">
        <v>0</v>
      </c>
      <c r="AM56" s="576">
        <v>0</v>
      </c>
      <c r="AN56" s="576">
        <v>0</v>
      </c>
      <c r="AO56" s="576">
        <v>0</v>
      </c>
      <c r="AP56" s="576">
        <v>0</v>
      </c>
      <c r="AQ56" s="576">
        <v>0</v>
      </c>
      <c r="AR56" s="576">
        <v>0</v>
      </c>
      <c r="AS56" s="576">
        <v>0</v>
      </c>
      <c r="AT56" s="576">
        <v>0</v>
      </c>
      <c r="AU56" s="576">
        <v>0</v>
      </c>
      <c r="AV56" s="576">
        <v>0</v>
      </c>
      <c r="AW56" s="576">
        <v>0</v>
      </c>
      <c r="AX56" s="576">
        <v>0</v>
      </c>
      <c r="AY56" s="576">
        <v>0</v>
      </c>
      <c r="AZ56" s="576">
        <v>0</v>
      </c>
      <c r="BA56" s="576">
        <v>0</v>
      </c>
      <c r="BB56" s="576">
        <v>0</v>
      </c>
      <c r="BC56" s="576">
        <v>0</v>
      </c>
      <c r="BD56" s="576">
        <v>0</v>
      </c>
      <c r="BE56" s="576">
        <v>0</v>
      </c>
      <c r="BF56" s="576">
        <v>0</v>
      </c>
      <c r="BG56" s="576">
        <v>0</v>
      </c>
      <c r="BH56" s="576">
        <v>0</v>
      </c>
      <c r="BI56" s="576">
        <v>0</v>
      </c>
      <c r="BJ56" s="576">
        <v>0</v>
      </c>
      <c r="BK56" s="576">
        <v>0</v>
      </c>
      <c r="BL56" s="576">
        <v>0</v>
      </c>
      <c r="BM56" s="576">
        <v>0</v>
      </c>
      <c r="BN56" s="576">
        <v>0</v>
      </c>
      <c r="BO56" s="576">
        <v>0</v>
      </c>
      <c r="BP56" s="576">
        <v>0</v>
      </c>
      <c r="BQ56" s="576">
        <v>0</v>
      </c>
      <c r="BR56" s="576">
        <v>0</v>
      </c>
      <c r="BS56" s="576">
        <v>0</v>
      </c>
      <c r="BT56" s="576">
        <v>0</v>
      </c>
      <c r="BU56" s="576">
        <v>0</v>
      </c>
      <c r="BV56" s="576">
        <v>0</v>
      </c>
      <c r="BW56" s="576">
        <v>0</v>
      </c>
      <c r="BX56" s="576">
        <v>0</v>
      </c>
      <c r="BY56" s="576">
        <v>0</v>
      </c>
      <c r="BZ56" s="576">
        <v>0</v>
      </c>
      <c r="CA56" s="576">
        <v>0</v>
      </c>
      <c r="CB56" s="576">
        <v>0</v>
      </c>
      <c r="CC56" s="576">
        <v>0</v>
      </c>
      <c r="CD56" s="576">
        <v>0</v>
      </c>
      <c r="CE56" s="576">
        <v>0</v>
      </c>
      <c r="CF56" s="576">
        <v>0</v>
      </c>
      <c r="CG56" s="576">
        <v>0</v>
      </c>
      <c r="CH56" s="576">
        <v>0</v>
      </c>
      <c r="CI56" s="576">
        <v>0</v>
      </c>
      <c r="CJ56" s="576">
        <v>0</v>
      </c>
      <c r="CK56" s="576">
        <v>0</v>
      </c>
      <c r="CL56" s="576">
        <v>0</v>
      </c>
      <c r="CM56" s="576">
        <v>0</v>
      </c>
      <c r="CN56" s="576">
        <v>0</v>
      </c>
      <c r="CO56" s="576">
        <v>0</v>
      </c>
      <c r="CP56" s="576">
        <v>0</v>
      </c>
      <c r="CQ56" s="576">
        <v>0</v>
      </c>
      <c r="CR56" s="576">
        <v>0</v>
      </c>
      <c r="CS56" s="576">
        <v>0</v>
      </c>
      <c r="CT56" s="576">
        <v>0</v>
      </c>
      <c r="CU56" s="576">
        <v>0</v>
      </c>
      <c r="CV56" s="576">
        <v>0</v>
      </c>
      <c r="CW56" s="576">
        <v>0</v>
      </c>
      <c r="CX56" s="576">
        <v>0</v>
      </c>
      <c r="CY56" s="576">
        <v>0</v>
      </c>
      <c r="CZ56" s="726">
        <v>0</v>
      </c>
      <c r="DA56" s="727">
        <v>0</v>
      </c>
      <c r="DB56" s="727">
        <v>0</v>
      </c>
      <c r="DC56" s="727">
        <v>0</v>
      </c>
      <c r="DD56" s="727">
        <v>0</v>
      </c>
      <c r="DE56" s="727">
        <v>0</v>
      </c>
      <c r="DF56" s="727">
        <v>0</v>
      </c>
      <c r="DG56" s="727">
        <v>0</v>
      </c>
      <c r="DH56" s="727">
        <v>0</v>
      </c>
      <c r="DI56" s="727">
        <v>0</v>
      </c>
      <c r="DJ56" s="727">
        <v>0</v>
      </c>
      <c r="DK56" s="727">
        <v>0</v>
      </c>
      <c r="DL56" s="727">
        <v>0</v>
      </c>
      <c r="DM56" s="727">
        <v>0</v>
      </c>
      <c r="DN56" s="727">
        <v>0</v>
      </c>
      <c r="DO56" s="727">
        <v>0</v>
      </c>
      <c r="DP56" s="727">
        <v>0</v>
      </c>
      <c r="DQ56" s="727">
        <v>0</v>
      </c>
      <c r="DR56" s="727">
        <v>0</v>
      </c>
      <c r="DS56" s="727">
        <v>0</v>
      </c>
      <c r="DT56" s="727">
        <v>0</v>
      </c>
      <c r="DU56" s="727">
        <v>0</v>
      </c>
      <c r="DV56" s="727">
        <v>0</v>
      </c>
      <c r="DW56" s="728">
        <v>0</v>
      </c>
    </row>
    <row r="57" spans="2:127" x14ac:dyDescent="0.2">
      <c r="B57" s="151"/>
      <c r="C57" s="74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742"/>
      <c r="S57" s="375"/>
      <c r="T57" s="742"/>
      <c r="U57" s="734" t="s">
        <v>509</v>
      </c>
      <c r="V57" s="318" t="s">
        <v>127</v>
      </c>
      <c r="W57" s="743" t="s">
        <v>501</v>
      </c>
      <c r="X57" s="576">
        <v>0</v>
      </c>
      <c r="Y57" s="576">
        <v>0</v>
      </c>
      <c r="Z57" s="576">
        <v>0</v>
      </c>
      <c r="AA57" s="576">
        <v>0</v>
      </c>
      <c r="AB57" s="576">
        <v>0</v>
      </c>
      <c r="AC57" s="576">
        <v>0</v>
      </c>
      <c r="AD57" s="576">
        <v>0</v>
      </c>
      <c r="AE57" s="576">
        <v>0</v>
      </c>
      <c r="AF57" s="576">
        <v>0</v>
      </c>
      <c r="AG57" s="576">
        <v>0</v>
      </c>
      <c r="AH57" s="576">
        <v>0</v>
      </c>
      <c r="AI57" s="576">
        <v>0</v>
      </c>
      <c r="AJ57" s="576">
        <v>0</v>
      </c>
      <c r="AK57" s="576">
        <v>0</v>
      </c>
      <c r="AL57" s="576">
        <v>0</v>
      </c>
      <c r="AM57" s="576">
        <v>0</v>
      </c>
      <c r="AN57" s="576">
        <v>0</v>
      </c>
      <c r="AO57" s="576">
        <v>0</v>
      </c>
      <c r="AP57" s="576">
        <v>0</v>
      </c>
      <c r="AQ57" s="576">
        <v>0</v>
      </c>
      <c r="AR57" s="576">
        <v>0</v>
      </c>
      <c r="AS57" s="576">
        <v>0</v>
      </c>
      <c r="AT57" s="576">
        <v>0</v>
      </c>
      <c r="AU57" s="576">
        <v>0</v>
      </c>
      <c r="AV57" s="576">
        <v>0</v>
      </c>
      <c r="AW57" s="576">
        <v>0</v>
      </c>
      <c r="AX57" s="576">
        <v>0</v>
      </c>
      <c r="AY57" s="576">
        <v>0</v>
      </c>
      <c r="AZ57" s="576">
        <v>0</v>
      </c>
      <c r="BA57" s="576">
        <v>0</v>
      </c>
      <c r="BB57" s="576">
        <v>0</v>
      </c>
      <c r="BC57" s="576">
        <v>0</v>
      </c>
      <c r="BD57" s="576">
        <v>0</v>
      </c>
      <c r="BE57" s="576">
        <v>0</v>
      </c>
      <c r="BF57" s="576">
        <v>0</v>
      </c>
      <c r="BG57" s="576">
        <v>0</v>
      </c>
      <c r="BH57" s="576">
        <v>0</v>
      </c>
      <c r="BI57" s="576">
        <v>0</v>
      </c>
      <c r="BJ57" s="576">
        <v>0</v>
      </c>
      <c r="BK57" s="576">
        <v>0</v>
      </c>
      <c r="BL57" s="576">
        <v>0</v>
      </c>
      <c r="BM57" s="576">
        <v>0</v>
      </c>
      <c r="BN57" s="576">
        <v>0</v>
      </c>
      <c r="BO57" s="576">
        <v>0</v>
      </c>
      <c r="BP57" s="576">
        <v>0</v>
      </c>
      <c r="BQ57" s="576">
        <v>0</v>
      </c>
      <c r="BR57" s="576">
        <v>0</v>
      </c>
      <c r="BS57" s="576">
        <v>0</v>
      </c>
      <c r="BT57" s="576">
        <v>0</v>
      </c>
      <c r="BU57" s="576">
        <v>0</v>
      </c>
      <c r="BV57" s="576">
        <v>0</v>
      </c>
      <c r="BW57" s="576">
        <v>0</v>
      </c>
      <c r="BX57" s="576">
        <v>0</v>
      </c>
      <c r="BY57" s="576">
        <v>0</v>
      </c>
      <c r="BZ57" s="576">
        <v>0</v>
      </c>
      <c r="CA57" s="576">
        <v>0</v>
      </c>
      <c r="CB57" s="576">
        <v>0</v>
      </c>
      <c r="CC57" s="576">
        <v>0</v>
      </c>
      <c r="CD57" s="576">
        <v>0</v>
      </c>
      <c r="CE57" s="576">
        <v>0</v>
      </c>
      <c r="CF57" s="576">
        <v>0</v>
      </c>
      <c r="CG57" s="576">
        <v>0</v>
      </c>
      <c r="CH57" s="576">
        <v>0</v>
      </c>
      <c r="CI57" s="576">
        <v>0</v>
      </c>
      <c r="CJ57" s="576">
        <v>0</v>
      </c>
      <c r="CK57" s="576">
        <v>0</v>
      </c>
      <c r="CL57" s="576">
        <v>0</v>
      </c>
      <c r="CM57" s="576">
        <v>0</v>
      </c>
      <c r="CN57" s="576">
        <v>0</v>
      </c>
      <c r="CO57" s="576">
        <v>0</v>
      </c>
      <c r="CP57" s="576">
        <v>0</v>
      </c>
      <c r="CQ57" s="576">
        <v>0</v>
      </c>
      <c r="CR57" s="576">
        <v>0</v>
      </c>
      <c r="CS57" s="576">
        <v>0</v>
      </c>
      <c r="CT57" s="576">
        <v>0</v>
      </c>
      <c r="CU57" s="576">
        <v>0</v>
      </c>
      <c r="CV57" s="576">
        <v>0</v>
      </c>
      <c r="CW57" s="576">
        <v>0</v>
      </c>
      <c r="CX57" s="576">
        <v>0</v>
      </c>
      <c r="CY57" s="576">
        <v>0</v>
      </c>
      <c r="CZ57" s="726">
        <v>0</v>
      </c>
      <c r="DA57" s="727">
        <v>0</v>
      </c>
      <c r="DB57" s="727">
        <v>0</v>
      </c>
      <c r="DC57" s="727">
        <v>0</v>
      </c>
      <c r="DD57" s="727">
        <v>0</v>
      </c>
      <c r="DE57" s="727">
        <v>0</v>
      </c>
      <c r="DF57" s="727">
        <v>0</v>
      </c>
      <c r="DG57" s="727">
        <v>0</v>
      </c>
      <c r="DH57" s="727">
        <v>0</v>
      </c>
      <c r="DI57" s="727">
        <v>0</v>
      </c>
      <c r="DJ57" s="727">
        <v>0</v>
      </c>
      <c r="DK57" s="727">
        <v>0</v>
      </c>
      <c r="DL57" s="727">
        <v>0</v>
      </c>
      <c r="DM57" s="727">
        <v>0</v>
      </c>
      <c r="DN57" s="727">
        <v>0</v>
      </c>
      <c r="DO57" s="727">
        <v>0</v>
      </c>
      <c r="DP57" s="727">
        <v>0</v>
      </c>
      <c r="DQ57" s="727">
        <v>0</v>
      </c>
      <c r="DR57" s="727">
        <v>0</v>
      </c>
      <c r="DS57" s="727">
        <v>0</v>
      </c>
      <c r="DT57" s="727">
        <v>0</v>
      </c>
      <c r="DU57" s="727">
        <v>0</v>
      </c>
      <c r="DV57" s="727">
        <v>0</v>
      </c>
      <c r="DW57" s="728">
        <v>0</v>
      </c>
    </row>
    <row r="58" spans="2:127" x14ac:dyDescent="0.2">
      <c r="B58" s="151"/>
      <c r="C58" s="74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742"/>
      <c r="S58" s="375"/>
      <c r="T58" s="742"/>
      <c r="U58" s="747" t="s">
        <v>510</v>
      </c>
      <c r="V58" s="318" t="s">
        <v>127</v>
      </c>
      <c r="W58" s="743" t="s">
        <v>501</v>
      </c>
      <c r="X58" s="576">
        <v>0</v>
      </c>
      <c r="Y58" s="576">
        <v>0</v>
      </c>
      <c r="Z58" s="576">
        <v>0</v>
      </c>
      <c r="AA58" s="576">
        <v>0</v>
      </c>
      <c r="AB58" s="576">
        <v>0</v>
      </c>
      <c r="AC58" s="576">
        <v>0</v>
      </c>
      <c r="AD58" s="576">
        <v>0</v>
      </c>
      <c r="AE58" s="576">
        <v>0</v>
      </c>
      <c r="AF58" s="576">
        <v>0</v>
      </c>
      <c r="AG58" s="576">
        <v>0</v>
      </c>
      <c r="AH58" s="576">
        <v>0</v>
      </c>
      <c r="AI58" s="576">
        <v>0</v>
      </c>
      <c r="AJ58" s="576">
        <v>0</v>
      </c>
      <c r="AK58" s="576">
        <v>0</v>
      </c>
      <c r="AL58" s="576">
        <v>0</v>
      </c>
      <c r="AM58" s="576">
        <v>0</v>
      </c>
      <c r="AN58" s="576">
        <v>0</v>
      </c>
      <c r="AO58" s="576">
        <v>0</v>
      </c>
      <c r="AP58" s="576">
        <v>0</v>
      </c>
      <c r="AQ58" s="576">
        <v>0</v>
      </c>
      <c r="AR58" s="576">
        <v>0</v>
      </c>
      <c r="AS58" s="576">
        <v>0</v>
      </c>
      <c r="AT58" s="576">
        <v>0</v>
      </c>
      <c r="AU58" s="576">
        <v>0</v>
      </c>
      <c r="AV58" s="576">
        <v>0</v>
      </c>
      <c r="AW58" s="576">
        <v>0</v>
      </c>
      <c r="AX58" s="576">
        <v>0</v>
      </c>
      <c r="AY58" s="576">
        <v>0</v>
      </c>
      <c r="AZ58" s="576">
        <v>0</v>
      </c>
      <c r="BA58" s="576">
        <v>0</v>
      </c>
      <c r="BB58" s="576">
        <v>0</v>
      </c>
      <c r="BC58" s="576">
        <v>0</v>
      </c>
      <c r="BD58" s="576">
        <v>0</v>
      </c>
      <c r="BE58" s="576">
        <v>0</v>
      </c>
      <c r="BF58" s="576">
        <v>0</v>
      </c>
      <c r="BG58" s="576">
        <v>0</v>
      </c>
      <c r="BH58" s="576">
        <v>0</v>
      </c>
      <c r="BI58" s="576">
        <v>0</v>
      </c>
      <c r="BJ58" s="576">
        <v>0</v>
      </c>
      <c r="BK58" s="576">
        <v>0</v>
      </c>
      <c r="BL58" s="576">
        <v>0</v>
      </c>
      <c r="BM58" s="576">
        <v>0</v>
      </c>
      <c r="BN58" s="576">
        <v>0</v>
      </c>
      <c r="BO58" s="576">
        <v>0</v>
      </c>
      <c r="BP58" s="576">
        <v>0</v>
      </c>
      <c r="BQ58" s="576">
        <v>0</v>
      </c>
      <c r="BR58" s="576">
        <v>0</v>
      </c>
      <c r="BS58" s="576">
        <v>0</v>
      </c>
      <c r="BT58" s="576">
        <v>0</v>
      </c>
      <c r="BU58" s="576">
        <v>0</v>
      </c>
      <c r="BV58" s="576">
        <v>0</v>
      </c>
      <c r="BW58" s="576">
        <v>0</v>
      </c>
      <c r="BX58" s="576">
        <v>0</v>
      </c>
      <c r="BY58" s="576">
        <v>0</v>
      </c>
      <c r="BZ58" s="576">
        <v>0</v>
      </c>
      <c r="CA58" s="576">
        <v>0</v>
      </c>
      <c r="CB58" s="576">
        <v>0</v>
      </c>
      <c r="CC58" s="576">
        <v>0</v>
      </c>
      <c r="CD58" s="576">
        <v>0</v>
      </c>
      <c r="CE58" s="576">
        <v>0</v>
      </c>
      <c r="CF58" s="576">
        <v>0</v>
      </c>
      <c r="CG58" s="576">
        <v>0</v>
      </c>
      <c r="CH58" s="576">
        <v>0</v>
      </c>
      <c r="CI58" s="576">
        <v>0</v>
      </c>
      <c r="CJ58" s="576">
        <v>0</v>
      </c>
      <c r="CK58" s="576">
        <v>0</v>
      </c>
      <c r="CL58" s="576">
        <v>0</v>
      </c>
      <c r="CM58" s="576">
        <v>0</v>
      </c>
      <c r="CN58" s="576">
        <v>0</v>
      </c>
      <c r="CO58" s="576">
        <v>0</v>
      </c>
      <c r="CP58" s="576">
        <v>0</v>
      </c>
      <c r="CQ58" s="576">
        <v>0</v>
      </c>
      <c r="CR58" s="576">
        <v>0</v>
      </c>
      <c r="CS58" s="576">
        <v>0</v>
      </c>
      <c r="CT58" s="576">
        <v>0</v>
      </c>
      <c r="CU58" s="576">
        <v>0</v>
      </c>
      <c r="CV58" s="576">
        <v>0</v>
      </c>
      <c r="CW58" s="576">
        <v>0</v>
      </c>
      <c r="CX58" s="576">
        <v>0</v>
      </c>
      <c r="CY58" s="576">
        <v>0</v>
      </c>
      <c r="CZ58" s="726">
        <v>0</v>
      </c>
      <c r="DA58" s="727">
        <v>0</v>
      </c>
      <c r="DB58" s="727">
        <v>0</v>
      </c>
      <c r="DC58" s="727">
        <v>0</v>
      </c>
      <c r="DD58" s="727">
        <v>0</v>
      </c>
      <c r="DE58" s="727">
        <v>0</v>
      </c>
      <c r="DF58" s="727">
        <v>0</v>
      </c>
      <c r="DG58" s="727">
        <v>0</v>
      </c>
      <c r="DH58" s="727">
        <v>0</v>
      </c>
      <c r="DI58" s="727">
        <v>0</v>
      </c>
      <c r="DJ58" s="727">
        <v>0</v>
      </c>
      <c r="DK58" s="727">
        <v>0</v>
      </c>
      <c r="DL58" s="727">
        <v>0</v>
      </c>
      <c r="DM58" s="727">
        <v>0</v>
      </c>
      <c r="DN58" s="727">
        <v>0</v>
      </c>
      <c r="DO58" s="727">
        <v>0</v>
      </c>
      <c r="DP58" s="727">
        <v>0</v>
      </c>
      <c r="DQ58" s="727">
        <v>0</v>
      </c>
      <c r="DR58" s="727">
        <v>0</v>
      </c>
      <c r="DS58" s="727">
        <v>0</v>
      </c>
      <c r="DT58" s="727">
        <v>0</v>
      </c>
      <c r="DU58" s="727">
        <v>0</v>
      </c>
      <c r="DV58" s="727">
        <v>0</v>
      </c>
      <c r="DW58" s="728">
        <v>0</v>
      </c>
    </row>
    <row r="59" spans="2:127" ht="15.75" thickBot="1" x14ac:dyDescent="0.25">
      <c r="B59" s="152"/>
      <c r="C59" s="748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O59" s="749"/>
      <c r="P59" s="749"/>
      <c r="Q59" s="749"/>
      <c r="R59" s="750"/>
      <c r="S59" s="749"/>
      <c r="T59" s="750"/>
      <c r="U59" s="751" t="s">
        <v>130</v>
      </c>
      <c r="V59" s="752" t="s">
        <v>511</v>
      </c>
      <c r="W59" s="346" t="s">
        <v>501</v>
      </c>
      <c r="X59" s="753">
        <f t="shared" ref="X59:BC59" si="59">SUM(X48:X58)</f>
        <v>1.5266469429838243</v>
      </c>
      <c r="Y59" s="753">
        <f t="shared" si="59"/>
        <v>3.0532938859676486</v>
      </c>
      <c r="Z59" s="753">
        <f t="shared" si="59"/>
        <v>4.5799408289514734</v>
      </c>
      <c r="AA59" s="753">
        <f t="shared" si="59"/>
        <v>6.1065877719352972</v>
      </c>
      <c r="AB59" s="753">
        <f t="shared" si="59"/>
        <v>7.633234714919122</v>
      </c>
      <c r="AC59" s="753">
        <f t="shared" si="59"/>
        <v>9.1598816579029467</v>
      </c>
      <c r="AD59" s="753">
        <f t="shared" si="59"/>
        <v>10.686528600886771</v>
      </c>
      <c r="AE59" s="753">
        <f t="shared" si="59"/>
        <v>12.213175543870594</v>
      </c>
      <c r="AF59" s="753">
        <f t="shared" si="59"/>
        <v>13.73982248685442</v>
      </c>
      <c r="AG59" s="753">
        <f t="shared" si="59"/>
        <v>15.266469429838246</v>
      </c>
      <c r="AH59" s="753">
        <f t="shared" si="59"/>
        <v>16.79311637282207</v>
      </c>
      <c r="AI59" s="753">
        <f t="shared" si="59"/>
        <v>18.319763315805897</v>
      </c>
      <c r="AJ59" s="753">
        <f t="shared" si="59"/>
        <v>19.846410258789721</v>
      </c>
      <c r="AK59" s="753">
        <f t="shared" si="59"/>
        <v>21.373057201773548</v>
      </c>
      <c r="AL59" s="753">
        <f t="shared" si="59"/>
        <v>22.899704144757372</v>
      </c>
      <c r="AM59" s="753">
        <f t="shared" si="59"/>
        <v>0</v>
      </c>
      <c r="AN59" s="753">
        <f t="shared" si="59"/>
        <v>0</v>
      </c>
      <c r="AO59" s="753">
        <f t="shared" si="59"/>
        <v>0</v>
      </c>
      <c r="AP59" s="753">
        <f t="shared" si="59"/>
        <v>0</v>
      </c>
      <c r="AQ59" s="753">
        <f t="shared" si="59"/>
        <v>0</v>
      </c>
      <c r="AR59" s="753">
        <f t="shared" si="59"/>
        <v>0</v>
      </c>
      <c r="AS59" s="753">
        <f t="shared" si="59"/>
        <v>0</v>
      </c>
      <c r="AT59" s="753">
        <f t="shared" si="59"/>
        <v>0</v>
      </c>
      <c r="AU59" s="753">
        <f t="shared" si="59"/>
        <v>0</v>
      </c>
      <c r="AV59" s="753">
        <f t="shared" si="59"/>
        <v>0</v>
      </c>
      <c r="AW59" s="753">
        <f t="shared" si="59"/>
        <v>0</v>
      </c>
      <c r="AX59" s="753">
        <f t="shared" si="59"/>
        <v>0</v>
      </c>
      <c r="AY59" s="753">
        <f t="shared" si="59"/>
        <v>0</v>
      </c>
      <c r="AZ59" s="753">
        <f t="shared" si="59"/>
        <v>0</v>
      </c>
      <c r="BA59" s="753">
        <f t="shared" si="59"/>
        <v>0</v>
      </c>
      <c r="BB59" s="753">
        <f t="shared" si="59"/>
        <v>0</v>
      </c>
      <c r="BC59" s="753">
        <f t="shared" si="59"/>
        <v>0</v>
      </c>
      <c r="BD59" s="753">
        <f t="shared" ref="BD59:DO59" si="60">SUM(BD48:BD58)</f>
        <v>0</v>
      </c>
      <c r="BE59" s="753">
        <f t="shared" si="60"/>
        <v>0</v>
      </c>
      <c r="BF59" s="753">
        <f t="shared" si="60"/>
        <v>0</v>
      </c>
      <c r="BG59" s="753">
        <f t="shared" si="60"/>
        <v>0</v>
      </c>
      <c r="BH59" s="753">
        <f t="shared" si="60"/>
        <v>0</v>
      </c>
      <c r="BI59" s="753">
        <f t="shared" si="60"/>
        <v>0</v>
      </c>
      <c r="BJ59" s="753">
        <f t="shared" si="60"/>
        <v>0</v>
      </c>
      <c r="BK59" s="753">
        <f t="shared" si="60"/>
        <v>0</v>
      </c>
      <c r="BL59" s="753">
        <f t="shared" si="60"/>
        <v>0</v>
      </c>
      <c r="BM59" s="753">
        <f t="shared" si="60"/>
        <v>0</v>
      </c>
      <c r="BN59" s="753">
        <f t="shared" si="60"/>
        <v>0</v>
      </c>
      <c r="BO59" s="753">
        <f t="shared" si="60"/>
        <v>0</v>
      </c>
      <c r="BP59" s="753">
        <f t="shared" si="60"/>
        <v>0</v>
      </c>
      <c r="BQ59" s="753">
        <f t="shared" si="60"/>
        <v>0</v>
      </c>
      <c r="BR59" s="753">
        <f t="shared" si="60"/>
        <v>0</v>
      </c>
      <c r="BS59" s="753">
        <f t="shared" si="60"/>
        <v>0</v>
      </c>
      <c r="BT59" s="753">
        <f t="shared" si="60"/>
        <v>0</v>
      </c>
      <c r="BU59" s="753">
        <f t="shared" si="60"/>
        <v>0</v>
      </c>
      <c r="BV59" s="753">
        <f t="shared" si="60"/>
        <v>0</v>
      </c>
      <c r="BW59" s="753">
        <f t="shared" si="60"/>
        <v>0</v>
      </c>
      <c r="BX59" s="753">
        <f t="shared" si="60"/>
        <v>0</v>
      </c>
      <c r="BY59" s="753">
        <f t="shared" si="60"/>
        <v>0</v>
      </c>
      <c r="BZ59" s="753">
        <f t="shared" si="60"/>
        <v>0</v>
      </c>
      <c r="CA59" s="753">
        <f t="shared" si="60"/>
        <v>0</v>
      </c>
      <c r="CB59" s="753">
        <f t="shared" si="60"/>
        <v>0</v>
      </c>
      <c r="CC59" s="753">
        <f t="shared" si="60"/>
        <v>0</v>
      </c>
      <c r="CD59" s="753">
        <f t="shared" si="60"/>
        <v>0</v>
      </c>
      <c r="CE59" s="753">
        <f t="shared" si="60"/>
        <v>0</v>
      </c>
      <c r="CF59" s="753">
        <f t="shared" si="60"/>
        <v>0</v>
      </c>
      <c r="CG59" s="753">
        <f t="shared" si="60"/>
        <v>0</v>
      </c>
      <c r="CH59" s="753">
        <f t="shared" si="60"/>
        <v>0</v>
      </c>
      <c r="CI59" s="753">
        <f t="shared" si="60"/>
        <v>0</v>
      </c>
      <c r="CJ59" s="753">
        <f t="shared" si="60"/>
        <v>0</v>
      </c>
      <c r="CK59" s="753">
        <f t="shared" si="60"/>
        <v>0</v>
      </c>
      <c r="CL59" s="753">
        <f t="shared" si="60"/>
        <v>0</v>
      </c>
      <c r="CM59" s="753">
        <f t="shared" si="60"/>
        <v>0</v>
      </c>
      <c r="CN59" s="753">
        <f t="shared" si="60"/>
        <v>0</v>
      </c>
      <c r="CO59" s="753">
        <f t="shared" si="60"/>
        <v>0</v>
      </c>
      <c r="CP59" s="753">
        <f t="shared" si="60"/>
        <v>0</v>
      </c>
      <c r="CQ59" s="753">
        <f t="shared" si="60"/>
        <v>0</v>
      </c>
      <c r="CR59" s="753">
        <f t="shared" si="60"/>
        <v>0</v>
      </c>
      <c r="CS59" s="753">
        <f t="shared" si="60"/>
        <v>0</v>
      </c>
      <c r="CT59" s="753">
        <f t="shared" si="60"/>
        <v>0</v>
      </c>
      <c r="CU59" s="753">
        <f t="shared" si="60"/>
        <v>0</v>
      </c>
      <c r="CV59" s="753">
        <f t="shared" si="60"/>
        <v>0</v>
      </c>
      <c r="CW59" s="753">
        <f t="shared" si="60"/>
        <v>0</v>
      </c>
      <c r="CX59" s="753">
        <f t="shared" si="60"/>
        <v>0</v>
      </c>
      <c r="CY59" s="754">
        <f t="shared" si="60"/>
        <v>0</v>
      </c>
      <c r="CZ59" s="755">
        <f t="shared" si="60"/>
        <v>0</v>
      </c>
      <c r="DA59" s="756">
        <f t="shared" si="60"/>
        <v>0</v>
      </c>
      <c r="DB59" s="756">
        <f t="shared" si="60"/>
        <v>0</v>
      </c>
      <c r="DC59" s="756">
        <f t="shared" si="60"/>
        <v>0</v>
      </c>
      <c r="DD59" s="756">
        <f t="shared" si="60"/>
        <v>0</v>
      </c>
      <c r="DE59" s="756">
        <f t="shared" si="60"/>
        <v>0</v>
      </c>
      <c r="DF59" s="756">
        <f t="shared" si="60"/>
        <v>0</v>
      </c>
      <c r="DG59" s="756">
        <f t="shared" si="60"/>
        <v>0</v>
      </c>
      <c r="DH59" s="756">
        <f t="shared" si="60"/>
        <v>0</v>
      </c>
      <c r="DI59" s="756">
        <f t="shared" si="60"/>
        <v>0</v>
      </c>
      <c r="DJ59" s="756">
        <f t="shared" si="60"/>
        <v>0</v>
      </c>
      <c r="DK59" s="756">
        <f t="shared" si="60"/>
        <v>0</v>
      </c>
      <c r="DL59" s="756">
        <f t="shared" si="60"/>
        <v>0</v>
      </c>
      <c r="DM59" s="756">
        <f t="shared" si="60"/>
        <v>0</v>
      </c>
      <c r="DN59" s="756">
        <f t="shared" si="60"/>
        <v>0</v>
      </c>
      <c r="DO59" s="756">
        <f t="shared" si="60"/>
        <v>0</v>
      </c>
      <c r="DP59" s="756">
        <f t="shared" ref="DP59:DW59" si="61">SUM(DP48:DP58)</f>
        <v>0</v>
      </c>
      <c r="DQ59" s="756">
        <f t="shared" si="61"/>
        <v>0</v>
      </c>
      <c r="DR59" s="756">
        <f t="shared" si="61"/>
        <v>0</v>
      </c>
      <c r="DS59" s="756">
        <f t="shared" si="61"/>
        <v>0</v>
      </c>
      <c r="DT59" s="756">
        <f t="shared" si="61"/>
        <v>0</v>
      </c>
      <c r="DU59" s="756">
        <f t="shared" si="61"/>
        <v>0</v>
      </c>
      <c r="DV59" s="756">
        <f t="shared" si="61"/>
        <v>0</v>
      </c>
      <c r="DW59" s="757">
        <f t="shared" si="61"/>
        <v>0</v>
      </c>
    </row>
    <row r="60" spans="2:127" x14ac:dyDescent="0.2">
      <c r="B60" s="154" t="s">
        <v>540</v>
      </c>
      <c r="C60" s="359" t="s">
        <v>541</v>
      </c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758"/>
      <c r="S60" s="759"/>
      <c r="T60" s="758"/>
      <c r="U60" s="759"/>
      <c r="V60" s="359"/>
      <c r="W60" s="359"/>
      <c r="X60" s="760">
        <f t="shared" ref="X60:BC60" si="62">SUMIF($C:$C,"61.2x",X:X)</f>
        <v>0</v>
      </c>
      <c r="Y60" s="760">
        <f t="shared" si="62"/>
        <v>0</v>
      </c>
      <c r="Z60" s="760">
        <f t="shared" si="62"/>
        <v>0</v>
      </c>
      <c r="AA60" s="760">
        <f t="shared" si="62"/>
        <v>0</v>
      </c>
      <c r="AB60" s="760">
        <f t="shared" si="62"/>
        <v>0</v>
      </c>
      <c r="AC60" s="760">
        <f t="shared" si="62"/>
        <v>0</v>
      </c>
      <c r="AD60" s="760">
        <f t="shared" si="62"/>
        <v>0</v>
      </c>
      <c r="AE60" s="760">
        <f t="shared" si="62"/>
        <v>0</v>
      </c>
      <c r="AF60" s="760">
        <f t="shared" si="62"/>
        <v>0</v>
      </c>
      <c r="AG60" s="760">
        <f t="shared" si="62"/>
        <v>0</v>
      </c>
      <c r="AH60" s="760">
        <f t="shared" si="62"/>
        <v>0</v>
      </c>
      <c r="AI60" s="760">
        <f t="shared" si="62"/>
        <v>0</v>
      </c>
      <c r="AJ60" s="760">
        <f t="shared" si="62"/>
        <v>0</v>
      </c>
      <c r="AK60" s="760">
        <f t="shared" si="62"/>
        <v>0</v>
      </c>
      <c r="AL60" s="760">
        <f t="shared" si="62"/>
        <v>0</v>
      </c>
      <c r="AM60" s="760">
        <f t="shared" si="62"/>
        <v>0</v>
      </c>
      <c r="AN60" s="760">
        <f t="shared" si="62"/>
        <v>0</v>
      </c>
      <c r="AO60" s="760">
        <f t="shared" si="62"/>
        <v>0</v>
      </c>
      <c r="AP60" s="760">
        <f t="shared" si="62"/>
        <v>0</v>
      </c>
      <c r="AQ60" s="760">
        <f t="shared" si="62"/>
        <v>0</v>
      </c>
      <c r="AR60" s="760">
        <f t="shared" si="62"/>
        <v>0</v>
      </c>
      <c r="AS60" s="760">
        <f t="shared" si="62"/>
        <v>0</v>
      </c>
      <c r="AT60" s="760">
        <f t="shared" si="62"/>
        <v>0</v>
      </c>
      <c r="AU60" s="760">
        <f t="shared" si="62"/>
        <v>0</v>
      </c>
      <c r="AV60" s="760">
        <f t="shared" si="62"/>
        <v>0</v>
      </c>
      <c r="AW60" s="760">
        <f t="shared" si="62"/>
        <v>0</v>
      </c>
      <c r="AX60" s="760">
        <f t="shared" si="62"/>
        <v>0</v>
      </c>
      <c r="AY60" s="760">
        <f t="shared" si="62"/>
        <v>0</v>
      </c>
      <c r="AZ60" s="760">
        <f t="shared" si="62"/>
        <v>0</v>
      </c>
      <c r="BA60" s="760">
        <f t="shared" si="62"/>
        <v>0</v>
      </c>
      <c r="BB60" s="760">
        <f t="shared" si="62"/>
        <v>0</v>
      </c>
      <c r="BC60" s="760">
        <f t="shared" si="62"/>
        <v>0</v>
      </c>
      <c r="BD60" s="760">
        <f t="shared" ref="BD60:CI60" si="63">SUMIF($C:$C,"61.2x",BD:BD)</f>
        <v>0</v>
      </c>
      <c r="BE60" s="760">
        <f t="shared" si="63"/>
        <v>0</v>
      </c>
      <c r="BF60" s="760">
        <f t="shared" si="63"/>
        <v>0</v>
      </c>
      <c r="BG60" s="760">
        <f t="shared" si="63"/>
        <v>0</v>
      </c>
      <c r="BH60" s="760">
        <f t="shared" si="63"/>
        <v>0</v>
      </c>
      <c r="BI60" s="760">
        <f t="shared" si="63"/>
        <v>0</v>
      </c>
      <c r="BJ60" s="760">
        <f t="shared" si="63"/>
        <v>0</v>
      </c>
      <c r="BK60" s="760">
        <f t="shared" si="63"/>
        <v>0</v>
      </c>
      <c r="BL60" s="760">
        <f t="shared" si="63"/>
        <v>0</v>
      </c>
      <c r="BM60" s="760">
        <f t="shared" si="63"/>
        <v>0</v>
      </c>
      <c r="BN60" s="760">
        <f t="shared" si="63"/>
        <v>0</v>
      </c>
      <c r="BO60" s="760">
        <f t="shared" si="63"/>
        <v>0</v>
      </c>
      <c r="BP60" s="760">
        <f t="shared" si="63"/>
        <v>0</v>
      </c>
      <c r="BQ60" s="760">
        <f t="shared" si="63"/>
        <v>0</v>
      </c>
      <c r="BR60" s="760">
        <f t="shared" si="63"/>
        <v>0</v>
      </c>
      <c r="BS60" s="760">
        <f t="shared" si="63"/>
        <v>0</v>
      </c>
      <c r="BT60" s="760">
        <f t="shared" si="63"/>
        <v>0</v>
      </c>
      <c r="BU60" s="760">
        <f t="shared" si="63"/>
        <v>0</v>
      </c>
      <c r="BV60" s="760">
        <f t="shared" si="63"/>
        <v>0</v>
      </c>
      <c r="BW60" s="760">
        <f t="shared" si="63"/>
        <v>0</v>
      </c>
      <c r="BX60" s="760">
        <f t="shared" si="63"/>
        <v>0</v>
      </c>
      <c r="BY60" s="760">
        <f t="shared" si="63"/>
        <v>0</v>
      </c>
      <c r="BZ60" s="760">
        <f t="shared" si="63"/>
        <v>0</v>
      </c>
      <c r="CA60" s="760">
        <f t="shared" si="63"/>
        <v>0</v>
      </c>
      <c r="CB60" s="760">
        <f t="shared" si="63"/>
        <v>0</v>
      </c>
      <c r="CC60" s="760">
        <f t="shared" si="63"/>
        <v>0</v>
      </c>
      <c r="CD60" s="760">
        <f t="shared" si="63"/>
        <v>0</v>
      </c>
      <c r="CE60" s="760">
        <f t="shared" si="63"/>
        <v>0</v>
      </c>
      <c r="CF60" s="760">
        <f t="shared" si="63"/>
        <v>0</v>
      </c>
      <c r="CG60" s="760">
        <f t="shared" si="63"/>
        <v>0</v>
      </c>
      <c r="CH60" s="760">
        <f t="shared" si="63"/>
        <v>0</v>
      </c>
      <c r="CI60" s="760">
        <f t="shared" si="63"/>
        <v>0</v>
      </c>
      <c r="CJ60" s="760">
        <f t="shared" ref="CJ60:DO60" si="64">SUMIF($C:$C,"61.2x",CJ:CJ)</f>
        <v>0</v>
      </c>
      <c r="CK60" s="760">
        <f t="shared" si="64"/>
        <v>0</v>
      </c>
      <c r="CL60" s="760">
        <f t="shared" si="64"/>
        <v>0</v>
      </c>
      <c r="CM60" s="760">
        <f t="shared" si="64"/>
        <v>0</v>
      </c>
      <c r="CN60" s="760">
        <f t="shared" si="64"/>
        <v>0</v>
      </c>
      <c r="CO60" s="760">
        <f t="shared" si="64"/>
        <v>0</v>
      </c>
      <c r="CP60" s="760">
        <f t="shared" si="64"/>
        <v>0</v>
      </c>
      <c r="CQ60" s="760">
        <f t="shared" si="64"/>
        <v>0</v>
      </c>
      <c r="CR60" s="760">
        <f t="shared" si="64"/>
        <v>0</v>
      </c>
      <c r="CS60" s="760">
        <f t="shared" si="64"/>
        <v>0</v>
      </c>
      <c r="CT60" s="760">
        <f t="shared" si="64"/>
        <v>0</v>
      </c>
      <c r="CU60" s="760">
        <f t="shared" si="64"/>
        <v>0</v>
      </c>
      <c r="CV60" s="760">
        <f t="shared" si="64"/>
        <v>0</v>
      </c>
      <c r="CW60" s="760">
        <f t="shared" si="64"/>
        <v>0</v>
      </c>
      <c r="CX60" s="760">
        <f t="shared" si="64"/>
        <v>0</v>
      </c>
      <c r="CY60" s="761">
        <f t="shared" si="64"/>
        <v>0</v>
      </c>
      <c r="CZ60" s="762">
        <f t="shared" si="64"/>
        <v>0</v>
      </c>
      <c r="DA60" s="762">
        <f t="shared" si="64"/>
        <v>0</v>
      </c>
      <c r="DB60" s="762">
        <f t="shared" si="64"/>
        <v>0</v>
      </c>
      <c r="DC60" s="762">
        <f t="shared" si="64"/>
        <v>0</v>
      </c>
      <c r="DD60" s="762">
        <f t="shared" si="64"/>
        <v>0</v>
      </c>
      <c r="DE60" s="762">
        <f t="shared" si="64"/>
        <v>0</v>
      </c>
      <c r="DF60" s="762">
        <f t="shared" si="64"/>
        <v>0</v>
      </c>
      <c r="DG60" s="762">
        <f t="shared" si="64"/>
        <v>0</v>
      </c>
      <c r="DH60" s="762">
        <f t="shared" si="64"/>
        <v>0</v>
      </c>
      <c r="DI60" s="762">
        <f t="shared" si="64"/>
        <v>0</v>
      </c>
      <c r="DJ60" s="762">
        <f t="shared" si="64"/>
        <v>0</v>
      </c>
      <c r="DK60" s="762">
        <f t="shared" si="64"/>
        <v>0</v>
      </c>
      <c r="DL60" s="762">
        <f t="shared" si="64"/>
        <v>0</v>
      </c>
      <c r="DM60" s="762">
        <f t="shared" si="64"/>
        <v>0</v>
      </c>
      <c r="DN60" s="762">
        <f t="shared" si="64"/>
        <v>0</v>
      </c>
      <c r="DO60" s="762">
        <f t="shared" si="64"/>
        <v>0</v>
      </c>
      <c r="DP60" s="762">
        <f t="shared" ref="DP60:DW60" si="65">SUMIF($C:$C,"61.2x",DP:DP)</f>
        <v>0</v>
      </c>
      <c r="DQ60" s="762">
        <f t="shared" si="65"/>
        <v>0</v>
      </c>
      <c r="DR60" s="762">
        <f t="shared" si="65"/>
        <v>0</v>
      </c>
      <c r="DS60" s="762">
        <f t="shared" si="65"/>
        <v>0</v>
      </c>
      <c r="DT60" s="762">
        <f t="shared" si="65"/>
        <v>0</v>
      </c>
      <c r="DU60" s="762">
        <f t="shared" si="65"/>
        <v>0</v>
      </c>
      <c r="DV60" s="762">
        <f t="shared" si="65"/>
        <v>0</v>
      </c>
      <c r="DW60" s="763">
        <f t="shared" si="65"/>
        <v>0</v>
      </c>
    </row>
    <row r="61" spans="2:127" ht="25.5" x14ac:dyDescent="0.2">
      <c r="B61" s="714" t="s">
        <v>496</v>
      </c>
      <c r="C61" s="715" t="s">
        <v>816</v>
      </c>
      <c r="D61" s="716"/>
      <c r="E61" s="717" t="s">
        <v>815</v>
      </c>
      <c r="F61" s="576" t="s">
        <v>768</v>
      </c>
      <c r="G61" s="718" t="s">
        <v>54</v>
      </c>
      <c r="H61" s="576" t="s">
        <v>498</v>
      </c>
      <c r="I61" s="720">
        <f>MAX(X61:AV61)</f>
        <v>35.706229123331489</v>
      </c>
      <c r="J61" s="719">
        <f>SUMPRODUCT($X$2:$CY$2,$X61:$CY61)*365</f>
        <v>198975.73626683879</v>
      </c>
      <c r="K61" s="719">
        <f>SUMPRODUCT($X$2:$CY$2,$X62:$CY62)+SUMPRODUCT($X$2:$CY$2,$X63:$CY63)+SUMPRODUCT($X$2:$CY$2,$X64:$CY64)</f>
        <v>450072.35852470197</v>
      </c>
      <c r="L61" s="719">
        <f>SUMPRODUCT($X$2:$CY$2,$X65:$CY65) +SUMPRODUCT($X$2:$CY$2,$X66:$CY66)</f>
        <v>299535.818420008</v>
      </c>
      <c r="M61" s="719">
        <f>SUMPRODUCT($X$2:$CY$2,$X67:$CY67)</f>
        <v>0</v>
      </c>
      <c r="N61" s="719">
        <f>SUMPRODUCT($X$2:$CY$2,$X70:$CY70) +SUMPRODUCT($X$2:$CY$2,$X71:$CY71)</f>
        <v>10126.870675499209</v>
      </c>
      <c r="O61" s="719">
        <f>SUMPRODUCT($X$2:$CY$2,$X68:$CY68) +SUMPRODUCT($X$2:$CY$2,$X69:$CY69) +SUMPRODUCT($X$2:$CY$2,$X72:$CY72)</f>
        <v>168162.84375379418</v>
      </c>
      <c r="P61" s="719">
        <f>SUM(K61:O61)</f>
        <v>927897.89137400337</v>
      </c>
      <c r="Q61" s="719">
        <f>(SUM(K61:M61)*100000)/(J61*1000)</f>
        <v>376.73346057603675</v>
      </c>
      <c r="R61" s="721">
        <f>(P61*100000)/(J61*1000)</f>
        <v>466.33720713043868</v>
      </c>
      <c r="S61" s="765">
        <v>3</v>
      </c>
      <c r="T61" s="766">
        <v>3</v>
      </c>
      <c r="U61" s="724" t="s">
        <v>499</v>
      </c>
      <c r="V61" s="318" t="s">
        <v>127</v>
      </c>
      <c r="W61" s="318" t="s">
        <v>78</v>
      </c>
      <c r="X61" s="770">
        <v>3.2730872115867982</v>
      </c>
      <c r="Y61" s="770">
        <v>4.9640090912460266</v>
      </c>
      <c r="Z61" s="770">
        <v>6.6772281287795607</v>
      </c>
      <c r="AA61" s="770">
        <v>8.4361026069149148</v>
      </c>
      <c r="AB61" s="770">
        <v>10.220564423083474</v>
      </c>
      <c r="AC61" s="770">
        <v>14.113739152054439</v>
      </c>
      <c r="AD61" s="770">
        <v>18.135330856180456</v>
      </c>
      <c r="AE61" s="770">
        <v>22.205276450592372</v>
      </c>
      <c r="AF61" s="770">
        <v>26.240445198861096</v>
      </c>
      <c r="AG61" s="770">
        <v>30.335335345623044</v>
      </c>
      <c r="AH61" s="770">
        <v>31.577322843415544</v>
      </c>
      <c r="AI61" s="770">
        <v>32.614889802145797</v>
      </c>
      <c r="AJ61" s="770">
        <v>33.65080677755509</v>
      </c>
      <c r="AK61" s="770">
        <v>34.684627669889188</v>
      </c>
      <c r="AL61" s="770">
        <v>35.706229123331489</v>
      </c>
      <c r="AM61" s="770">
        <v>33.477819071369915</v>
      </c>
      <c r="AN61" s="770">
        <v>31.325117068755581</v>
      </c>
      <c r="AO61" s="770">
        <v>29.228345102512037</v>
      </c>
      <c r="AP61" s="770">
        <v>27.164215730348438</v>
      </c>
      <c r="AQ61" s="770">
        <v>25.210855021086356</v>
      </c>
      <c r="AR61" s="770">
        <v>23.322110285845497</v>
      </c>
      <c r="AS61" s="770">
        <v>21.496051763587062</v>
      </c>
      <c r="AT61" s="770">
        <v>19.729603121506457</v>
      </c>
      <c r="AU61" s="770">
        <v>18.025037557520839</v>
      </c>
      <c r="AV61" s="770">
        <v>16.386598698316945</v>
      </c>
      <c r="AW61" s="770">
        <v>16.386598698316945</v>
      </c>
      <c r="AX61" s="770">
        <v>16.386598698316945</v>
      </c>
      <c r="AY61" s="770">
        <v>16.386598698316945</v>
      </c>
      <c r="AZ61" s="770">
        <v>16.386598698316945</v>
      </c>
      <c r="BA61" s="770">
        <v>16.386598698316945</v>
      </c>
      <c r="BB61" s="770">
        <v>16.386598698316945</v>
      </c>
      <c r="BC61" s="770">
        <v>16.386598698316945</v>
      </c>
      <c r="BD61" s="770">
        <v>16.386598698316945</v>
      </c>
      <c r="BE61" s="770">
        <v>16.386598698316945</v>
      </c>
      <c r="BF61" s="770">
        <v>16.386598698316945</v>
      </c>
      <c r="BG61" s="770">
        <v>16.386598698316945</v>
      </c>
      <c r="BH61" s="770">
        <v>16.386598698316945</v>
      </c>
      <c r="BI61" s="770">
        <v>16.386598698316945</v>
      </c>
      <c r="BJ61" s="770">
        <v>16.386598698316945</v>
      </c>
      <c r="BK61" s="770">
        <v>16.386598698316945</v>
      </c>
      <c r="BL61" s="770">
        <v>16.386598698316945</v>
      </c>
      <c r="BM61" s="770">
        <v>16.386598698316945</v>
      </c>
      <c r="BN61" s="770">
        <v>16.386598698316945</v>
      </c>
      <c r="BO61" s="770">
        <v>16.386598698316945</v>
      </c>
      <c r="BP61" s="770">
        <v>16.386598698316945</v>
      </c>
      <c r="BQ61" s="770">
        <v>16.386598698316945</v>
      </c>
      <c r="BR61" s="770">
        <v>16.386598698316945</v>
      </c>
      <c r="BS61" s="770">
        <v>16.386598698316945</v>
      </c>
      <c r="BT61" s="770">
        <v>16.386598698316945</v>
      </c>
      <c r="BU61" s="770">
        <v>16.386598698316945</v>
      </c>
      <c r="BV61" s="770">
        <v>16.386598698316945</v>
      </c>
      <c r="BW61" s="770">
        <v>16.386598698316945</v>
      </c>
      <c r="BX61" s="770">
        <v>16.386598698316945</v>
      </c>
      <c r="BY61" s="770">
        <v>16.386598698316945</v>
      </c>
      <c r="BZ61" s="770">
        <v>16.386598698316945</v>
      </c>
      <c r="CA61" s="770">
        <v>16.386598698316945</v>
      </c>
      <c r="CB61" s="770">
        <v>16.386598698316945</v>
      </c>
      <c r="CC61" s="770">
        <v>16.386598698316945</v>
      </c>
      <c r="CD61" s="770">
        <v>16.386598698316945</v>
      </c>
      <c r="CE61" s="770">
        <v>16.386598698316945</v>
      </c>
      <c r="CF61" s="770">
        <v>16.386598698316945</v>
      </c>
      <c r="CG61" s="770">
        <v>16.386598698316945</v>
      </c>
      <c r="CH61" s="770">
        <v>16.386598698316945</v>
      </c>
      <c r="CI61" s="770">
        <v>16.386598698316945</v>
      </c>
      <c r="CJ61" s="770">
        <v>16.386598698316945</v>
      </c>
      <c r="CK61" s="770">
        <v>16.386598698316945</v>
      </c>
      <c r="CL61" s="770">
        <v>16.386598698316945</v>
      </c>
      <c r="CM61" s="770">
        <v>16.386598698316945</v>
      </c>
      <c r="CN61" s="770">
        <v>16.386598698316945</v>
      </c>
      <c r="CO61" s="770">
        <v>16.386598698316945</v>
      </c>
      <c r="CP61" s="770">
        <v>16.386598698316945</v>
      </c>
      <c r="CQ61" s="770">
        <v>16.386598698316945</v>
      </c>
      <c r="CR61" s="770">
        <v>16.386598698316945</v>
      </c>
      <c r="CS61" s="770">
        <v>16.386598698316945</v>
      </c>
      <c r="CT61" s="770">
        <v>16.386598698316945</v>
      </c>
      <c r="CU61" s="770">
        <v>16.386598698316945</v>
      </c>
      <c r="CV61" s="770">
        <v>16.386598698316945</v>
      </c>
      <c r="CW61" s="770">
        <v>16.386598698316945</v>
      </c>
      <c r="CX61" s="770">
        <v>16.386598698316945</v>
      </c>
      <c r="CY61" s="770">
        <v>16.386598698316945</v>
      </c>
      <c r="CZ61" s="726">
        <v>0</v>
      </c>
      <c r="DA61" s="727">
        <v>0</v>
      </c>
      <c r="DB61" s="727">
        <v>0</v>
      </c>
      <c r="DC61" s="727">
        <v>0</v>
      </c>
      <c r="DD61" s="727">
        <v>0</v>
      </c>
      <c r="DE61" s="727">
        <v>0</v>
      </c>
      <c r="DF61" s="727">
        <v>0</v>
      </c>
      <c r="DG61" s="727">
        <v>0</v>
      </c>
      <c r="DH61" s="727">
        <v>0</v>
      </c>
      <c r="DI61" s="727">
        <v>0</v>
      </c>
      <c r="DJ61" s="727">
        <v>0</v>
      </c>
      <c r="DK61" s="727">
        <v>0</v>
      </c>
      <c r="DL61" s="727">
        <v>0</v>
      </c>
      <c r="DM61" s="727">
        <v>0</v>
      </c>
      <c r="DN61" s="727">
        <v>0</v>
      </c>
      <c r="DO61" s="727">
        <v>0</v>
      </c>
      <c r="DP61" s="727">
        <v>0</v>
      </c>
      <c r="DQ61" s="727">
        <v>0</v>
      </c>
      <c r="DR61" s="727">
        <v>0</v>
      </c>
      <c r="DS61" s="727">
        <v>0</v>
      </c>
      <c r="DT61" s="727">
        <v>0</v>
      </c>
      <c r="DU61" s="727">
        <v>0</v>
      </c>
      <c r="DV61" s="727">
        <v>0</v>
      </c>
      <c r="DW61" s="728">
        <v>0</v>
      </c>
    </row>
    <row r="62" spans="2:127" ht="25.5" x14ac:dyDescent="0.2">
      <c r="B62" s="729"/>
      <c r="C62" s="769" t="s">
        <v>817</v>
      </c>
      <c r="D62" s="731"/>
      <c r="E62" s="732"/>
      <c r="F62" s="732"/>
      <c r="G62" s="731"/>
      <c r="H62" s="732"/>
      <c r="I62" s="732"/>
      <c r="J62" s="732"/>
      <c r="K62" s="732"/>
      <c r="L62" s="732"/>
      <c r="M62" s="732"/>
      <c r="N62" s="732"/>
      <c r="O62" s="732"/>
      <c r="P62" s="732"/>
      <c r="Q62" s="732"/>
      <c r="R62" s="733"/>
      <c r="S62" s="732"/>
      <c r="T62" s="733"/>
      <c r="U62" s="734" t="s">
        <v>500</v>
      </c>
      <c r="V62" s="318" t="s">
        <v>127</v>
      </c>
      <c r="W62" s="318" t="s">
        <v>501</v>
      </c>
      <c r="X62" s="771">
        <v>14360.5</v>
      </c>
      <c r="Y62" s="771">
        <v>14360.5</v>
      </c>
      <c r="Z62" s="771">
        <v>14360.5</v>
      </c>
      <c r="AA62" s="771">
        <v>14360.5</v>
      </c>
      <c r="AB62" s="771">
        <v>14360.5</v>
      </c>
      <c r="AC62" s="771">
        <v>26243.05607835008</v>
      </c>
      <c r="AD62" s="771">
        <v>26349.734078350077</v>
      </c>
      <c r="AE62" s="771">
        <v>26454.565728350073</v>
      </c>
      <c r="AF62" s="771">
        <v>26557.345878350076</v>
      </c>
      <c r="AG62" s="771">
        <v>26658.074528350076</v>
      </c>
      <c r="AH62" s="771">
        <v>17352.975647695501</v>
      </c>
      <c r="AI62" s="771">
        <v>17415.98278128108</v>
      </c>
      <c r="AJ62" s="771">
        <v>17477.924255102</v>
      </c>
      <c r="AK62" s="771">
        <v>17538.666861687678</v>
      </c>
      <c r="AL62" s="771">
        <v>17598.21060103811</v>
      </c>
      <c r="AM62" s="771">
        <v>6396.0653371557592</v>
      </c>
      <c r="AN62" s="771">
        <v>6422.0653371557582</v>
      </c>
      <c r="AO62" s="771">
        <v>6447.6153371557575</v>
      </c>
      <c r="AP62" s="771">
        <v>6472.6653371557577</v>
      </c>
      <c r="AQ62" s="771">
        <v>6497.2153371557588</v>
      </c>
      <c r="AR62" s="771">
        <v>14716.304081817085</v>
      </c>
      <c r="AS62" s="771">
        <v>14731.660439015617</v>
      </c>
      <c r="AT62" s="771">
        <v>14746.757069242505</v>
      </c>
      <c r="AU62" s="771">
        <v>14761.561506626291</v>
      </c>
      <c r="AV62" s="771">
        <v>14776.073751166978</v>
      </c>
      <c r="AW62" s="771">
        <v>20723.25169238466</v>
      </c>
      <c r="AX62" s="771">
        <v>20807.491692384658</v>
      </c>
      <c r="AY62" s="771">
        <v>20890.273692384653</v>
      </c>
      <c r="AZ62" s="771">
        <v>20971.435692384654</v>
      </c>
      <c r="BA62" s="771">
        <v>21050.977692384658</v>
      </c>
      <c r="BB62" s="771">
        <v>14439.225225087357</v>
      </c>
      <c r="BC62" s="771">
        <v>14488.979822410602</v>
      </c>
      <c r="BD62" s="771">
        <v>14537.892904345717</v>
      </c>
      <c r="BE62" s="771">
        <v>14585.859281469187</v>
      </c>
      <c r="BF62" s="771">
        <v>14632.878953781006</v>
      </c>
      <c r="BG62" s="771">
        <v>6396.0653371557592</v>
      </c>
      <c r="BH62" s="771">
        <v>6422.0653371557582</v>
      </c>
      <c r="BI62" s="771">
        <v>6447.6153371557575</v>
      </c>
      <c r="BJ62" s="771">
        <v>6472.6653371557577</v>
      </c>
      <c r="BK62" s="771">
        <v>6497.2153371557588</v>
      </c>
      <c r="BL62" s="771">
        <v>14716.304081817085</v>
      </c>
      <c r="BM62" s="771">
        <v>14731.660439015617</v>
      </c>
      <c r="BN62" s="771">
        <v>14746.757069242505</v>
      </c>
      <c r="BO62" s="771">
        <v>14761.561506626291</v>
      </c>
      <c r="BP62" s="771">
        <v>14776.073751166978</v>
      </c>
      <c r="BQ62" s="771">
        <v>20723.25169238466</v>
      </c>
      <c r="BR62" s="771">
        <v>20807.491692384658</v>
      </c>
      <c r="BS62" s="771">
        <v>20890.273692384653</v>
      </c>
      <c r="BT62" s="771">
        <v>20971.435692384654</v>
      </c>
      <c r="BU62" s="771">
        <v>21050.977692384658</v>
      </c>
      <c r="BV62" s="771">
        <v>14439.225225087357</v>
      </c>
      <c r="BW62" s="771">
        <v>14488.979822410602</v>
      </c>
      <c r="BX62" s="771">
        <v>14537.892904345717</v>
      </c>
      <c r="BY62" s="771">
        <v>14585.859281469187</v>
      </c>
      <c r="BZ62" s="771">
        <v>14632.878953781006</v>
      </c>
      <c r="CA62" s="771">
        <v>6396.0653371557592</v>
      </c>
      <c r="CB62" s="771">
        <v>6422.0653371557582</v>
      </c>
      <c r="CC62" s="771">
        <v>6447.6153371557575</v>
      </c>
      <c r="CD62" s="771">
        <v>6472.6653371557577</v>
      </c>
      <c r="CE62" s="771">
        <v>6497.2153371557588</v>
      </c>
      <c r="CF62" s="771">
        <v>14716.304081817085</v>
      </c>
      <c r="CG62" s="771">
        <v>14731.660439015617</v>
      </c>
      <c r="CH62" s="771">
        <v>14746.757069242505</v>
      </c>
      <c r="CI62" s="771">
        <v>14761.561506626291</v>
      </c>
      <c r="CJ62" s="771">
        <v>14776.073751166978</v>
      </c>
      <c r="CK62" s="771">
        <v>20723.25169238466</v>
      </c>
      <c r="CL62" s="771">
        <v>20807.491692384658</v>
      </c>
      <c r="CM62" s="771">
        <v>20890.273692384653</v>
      </c>
      <c r="CN62" s="771">
        <v>20971.435692384654</v>
      </c>
      <c r="CO62" s="771">
        <v>21050.977692384658</v>
      </c>
      <c r="CP62" s="771">
        <v>14439.225225087357</v>
      </c>
      <c r="CQ62" s="771">
        <v>14488.979822410602</v>
      </c>
      <c r="CR62" s="771">
        <v>14537.892904345717</v>
      </c>
      <c r="CS62" s="771">
        <v>14585.859281469187</v>
      </c>
      <c r="CT62" s="771">
        <v>14632.878953781006</v>
      </c>
      <c r="CU62" s="771">
        <v>6396.0653371557592</v>
      </c>
      <c r="CV62" s="771">
        <v>6422.0653371557582</v>
      </c>
      <c r="CW62" s="771">
        <v>6447.6153371557575</v>
      </c>
      <c r="CX62" s="771">
        <v>6472.6653371557577</v>
      </c>
      <c r="CY62" s="771">
        <v>6497.2153371557588</v>
      </c>
      <c r="CZ62" s="726">
        <v>0</v>
      </c>
      <c r="DA62" s="727">
        <v>0</v>
      </c>
      <c r="DB62" s="727">
        <v>0</v>
      </c>
      <c r="DC62" s="727">
        <v>0</v>
      </c>
      <c r="DD62" s="727">
        <v>0</v>
      </c>
      <c r="DE62" s="727">
        <v>0</v>
      </c>
      <c r="DF62" s="727">
        <v>0</v>
      </c>
      <c r="DG62" s="727">
        <v>0</v>
      </c>
      <c r="DH62" s="727">
        <v>0</v>
      </c>
      <c r="DI62" s="727">
        <v>0</v>
      </c>
      <c r="DJ62" s="727">
        <v>0</v>
      </c>
      <c r="DK62" s="727">
        <v>0</v>
      </c>
      <c r="DL62" s="727">
        <v>0</v>
      </c>
      <c r="DM62" s="727">
        <v>0</v>
      </c>
      <c r="DN62" s="727">
        <v>0</v>
      </c>
      <c r="DO62" s="727">
        <v>0</v>
      </c>
      <c r="DP62" s="727">
        <v>0</v>
      </c>
      <c r="DQ62" s="727">
        <v>0</v>
      </c>
      <c r="DR62" s="727">
        <v>0</v>
      </c>
      <c r="DS62" s="727">
        <v>0</v>
      </c>
      <c r="DT62" s="727">
        <v>0</v>
      </c>
      <c r="DU62" s="727">
        <v>0</v>
      </c>
      <c r="DV62" s="727">
        <v>0</v>
      </c>
      <c r="DW62" s="728">
        <v>0</v>
      </c>
    </row>
    <row r="63" spans="2:127" x14ac:dyDescent="0.2">
      <c r="B63" s="735"/>
      <c r="C63" s="736"/>
      <c r="D63" s="524"/>
      <c r="E63" s="524"/>
      <c r="F63" s="524"/>
      <c r="G63" s="524"/>
      <c r="H63" s="524"/>
      <c r="I63" s="524"/>
      <c r="J63" s="524"/>
      <c r="K63" s="524"/>
      <c r="L63" s="524"/>
      <c r="M63" s="524"/>
      <c r="N63" s="524"/>
      <c r="O63" s="524"/>
      <c r="P63" s="524"/>
      <c r="Q63" s="524"/>
      <c r="R63" s="737"/>
      <c r="S63" s="524"/>
      <c r="T63" s="737"/>
      <c r="U63" s="734" t="s">
        <v>502</v>
      </c>
      <c r="V63" s="318" t="s">
        <v>127</v>
      </c>
      <c r="W63" s="318" t="s">
        <v>501</v>
      </c>
      <c r="X63" s="770">
        <v>0</v>
      </c>
      <c r="Y63" s="770">
        <v>0</v>
      </c>
      <c r="Z63" s="770">
        <v>0</v>
      </c>
      <c r="AA63" s="770">
        <v>0</v>
      </c>
      <c r="AB63" s="770">
        <v>0</v>
      </c>
      <c r="AC63" s="770">
        <v>0</v>
      </c>
      <c r="AD63" s="770">
        <v>0</v>
      </c>
      <c r="AE63" s="770">
        <v>0</v>
      </c>
      <c r="AF63" s="770">
        <v>0</v>
      </c>
      <c r="AG63" s="770">
        <v>0</v>
      </c>
      <c r="AH63" s="770">
        <v>0</v>
      </c>
      <c r="AI63" s="770">
        <v>0</v>
      </c>
      <c r="AJ63" s="770">
        <v>0</v>
      </c>
      <c r="AK63" s="770">
        <v>0</v>
      </c>
      <c r="AL63" s="770">
        <v>0</v>
      </c>
      <c r="AM63" s="770">
        <v>0</v>
      </c>
      <c r="AN63" s="770">
        <v>0</v>
      </c>
      <c r="AO63" s="770">
        <v>0</v>
      </c>
      <c r="AP63" s="770">
        <v>0</v>
      </c>
      <c r="AQ63" s="770">
        <v>0</v>
      </c>
      <c r="AR63" s="770">
        <v>0</v>
      </c>
      <c r="AS63" s="770">
        <v>0</v>
      </c>
      <c r="AT63" s="770">
        <v>0</v>
      </c>
      <c r="AU63" s="770">
        <v>0</v>
      </c>
      <c r="AV63" s="770">
        <v>0</v>
      </c>
      <c r="AW63" s="770">
        <v>0</v>
      </c>
      <c r="AX63" s="770">
        <v>0</v>
      </c>
      <c r="AY63" s="770">
        <v>0</v>
      </c>
      <c r="AZ63" s="770">
        <v>0</v>
      </c>
      <c r="BA63" s="770">
        <v>0</v>
      </c>
      <c r="BB63" s="770">
        <v>0</v>
      </c>
      <c r="BC63" s="770">
        <v>0</v>
      </c>
      <c r="BD63" s="770">
        <v>0</v>
      </c>
      <c r="BE63" s="770">
        <v>0</v>
      </c>
      <c r="BF63" s="770">
        <v>0</v>
      </c>
      <c r="BG63" s="770">
        <v>0</v>
      </c>
      <c r="BH63" s="770">
        <v>0</v>
      </c>
      <c r="BI63" s="770">
        <v>0</v>
      </c>
      <c r="BJ63" s="770">
        <v>0</v>
      </c>
      <c r="BK63" s="770">
        <v>0</v>
      </c>
      <c r="BL63" s="770">
        <v>0</v>
      </c>
      <c r="BM63" s="770">
        <v>0</v>
      </c>
      <c r="BN63" s="770">
        <v>0</v>
      </c>
      <c r="BO63" s="770">
        <v>0</v>
      </c>
      <c r="BP63" s="770">
        <v>0</v>
      </c>
      <c r="BQ63" s="770">
        <v>0</v>
      </c>
      <c r="BR63" s="770">
        <v>0</v>
      </c>
      <c r="BS63" s="770">
        <v>0</v>
      </c>
      <c r="BT63" s="770">
        <v>0</v>
      </c>
      <c r="BU63" s="770">
        <v>0</v>
      </c>
      <c r="BV63" s="770">
        <v>0</v>
      </c>
      <c r="BW63" s="770">
        <v>0</v>
      </c>
      <c r="BX63" s="770">
        <v>0</v>
      </c>
      <c r="BY63" s="770">
        <v>0</v>
      </c>
      <c r="BZ63" s="770">
        <v>0</v>
      </c>
      <c r="CA63" s="770">
        <v>0</v>
      </c>
      <c r="CB63" s="770">
        <v>0</v>
      </c>
      <c r="CC63" s="770">
        <v>0</v>
      </c>
      <c r="CD63" s="770">
        <v>0</v>
      </c>
      <c r="CE63" s="772">
        <v>0</v>
      </c>
      <c r="CF63" s="772">
        <v>0</v>
      </c>
      <c r="CG63" s="772">
        <v>0</v>
      </c>
      <c r="CH63" s="772">
        <v>0</v>
      </c>
      <c r="CI63" s="772">
        <v>0</v>
      </c>
      <c r="CJ63" s="772">
        <v>0</v>
      </c>
      <c r="CK63" s="772">
        <v>0</v>
      </c>
      <c r="CL63" s="772">
        <v>0</v>
      </c>
      <c r="CM63" s="772">
        <v>0</v>
      </c>
      <c r="CN63" s="772">
        <v>0</v>
      </c>
      <c r="CO63" s="772">
        <v>0</v>
      </c>
      <c r="CP63" s="772">
        <v>0</v>
      </c>
      <c r="CQ63" s="772">
        <v>0</v>
      </c>
      <c r="CR63" s="772">
        <v>0</v>
      </c>
      <c r="CS63" s="772">
        <v>0</v>
      </c>
      <c r="CT63" s="772">
        <v>0</v>
      </c>
      <c r="CU63" s="772">
        <v>0</v>
      </c>
      <c r="CV63" s="772">
        <v>0</v>
      </c>
      <c r="CW63" s="772">
        <v>0</v>
      </c>
      <c r="CX63" s="772">
        <v>0</v>
      </c>
      <c r="CY63" s="773">
        <v>0</v>
      </c>
      <c r="CZ63" s="726">
        <v>0</v>
      </c>
      <c r="DA63" s="727">
        <v>0</v>
      </c>
      <c r="DB63" s="727">
        <v>0</v>
      </c>
      <c r="DC63" s="727">
        <v>0</v>
      </c>
      <c r="DD63" s="727">
        <v>0</v>
      </c>
      <c r="DE63" s="727">
        <v>0</v>
      </c>
      <c r="DF63" s="727">
        <v>0</v>
      </c>
      <c r="DG63" s="727">
        <v>0</v>
      </c>
      <c r="DH63" s="727">
        <v>0</v>
      </c>
      <c r="DI63" s="727">
        <v>0</v>
      </c>
      <c r="DJ63" s="727">
        <v>0</v>
      </c>
      <c r="DK63" s="727">
        <v>0</v>
      </c>
      <c r="DL63" s="727">
        <v>0</v>
      </c>
      <c r="DM63" s="727">
        <v>0</v>
      </c>
      <c r="DN63" s="727">
        <v>0</v>
      </c>
      <c r="DO63" s="727">
        <v>0</v>
      </c>
      <c r="DP63" s="727">
        <v>0</v>
      </c>
      <c r="DQ63" s="727">
        <v>0</v>
      </c>
      <c r="DR63" s="727">
        <v>0</v>
      </c>
      <c r="DS63" s="727">
        <v>0</v>
      </c>
      <c r="DT63" s="727">
        <v>0</v>
      </c>
      <c r="DU63" s="727">
        <v>0</v>
      </c>
      <c r="DV63" s="727">
        <v>0</v>
      </c>
      <c r="DW63" s="728">
        <v>0</v>
      </c>
    </row>
    <row r="64" spans="2:127" x14ac:dyDescent="0.2">
      <c r="B64" s="735"/>
      <c r="C64" s="736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737"/>
      <c r="S64" s="524"/>
      <c r="T64" s="737"/>
      <c r="U64" s="738" t="s">
        <v>801</v>
      </c>
      <c r="V64" s="739" t="s">
        <v>127</v>
      </c>
      <c r="W64" s="739" t="s">
        <v>501</v>
      </c>
      <c r="X64" s="770">
        <v>0</v>
      </c>
      <c r="Y64" s="770">
        <v>0</v>
      </c>
      <c r="Z64" s="770">
        <v>0</v>
      </c>
      <c r="AA64" s="770">
        <v>0</v>
      </c>
      <c r="AB64" s="770">
        <v>0</v>
      </c>
      <c r="AC64" s="770">
        <v>0</v>
      </c>
      <c r="AD64" s="770">
        <v>0</v>
      </c>
      <c r="AE64" s="770">
        <v>0</v>
      </c>
      <c r="AF64" s="770">
        <v>0</v>
      </c>
      <c r="AG64" s="770">
        <v>0</v>
      </c>
      <c r="AH64" s="770">
        <v>0</v>
      </c>
      <c r="AI64" s="770">
        <v>0</v>
      </c>
      <c r="AJ64" s="770">
        <v>0</v>
      </c>
      <c r="AK64" s="770">
        <v>0</v>
      </c>
      <c r="AL64" s="770">
        <v>0</v>
      </c>
      <c r="AM64" s="770">
        <v>0</v>
      </c>
      <c r="AN64" s="770">
        <v>0</v>
      </c>
      <c r="AO64" s="770">
        <v>0</v>
      </c>
      <c r="AP64" s="770">
        <v>0</v>
      </c>
      <c r="AQ64" s="770">
        <v>0</v>
      </c>
      <c r="AR64" s="770">
        <v>0</v>
      </c>
      <c r="AS64" s="770">
        <v>0</v>
      </c>
      <c r="AT64" s="770">
        <v>0</v>
      </c>
      <c r="AU64" s="770">
        <v>0</v>
      </c>
      <c r="AV64" s="770">
        <v>0</v>
      </c>
      <c r="AW64" s="770">
        <v>0</v>
      </c>
      <c r="AX64" s="770">
        <v>0</v>
      </c>
      <c r="AY64" s="770">
        <v>0</v>
      </c>
      <c r="AZ64" s="770">
        <v>0</v>
      </c>
      <c r="BA64" s="770">
        <v>0</v>
      </c>
      <c r="BB64" s="770">
        <v>0</v>
      </c>
      <c r="BC64" s="770">
        <v>0</v>
      </c>
      <c r="BD64" s="770">
        <v>0</v>
      </c>
      <c r="BE64" s="770">
        <v>0</v>
      </c>
      <c r="BF64" s="770">
        <v>0</v>
      </c>
      <c r="BG64" s="770">
        <v>0</v>
      </c>
      <c r="BH64" s="770">
        <v>0</v>
      </c>
      <c r="BI64" s="770">
        <v>0</v>
      </c>
      <c r="BJ64" s="770">
        <v>0</v>
      </c>
      <c r="BK64" s="770">
        <v>0</v>
      </c>
      <c r="BL64" s="770">
        <v>0</v>
      </c>
      <c r="BM64" s="770">
        <v>0</v>
      </c>
      <c r="BN64" s="770">
        <v>0</v>
      </c>
      <c r="BO64" s="770">
        <v>0</v>
      </c>
      <c r="BP64" s="770">
        <v>0</v>
      </c>
      <c r="BQ64" s="770">
        <v>0</v>
      </c>
      <c r="BR64" s="770">
        <v>0</v>
      </c>
      <c r="BS64" s="770">
        <v>0</v>
      </c>
      <c r="BT64" s="770">
        <v>0</v>
      </c>
      <c r="BU64" s="770">
        <v>0</v>
      </c>
      <c r="BV64" s="770">
        <v>0</v>
      </c>
      <c r="BW64" s="770">
        <v>0</v>
      </c>
      <c r="BX64" s="770">
        <v>0</v>
      </c>
      <c r="BY64" s="770">
        <v>0</v>
      </c>
      <c r="BZ64" s="770">
        <v>0</v>
      </c>
      <c r="CA64" s="770">
        <v>0</v>
      </c>
      <c r="CB64" s="770">
        <v>0</v>
      </c>
      <c r="CC64" s="770">
        <v>0</v>
      </c>
      <c r="CD64" s="770">
        <v>0</v>
      </c>
      <c r="CE64" s="772">
        <v>0</v>
      </c>
      <c r="CF64" s="772">
        <v>0</v>
      </c>
      <c r="CG64" s="772">
        <v>0</v>
      </c>
      <c r="CH64" s="772">
        <v>0</v>
      </c>
      <c r="CI64" s="772">
        <v>0</v>
      </c>
      <c r="CJ64" s="772">
        <v>0</v>
      </c>
      <c r="CK64" s="772">
        <v>0</v>
      </c>
      <c r="CL64" s="772">
        <v>0</v>
      </c>
      <c r="CM64" s="772">
        <v>0</v>
      </c>
      <c r="CN64" s="772">
        <v>0</v>
      </c>
      <c r="CO64" s="772">
        <v>0</v>
      </c>
      <c r="CP64" s="772">
        <v>0</v>
      </c>
      <c r="CQ64" s="772">
        <v>0</v>
      </c>
      <c r="CR64" s="772">
        <v>0</v>
      </c>
      <c r="CS64" s="772">
        <v>0</v>
      </c>
      <c r="CT64" s="772">
        <v>0</v>
      </c>
      <c r="CU64" s="772">
        <v>0</v>
      </c>
      <c r="CV64" s="772">
        <v>0</v>
      </c>
      <c r="CW64" s="772">
        <v>0</v>
      </c>
      <c r="CX64" s="772">
        <v>0</v>
      </c>
      <c r="CY64" s="773">
        <v>0</v>
      </c>
      <c r="CZ64" s="726"/>
      <c r="DA64" s="727"/>
      <c r="DB64" s="727"/>
      <c r="DC64" s="727"/>
      <c r="DD64" s="727"/>
      <c r="DE64" s="727"/>
      <c r="DF64" s="727"/>
      <c r="DG64" s="727"/>
      <c r="DH64" s="727"/>
      <c r="DI64" s="727"/>
      <c r="DJ64" s="727"/>
      <c r="DK64" s="727"/>
      <c r="DL64" s="727"/>
      <c r="DM64" s="727"/>
      <c r="DN64" s="727"/>
      <c r="DO64" s="727"/>
      <c r="DP64" s="727"/>
      <c r="DQ64" s="727"/>
      <c r="DR64" s="727"/>
      <c r="DS64" s="727"/>
      <c r="DT64" s="727"/>
      <c r="DU64" s="727"/>
      <c r="DV64" s="727"/>
      <c r="DW64" s="728"/>
    </row>
    <row r="65" spans="2:127" x14ac:dyDescent="0.2">
      <c r="B65" s="740"/>
      <c r="C65" s="741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742"/>
      <c r="S65" s="375"/>
      <c r="T65" s="742"/>
      <c r="U65" s="734" t="s">
        <v>503</v>
      </c>
      <c r="V65" s="318" t="s">
        <v>127</v>
      </c>
      <c r="W65" s="743" t="s">
        <v>501</v>
      </c>
      <c r="X65" s="771">
        <v>700</v>
      </c>
      <c r="Y65" s="771">
        <v>1400</v>
      </c>
      <c r="Z65" s="771">
        <v>2100</v>
      </c>
      <c r="AA65" s="771">
        <v>2800</v>
      </c>
      <c r="AB65" s="771">
        <v>3500</v>
      </c>
      <c r="AC65" s="771">
        <v>4779.213067431152</v>
      </c>
      <c r="AD65" s="771">
        <v>6063.6261348623038</v>
      </c>
      <c r="AE65" s="771">
        <v>7353.1492022934553</v>
      </c>
      <c r="AF65" s="771">
        <v>8647.682269724608</v>
      </c>
      <c r="AG65" s="771">
        <v>9947.1253371557596</v>
      </c>
      <c r="AH65" s="771">
        <v>10622.386153519175</v>
      </c>
      <c r="AI65" s="771">
        <v>11300.718241322302</v>
      </c>
      <c r="AJ65" s="771">
        <v>11982.069655170802</v>
      </c>
      <c r="AK65" s="771">
        <v>12666.38195649606</v>
      </c>
      <c r="AL65" s="771">
        <v>13353.596706729455</v>
      </c>
      <c r="AM65" s="771">
        <v>13353.596706729455</v>
      </c>
      <c r="AN65" s="771">
        <v>13353.596706729455</v>
      </c>
      <c r="AO65" s="771">
        <v>13353.596706729455</v>
      </c>
      <c r="AP65" s="771">
        <v>13353.596706729455</v>
      </c>
      <c r="AQ65" s="771">
        <v>13353.596706729455</v>
      </c>
      <c r="AR65" s="771">
        <v>13353.596706729455</v>
      </c>
      <c r="AS65" s="771">
        <v>13353.596706729455</v>
      </c>
      <c r="AT65" s="771">
        <v>13353.596706729455</v>
      </c>
      <c r="AU65" s="771">
        <v>13353.596706729455</v>
      </c>
      <c r="AV65" s="771">
        <v>13353.596706729455</v>
      </c>
      <c r="AW65" s="771">
        <v>13353.596706729455</v>
      </c>
      <c r="AX65" s="771">
        <v>13353.596706729455</v>
      </c>
      <c r="AY65" s="771">
        <v>13353.596706729455</v>
      </c>
      <c r="AZ65" s="771">
        <v>13353.596706729455</v>
      </c>
      <c r="BA65" s="771">
        <v>13353.596706729455</v>
      </c>
      <c r="BB65" s="771">
        <v>13353.596706729455</v>
      </c>
      <c r="BC65" s="771">
        <v>13353.596706729455</v>
      </c>
      <c r="BD65" s="771">
        <v>13353.596706729455</v>
      </c>
      <c r="BE65" s="771">
        <v>13353.596706729455</v>
      </c>
      <c r="BF65" s="771">
        <v>13353.596706729455</v>
      </c>
      <c r="BG65" s="771">
        <v>13353.596706729455</v>
      </c>
      <c r="BH65" s="771">
        <v>13353.596706729455</v>
      </c>
      <c r="BI65" s="771">
        <v>13353.596706729455</v>
      </c>
      <c r="BJ65" s="771">
        <v>13353.596706729455</v>
      </c>
      <c r="BK65" s="771">
        <v>13353.596706729455</v>
      </c>
      <c r="BL65" s="771">
        <v>13353.596706729455</v>
      </c>
      <c r="BM65" s="771">
        <v>13353.596706729455</v>
      </c>
      <c r="BN65" s="771">
        <v>13353.596706729455</v>
      </c>
      <c r="BO65" s="771">
        <v>13353.596706729455</v>
      </c>
      <c r="BP65" s="771">
        <v>13353.596706729455</v>
      </c>
      <c r="BQ65" s="771">
        <v>13353.596706729455</v>
      </c>
      <c r="BR65" s="771">
        <v>13353.596706729455</v>
      </c>
      <c r="BS65" s="771">
        <v>13353.596706729455</v>
      </c>
      <c r="BT65" s="771">
        <v>13353.596706729455</v>
      </c>
      <c r="BU65" s="771">
        <v>13353.596706729455</v>
      </c>
      <c r="BV65" s="771">
        <v>13353.596706729455</v>
      </c>
      <c r="BW65" s="771">
        <v>13353.596706729455</v>
      </c>
      <c r="BX65" s="771">
        <v>13353.596706729455</v>
      </c>
      <c r="BY65" s="771">
        <v>13353.596706729455</v>
      </c>
      <c r="BZ65" s="771">
        <v>13353.596706729455</v>
      </c>
      <c r="CA65" s="771">
        <v>13353.596706729455</v>
      </c>
      <c r="CB65" s="771">
        <v>13353.596706729455</v>
      </c>
      <c r="CC65" s="771">
        <v>13353.596706729455</v>
      </c>
      <c r="CD65" s="771">
        <v>13353.596706729455</v>
      </c>
      <c r="CE65" s="771">
        <v>13353.596706729455</v>
      </c>
      <c r="CF65" s="771">
        <v>13353.596706729455</v>
      </c>
      <c r="CG65" s="771">
        <v>13353.596706729455</v>
      </c>
      <c r="CH65" s="771">
        <v>13353.596706729455</v>
      </c>
      <c r="CI65" s="771">
        <v>13353.596706729455</v>
      </c>
      <c r="CJ65" s="771">
        <v>13353.596706729455</v>
      </c>
      <c r="CK65" s="771">
        <v>13353.596706729455</v>
      </c>
      <c r="CL65" s="771">
        <v>13353.596706729455</v>
      </c>
      <c r="CM65" s="771">
        <v>13353.596706729455</v>
      </c>
      <c r="CN65" s="771">
        <v>13353.596706729455</v>
      </c>
      <c r="CO65" s="771">
        <v>13353.596706729455</v>
      </c>
      <c r="CP65" s="771">
        <v>13353.596706729455</v>
      </c>
      <c r="CQ65" s="771">
        <v>13353.596706729455</v>
      </c>
      <c r="CR65" s="771">
        <v>13353.596706729455</v>
      </c>
      <c r="CS65" s="771">
        <v>13353.596706729455</v>
      </c>
      <c r="CT65" s="771">
        <v>13353.596706729455</v>
      </c>
      <c r="CU65" s="771">
        <v>13353.596706729455</v>
      </c>
      <c r="CV65" s="771">
        <v>13353.596706729455</v>
      </c>
      <c r="CW65" s="771">
        <v>13353.596706729455</v>
      </c>
      <c r="CX65" s="771">
        <v>13353.596706729455</v>
      </c>
      <c r="CY65" s="771">
        <v>13353.596706729455</v>
      </c>
      <c r="CZ65" s="726">
        <v>0</v>
      </c>
      <c r="DA65" s="727">
        <v>0</v>
      </c>
      <c r="DB65" s="727">
        <v>0</v>
      </c>
      <c r="DC65" s="727">
        <v>0</v>
      </c>
      <c r="DD65" s="727">
        <v>0</v>
      </c>
      <c r="DE65" s="727">
        <v>0</v>
      </c>
      <c r="DF65" s="727">
        <v>0</v>
      </c>
      <c r="DG65" s="727">
        <v>0</v>
      </c>
      <c r="DH65" s="727">
        <v>0</v>
      </c>
      <c r="DI65" s="727">
        <v>0</v>
      </c>
      <c r="DJ65" s="727">
        <v>0</v>
      </c>
      <c r="DK65" s="727">
        <v>0</v>
      </c>
      <c r="DL65" s="727">
        <v>0</v>
      </c>
      <c r="DM65" s="727">
        <v>0</v>
      </c>
      <c r="DN65" s="727">
        <v>0</v>
      </c>
      <c r="DO65" s="727">
        <v>0</v>
      </c>
      <c r="DP65" s="727">
        <v>0</v>
      </c>
      <c r="DQ65" s="727">
        <v>0</v>
      </c>
      <c r="DR65" s="727">
        <v>0</v>
      </c>
      <c r="DS65" s="727">
        <v>0</v>
      </c>
      <c r="DT65" s="727">
        <v>0</v>
      </c>
      <c r="DU65" s="727">
        <v>0</v>
      </c>
      <c r="DV65" s="727">
        <v>0</v>
      </c>
      <c r="DW65" s="728">
        <v>0</v>
      </c>
    </row>
    <row r="66" spans="2:127" x14ac:dyDescent="0.2">
      <c r="B66" s="744"/>
      <c r="C66" s="74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742"/>
      <c r="S66" s="375"/>
      <c r="T66" s="742"/>
      <c r="U66" s="734" t="s">
        <v>504</v>
      </c>
      <c r="V66" s="318" t="s">
        <v>127</v>
      </c>
      <c r="W66" s="743" t="s">
        <v>501</v>
      </c>
      <c r="X66" s="770">
        <v>0</v>
      </c>
      <c r="Y66" s="770">
        <v>0</v>
      </c>
      <c r="Z66" s="770">
        <v>0</v>
      </c>
      <c r="AA66" s="770">
        <v>0</v>
      </c>
      <c r="AB66" s="770">
        <v>0</v>
      </c>
      <c r="AC66" s="770">
        <v>0</v>
      </c>
      <c r="AD66" s="770">
        <v>0</v>
      </c>
      <c r="AE66" s="770">
        <v>0</v>
      </c>
      <c r="AF66" s="770">
        <v>0</v>
      </c>
      <c r="AG66" s="770">
        <v>0</v>
      </c>
      <c r="AH66" s="770">
        <v>0</v>
      </c>
      <c r="AI66" s="770">
        <v>0</v>
      </c>
      <c r="AJ66" s="770">
        <v>0</v>
      </c>
      <c r="AK66" s="770">
        <v>0</v>
      </c>
      <c r="AL66" s="770">
        <v>0</v>
      </c>
      <c r="AM66" s="770">
        <v>0</v>
      </c>
      <c r="AN66" s="770">
        <v>0</v>
      </c>
      <c r="AO66" s="770">
        <v>0</v>
      </c>
      <c r="AP66" s="770">
        <v>0</v>
      </c>
      <c r="AQ66" s="770">
        <v>0</v>
      </c>
      <c r="AR66" s="770">
        <v>0</v>
      </c>
      <c r="AS66" s="770">
        <v>0</v>
      </c>
      <c r="AT66" s="770">
        <v>0</v>
      </c>
      <c r="AU66" s="770">
        <v>0</v>
      </c>
      <c r="AV66" s="770">
        <v>0</v>
      </c>
      <c r="AW66" s="770">
        <v>0</v>
      </c>
      <c r="AX66" s="770">
        <v>0</v>
      </c>
      <c r="AY66" s="770">
        <v>0</v>
      </c>
      <c r="AZ66" s="770">
        <v>0</v>
      </c>
      <c r="BA66" s="770">
        <v>0</v>
      </c>
      <c r="BB66" s="770">
        <v>0</v>
      </c>
      <c r="BC66" s="770">
        <v>0</v>
      </c>
      <c r="BD66" s="770">
        <v>0</v>
      </c>
      <c r="BE66" s="770">
        <v>0</v>
      </c>
      <c r="BF66" s="770">
        <v>0</v>
      </c>
      <c r="BG66" s="770">
        <v>0</v>
      </c>
      <c r="BH66" s="770">
        <v>0</v>
      </c>
      <c r="BI66" s="770">
        <v>0</v>
      </c>
      <c r="BJ66" s="770">
        <v>0</v>
      </c>
      <c r="BK66" s="770">
        <v>0</v>
      </c>
      <c r="BL66" s="770">
        <v>0</v>
      </c>
      <c r="BM66" s="770">
        <v>0</v>
      </c>
      <c r="BN66" s="770">
        <v>0</v>
      </c>
      <c r="BO66" s="770">
        <v>0</v>
      </c>
      <c r="BP66" s="770">
        <v>0</v>
      </c>
      <c r="BQ66" s="770">
        <v>0</v>
      </c>
      <c r="BR66" s="770">
        <v>0</v>
      </c>
      <c r="BS66" s="770">
        <v>0</v>
      </c>
      <c r="BT66" s="770">
        <v>0</v>
      </c>
      <c r="BU66" s="770">
        <v>0</v>
      </c>
      <c r="BV66" s="770">
        <v>0</v>
      </c>
      <c r="BW66" s="770">
        <v>0</v>
      </c>
      <c r="BX66" s="770">
        <v>0</v>
      </c>
      <c r="BY66" s="770">
        <v>0</v>
      </c>
      <c r="BZ66" s="770">
        <v>0</v>
      </c>
      <c r="CA66" s="770">
        <v>0</v>
      </c>
      <c r="CB66" s="770">
        <v>0</v>
      </c>
      <c r="CC66" s="770">
        <v>0</v>
      </c>
      <c r="CD66" s="770">
        <v>0</v>
      </c>
      <c r="CE66" s="772">
        <v>0</v>
      </c>
      <c r="CF66" s="772">
        <v>0</v>
      </c>
      <c r="CG66" s="772">
        <v>0</v>
      </c>
      <c r="CH66" s="772">
        <v>0</v>
      </c>
      <c r="CI66" s="772">
        <v>0</v>
      </c>
      <c r="CJ66" s="772">
        <v>0</v>
      </c>
      <c r="CK66" s="772">
        <v>0</v>
      </c>
      <c r="CL66" s="772">
        <v>0</v>
      </c>
      <c r="CM66" s="772">
        <v>0</v>
      </c>
      <c r="CN66" s="772">
        <v>0</v>
      </c>
      <c r="CO66" s="772">
        <v>0</v>
      </c>
      <c r="CP66" s="772">
        <v>0</v>
      </c>
      <c r="CQ66" s="772">
        <v>0</v>
      </c>
      <c r="CR66" s="772">
        <v>0</v>
      </c>
      <c r="CS66" s="772">
        <v>0</v>
      </c>
      <c r="CT66" s="772">
        <v>0</v>
      </c>
      <c r="CU66" s="772">
        <v>0</v>
      </c>
      <c r="CV66" s="772">
        <v>0</v>
      </c>
      <c r="CW66" s="772">
        <v>0</v>
      </c>
      <c r="CX66" s="772">
        <v>0</v>
      </c>
      <c r="CY66" s="773">
        <v>0</v>
      </c>
      <c r="CZ66" s="726">
        <v>0</v>
      </c>
      <c r="DA66" s="727">
        <v>0</v>
      </c>
      <c r="DB66" s="727">
        <v>0</v>
      </c>
      <c r="DC66" s="727">
        <v>0</v>
      </c>
      <c r="DD66" s="727">
        <v>0</v>
      </c>
      <c r="DE66" s="727">
        <v>0</v>
      </c>
      <c r="DF66" s="727">
        <v>0</v>
      </c>
      <c r="DG66" s="727">
        <v>0</v>
      </c>
      <c r="DH66" s="727">
        <v>0</v>
      </c>
      <c r="DI66" s="727">
        <v>0</v>
      </c>
      <c r="DJ66" s="727">
        <v>0</v>
      </c>
      <c r="DK66" s="727">
        <v>0</v>
      </c>
      <c r="DL66" s="727">
        <v>0</v>
      </c>
      <c r="DM66" s="727">
        <v>0</v>
      </c>
      <c r="DN66" s="727">
        <v>0</v>
      </c>
      <c r="DO66" s="727">
        <v>0</v>
      </c>
      <c r="DP66" s="727">
        <v>0</v>
      </c>
      <c r="DQ66" s="727">
        <v>0</v>
      </c>
      <c r="DR66" s="727">
        <v>0</v>
      </c>
      <c r="DS66" s="727">
        <v>0</v>
      </c>
      <c r="DT66" s="727">
        <v>0</v>
      </c>
      <c r="DU66" s="727">
        <v>0</v>
      </c>
      <c r="DV66" s="727">
        <v>0</v>
      </c>
      <c r="DW66" s="728">
        <v>0</v>
      </c>
    </row>
    <row r="67" spans="2:127" x14ac:dyDescent="0.2">
      <c r="B67" s="744"/>
      <c r="C67" s="745"/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742"/>
      <c r="S67" s="375"/>
      <c r="T67" s="742"/>
      <c r="U67" s="746" t="s">
        <v>505</v>
      </c>
      <c r="V67" s="397" t="s">
        <v>127</v>
      </c>
      <c r="W67" s="743" t="s">
        <v>501</v>
      </c>
      <c r="X67" s="770">
        <v>0</v>
      </c>
      <c r="Y67" s="770">
        <v>0</v>
      </c>
      <c r="Z67" s="770">
        <v>0</v>
      </c>
      <c r="AA67" s="770">
        <v>0</v>
      </c>
      <c r="AB67" s="770">
        <v>0</v>
      </c>
      <c r="AC67" s="770">
        <v>0</v>
      </c>
      <c r="AD67" s="770">
        <v>0</v>
      </c>
      <c r="AE67" s="770">
        <v>0</v>
      </c>
      <c r="AF67" s="770">
        <v>0</v>
      </c>
      <c r="AG67" s="770">
        <v>0</v>
      </c>
      <c r="AH67" s="770">
        <v>0</v>
      </c>
      <c r="AI67" s="770">
        <v>0</v>
      </c>
      <c r="AJ67" s="770">
        <v>0</v>
      </c>
      <c r="AK67" s="770">
        <v>0</v>
      </c>
      <c r="AL67" s="770">
        <v>0</v>
      </c>
      <c r="AM67" s="770">
        <v>0</v>
      </c>
      <c r="AN67" s="770">
        <v>0</v>
      </c>
      <c r="AO67" s="770">
        <v>0</v>
      </c>
      <c r="AP67" s="770">
        <v>0</v>
      </c>
      <c r="AQ67" s="770">
        <v>0</v>
      </c>
      <c r="AR67" s="770">
        <v>0</v>
      </c>
      <c r="AS67" s="770">
        <v>0</v>
      </c>
      <c r="AT67" s="770">
        <v>0</v>
      </c>
      <c r="AU67" s="770">
        <v>0</v>
      </c>
      <c r="AV67" s="770">
        <v>0</v>
      </c>
      <c r="AW67" s="770">
        <v>0</v>
      </c>
      <c r="AX67" s="770">
        <v>0</v>
      </c>
      <c r="AY67" s="770">
        <v>0</v>
      </c>
      <c r="AZ67" s="770">
        <v>0</v>
      </c>
      <c r="BA67" s="770">
        <v>0</v>
      </c>
      <c r="BB67" s="770">
        <v>0</v>
      </c>
      <c r="BC67" s="770">
        <v>0</v>
      </c>
      <c r="BD67" s="770">
        <v>0</v>
      </c>
      <c r="BE67" s="770">
        <v>0</v>
      </c>
      <c r="BF67" s="770">
        <v>0</v>
      </c>
      <c r="BG67" s="770">
        <v>0</v>
      </c>
      <c r="BH67" s="770">
        <v>0</v>
      </c>
      <c r="BI67" s="770">
        <v>0</v>
      </c>
      <c r="BJ67" s="770">
        <v>0</v>
      </c>
      <c r="BK67" s="770">
        <v>0</v>
      </c>
      <c r="BL67" s="770">
        <v>0</v>
      </c>
      <c r="BM67" s="770">
        <v>0</v>
      </c>
      <c r="BN67" s="770">
        <v>0</v>
      </c>
      <c r="BO67" s="770">
        <v>0</v>
      </c>
      <c r="BP67" s="770">
        <v>0</v>
      </c>
      <c r="BQ67" s="770">
        <v>0</v>
      </c>
      <c r="BR67" s="770">
        <v>0</v>
      </c>
      <c r="BS67" s="770">
        <v>0</v>
      </c>
      <c r="BT67" s="770">
        <v>0</v>
      </c>
      <c r="BU67" s="770">
        <v>0</v>
      </c>
      <c r="BV67" s="770">
        <v>0</v>
      </c>
      <c r="BW67" s="770">
        <v>0</v>
      </c>
      <c r="BX67" s="770">
        <v>0</v>
      </c>
      <c r="BY67" s="770">
        <v>0</v>
      </c>
      <c r="BZ67" s="770">
        <v>0</v>
      </c>
      <c r="CA67" s="770">
        <v>0</v>
      </c>
      <c r="CB67" s="770">
        <v>0</v>
      </c>
      <c r="CC67" s="770">
        <v>0</v>
      </c>
      <c r="CD67" s="770">
        <v>0</v>
      </c>
      <c r="CE67" s="772">
        <v>0</v>
      </c>
      <c r="CF67" s="772">
        <v>0</v>
      </c>
      <c r="CG67" s="772">
        <v>0</v>
      </c>
      <c r="CH67" s="772">
        <v>0</v>
      </c>
      <c r="CI67" s="772">
        <v>0</v>
      </c>
      <c r="CJ67" s="772">
        <v>0</v>
      </c>
      <c r="CK67" s="772">
        <v>0</v>
      </c>
      <c r="CL67" s="772">
        <v>0</v>
      </c>
      <c r="CM67" s="772">
        <v>0</v>
      </c>
      <c r="CN67" s="772">
        <v>0</v>
      </c>
      <c r="CO67" s="772">
        <v>0</v>
      </c>
      <c r="CP67" s="772">
        <v>0</v>
      </c>
      <c r="CQ67" s="772">
        <v>0</v>
      </c>
      <c r="CR67" s="772">
        <v>0</v>
      </c>
      <c r="CS67" s="772">
        <v>0</v>
      </c>
      <c r="CT67" s="772">
        <v>0</v>
      </c>
      <c r="CU67" s="772">
        <v>0</v>
      </c>
      <c r="CV67" s="772">
        <v>0</v>
      </c>
      <c r="CW67" s="772">
        <v>0</v>
      </c>
      <c r="CX67" s="772">
        <v>0</v>
      </c>
      <c r="CY67" s="773">
        <v>0</v>
      </c>
      <c r="CZ67" s="726">
        <v>0</v>
      </c>
      <c r="DA67" s="727">
        <v>0</v>
      </c>
      <c r="DB67" s="727">
        <v>0</v>
      </c>
      <c r="DC67" s="727">
        <v>0</v>
      </c>
      <c r="DD67" s="727">
        <v>0</v>
      </c>
      <c r="DE67" s="727">
        <v>0</v>
      </c>
      <c r="DF67" s="727">
        <v>0</v>
      </c>
      <c r="DG67" s="727">
        <v>0</v>
      </c>
      <c r="DH67" s="727">
        <v>0</v>
      </c>
      <c r="DI67" s="727">
        <v>0</v>
      </c>
      <c r="DJ67" s="727">
        <v>0</v>
      </c>
      <c r="DK67" s="727">
        <v>0</v>
      </c>
      <c r="DL67" s="727">
        <v>0</v>
      </c>
      <c r="DM67" s="727">
        <v>0</v>
      </c>
      <c r="DN67" s="727">
        <v>0</v>
      </c>
      <c r="DO67" s="727">
        <v>0</v>
      </c>
      <c r="DP67" s="727">
        <v>0</v>
      </c>
      <c r="DQ67" s="727">
        <v>0</v>
      </c>
      <c r="DR67" s="727">
        <v>0</v>
      </c>
      <c r="DS67" s="727">
        <v>0</v>
      </c>
      <c r="DT67" s="727">
        <v>0</v>
      </c>
      <c r="DU67" s="727">
        <v>0</v>
      </c>
      <c r="DV67" s="727">
        <v>0</v>
      </c>
      <c r="DW67" s="728">
        <v>0</v>
      </c>
    </row>
    <row r="68" spans="2:127" x14ac:dyDescent="0.2">
      <c r="B68" s="744"/>
      <c r="C68" s="74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742"/>
      <c r="S68" s="375"/>
      <c r="T68" s="742"/>
      <c r="U68" s="734" t="s">
        <v>506</v>
      </c>
      <c r="V68" s="318" t="s">
        <v>127</v>
      </c>
      <c r="W68" s="743" t="s">
        <v>501</v>
      </c>
      <c r="X68" s="771">
        <v>6937.7</v>
      </c>
      <c r="Y68" s="771">
        <v>6937.7</v>
      </c>
      <c r="Z68" s="771">
        <v>6937.7</v>
      </c>
      <c r="AA68" s="771">
        <v>6937.7</v>
      </c>
      <c r="AB68" s="771">
        <v>6937.7</v>
      </c>
      <c r="AC68" s="771">
        <v>12678.280711310146</v>
      </c>
      <c r="AD68" s="771">
        <v>12729.817911310143</v>
      </c>
      <c r="AE68" s="771">
        <v>12780.46312131014</v>
      </c>
      <c r="AF68" s="771">
        <v>12830.117231310143</v>
      </c>
      <c r="AG68" s="771">
        <v>12878.780241310144</v>
      </c>
      <c r="AH68" s="771">
        <v>6692.5099509778265</v>
      </c>
      <c r="AI68" s="771">
        <v>6722.9493222167575</v>
      </c>
      <c r="AJ68" s="771">
        <v>6752.8738626524946</v>
      </c>
      <c r="AK68" s="771">
        <v>6782.2192184346368</v>
      </c>
      <c r="AL68" s="771">
        <v>6810.9853895631823</v>
      </c>
      <c r="AM68" s="771">
        <v>0</v>
      </c>
      <c r="AN68" s="771">
        <v>0</v>
      </c>
      <c r="AO68" s="771">
        <v>0</v>
      </c>
      <c r="AP68" s="771">
        <v>0</v>
      </c>
      <c r="AQ68" s="771">
        <v>0</v>
      </c>
      <c r="AR68" s="771">
        <v>4475.8</v>
      </c>
      <c r="AS68" s="771">
        <v>4475.8</v>
      </c>
      <c r="AT68" s="771">
        <v>4475.8</v>
      </c>
      <c r="AU68" s="771">
        <v>4475.8</v>
      </c>
      <c r="AV68" s="771">
        <v>4475.8</v>
      </c>
      <c r="AW68" s="771">
        <v>8179.288353154785</v>
      </c>
      <c r="AX68" s="771">
        <v>8212.5371531547844</v>
      </c>
      <c r="AY68" s="771">
        <v>8245.2104931547819</v>
      </c>
      <c r="AZ68" s="771">
        <v>8277.2444331547831</v>
      </c>
      <c r="BA68" s="771">
        <v>8308.6389731547843</v>
      </c>
      <c r="BB68" s="771">
        <v>4317.6176598276888</v>
      </c>
      <c r="BC68" s="771">
        <v>4337.255369413172</v>
      </c>
      <c r="BD68" s="771">
        <v>4356.5609401473157</v>
      </c>
      <c r="BE68" s="771">
        <v>4375.4928546737019</v>
      </c>
      <c r="BF68" s="771">
        <v>4394.0511129923307</v>
      </c>
      <c r="BG68" s="771">
        <v>0</v>
      </c>
      <c r="BH68" s="771">
        <v>0</v>
      </c>
      <c r="BI68" s="771">
        <v>0</v>
      </c>
      <c r="BJ68" s="771">
        <v>0</v>
      </c>
      <c r="BK68" s="771">
        <v>0</v>
      </c>
      <c r="BL68" s="771">
        <v>4475.8</v>
      </c>
      <c r="BM68" s="771">
        <v>4475.8</v>
      </c>
      <c r="BN68" s="771">
        <v>4475.8</v>
      </c>
      <c r="BO68" s="771">
        <v>4475.8</v>
      </c>
      <c r="BP68" s="771">
        <v>4475.8</v>
      </c>
      <c r="BQ68" s="771">
        <v>8179.288353154785</v>
      </c>
      <c r="BR68" s="771">
        <v>8212.5371531547844</v>
      </c>
      <c r="BS68" s="771">
        <v>8245.2104931547819</v>
      </c>
      <c r="BT68" s="771">
        <v>8277.2444331547831</v>
      </c>
      <c r="BU68" s="771">
        <v>8308.6389731547843</v>
      </c>
      <c r="BV68" s="771">
        <v>4317.6176598276888</v>
      </c>
      <c r="BW68" s="771">
        <v>4337.255369413172</v>
      </c>
      <c r="BX68" s="771">
        <v>4356.5609401473157</v>
      </c>
      <c r="BY68" s="771">
        <v>4375.4928546737019</v>
      </c>
      <c r="BZ68" s="771">
        <v>4394.0511129923307</v>
      </c>
      <c r="CA68" s="771">
        <v>0</v>
      </c>
      <c r="CB68" s="771">
        <v>0</v>
      </c>
      <c r="CC68" s="771">
        <v>0</v>
      </c>
      <c r="CD68" s="771">
        <v>0</v>
      </c>
      <c r="CE68" s="771">
        <v>0</v>
      </c>
      <c r="CF68" s="771">
        <v>4475.8</v>
      </c>
      <c r="CG68" s="771">
        <v>4475.8</v>
      </c>
      <c r="CH68" s="771">
        <v>4475.8</v>
      </c>
      <c r="CI68" s="771">
        <v>4475.8</v>
      </c>
      <c r="CJ68" s="771">
        <v>4475.8</v>
      </c>
      <c r="CK68" s="771">
        <v>8179.288353154785</v>
      </c>
      <c r="CL68" s="771">
        <v>8212.5371531547844</v>
      </c>
      <c r="CM68" s="771">
        <v>8245.2104931547819</v>
      </c>
      <c r="CN68" s="771">
        <v>8277.2444331547831</v>
      </c>
      <c r="CO68" s="771">
        <v>8308.6389731547843</v>
      </c>
      <c r="CP68" s="771">
        <v>4317.6176598276888</v>
      </c>
      <c r="CQ68" s="771">
        <v>4337.255369413172</v>
      </c>
      <c r="CR68" s="771">
        <v>4356.5609401473157</v>
      </c>
      <c r="CS68" s="771">
        <v>4375.4928546737019</v>
      </c>
      <c r="CT68" s="771">
        <v>4394.0511129923307</v>
      </c>
      <c r="CU68" s="771">
        <v>0</v>
      </c>
      <c r="CV68" s="771">
        <v>0</v>
      </c>
      <c r="CW68" s="771">
        <v>0</v>
      </c>
      <c r="CX68" s="771">
        <v>0</v>
      </c>
      <c r="CY68" s="771">
        <v>0</v>
      </c>
      <c r="CZ68" s="726">
        <v>0</v>
      </c>
      <c r="DA68" s="727">
        <v>0</v>
      </c>
      <c r="DB68" s="727">
        <v>0</v>
      </c>
      <c r="DC68" s="727">
        <v>0</v>
      </c>
      <c r="DD68" s="727">
        <v>0</v>
      </c>
      <c r="DE68" s="727">
        <v>0</v>
      </c>
      <c r="DF68" s="727">
        <v>0</v>
      </c>
      <c r="DG68" s="727">
        <v>0</v>
      </c>
      <c r="DH68" s="727">
        <v>0</v>
      </c>
      <c r="DI68" s="727">
        <v>0</v>
      </c>
      <c r="DJ68" s="727">
        <v>0</v>
      </c>
      <c r="DK68" s="727">
        <v>0</v>
      </c>
      <c r="DL68" s="727">
        <v>0</v>
      </c>
      <c r="DM68" s="727">
        <v>0</v>
      </c>
      <c r="DN68" s="727">
        <v>0</v>
      </c>
      <c r="DO68" s="727">
        <v>0</v>
      </c>
      <c r="DP68" s="727">
        <v>0</v>
      </c>
      <c r="DQ68" s="727">
        <v>0</v>
      </c>
      <c r="DR68" s="727">
        <v>0</v>
      </c>
      <c r="DS68" s="727">
        <v>0</v>
      </c>
      <c r="DT68" s="727">
        <v>0</v>
      </c>
      <c r="DU68" s="727">
        <v>0</v>
      </c>
      <c r="DV68" s="727">
        <v>0</v>
      </c>
      <c r="DW68" s="728">
        <v>0</v>
      </c>
    </row>
    <row r="69" spans="2:127" x14ac:dyDescent="0.2">
      <c r="B69" s="151"/>
      <c r="C69" s="745"/>
      <c r="D69" s="375"/>
      <c r="E69" s="375"/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375"/>
      <c r="Q69" s="375"/>
      <c r="R69" s="742"/>
      <c r="S69" s="375"/>
      <c r="T69" s="742"/>
      <c r="U69" s="734" t="s">
        <v>507</v>
      </c>
      <c r="V69" s="318" t="s">
        <v>127</v>
      </c>
      <c r="W69" s="743" t="s">
        <v>501</v>
      </c>
      <c r="X69" s="770">
        <v>0</v>
      </c>
      <c r="Y69" s="770">
        <v>0</v>
      </c>
      <c r="Z69" s="770">
        <v>0</v>
      </c>
      <c r="AA69" s="770">
        <v>0</v>
      </c>
      <c r="AB69" s="770">
        <v>0</v>
      </c>
      <c r="AC69" s="770">
        <v>0</v>
      </c>
      <c r="AD69" s="770">
        <v>0</v>
      </c>
      <c r="AE69" s="770">
        <v>0</v>
      </c>
      <c r="AF69" s="770">
        <v>0</v>
      </c>
      <c r="AG69" s="770">
        <v>0</v>
      </c>
      <c r="AH69" s="770">
        <v>0</v>
      </c>
      <c r="AI69" s="770">
        <v>0</v>
      </c>
      <c r="AJ69" s="770">
        <v>0</v>
      </c>
      <c r="AK69" s="770">
        <v>0</v>
      </c>
      <c r="AL69" s="770">
        <v>0</v>
      </c>
      <c r="AM69" s="770">
        <v>0</v>
      </c>
      <c r="AN69" s="770">
        <v>0</v>
      </c>
      <c r="AO69" s="770">
        <v>0</v>
      </c>
      <c r="AP69" s="770">
        <v>0</v>
      </c>
      <c r="AQ69" s="770">
        <v>0</v>
      </c>
      <c r="AR69" s="770">
        <v>0</v>
      </c>
      <c r="AS69" s="770">
        <v>0</v>
      </c>
      <c r="AT69" s="770">
        <v>0</v>
      </c>
      <c r="AU69" s="770">
        <v>0</v>
      </c>
      <c r="AV69" s="770">
        <v>0</v>
      </c>
      <c r="AW69" s="770">
        <v>0</v>
      </c>
      <c r="AX69" s="770">
        <v>0</v>
      </c>
      <c r="AY69" s="770">
        <v>0</v>
      </c>
      <c r="AZ69" s="770">
        <v>0</v>
      </c>
      <c r="BA69" s="770">
        <v>0</v>
      </c>
      <c r="BB69" s="770">
        <v>0</v>
      </c>
      <c r="BC69" s="770">
        <v>0</v>
      </c>
      <c r="BD69" s="770">
        <v>0</v>
      </c>
      <c r="BE69" s="770">
        <v>0</v>
      </c>
      <c r="BF69" s="770">
        <v>0</v>
      </c>
      <c r="BG69" s="770">
        <v>0</v>
      </c>
      <c r="BH69" s="770">
        <v>0</v>
      </c>
      <c r="BI69" s="770">
        <v>0</v>
      </c>
      <c r="BJ69" s="770">
        <v>0</v>
      </c>
      <c r="BK69" s="770">
        <v>0</v>
      </c>
      <c r="BL69" s="770">
        <v>0</v>
      </c>
      <c r="BM69" s="770">
        <v>0</v>
      </c>
      <c r="BN69" s="770">
        <v>0</v>
      </c>
      <c r="BO69" s="770">
        <v>0</v>
      </c>
      <c r="BP69" s="770">
        <v>0</v>
      </c>
      <c r="BQ69" s="770">
        <v>0</v>
      </c>
      <c r="BR69" s="770">
        <v>0</v>
      </c>
      <c r="BS69" s="770">
        <v>0</v>
      </c>
      <c r="BT69" s="770">
        <v>0</v>
      </c>
      <c r="BU69" s="770">
        <v>0</v>
      </c>
      <c r="BV69" s="770">
        <v>0</v>
      </c>
      <c r="BW69" s="770">
        <v>0</v>
      </c>
      <c r="BX69" s="770">
        <v>0</v>
      </c>
      <c r="BY69" s="770">
        <v>0</v>
      </c>
      <c r="BZ69" s="770">
        <v>0</v>
      </c>
      <c r="CA69" s="770">
        <v>0</v>
      </c>
      <c r="CB69" s="770">
        <v>0</v>
      </c>
      <c r="CC69" s="770">
        <v>0</v>
      </c>
      <c r="CD69" s="770">
        <v>0</v>
      </c>
      <c r="CE69" s="772">
        <v>0</v>
      </c>
      <c r="CF69" s="772">
        <v>0</v>
      </c>
      <c r="CG69" s="772">
        <v>0</v>
      </c>
      <c r="CH69" s="772">
        <v>0</v>
      </c>
      <c r="CI69" s="772">
        <v>0</v>
      </c>
      <c r="CJ69" s="772">
        <v>0</v>
      </c>
      <c r="CK69" s="772">
        <v>0</v>
      </c>
      <c r="CL69" s="772">
        <v>0</v>
      </c>
      <c r="CM69" s="772">
        <v>0</v>
      </c>
      <c r="CN69" s="772">
        <v>0</v>
      </c>
      <c r="CO69" s="772">
        <v>0</v>
      </c>
      <c r="CP69" s="772">
        <v>0</v>
      </c>
      <c r="CQ69" s="772">
        <v>0</v>
      </c>
      <c r="CR69" s="772">
        <v>0</v>
      </c>
      <c r="CS69" s="772">
        <v>0</v>
      </c>
      <c r="CT69" s="772">
        <v>0</v>
      </c>
      <c r="CU69" s="772">
        <v>0</v>
      </c>
      <c r="CV69" s="772">
        <v>0</v>
      </c>
      <c r="CW69" s="772">
        <v>0</v>
      </c>
      <c r="CX69" s="772">
        <v>0</v>
      </c>
      <c r="CY69" s="773">
        <v>0</v>
      </c>
      <c r="CZ69" s="726">
        <v>0</v>
      </c>
      <c r="DA69" s="727">
        <v>0</v>
      </c>
      <c r="DB69" s="727">
        <v>0</v>
      </c>
      <c r="DC69" s="727">
        <v>0</v>
      </c>
      <c r="DD69" s="727">
        <v>0</v>
      </c>
      <c r="DE69" s="727">
        <v>0</v>
      </c>
      <c r="DF69" s="727">
        <v>0</v>
      </c>
      <c r="DG69" s="727">
        <v>0</v>
      </c>
      <c r="DH69" s="727">
        <v>0</v>
      </c>
      <c r="DI69" s="727">
        <v>0</v>
      </c>
      <c r="DJ69" s="727">
        <v>0</v>
      </c>
      <c r="DK69" s="727">
        <v>0</v>
      </c>
      <c r="DL69" s="727">
        <v>0</v>
      </c>
      <c r="DM69" s="727">
        <v>0</v>
      </c>
      <c r="DN69" s="727">
        <v>0</v>
      </c>
      <c r="DO69" s="727">
        <v>0</v>
      </c>
      <c r="DP69" s="727">
        <v>0</v>
      </c>
      <c r="DQ69" s="727">
        <v>0</v>
      </c>
      <c r="DR69" s="727">
        <v>0</v>
      </c>
      <c r="DS69" s="727">
        <v>0</v>
      </c>
      <c r="DT69" s="727">
        <v>0</v>
      </c>
      <c r="DU69" s="727">
        <v>0</v>
      </c>
      <c r="DV69" s="727">
        <v>0</v>
      </c>
      <c r="DW69" s="728">
        <v>0</v>
      </c>
    </row>
    <row r="70" spans="2:127" x14ac:dyDescent="0.2">
      <c r="B70" s="151"/>
      <c r="C70" s="745"/>
      <c r="D70" s="375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742"/>
      <c r="S70" s="375"/>
      <c r="T70" s="742"/>
      <c r="U70" s="734" t="s">
        <v>508</v>
      </c>
      <c r="V70" s="318" t="s">
        <v>127</v>
      </c>
      <c r="W70" s="743" t="s">
        <v>501</v>
      </c>
      <c r="X70" s="771">
        <v>421.18887999999998</v>
      </c>
      <c r="Y70" s="771">
        <v>421.18887999999998</v>
      </c>
      <c r="Z70" s="771">
        <v>421.18887999999998</v>
      </c>
      <c r="AA70" s="771">
        <v>421.18887999999998</v>
      </c>
      <c r="AB70" s="771">
        <v>421.18887999999998</v>
      </c>
      <c r="AC70" s="771">
        <v>769.70045593241616</v>
      </c>
      <c r="AD70" s="771">
        <v>772.82928761241601</v>
      </c>
      <c r="AE70" s="771">
        <v>775.90396643641589</v>
      </c>
      <c r="AF70" s="771">
        <v>778.91847542041603</v>
      </c>
      <c r="AG70" s="771">
        <v>781.8728145644161</v>
      </c>
      <c r="AH70" s="771">
        <v>406.30335278856188</v>
      </c>
      <c r="AI70" s="771">
        <v>408.15133189979889</v>
      </c>
      <c r="AJ70" s="771">
        <v>409.96805555038088</v>
      </c>
      <c r="AK70" s="771">
        <v>411.74961680772589</v>
      </c>
      <c r="AL70" s="771">
        <v>413.49601567183367</v>
      </c>
      <c r="AM70" s="771">
        <v>0</v>
      </c>
      <c r="AN70" s="771">
        <v>0</v>
      </c>
      <c r="AO70" s="771">
        <v>0</v>
      </c>
      <c r="AP70" s="771">
        <v>0</v>
      </c>
      <c r="AQ70" s="771">
        <v>0</v>
      </c>
      <c r="AR70" s="771">
        <v>265.88827999999995</v>
      </c>
      <c r="AS70" s="771">
        <v>265.88827999999995</v>
      </c>
      <c r="AT70" s="771">
        <v>265.88827999999995</v>
      </c>
      <c r="AU70" s="771">
        <v>265.88827999999995</v>
      </c>
      <c r="AV70" s="771">
        <v>265.88827999999995</v>
      </c>
      <c r="AW70" s="771">
        <v>485.89680321827564</v>
      </c>
      <c r="AX70" s="771">
        <v>487.87197329827563</v>
      </c>
      <c r="AY70" s="771">
        <v>489.8129577422755</v>
      </c>
      <c r="AZ70" s="771">
        <v>491.71595814627557</v>
      </c>
      <c r="BA70" s="771">
        <v>493.58097451027567</v>
      </c>
      <c r="BB70" s="771">
        <v>256.49133859180688</v>
      </c>
      <c r="BC70" s="771">
        <v>257.65793156397359</v>
      </c>
      <c r="BD70" s="771">
        <v>258.80479357678013</v>
      </c>
      <c r="BE70" s="771">
        <v>259.92945826030666</v>
      </c>
      <c r="BF70" s="771">
        <v>261.03192561455296</v>
      </c>
      <c r="BG70" s="771">
        <v>0</v>
      </c>
      <c r="BH70" s="771">
        <v>0</v>
      </c>
      <c r="BI70" s="771">
        <v>0</v>
      </c>
      <c r="BJ70" s="771">
        <v>0</v>
      </c>
      <c r="BK70" s="771">
        <v>0</v>
      </c>
      <c r="BL70" s="771">
        <v>265.88827999999995</v>
      </c>
      <c r="BM70" s="771">
        <v>265.88827999999995</v>
      </c>
      <c r="BN70" s="771">
        <v>265.88827999999995</v>
      </c>
      <c r="BO70" s="771">
        <v>265.88827999999995</v>
      </c>
      <c r="BP70" s="771">
        <v>265.88827999999995</v>
      </c>
      <c r="BQ70" s="771">
        <v>485.89680321827564</v>
      </c>
      <c r="BR70" s="771">
        <v>487.87197329827563</v>
      </c>
      <c r="BS70" s="771">
        <v>489.8129577422755</v>
      </c>
      <c r="BT70" s="771">
        <v>491.71595814627557</v>
      </c>
      <c r="BU70" s="771">
        <v>493.58097451027567</v>
      </c>
      <c r="BV70" s="771">
        <v>256.49133859180688</v>
      </c>
      <c r="BW70" s="771">
        <v>257.65793156397359</v>
      </c>
      <c r="BX70" s="771">
        <v>258.80479357678013</v>
      </c>
      <c r="BY70" s="771">
        <v>259.92945826030666</v>
      </c>
      <c r="BZ70" s="771">
        <v>261.03192561455296</v>
      </c>
      <c r="CA70" s="771">
        <v>0</v>
      </c>
      <c r="CB70" s="771">
        <v>0</v>
      </c>
      <c r="CC70" s="771">
        <v>0</v>
      </c>
      <c r="CD70" s="771">
        <v>0</v>
      </c>
      <c r="CE70" s="771">
        <v>0</v>
      </c>
      <c r="CF70" s="771">
        <v>265.88827999999995</v>
      </c>
      <c r="CG70" s="771">
        <v>265.88827999999995</v>
      </c>
      <c r="CH70" s="771">
        <v>265.88827999999995</v>
      </c>
      <c r="CI70" s="771">
        <v>265.88827999999995</v>
      </c>
      <c r="CJ70" s="771">
        <v>265.88827999999995</v>
      </c>
      <c r="CK70" s="771">
        <v>485.89680321827564</v>
      </c>
      <c r="CL70" s="771">
        <v>487.87197329827563</v>
      </c>
      <c r="CM70" s="771">
        <v>489.8129577422755</v>
      </c>
      <c r="CN70" s="771">
        <v>491.71595814627557</v>
      </c>
      <c r="CO70" s="771">
        <v>493.58097451027567</v>
      </c>
      <c r="CP70" s="771">
        <v>256.49133859180688</v>
      </c>
      <c r="CQ70" s="771">
        <v>257.65793156397359</v>
      </c>
      <c r="CR70" s="771">
        <v>258.80479357678013</v>
      </c>
      <c r="CS70" s="771">
        <v>259.92945826030666</v>
      </c>
      <c r="CT70" s="771">
        <v>261.03192561455296</v>
      </c>
      <c r="CU70" s="771">
        <v>0</v>
      </c>
      <c r="CV70" s="771">
        <v>0</v>
      </c>
      <c r="CW70" s="771">
        <v>0</v>
      </c>
      <c r="CX70" s="771">
        <v>0</v>
      </c>
      <c r="CY70" s="771">
        <v>0</v>
      </c>
      <c r="CZ70" s="726">
        <v>0</v>
      </c>
      <c r="DA70" s="727">
        <v>0</v>
      </c>
      <c r="DB70" s="727">
        <v>0</v>
      </c>
      <c r="DC70" s="727">
        <v>0</v>
      </c>
      <c r="DD70" s="727">
        <v>0</v>
      </c>
      <c r="DE70" s="727">
        <v>0</v>
      </c>
      <c r="DF70" s="727">
        <v>0</v>
      </c>
      <c r="DG70" s="727">
        <v>0</v>
      </c>
      <c r="DH70" s="727">
        <v>0</v>
      </c>
      <c r="DI70" s="727">
        <v>0</v>
      </c>
      <c r="DJ70" s="727">
        <v>0</v>
      </c>
      <c r="DK70" s="727">
        <v>0</v>
      </c>
      <c r="DL70" s="727">
        <v>0</v>
      </c>
      <c r="DM70" s="727">
        <v>0</v>
      </c>
      <c r="DN70" s="727">
        <v>0</v>
      </c>
      <c r="DO70" s="727">
        <v>0</v>
      </c>
      <c r="DP70" s="727">
        <v>0</v>
      </c>
      <c r="DQ70" s="727">
        <v>0</v>
      </c>
      <c r="DR70" s="727">
        <v>0</v>
      </c>
      <c r="DS70" s="727">
        <v>0</v>
      </c>
      <c r="DT70" s="727">
        <v>0</v>
      </c>
      <c r="DU70" s="727">
        <v>0</v>
      </c>
      <c r="DV70" s="727">
        <v>0</v>
      </c>
      <c r="DW70" s="728">
        <v>0</v>
      </c>
    </row>
    <row r="71" spans="2:127" x14ac:dyDescent="0.2">
      <c r="B71" s="151"/>
      <c r="C71" s="745"/>
      <c r="D71" s="375"/>
      <c r="E71" s="375"/>
      <c r="F71" s="375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742"/>
      <c r="S71" s="375"/>
      <c r="T71" s="742"/>
      <c r="U71" s="734" t="s">
        <v>509</v>
      </c>
      <c r="V71" s="318" t="s">
        <v>127</v>
      </c>
      <c r="W71" s="743" t="s">
        <v>501</v>
      </c>
      <c r="X71" s="770">
        <v>0</v>
      </c>
      <c r="Y71" s="770">
        <v>0</v>
      </c>
      <c r="Z71" s="770">
        <v>0</v>
      </c>
      <c r="AA71" s="770">
        <v>0</v>
      </c>
      <c r="AB71" s="770">
        <v>0</v>
      </c>
      <c r="AC71" s="770">
        <v>0</v>
      </c>
      <c r="AD71" s="770">
        <v>0</v>
      </c>
      <c r="AE71" s="770">
        <v>0</v>
      </c>
      <c r="AF71" s="770">
        <v>0</v>
      </c>
      <c r="AG71" s="770">
        <v>0</v>
      </c>
      <c r="AH71" s="770">
        <v>0</v>
      </c>
      <c r="AI71" s="770">
        <v>0</v>
      </c>
      <c r="AJ71" s="770">
        <v>0</v>
      </c>
      <c r="AK71" s="770">
        <v>0</v>
      </c>
      <c r="AL71" s="770">
        <v>0</v>
      </c>
      <c r="AM71" s="770">
        <v>0</v>
      </c>
      <c r="AN71" s="770">
        <v>0</v>
      </c>
      <c r="AO71" s="770">
        <v>0</v>
      </c>
      <c r="AP71" s="770">
        <v>0</v>
      </c>
      <c r="AQ71" s="770">
        <v>0</v>
      </c>
      <c r="AR71" s="770">
        <v>0</v>
      </c>
      <c r="AS71" s="770">
        <v>0</v>
      </c>
      <c r="AT71" s="770">
        <v>0</v>
      </c>
      <c r="AU71" s="770">
        <v>0</v>
      </c>
      <c r="AV71" s="770">
        <v>0</v>
      </c>
      <c r="AW71" s="770">
        <v>0</v>
      </c>
      <c r="AX71" s="770">
        <v>0</v>
      </c>
      <c r="AY71" s="770">
        <v>0</v>
      </c>
      <c r="AZ71" s="770">
        <v>0</v>
      </c>
      <c r="BA71" s="770">
        <v>0</v>
      </c>
      <c r="BB71" s="770">
        <v>0</v>
      </c>
      <c r="BC71" s="770">
        <v>0</v>
      </c>
      <c r="BD71" s="770">
        <v>0</v>
      </c>
      <c r="BE71" s="770">
        <v>0</v>
      </c>
      <c r="BF71" s="770">
        <v>0</v>
      </c>
      <c r="BG71" s="770">
        <v>0</v>
      </c>
      <c r="BH71" s="770">
        <v>0</v>
      </c>
      <c r="BI71" s="770">
        <v>0</v>
      </c>
      <c r="BJ71" s="770">
        <v>0</v>
      </c>
      <c r="BK71" s="770">
        <v>0</v>
      </c>
      <c r="BL71" s="770">
        <v>0</v>
      </c>
      <c r="BM71" s="770">
        <v>0</v>
      </c>
      <c r="BN71" s="770">
        <v>0</v>
      </c>
      <c r="BO71" s="770">
        <v>0</v>
      </c>
      <c r="BP71" s="770">
        <v>0</v>
      </c>
      <c r="BQ71" s="770">
        <v>0</v>
      </c>
      <c r="BR71" s="770">
        <v>0</v>
      </c>
      <c r="BS71" s="770">
        <v>0</v>
      </c>
      <c r="BT71" s="770">
        <v>0</v>
      </c>
      <c r="BU71" s="770">
        <v>0</v>
      </c>
      <c r="BV71" s="770">
        <v>0</v>
      </c>
      <c r="BW71" s="770">
        <v>0</v>
      </c>
      <c r="BX71" s="770">
        <v>0</v>
      </c>
      <c r="BY71" s="770">
        <v>0</v>
      </c>
      <c r="BZ71" s="770">
        <v>0</v>
      </c>
      <c r="CA71" s="770">
        <v>0</v>
      </c>
      <c r="CB71" s="770">
        <v>0</v>
      </c>
      <c r="CC71" s="770">
        <v>0</v>
      </c>
      <c r="CD71" s="770">
        <v>0</v>
      </c>
      <c r="CE71" s="772">
        <v>0</v>
      </c>
      <c r="CF71" s="772">
        <v>0</v>
      </c>
      <c r="CG71" s="772">
        <v>0</v>
      </c>
      <c r="CH71" s="772">
        <v>0</v>
      </c>
      <c r="CI71" s="772">
        <v>0</v>
      </c>
      <c r="CJ71" s="772">
        <v>0</v>
      </c>
      <c r="CK71" s="772">
        <v>0</v>
      </c>
      <c r="CL71" s="772">
        <v>0</v>
      </c>
      <c r="CM71" s="772">
        <v>0</v>
      </c>
      <c r="CN71" s="772">
        <v>0</v>
      </c>
      <c r="CO71" s="772">
        <v>0</v>
      </c>
      <c r="CP71" s="772">
        <v>0</v>
      </c>
      <c r="CQ71" s="772">
        <v>0</v>
      </c>
      <c r="CR71" s="772">
        <v>0</v>
      </c>
      <c r="CS71" s="772">
        <v>0</v>
      </c>
      <c r="CT71" s="772">
        <v>0</v>
      </c>
      <c r="CU71" s="772">
        <v>0</v>
      </c>
      <c r="CV71" s="772">
        <v>0</v>
      </c>
      <c r="CW71" s="772">
        <v>0</v>
      </c>
      <c r="CX71" s="772">
        <v>0</v>
      </c>
      <c r="CY71" s="773">
        <v>0</v>
      </c>
      <c r="CZ71" s="726">
        <v>0</v>
      </c>
      <c r="DA71" s="727">
        <v>0</v>
      </c>
      <c r="DB71" s="727">
        <v>0</v>
      </c>
      <c r="DC71" s="727">
        <v>0</v>
      </c>
      <c r="DD71" s="727">
        <v>0</v>
      </c>
      <c r="DE71" s="727">
        <v>0</v>
      </c>
      <c r="DF71" s="727">
        <v>0</v>
      </c>
      <c r="DG71" s="727">
        <v>0</v>
      </c>
      <c r="DH71" s="727">
        <v>0</v>
      </c>
      <c r="DI71" s="727">
        <v>0</v>
      </c>
      <c r="DJ71" s="727">
        <v>0</v>
      </c>
      <c r="DK71" s="727">
        <v>0</v>
      </c>
      <c r="DL71" s="727">
        <v>0</v>
      </c>
      <c r="DM71" s="727">
        <v>0</v>
      </c>
      <c r="DN71" s="727">
        <v>0</v>
      </c>
      <c r="DO71" s="727">
        <v>0</v>
      </c>
      <c r="DP71" s="727">
        <v>0</v>
      </c>
      <c r="DQ71" s="727">
        <v>0</v>
      </c>
      <c r="DR71" s="727">
        <v>0</v>
      </c>
      <c r="DS71" s="727">
        <v>0</v>
      </c>
      <c r="DT71" s="727">
        <v>0</v>
      </c>
      <c r="DU71" s="727">
        <v>0</v>
      </c>
      <c r="DV71" s="727">
        <v>0</v>
      </c>
      <c r="DW71" s="728">
        <v>0</v>
      </c>
    </row>
    <row r="72" spans="2:127" x14ac:dyDescent="0.2">
      <c r="B72" s="151"/>
      <c r="C72" s="745"/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742"/>
      <c r="S72" s="375"/>
      <c r="T72" s="742"/>
      <c r="U72" s="747" t="s">
        <v>510</v>
      </c>
      <c r="V72" s="318" t="s">
        <v>127</v>
      </c>
      <c r="W72" s="743" t="s">
        <v>501</v>
      </c>
      <c r="X72" s="774">
        <v>0</v>
      </c>
      <c r="Y72" s="774">
        <v>0</v>
      </c>
      <c r="Z72" s="774">
        <v>0</v>
      </c>
      <c r="AA72" s="774">
        <v>0</v>
      </c>
      <c r="AB72" s="774">
        <v>0</v>
      </c>
      <c r="AC72" s="774">
        <v>0</v>
      </c>
      <c r="AD72" s="774">
        <v>0</v>
      </c>
      <c r="AE72" s="774">
        <v>0</v>
      </c>
      <c r="AF72" s="774">
        <v>0</v>
      </c>
      <c r="AG72" s="774">
        <v>0</v>
      </c>
      <c r="AH72" s="774">
        <v>0</v>
      </c>
      <c r="AI72" s="774">
        <v>0</v>
      </c>
      <c r="AJ72" s="774">
        <v>0</v>
      </c>
      <c r="AK72" s="774">
        <v>0</v>
      </c>
      <c r="AL72" s="774">
        <v>0</v>
      </c>
      <c r="AM72" s="774">
        <v>0</v>
      </c>
      <c r="AN72" s="774">
        <v>0</v>
      </c>
      <c r="AO72" s="774">
        <v>0</v>
      </c>
      <c r="AP72" s="774">
        <v>0</v>
      </c>
      <c r="AQ72" s="774">
        <v>0</v>
      </c>
      <c r="AR72" s="774">
        <v>0</v>
      </c>
      <c r="AS72" s="774">
        <v>0</v>
      </c>
      <c r="AT72" s="774">
        <v>0</v>
      </c>
      <c r="AU72" s="774">
        <v>0</v>
      </c>
      <c r="AV72" s="774">
        <v>0</v>
      </c>
      <c r="AW72" s="774">
        <v>0</v>
      </c>
      <c r="AX72" s="774">
        <v>0</v>
      </c>
      <c r="AY72" s="774">
        <v>0</v>
      </c>
      <c r="AZ72" s="774">
        <v>0</v>
      </c>
      <c r="BA72" s="774">
        <v>0</v>
      </c>
      <c r="BB72" s="774">
        <v>0</v>
      </c>
      <c r="BC72" s="774">
        <v>0</v>
      </c>
      <c r="BD72" s="774">
        <v>0</v>
      </c>
      <c r="BE72" s="774">
        <v>0</v>
      </c>
      <c r="BF72" s="774">
        <v>0</v>
      </c>
      <c r="BG72" s="774">
        <v>0</v>
      </c>
      <c r="BH72" s="774">
        <v>0</v>
      </c>
      <c r="BI72" s="774">
        <v>0</v>
      </c>
      <c r="BJ72" s="774">
        <v>0</v>
      </c>
      <c r="BK72" s="774">
        <v>0</v>
      </c>
      <c r="BL72" s="774">
        <v>0</v>
      </c>
      <c r="BM72" s="774">
        <v>0</v>
      </c>
      <c r="BN72" s="774">
        <v>0</v>
      </c>
      <c r="BO72" s="774">
        <v>0</v>
      </c>
      <c r="BP72" s="774">
        <v>0</v>
      </c>
      <c r="BQ72" s="774">
        <v>0</v>
      </c>
      <c r="BR72" s="774">
        <v>0</v>
      </c>
      <c r="BS72" s="774">
        <v>0</v>
      </c>
      <c r="BT72" s="774">
        <v>0</v>
      </c>
      <c r="BU72" s="774">
        <v>0</v>
      </c>
      <c r="BV72" s="774">
        <v>0</v>
      </c>
      <c r="BW72" s="774">
        <v>0</v>
      </c>
      <c r="BX72" s="774">
        <v>0</v>
      </c>
      <c r="BY72" s="774">
        <v>0</v>
      </c>
      <c r="BZ72" s="774">
        <v>0</v>
      </c>
      <c r="CA72" s="774">
        <v>0</v>
      </c>
      <c r="CB72" s="774">
        <v>0</v>
      </c>
      <c r="CC72" s="774">
        <v>0</v>
      </c>
      <c r="CD72" s="774">
        <v>0</v>
      </c>
      <c r="CE72" s="775">
        <v>0</v>
      </c>
      <c r="CF72" s="775">
        <v>0</v>
      </c>
      <c r="CG72" s="775">
        <v>0</v>
      </c>
      <c r="CH72" s="775">
        <v>0</v>
      </c>
      <c r="CI72" s="775">
        <v>0</v>
      </c>
      <c r="CJ72" s="775">
        <v>0</v>
      </c>
      <c r="CK72" s="775">
        <v>0</v>
      </c>
      <c r="CL72" s="775">
        <v>0</v>
      </c>
      <c r="CM72" s="775">
        <v>0</v>
      </c>
      <c r="CN72" s="775">
        <v>0</v>
      </c>
      <c r="CO72" s="775">
        <v>0</v>
      </c>
      <c r="CP72" s="775">
        <v>0</v>
      </c>
      <c r="CQ72" s="775">
        <v>0</v>
      </c>
      <c r="CR72" s="775">
        <v>0</v>
      </c>
      <c r="CS72" s="775">
        <v>0</v>
      </c>
      <c r="CT72" s="775">
        <v>0</v>
      </c>
      <c r="CU72" s="775">
        <v>0</v>
      </c>
      <c r="CV72" s="775">
        <v>0</v>
      </c>
      <c r="CW72" s="775">
        <v>0</v>
      </c>
      <c r="CX72" s="775">
        <v>0</v>
      </c>
      <c r="CY72" s="776">
        <v>0</v>
      </c>
      <c r="CZ72" s="726">
        <v>0</v>
      </c>
      <c r="DA72" s="727">
        <v>0</v>
      </c>
      <c r="DB72" s="727">
        <v>0</v>
      </c>
      <c r="DC72" s="727">
        <v>0</v>
      </c>
      <c r="DD72" s="727">
        <v>0</v>
      </c>
      <c r="DE72" s="727">
        <v>0</v>
      </c>
      <c r="DF72" s="727">
        <v>0</v>
      </c>
      <c r="DG72" s="727">
        <v>0</v>
      </c>
      <c r="DH72" s="727">
        <v>0</v>
      </c>
      <c r="DI72" s="727">
        <v>0</v>
      </c>
      <c r="DJ72" s="727">
        <v>0</v>
      </c>
      <c r="DK72" s="727">
        <v>0</v>
      </c>
      <c r="DL72" s="727">
        <v>0</v>
      </c>
      <c r="DM72" s="727">
        <v>0</v>
      </c>
      <c r="DN72" s="727">
        <v>0</v>
      </c>
      <c r="DO72" s="727">
        <v>0</v>
      </c>
      <c r="DP72" s="727">
        <v>0</v>
      </c>
      <c r="DQ72" s="727">
        <v>0</v>
      </c>
      <c r="DR72" s="727">
        <v>0</v>
      </c>
      <c r="DS72" s="727">
        <v>0</v>
      </c>
      <c r="DT72" s="727">
        <v>0</v>
      </c>
      <c r="DU72" s="727">
        <v>0</v>
      </c>
      <c r="DV72" s="727">
        <v>0</v>
      </c>
      <c r="DW72" s="728">
        <v>0</v>
      </c>
    </row>
    <row r="73" spans="2:127" ht="15.75" thickBot="1" x14ac:dyDescent="0.25">
      <c r="B73" s="152"/>
      <c r="C73" s="748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O73" s="749"/>
      <c r="P73" s="749"/>
      <c r="Q73" s="749"/>
      <c r="R73" s="750"/>
      <c r="S73" s="749"/>
      <c r="T73" s="750"/>
      <c r="U73" s="751" t="s">
        <v>130</v>
      </c>
      <c r="V73" s="752" t="s">
        <v>511</v>
      </c>
      <c r="W73" s="346" t="s">
        <v>501</v>
      </c>
      <c r="X73" s="753">
        <f t="shared" ref="X73:BC73" si="66">SUM(X62:X72)</f>
        <v>22419.388880000002</v>
      </c>
      <c r="Y73" s="753">
        <f t="shared" si="66"/>
        <v>23119.388880000002</v>
      </c>
      <c r="Z73" s="753">
        <f t="shared" si="66"/>
        <v>23819.388880000002</v>
      </c>
      <c r="AA73" s="753">
        <f t="shared" si="66"/>
        <v>24519.388880000002</v>
      </c>
      <c r="AB73" s="753">
        <f t="shared" si="66"/>
        <v>25219.388880000002</v>
      </c>
      <c r="AC73" s="753">
        <f t="shared" si="66"/>
        <v>44470.250313023796</v>
      </c>
      <c r="AD73" s="753">
        <f t="shared" si="66"/>
        <v>45916.007412134946</v>
      </c>
      <c r="AE73" s="753">
        <f t="shared" si="66"/>
        <v>47364.082018390087</v>
      </c>
      <c r="AF73" s="753">
        <f t="shared" si="66"/>
        <v>48814.063854805245</v>
      </c>
      <c r="AG73" s="753">
        <f t="shared" si="66"/>
        <v>50265.852921380392</v>
      </c>
      <c r="AH73" s="753">
        <f t="shared" si="66"/>
        <v>35074.175104981063</v>
      </c>
      <c r="AI73" s="753">
        <f t="shared" si="66"/>
        <v>35847.801676719937</v>
      </c>
      <c r="AJ73" s="753">
        <f t="shared" si="66"/>
        <v>36622.835828475676</v>
      </c>
      <c r="AK73" s="753">
        <f t="shared" si="66"/>
        <v>37399.017653426097</v>
      </c>
      <c r="AL73" s="753">
        <f t="shared" si="66"/>
        <v>38176.288713002585</v>
      </c>
      <c r="AM73" s="753">
        <f t="shared" si="66"/>
        <v>19749.662043885215</v>
      </c>
      <c r="AN73" s="753">
        <f t="shared" si="66"/>
        <v>19775.662043885211</v>
      </c>
      <c r="AO73" s="753">
        <f t="shared" si="66"/>
        <v>19801.212043885214</v>
      </c>
      <c r="AP73" s="753">
        <f t="shared" si="66"/>
        <v>19826.262043885214</v>
      </c>
      <c r="AQ73" s="753">
        <f t="shared" si="66"/>
        <v>19850.812043885213</v>
      </c>
      <c r="AR73" s="753">
        <f t="shared" si="66"/>
        <v>32811.589068546542</v>
      </c>
      <c r="AS73" s="753">
        <f t="shared" si="66"/>
        <v>32826.945425745071</v>
      </c>
      <c r="AT73" s="753">
        <f t="shared" si="66"/>
        <v>32842.042055971964</v>
      </c>
      <c r="AU73" s="753">
        <f t="shared" si="66"/>
        <v>32856.846493355748</v>
      </c>
      <c r="AV73" s="753">
        <f t="shared" si="66"/>
        <v>32871.358737896437</v>
      </c>
      <c r="AW73" s="753">
        <f t="shared" si="66"/>
        <v>42742.033555487171</v>
      </c>
      <c r="AX73" s="753">
        <f t="shared" si="66"/>
        <v>42861.497525567182</v>
      </c>
      <c r="AY73" s="753">
        <f t="shared" si="66"/>
        <v>42978.893850011162</v>
      </c>
      <c r="AZ73" s="753">
        <f t="shared" si="66"/>
        <v>43093.992790415163</v>
      </c>
      <c r="BA73" s="753">
        <f t="shared" si="66"/>
        <v>43206.79434677917</v>
      </c>
      <c r="BB73" s="753">
        <f t="shared" si="66"/>
        <v>32366.930930236307</v>
      </c>
      <c r="BC73" s="753">
        <f t="shared" si="66"/>
        <v>32437.4898301172</v>
      </c>
      <c r="BD73" s="753">
        <f t="shared" ref="BD73:DO73" si="67">SUM(BD62:BD72)</f>
        <v>32506.855344799267</v>
      </c>
      <c r="BE73" s="753">
        <f t="shared" si="67"/>
        <v>32574.878301132652</v>
      </c>
      <c r="BF73" s="753">
        <f t="shared" si="67"/>
        <v>32641.558699117348</v>
      </c>
      <c r="BG73" s="753">
        <f t="shared" si="67"/>
        <v>19749.662043885215</v>
      </c>
      <c r="BH73" s="753">
        <f t="shared" si="67"/>
        <v>19775.662043885211</v>
      </c>
      <c r="BI73" s="753">
        <f t="shared" si="67"/>
        <v>19801.212043885214</v>
      </c>
      <c r="BJ73" s="753">
        <f t="shared" si="67"/>
        <v>19826.262043885214</v>
      </c>
      <c r="BK73" s="753">
        <f t="shared" si="67"/>
        <v>19850.812043885213</v>
      </c>
      <c r="BL73" s="753">
        <f t="shared" si="67"/>
        <v>32811.589068546542</v>
      </c>
      <c r="BM73" s="753">
        <f t="shared" si="67"/>
        <v>32826.945425745071</v>
      </c>
      <c r="BN73" s="753">
        <f t="shared" si="67"/>
        <v>32842.042055971964</v>
      </c>
      <c r="BO73" s="753">
        <f t="shared" si="67"/>
        <v>32856.846493355748</v>
      </c>
      <c r="BP73" s="753">
        <f t="shared" si="67"/>
        <v>32871.358737896437</v>
      </c>
      <c r="BQ73" s="753">
        <f t="shared" si="67"/>
        <v>42742.033555487171</v>
      </c>
      <c r="BR73" s="753">
        <f t="shared" si="67"/>
        <v>42861.497525567182</v>
      </c>
      <c r="BS73" s="753">
        <f t="shared" si="67"/>
        <v>42978.893850011162</v>
      </c>
      <c r="BT73" s="753">
        <f t="shared" si="67"/>
        <v>43093.992790415163</v>
      </c>
      <c r="BU73" s="753">
        <f t="shared" si="67"/>
        <v>43206.79434677917</v>
      </c>
      <c r="BV73" s="753">
        <f t="shared" si="67"/>
        <v>32366.930930236307</v>
      </c>
      <c r="BW73" s="753">
        <f t="shared" si="67"/>
        <v>32437.4898301172</v>
      </c>
      <c r="BX73" s="753">
        <f t="shared" si="67"/>
        <v>32506.855344799267</v>
      </c>
      <c r="BY73" s="753">
        <f t="shared" si="67"/>
        <v>32574.878301132652</v>
      </c>
      <c r="BZ73" s="753">
        <f t="shared" si="67"/>
        <v>32641.558699117348</v>
      </c>
      <c r="CA73" s="753">
        <f t="shared" si="67"/>
        <v>19749.662043885215</v>
      </c>
      <c r="CB73" s="753">
        <f t="shared" si="67"/>
        <v>19775.662043885211</v>
      </c>
      <c r="CC73" s="753">
        <f t="shared" si="67"/>
        <v>19801.212043885214</v>
      </c>
      <c r="CD73" s="753">
        <f t="shared" si="67"/>
        <v>19826.262043885214</v>
      </c>
      <c r="CE73" s="753">
        <f t="shared" si="67"/>
        <v>19850.812043885213</v>
      </c>
      <c r="CF73" s="753">
        <f t="shared" si="67"/>
        <v>32811.589068546542</v>
      </c>
      <c r="CG73" s="753">
        <f t="shared" si="67"/>
        <v>32826.945425745071</v>
      </c>
      <c r="CH73" s="753">
        <f t="shared" si="67"/>
        <v>32842.042055971964</v>
      </c>
      <c r="CI73" s="753">
        <f t="shared" si="67"/>
        <v>32856.846493355748</v>
      </c>
      <c r="CJ73" s="753">
        <f t="shared" si="67"/>
        <v>32871.358737896437</v>
      </c>
      <c r="CK73" s="753">
        <f t="shared" si="67"/>
        <v>42742.033555487171</v>
      </c>
      <c r="CL73" s="753">
        <f t="shared" si="67"/>
        <v>42861.497525567182</v>
      </c>
      <c r="CM73" s="753">
        <f t="shared" si="67"/>
        <v>42978.893850011162</v>
      </c>
      <c r="CN73" s="753">
        <f t="shared" si="67"/>
        <v>43093.992790415163</v>
      </c>
      <c r="CO73" s="753">
        <f t="shared" si="67"/>
        <v>43206.79434677917</v>
      </c>
      <c r="CP73" s="753">
        <f t="shared" si="67"/>
        <v>32366.930930236307</v>
      </c>
      <c r="CQ73" s="753">
        <f t="shared" si="67"/>
        <v>32437.4898301172</v>
      </c>
      <c r="CR73" s="753">
        <f t="shared" si="67"/>
        <v>32506.855344799267</v>
      </c>
      <c r="CS73" s="753">
        <f t="shared" si="67"/>
        <v>32574.878301132652</v>
      </c>
      <c r="CT73" s="753">
        <f t="shared" si="67"/>
        <v>32641.558699117348</v>
      </c>
      <c r="CU73" s="753">
        <f t="shared" si="67"/>
        <v>19749.662043885215</v>
      </c>
      <c r="CV73" s="753">
        <f t="shared" si="67"/>
        <v>19775.662043885211</v>
      </c>
      <c r="CW73" s="753">
        <f t="shared" si="67"/>
        <v>19801.212043885214</v>
      </c>
      <c r="CX73" s="753">
        <f t="shared" si="67"/>
        <v>19826.262043885214</v>
      </c>
      <c r="CY73" s="754">
        <f t="shared" si="67"/>
        <v>19850.812043885213</v>
      </c>
      <c r="CZ73" s="755">
        <f t="shared" si="67"/>
        <v>0</v>
      </c>
      <c r="DA73" s="756">
        <f t="shared" si="67"/>
        <v>0</v>
      </c>
      <c r="DB73" s="756">
        <f t="shared" si="67"/>
        <v>0</v>
      </c>
      <c r="DC73" s="756">
        <f t="shared" si="67"/>
        <v>0</v>
      </c>
      <c r="DD73" s="756">
        <f t="shared" si="67"/>
        <v>0</v>
      </c>
      <c r="DE73" s="756">
        <f t="shared" si="67"/>
        <v>0</v>
      </c>
      <c r="DF73" s="756">
        <f t="shared" si="67"/>
        <v>0</v>
      </c>
      <c r="DG73" s="756">
        <f t="shared" si="67"/>
        <v>0</v>
      </c>
      <c r="DH73" s="756">
        <f t="shared" si="67"/>
        <v>0</v>
      </c>
      <c r="DI73" s="756">
        <f t="shared" si="67"/>
        <v>0</v>
      </c>
      <c r="DJ73" s="756">
        <f t="shared" si="67"/>
        <v>0</v>
      </c>
      <c r="DK73" s="756">
        <f t="shared" si="67"/>
        <v>0</v>
      </c>
      <c r="DL73" s="756">
        <f t="shared" si="67"/>
        <v>0</v>
      </c>
      <c r="DM73" s="756">
        <f t="shared" si="67"/>
        <v>0</v>
      </c>
      <c r="DN73" s="756">
        <f t="shared" si="67"/>
        <v>0</v>
      </c>
      <c r="DO73" s="756">
        <f t="shared" si="67"/>
        <v>0</v>
      </c>
      <c r="DP73" s="756">
        <f t="shared" ref="DP73:DW73" si="68">SUM(DP62:DP72)</f>
        <v>0</v>
      </c>
      <c r="DQ73" s="756">
        <f t="shared" si="68"/>
        <v>0</v>
      </c>
      <c r="DR73" s="756">
        <f t="shared" si="68"/>
        <v>0</v>
      </c>
      <c r="DS73" s="756">
        <f t="shared" si="68"/>
        <v>0</v>
      </c>
      <c r="DT73" s="756">
        <f t="shared" si="68"/>
        <v>0</v>
      </c>
      <c r="DU73" s="756">
        <f t="shared" si="68"/>
        <v>0</v>
      </c>
      <c r="DV73" s="756">
        <f t="shared" si="68"/>
        <v>0</v>
      </c>
      <c r="DW73" s="757">
        <f t="shared" si="68"/>
        <v>0</v>
      </c>
    </row>
    <row r="74" spans="2:127" x14ac:dyDescent="0.2">
      <c r="B74" s="154" t="s">
        <v>542</v>
      </c>
      <c r="C74" s="359" t="s">
        <v>543</v>
      </c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758"/>
      <c r="S74" s="759"/>
      <c r="T74" s="758"/>
      <c r="U74" s="759"/>
      <c r="V74" s="359"/>
      <c r="W74" s="359"/>
      <c r="X74" s="760">
        <f t="shared" ref="X74:BC74" si="69">SUMIF($C:$C,"61.3x",X:X)</f>
        <v>0</v>
      </c>
      <c r="Y74" s="760">
        <f t="shared" si="69"/>
        <v>0</v>
      </c>
      <c r="Z74" s="760">
        <f t="shared" si="69"/>
        <v>0</v>
      </c>
      <c r="AA74" s="760">
        <f t="shared" si="69"/>
        <v>0</v>
      </c>
      <c r="AB74" s="760">
        <f t="shared" si="69"/>
        <v>0</v>
      </c>
      <c r="AC74" s="760">
        <f t="shared" si="69"/>
        <v>0</v>
      </c>
      <c r="AD74" s="760">
        <f t="shared" si="69"/>
        <v>0</v>
      </c>
      <c r="AE74" s="760">
        <f t="shared" si="69"/>
        <v>0</v>
      </c>
      <c r="AF74" s="760">
        <f t="shared" si="69"/>
        <v>0</v>
      </c>
      <c r="AG74" s="760">
        <f t="shared" si="69"/>
        <v>0</v>
      </c>
      <c r="AH74" s="760">
        <f t="shared" si="69"/>
        <v>0</v>
      </c>
      <c r="AI74" s="760">
        <f t="shared" si="69"/>
        <v>0</v>
      </c>
      <c r="AJ74" s="760">
        <f t="shared" si="69"/>
        <v>0</v>
      </c>
      <c r="AK74" s="760">
        <f t="shared" si="69"/>
        <v>0</v>
      </c>
      <c r="AL74" s="760">
        <f t="shared" si="69"/>
        <v>0</v>
      </c>
      <c r="AM74" s="760">
        <f t="shared" si="69"/>
        <v>0</v>
      </c>
      <c r="AN74" s="760">
        <f t="shared" si="69"/>
        <v>0</v>
      </c>
      <c r="AO74" s="760">
        <f t="shared" si="69"/>
        <v>0</v>
      </c>
      <c r="AP74" s="760">
        <f t="shared" si="69"/>
        <v>0</v>
      </c>
      <c r="AQ74" s="760">
        <f t="shared" si="69"/>
        <v>0</v>
      </c>
      <c r="AR74" s="760">
        <f t="shared" si="69"/>
        <v>0</v>
      </c>
      <c r="AS74" s="760">
        <f t="shared" si="69"/>
        <v>0</v>
      </c>
      <c r="AT74" s="760">
        <f t="shared" si="69"/>
        <v>0</v>
      </c>
      <c r="AU74" s="760">
        <f t="shared" si="69"/>
        <v>0</v>
      </c>
      <c r="AV74" s="760">
        <f t="shared" si="69"/>
        <v>0</v>
      </c>
      <c r="AW74" s="760">
        <f t="shared" si="69"/>
        <v>0</v>
      </c>
      <c r="AX74" s="760">
        <f t="shared" si="69"/>
        <v>0</v>
      </c>
      <c r="AY74" s="760">
        <f t="shared" si="69"/>
        <v>0</v>
      </c>
      <c r="AZ74" s="760">
        <f t="shared" si="69"/>
        <v>0</v>
      </c>
      <c r="BA74" s="760">
        <f t="shared" si="69"/>
        <v>0</v>
      </c>
      <c r="BB74" s="760">
        <f t="shared" si="69"/>
        <v>0</v>
      </c>
      <c r="BC74" s="760">
        <f t="shared" si="69"/>
        <v>0</v>
      </c>
      <c r="BD74" s="760">
        <f t="shared" ref="BD74:CI74" si="70">SUMIF($C:$C,"61.3x",BD:BD)</f>
        <v>0</v>
      </c>
      <c r="BE74" s="760">
        <f t="shared" si="70"/>
        <v>0</v>
      </c>
      <c r="BF74" s="760">
        <f t="shared" si="70"/>
        <v>0</v>
      </c>
      <c r="BG74" s="760">
        <f t="shared" si="70"/>
        <v>0</v>
      </c>
      <c r="BH74" s="760">
        <f t="shared" si="70"/>
        <v>0</v>
      </c>
      <c r="BI74" s="760">
        <f t="shared" si="70"/>
        <v>0</v>
      </c>
      <c r="BJ74" s="760">
        <f t="shared" si="70"/>
        <v>0</v>
      </c>
      <c r="BK74" s="760">
        <f t="shared" si="70"/>
        <v>0</v>
      </c>
      <c r="BL74" s="760">
        <f t="shared" si="70"/>
        <v>0</v>
      </c>
      <c r="BM74" s="760">
        <f t="shared" si="70"/>
        <v>0</v>
      </c>
      <c r="BN74" s="760">
        <f t="shared" si="70"/>
        <v>0</v>
      </c>
      <c r="BO74" s="760">
        <f t="shared" si="70"/>
        <v>0</v>
      </c>
      <c r="BP74" s="760">
        <f t="shared" si="70"/>
        <v>0</v>
      </c>
      <c r="BQ74" s="760">
        <f t="shared" si="70"/>
        <v>0</v>
      </c>
      <c r="BR74" s="760">
        <f t="shared" si="70"/>
        <v>0</v>
      </c>
      <c r="BS74" s="760">
        <f t="shared" si="70"/>
        <v>0</v>
      </c>
      <c r="BT74" s="760">
        <f t="shared" si="70"/>
        <v>0</v>
      </c>
      <c r="BU74" s="760">
        <f t="shared" si="70"/>
        <v>0</v>
      </c>
      <c r="BV74" s="760">
        <f t="shared" si="70"/>
        <v>0</v>
      </c>
      <c r="BW74" s="760">
        <f t="shared" si="70"/>
        <v>0</v>
      </c>
      <c r="BX74" s="760">
        <f t="shared" si="70"/>
        <v>0</v>
      </c>
      <c r="BY74" s="760">
        <f t="shared" si="70"/>
        <v>0</v>
      </c>
      <c r="BZ74" s="760">
        <f t="shared" si="70"/>
        <v>0</v>
      </c>
      <c r="CA74" s="760">
        <f t="shared" si="70"/>
        <v>0</v>
      </c>
      <c r="CB74" s="760">
        <f t="shared" si="70"/>
        <v>0</v>
      </c>
      <c r="CC74" s="760">
        <f t="shared" si="70"/>
        <v>0</v>
      </c>
      <c r="CD74" s="760">
        <f t="shared" si="70"/>
        <v>0</v>
      </c>
      <c r="CE74" s="760">
        <f t="shared" si="70"/>
        <v>0</v>
      </c>
      <c r="CF74" s="760">
        <f t="shared" si="70"/>
        <v>0</v>
      </c>
      <c r="CG74" s="760">
        <f t="shared" si="70"/>
        <v>0</v>
      </c>
      <c r="CH74" s="760">
        <f t="shared" si="70"/>
        <v>0</v>
      </c>
      <c r="CI74" s="760">
        <f t="shared" si="70"/>
        <v>0</v>
      </c>
      <c r="CJ74" s="760">
        <f t="shared" ref="CJ74:DO74" si="71">SUMIF($C:$C,"61.3x",CJ:CJ)</f>
        <v>0</v>
      </c>
      <c r="CK74" s="760">
        <f t="shared" si="71"/>
        <v>0</v>
      </c>
      <c r="CL74" s="760">
        <f t="shared" si="71"/>
        <v>0</v>
      </c>
      <c r="CM74" s="760">
        <f t="shared" si="71"/>
        <v>0</v>
      </c>
      <c r="CN74" s="760">
        <f t="shared" si="71"/>
        <v>0</v>
      </c>
      <c r="CO74" s="760">
        <f t="shared" si="71"/>
        <v>0</v>
      </c>
      <c r="CP74" s="760">
        <f t="shared" si="71"/>
        <v>0</v>
      </c>
      <c r="CQ74" s="760">
        <f t="shared" si="71"/>
        <v>0</v>
      </c>
      <c r="CR74" s="760">
        <f t="shared" si="71"/>
        <v>0</v>
      </c>
      <c r="CS74" s="760">
        <f t="shared" si="71"/>
        <v>0</v>
      </c>
      <c r="CT74" s="760">
        <f t="shared" si="71"/>
        <v>0</v>
      </c>
      <c r="CU74" s="760">
        <f t="shared" si="71"/>
        <v>0</v>
      </c>
      <c r="CV74" s="760">
        <f t="shared" si="71"/>
        <v>0</v>
      </c>
      <c r="CW74" s="760">
        <f t="shared" si="71"/>
        <v>0</v>
      </c>
      <c r="CX74" s="760">
        <f t="shared" si="71"/>
        <v>0</v>
      </c>
      <c r="CY74" s="761">
        <f t="shared" si="71"/>
        <v>0</v>
      </c>
      <c r="CZ74" s="762">
        <f t="shared" si="71"/>
        <v>0</v>
      </c>
      <c r="DA74" s="762">
        <f t="shared" si="71"/>
        <v>0</v>
      </c>
      <c r="DB74" s="762">
        <f t="shared" si="71"/>
        <v>0</v>
      </c>
      <c r="DC74" s="762">
        <f t="shared" si="71"/>
        <v>0</v>
      </c>
      <c r="DD74" s="762">
        <f t="shared" si="71"/>
        <v>0</v>
      </c>
      <c r="DE74" s="762">
        <f t="shared" si="71"/>
        <v>0</v>
      </c>
      <c r="DF74" s="762">
        <f t="shared" si="71"/>
        <v>0</v>
      </c>
      <c r="DG74" s="762">
        <f t="shared" si="71"/>
        <v>0</v>
      </c>
      <c r="DH74" s="762">
        <f t="shared" si="71"/>
        <v>0</v>
      </c>
      <c r="DI74" s="762">
        <f t="shared" si="71"/>
        <v>0</v>
      </c>
      <c r="DJ74" s="762">
        <f t="shared" si="71"/>
        <v>0</v>
      </c>
      <c r="DK74" s="762">
        <f t="shared" si="71"/>
        <v>0</v>
      </c>
      <c r="DL74" s="762">
        <f t="shared" si="71"/>
        <v>0</v>
      </c>
      <c r="DM74" s="762">
        <f t="shared" si="71"/>
        <v>0</v>
      </c>
      <c r="DN74" s="762">
        <f t="shared" si="71"/>
        <v>0</v>
      </c>
      <c r="DO74" s="762">
        <f t="shared" si="71"/>
        <v>0</v>
      </c>
      <c r="DP74" s="762">
        <f t="shared" ref="DP74:DW74" si="72">SUMIF($C:$C,"61.3x",DP:DP)</f>
        <v>0</v>
      </c>
      <c r="DQ74" s="762">
        <f t="shared" si="72"/>
        <v>0</v>
      </c>
      <c r="DR74" s="762">
        <f t="shared" si="72"/>
        <v>0</v>
      </c>
      <c r="DS74" s="762">
        <f t="shared" si="72"/>
        <v>0</v>
      </c>
      <c r="DT74" s="762">
        <f t="shared" si="72"/>
        <v>0</v>
      </c>
      <c r="DU74" s="762">
        <f t="shared" si="72"/>
        <v>0</v>
      </c>
      <c r="DV74" s="762">
        <f t="shared" si="72"/>
        <v>0</v>
      </c>
      <c r="DW74" s="763">
        <f t="shared" si="72"/>
        <v>0</v>
      </c>
    </row>
    <row r="75" spans="2:127" x14ac:dyDescent="0.2">
      <c r="B75" s="154" t="s">
        <v>544</v>
      </c>
      <c r="C75" s="359" t="s">
        <v>545</v>
      </c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758"/>
      <c r="S75" s="759"/>
      <c r="T75" s="758"/>
      <c r="U75" s="759"/>
      <c r="V75" s="359"/>
      <c r="W75" s="359"/>
      <c r="X75" s="760">
        <f t="shared" ref="X75:BC75" si="73">SUMIF($C:$C,"61.4x",X:X)</f>
        <v>0</v>
      </c>
      <c r="Y75" s="760">
        <f t="shared" si="73"/>
        <v>0</v>
      </c>
      <c r="Z75" s="760">
        <f t="shared" si="73"/>
        <v>0</v>
      </c>
      <c r="AA75" s="760">
        <f t="shared" si="73"/>
        <v>0</v>
      </c>
      <c r="AB75" s="760">
        <f t="shared" si="73"/>
        <v>0</v>
      </c>
      <c r="AC75" s="760">
        <f t="shared" si="73"/>
        <v>0</v>
      </c>
      <c r="AD75" s="760">
        <f t="shared" si="73"/>
        <v>0</v>
      </c>
      <c r="AE75" s="760">
        <f t="shared" si="73"/>
        <v>0</v>
      </c>
      <c r="AF75" s="760">
        <f t="shared" si="73"/>
        <v>0</v>
      </c>
      <c r="AG75" s="760">
        <f t="shared" si="73"/>
        <v>0</v>
      </c>
      <c r="AH75" s="760">
        <f t="shared" si="73"/>
        <v>0</v>
      </c>
      <c r="AI75" s="760">
        <f t="shared" si="73"/>
        <v>0</v>
      </c>
      <c r="AJ75" s="760">
        <f t="shared" si="73"/>
        <v>0</v>
      </c>
      <c r="AK75" s="760">
        <f t="shared" si="73"/>
        <v>0</v>
      </c>
      <c r="AL75" s="760">
        <f t="shared" si="73"/>
        <v>0</v>
      </c>
      <c r="AM75" s="760">
        <f t="shared" si="73"/>
        <v>0</v>
      </c>
      <c r="AN75" s="760">
        <f t="shared" si="73"/>
        <v>0</v>
      </c>
      <c r="AO75" s="760">
        <f t="shared" si="73"/>
        <v>0</v>
      </c>
      <c r="AP75" s="760">
        <f t="shared" si="73"/>
        <v>0</v>
      </c>
      <c r="AQ75" s="760">
        <f t="shared" si="73"/>
        <v>0</v>
      </c>
      <c r="AR75" s="760">
        <f t="shared" si="73"/>
        <v>0</v>
      </c>
      <c r="AS75" s="760">
        <f t="shared" si="73"/>
        <v>0</v>
      </c>
      <c r="AT75" s="760">
        <f t="shared" si="73"/>
        <v>0</v>
      </c>
      <c r="AU75" s="760">
        <f t="shared" si="73"/>
        <v>0</v>
      </c>
      <c r="AV75" s="760">
        <f t="shared" si="73"/>
        <v>0</v>
      </c>
      <c r="AW75" s="760">
        <f t="shared" si="73"/>
        <v>0</v>
      </c>
      <c r="AX75" s="760">
        <f t="shared" si="73"/>
        <v>0</v>
      </c>
      <c r="AY75" s="760">
        <f t="shared" si="73"/>
        <v>0</v>
      </c>
      <c r="AZ75" s="760">
        <f t="shared" si="73"/>
        <v>0</v>
      </c>
      <c r="BA75" s="760">
        <f t="shared" si="73"/>
        <v>0</v>
      </c>
      <c r="BB75" s="760">
        <f t="shared" si="73"/>
        <v>0</v>
      </c>
      <c r="BC75" s="760">
        <f t="shared" si="73"/>
        <v>0</v>
      </c>
      <c r="BD75" s="760">
        <f t="shared" ref="BD75:CI75" si="74">SUMIF($C:$C,"61.4x",BD:BD)</f>
        <v>0</v>
      </c>
      <c r="BE75" s="760">
        <f t="shared" si="74"/>
        <v>0</v>
      </c>
      <c r="BF75" s="760">
        <f t="shared" si="74"/>
        <v>0</v>
      </c>
      <c r="BG75" s="760">
        <f t="shared" si="74"/>
        <v>0</v>
      </c>
      <c r="BH75" s="760">
        <f t="shared" si="74"/>
        <v>0</v>
      </c>
      <c r="BI75" s="760">
        <f t="shared" si="74"/>
        <v>0</v>
      </c>
      <c r="BJ75" s="760">
        <f t="shared" si="74"/>
        <v>0</v>
      </c>
      <c r="BK75" s="760">
        <f t="shared" si="74"/>
        <v>0</v>
      </c>
      <c r="BL75" s="760">
        <f t="shared" si="74"/>
        <v>0</v>
      </c>
      <c r="BM75" s="760">
        <f t="shared" si="74"/>
        <v>0</v>
      </c>
      <c r="BN75" s="760">
        <f t="shared" si="74"/>
        <v>0</v>
      </c>
      <c r="BO75" s="760">
        <f t="shared" si="74"/>
        <v>0</v>
      </c>
      <c r="BP75" s="760">
        <f t="shared" si="74"/>
        <v>0</v>
      </c>
      <c r="BQ75" s="760">
        <f t="shared" si="74"/>
        <v>0</v>
      </c>
      <c r="BR75" s="760">
        <f t="shared" si="74"/>
        <v>0</v>
      </c>
      <c r="BS75" s="760">
        <f t="shared" si="74"/>
        <v>0</v>
      </c>
      <c r="BT75" s="760">
        <f t="shared" si="74"/>
        <v>0</v>
      </c>
      <c r="BU75" s="760">
        <f t="shared" si="74"/>
        <v>0</v>
      </c>
      <c r="BV75" s="760">
        <f t="shared" si="74"/>
        <v>0</v>
      </c>
      <c r="BW75" s="760">
        <f t="shared" si="74"/>
        <v>0</v>
      </c>
      <c r="BX75" s="760">
        <f t="shared" si="74"/>
        <v>0</v>
      </c>
      <c r="BY75" s="760">
        <f t="shared" si="74"/>
        <v>0</v>
      </c>
      <c r="BZ75" s="760">
        <f t="shared" si="74"/>
        <v>0</v>
      </c>
      <c r="CA75" s="760">
        <f t="shared" si="74"/>
        <v>0</v>
      </c>
      <c r="CB75" s="760">
        <f t="shared" si="74"/>
        <v>0</v>
      </c>
      <c r="CC75" s="760">
        <f t="shared" si="74"/>
        <v>0</v>
      </c>
      <c r="CD75" s="760">
        <f t="shared" si="74"/>
        <v>0</v>
      </c>
      <c r="CE75" s="760">
        <f t="shared" si="74"/>
        <v>0</v>
      </c>
      <c r="CF75" s="760">
        <f t="shared" si="74"/>
        <v>0</v>
      </c>
      <c r="CG75" s="760">
        <f t="shared" si="74"/>
        <v>0</v>
      </c>
      <c r="CH75" s="760">
        <f t="shared" si="74"/>
        <v>0</v>
      </c>
      <c r="CI75" s="760">
        <f t="shared" si="74"/>
        <v>0</v>
      </c>
      <c r="CJ75" s="760">
        <f t="shared" ref="CJ75:DO75" si="75">SUMIF($C:$C,"61.4x",CJ:CJ)</f>
        <v>0</v>
      </c>
      <c r="CK75" s="760">
        <f t="shared" si="75"/>
        <v>0</v>
      </c>
      <c r="CL75" s="760">
        <f t="shared" si="75"/>
        <v>0</v>
      </c>
      <c r="CM75" s="760">
        <f t="shared" si="75"/>
        <v>0</v>
      </c>
      <c r="CN75" s="760">
        <f t="shared" si="75"/>
        <v>0</v>
      </c>
      <c r="CO75" s="760">
        <f t="shared" si="75"/>
        <v>0</v>
      </c>
      <c r="CP75" s="760">
        <f t="shared" si="75"/>
        <v>0</v>
      </c>
      <c r="CQ75" s="760">
        <f t="shared" si="75"/>
        <v>0</v>
      </c>
      <c r="CR75" s="760">
        <f t="shared" si="75"/>
        <v>0</v>
      </c>
      <c r="CS75" s="760">
        <f t="shared" si="75"/>
        <v>0</v>
      </c>
      <c r="CT75" s="760">
        <f t="shared" si="75"/>
        <v>0</v>
      </c>
      <c r="CU75" s="760">
        <f t="shared" si="75"/>
        <v>0</v>
      </c>
      <c r="CV75" s="760">
        <f t="shared" si="75"/>
        <v>0</v>
      </c>
      <c r="CW75" s="760">
        <f t="shared" si="75"/>
        <v>0</v>
      </c>
      <c r="CX75" s="760">
        <f t="shared" si="75"/>
        <v>0</v>
      </c>
      <c r="CY75" s="761">
        <f t="shared" si="75"/>
        <v>0</v>
      </c>
      <c r="CZ75" s="762">
        <f t="shared" si="75"/>
        <v>0</v>
      </c>
      <c r="DA75" s="762">
        <f t="shared" si="75"/>
        <v>0</v>
      </c>
      <c r="DB75" s="762">
        <f t="shared" si="75"/>
        <v>0</v>
      </c>
      <c r="DC75" s="762">
        <f t="shared" si="75"/>
        <v>0</v>
      </c>
      <c r="DD75" s="762">
        <f t="shared" si="75"/>
        <v>0</v>
      </c>
      <c r="DE75" s="762">
        <f t="shared" si="75"/>
        <v>0</v>
      </c>
      <c r="DF75" s="762">
        <f t="shared" si="75"/>
        <v>0</v>
      </c>
      <c r="DG75" s="762">
        <f t="shared" si="75"/>
        <v>0</v>
      </c>
      <c r="DH75" s="762">
        <f t="shared" si="75"/>
        <v>0</v>
      </c>
      <c r="DI75" s="762">
        <f t="shared" si="75"/>
        <v>0</v>
      </c>
      <c r="DJ75" s="762">
        <f t="shared" si="75"/>
        <v>0</v>
      </c>
      <c r="DK75" s="762">
        <f t="shared" si="75"/>
        <v>0</v>
      </c>
      <c r="DL75" s="762">
        <f t="shared" si="75"/>
        <v>0</v>
      </c>
      <c r="DM75" s="762">
        <f t="shared" si="75"/>
        <v>0</v>
      </c>
      <c r="DN75" s="762">
        <f t="shared" si="75"/>
        <v>0</v>
      </c>
      <c r="DO75" s="762">
        <f t="shared" si="75"/>
        <v>0</v>
      </c>
      <c r="DP75" s="762">
        <f t="shared" ref="DP75:DW75" si="76">SUMIF($C:$C,"61.4x",DP:DP)</f>
        <v>0</v>
      </c>
      <c r="DQ75" s="762">
        <f t="shared" si="76"/>
        <v>0</v>
      </c>
      <c r="DR75" s="762">
        <f t="shared" si="76"/>
        <v>0</v>
      </c>
      <c r="DS75" s="762">
        <f t="shared" si="76"/>
        <v>0</v>
      </c>
      <c r="DT75" s="762">
        <f t="shared" si="76"/>
        <v>0</v>
      </c>
      <c r="DU75" s="762">
        <f t="shared" si="76"/>
        <v>0</v>
      </c>
      <c r="DV75" s="762">
        <f t="shared" si="76"/>
        <v>0</v>
      </c>
      <c r="DW75" s="763">
        <f t="shared" si="76"/>
        <v>0</v>
      </c>
    </row>
    <row r="76" spans="2:127" x14ac:dyDescent="0.2">
      <c r="B76" s="154" t="s">
        <v>546</v>
      </c>
      <c r="C76" s="359" t="s">
        <v>547</v>
      </c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758"/>
      <c r="S76" s="759"/>
      <c r="T76" s="758"/>
      <c r="U76" s="759"/>
      <c r="V76" s="359"/>
      <c r="W76" s="359"/>
      <c r="X76" s="760">
        <f t="shared" ref="X76:BC76" si="77">SUMIF($C:$C,"61.5x",X:X)</f>
        <v>0</v>
      </c>
      <c r="Y76" s="760">
        <f t="shared" si="77"/>
        <v>0</v>
      </c>
      <c r="Z76" s="760">
        <f t="shared" si="77"/>
        <v>0</v>
      </c>
      <c r="AA76" s="760">
        <f t="shared" si="77"/>
        <v>0</v>
      </c>
      <c r="AB76" s="760">
        <f t="shared" si="77"/>
        <v>0</v>
      </c>
      <c r="AC76" s="760">
        <f t="shared" si="77"/>
        <v>0</v>
      </c>
      <c r="AD76" s="760">
        <f t="shared" si="77"/>
        <v>0</v>
      </c>
      <c r="AE76" s="760">
        <f t="shared" si="77"/>
        <v>0</v>
      </c>
      <c r="AF76" s="760">
        <f t="shared" si="77"/>
        <v>0</v>
      </c>
      <c r="AG76" s="760">
        <f t="shared" si="77"/>
        <v>0</v>
      </c>
      <c r="AH76" s="760">
        <f t="shared" si="77"/>
        <v>0</v>
      </c>
      <c r="AI76" s="760">
        <f t="shared" si="77"/>
        <v>0</v>
      </c>
      <c r="AJ76" s="760">
        <f t="shared" si="77"/>
        <v>0</v>
      </c>
      <c r="AK76" s="760">
        <f t="shared" si="77"/>
        <v>0</v>
      </c>
      <c r="AL76" s="760">
        <f t="shared" si="77"/>
        <v>0</v>
      </c>
      <c r="AM76" s="760">
        <f t="shared" si="77"/>
        <v>0</v>
      </c>
      <c r="AN76" s="760">
        <f t="shared" si="77"/>
        <v>0</v>
      </c>
      <c r="AO76" s="760">
        <f t="shared" si="77"/>
        <v>0</v>
      </c>
      <c r="AP76" s="760">
        <f t="shared" si="77"/>
        <v>0</v>
      </c>
      <c r="AQ76" s="760">
        <f t="shared" si="77"/>
        <v>0</v>
      </c>
      <c r="AR76" s="760">
        <f t="shared" si="77"/>
        <v>0</v>
      </c>
      <c r="AS76" s="760">
        <f t="shared" si="77"/>
        <v>0</v>
      </c>
      <c r="AT76" s="760">
        <f t="shared" si="77"/>
        <v>0</v>
      </c>
      <c r="AU76" s="760">
        <f t="shared" si="77"/>
        <v>0</v>
      </c>
      <c r="AV76" s="760">
        <f t="shared" si="77"/>
        <v>0</v>
      </c>
      <c r="AW76" s="760">
        <f t="shared" si="77"/>
        <v>0</v>
      </c>
      <c r="AX76" s="760">
        <f t="shared" si="77"/>
        <v>0</v>
      </c>
      <c r="AY76" s="760">
        <f t="shared" si="77"/>
        <v>0</v>
      </c>
      <c r="AZ76" s="760">
        <f t="shared" si="77"/>
        <v>0</v>
      </c>
      <c r="BA76" s="760">
        <f t="shared" si="77"/>
        <v>0</v>
      </c>
      <c r="BB76" s="760">
        <f t="shared" si="77"/>
        <v>0</v>
      </c>
      <c r="BC76" s="760">
        <f t="shared" si="77"/>
        <v>0</v>
      </c>
      <c r="BD76" s="760">
        <f t="shared" ref="BD76:CI76" si="78">SUMIF($C:$C,"61.5x",BD:BD)</f>
        <v>0</v>
      </c>
      <c r="BE76" s="760">
        <f t="shared" si="78"/>
        <v>0</v>
      </c>
      <c r="BF76" s="760">
        <f t="shared" si="78"/>
        <v>0</v>
      </c>
      <c r="BG76" s="760">
        <f t="shared" si="78"/>
        <v>0</v>
      </c>
      <c r="BH76" s="760">
        <f t="shared" si="78"/>
        <v>0</v>
      </c>
      <c r="BI76" s="760">
        <f t="shared" si="78"/>
        <v>0</v>
      </c>
      <c r="BJ76" s="760">
        <f t="shared" si="78"/>
        <v>0</v>
      </c>
      <c r="BK76" s="760">
        <f t="shared" si="78"/>
        <v>0</v>
      </c>
      <c r="BL76" s="760">
        <f t="shared" si="78"/>
        <v>0</v>
      </c>
      <c r="BM76" s="760">
        <f t="shared" si="78"/>
        <v>0</v>
      </c>
      <c r="BN76" s="760">
        <f t="shared" si="78"/>
        <v>0</v>
      </c>
      <c r="BO76" s="760">
        <f t="shared" si="78"/>
        <v>0</v>
      </c>
      <c r="BP76" s="760">
        <f t="shared" si="78"/>
        <v>0</v>
      </c>
      <c r="BQ76" s="760">
        <f t="shared" si="78"/>
        <v>0</v>
      </c>
      <c r="BR76" s="760">
        <f t="shared" si="78"/>
        <v>0</v>
      </c>
      <c r="BS76" s="760">
        <f t="shared" si="78"/>
        <v>0</v>
      </c>
      <c r="BT76" s="760">
        <f t="shared" si="78"/>
        <v>0</v>
      </c>
      <c r="BU76" s="760">
        <f t="shared" si="78"/>
        <v>0</v>
      </c>
      <c r="BV76" s="760">
        <f t="shared" si="78"/>
        <v>0</v>
      </c>
      <c r="BW76" s="760">
        <f t="shared" si="78"/>
        <v>0</v>
      </c>
      <c r="BX76" s="760">
        <f t="shared" si="78"/>
        <v>0</v>
      </c>
      <c r="BY76" s="760">
        <f t="shared" si="78"/>
        <v>0</v>
      </c>
      <c r="BZ76" s="760">
        <f t="shared" si="78"/>
        <v>0</v>
      </c>
      <c r="CA76" s="760">
        <f t="shared" si="78"/>
        <v>0</v>
      </c>
      <c r="CB76" s="760">
        <f t="shared" si="78"/>
        <v>0</v>
      </c>
      <c r="CC76" s="760">
        <f t="shared" si="78"/>
        <v>0</v>
      </c>
      <c r="CD76" s="760">
        <f t="shared" si="78"/>
        <v>0</v>
      </c>
      <c r="CE76" s="760">
        <f t="shared" si="78"/>
        <v>0</v>
      </c>
      <c r="CF76" s="760">
        <f t="shared" si="78"/>
        <v>0</v>
      </c>
      <c r="CG76" s="760">
        <f t="shared" si="78"/>
        <v>0</v>
      </c>
      <c r="CH76" s="760">
        <f t="shared" si="78"/>
        <v>0</v>
      </c>
      <c r="CI76" s="760">
        <f t="shared" si="78"/>
        <v>0</v>
      </c>
      <c r="CJ76" s="760">
        <f t="shared" ref="CJ76:DO76" si="79">SUMIF($C:$C,"61.5x",CJ:CJ)</f>
        <v>0</v>
      </c>
      <c r="CK76" s="760">
        <f t="shared" si="79"/>
        <v>0</v>
      </c>
      <c r="CL76" s="760">
        <f t="shared" si="79"/>
        <v>0</v>
      </c>
      <c r="CM76" s="760">
        <f t="shared" si="79"/>
        <v>0</v>
      </c>
      <c r="CN76" s="760">
        <f t="shared" si="79"/>
        <v>0</v>
      </c>
      <c r="CO76" s="760">
        <f t="shared" si="79"/>
        <v>0</v>
      </c>
      <c r="CP76" s="760">
        <f t="shared" si="79"/>
        <v>0</v>
      </c>
      <c r="CQ76" s="760">
        <f t="shared" si="79"/>
        <v>0</v>
      </c>
      <c r="CR76" s="760">
        <f t="shared" si="79"/>
        <v>0</v>
      </c>
      <c r="CS76" s="760">
        <f t="shared" si="79"/>
        <v>0</v>
      </c>
      <c r="CT76" s="760">
        <f t="shared" si="79"/>
        <v>0</v>
      </c>
      <c r="CU76" s="760">
        <f t="shared" si="79"/>
        <v>0</v>
      </c>
      <c r="CV76" s="760">
        <f t="shared" si="79"/>
        <v>0</v>
      </c>
      <c r="CW76" s="760">
        <f t="shared" si="79"/>
        <v>0</v>
      </c>
      <c r="CX76" s="760">
        <f t="shared" si="79"/>
        <v>0</v>
      </c>
      <c r="CY76" s="761">
        <f t="shared" si="79"/>
        <v>0</v>
      </c>
      <c r="CZ76" s="762">
        <f t="shared" si="79"/>
        <v>0</v>
      </c>
      <c r="DA76" s="762">
        <f t="shared" si="79"/>
        <v>0</v>
      </c>
      <c r="DB76" s="762">
        <f t="shared" si="79"/>
        <v>0</v>
      </c>
      <c r="DC76" s="762">
        <f t="shared" si="79"/>
        <v>0</v>
      </c>
      <c r="DD76" s="762">
        <f t="shared" si="79"/>
        <v>0</v>
      </c>
      <c r="DE76" s="762">
        <f t="shared" si="79"/>
        <v>0</v>
      </c>
      <c r="DF76" s="762">
        <f t="shared" si="79"/>
        <v>0</v>
      </c>
      <c r="DG76" s="762">
        <f t="shared" si="79"/>
        <v>0</v>
      </c>
      <c r="DH76" s="762">
        <f t="shared" si="79"/>
        <v>0</v>
      </c>
      <c r="DI76" s="762">
        <f t="shared" si="79"/>
        <v>0</v>
      </c>
      <c r="DJ76" s="762">
        <f t="shared" si="79"/>
        <v>0</v>
      </c>
      <c r="DK76" s="762">
        <f t="shared" si="79"/>
        <v>0</v>
      </c>
      <c r="DL76" s="762">
        <f t="shared" si="79"/>
        <v>0</v>
      </c>
      <c r="DM76" s="762">
        <f t="shared" si="79"/>
        <v>0</v>
      </c>
      <c r="DN76" s="762">
        <f t="shared" si="79"/>
        <v>0</v>
      </c>
      <c r="DO76" s="762">
        <f t="shared" si="79"/>
        <v>0</v>
      </c>
      <c r="DP76" s="762">
        <f t="shared" ref="DP76:DW76" si="80">SUMIF($C:$C,"61.5x",DP:DP)</f>
        <v>0</v>
      </c>
      <c r="DQ76" s="762">
        <f t="shared" si="80"/>
        <v>0</v>
      </c>
      <c r="DR76" s="762">
        <f t="shared" si="80"/>
        <v>0</v>
      </c>
      <c r="DS76" s="762">
        <f t="shared" si="80"/>
        <v>0</v>
      </c>
      <c r="DT76" s="762">
        <f t="shared" si="80"/>
        <v>0</v>
      </c>
      <c r="DU76" s="762">
        <f t="shared" si="80"/>
        <v>0</v>
      </c>
      <c r="DV76" s="762">
        <f t="shared" si="80"/>
        <v>0</v>
      </c>
      <c r="DW76" s="763">
        <f t="shared" si="80"/>
        <v>0</v>
      </c>
    </row>
    <row r="77" spans="2:127" x14ac:dyDescent="0.2">
      <c r="B77" s="154" t="s">
        <v>548</v>
      </c>
      <c r="C77" s="359" t="s">
        <v>549</v>
      </c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758"/>
      <c r="S77" s="759"/>
      <c r="T77" s="758"/>
      <c r="U77" s="759"/>
      <c r="V77" s="359"/>
      <c r="W77" s="359"/>
      <c r="X77" s="760">
        <f t="shared" ref="X77:BC77" si="81">SUMIF($C:$C,"61.6x",X:X)</f>
        <v>0</v>
      </c>
      <c r="Y77" s="760">
        <f t="shared" si="81"/>
        <v>0</v>
      </c>
      <c r="Z77" s="760">
        <f t="shared" si="81"/>
        <v>0</v>
      </c>
      <c r="AA77" s="760">
        <f t="shared" si="81"/>
        <v>0</v>
      </c>
      <c r="AB77" s="760">
        <f t="shared" si="81"/>
        <v>0</v>
      </c>
      <c r="AC77" s="760">
        <f t="shared" si="81"/>
        <v>0</v>
      </c>
      <c r="AD77" s="760">
        <f t="shared" si="81"/>
        <v>0</v>
      </c>
      <c r="AE77" s="760">
        <f t="shared" si="81"/>
        <v>0</v>
      </c>
      <c r="AF77" s="760">
        <f t="shared" si="81"/>
        <v>0</v>
      </c>
      <c r="AG77" s="760">
        <f t="shared" si="81"/>
        <v>0</v>
      </c>
      <c r="AH77" s="760">
        <f t="shared" si="81"/>
        <v>0</v>
      </c>
      <c r="AI77" s="760">
        <f t="shared" si="81"/>
        <v>0</v>
      </c>
      <c r="AJ77" s="760">
        <f t="shared" si="81"/>
        <v>0</v>
      </c>
      <c r="AK77" s="760">
        <f t="shared" si="81"/>
        <v>0</v>
      </c>
      <c r="AL77" s="760">
        <f t="shared" si="81"/>
        <v>0</v>
      </c>
      <c r="AM77" s="760">
        <f t="shared" si="81"/>
        <v>0</v>
      </c>
      <c r="AN77" s="760">
        <f t="shared" si="81"/>
        <v>0</v>
      </c>
      <c r="AO77" s="760">
        <f t="shared" si="81"/>
        <v>0</v>
      </c>
      <c r="AP77" s="760">
        <f t="shared" si="81"/>
        <v>0</v>
      </c>
      <c r="AQ77" s="760">
        <f t="shared" si="81"/>
        <v>0</v>
      </c>
      <c r="AR77" s="760">
        <f t="shared" si="81"/>
        <v>0</v>
      </c>
      <c r="AS77" s="760">
        <f t="shared" si="81"/>
        <v>0</v>
      </c>
      <c r="AT77" s="760">
        <f t="shared" si="81"/>
        <v>0</v>
      </c>
      <c r="AU77" s="760">
        <f t="shared" si="81"/>
        <v>0</v>
      </c>
      <c r="AV77" s="760">
        <f t="shared" si="81"/>
        <v>0</v>
      </c>
      <c r="AW77" s="760">
        <f t="shared" si="81"/>
        <v>0</v>
      </c>
      <c r="AX77" s="760">
        <f t="shared" si="81"/>
        <v>0</v>
      </c>
      <c r="AY77" s="760">
        <f t="shared" si="81"/>
        <v>0</v>
      </c>
      <c r="AZ77" s="760">
        <f t="shared" si="81"/>
        <v>0</v>
      </c>
      <c r="BA77" s="760">
        <f t="shared" si="81"/>
        <v>0</v>
      </c>
      <c r="BB77" s="760">
        <f t="shared" si="81"/>
        <v>0</v>
      </c>
      <c r="BC77" s="760">
        <f t="shared" si="81"/>
        <v>0</v>
      </c>
      <c r="BD77" s="760">
        <f t="shared" ref="BD77:CI77" si="82">SUMIF($C:$C,"61.6x",BD:BD)</f>
        <v>0</v>
      </c>
      <c r="BE77" s="760">
        <f t="shared" si="82"/>
        <v>0</v>
      </c>
      <c r="BF77" s="760">
        <f t="shared" si="82"/>
        <v>0</v>
      </c>
      <c r="BG77" s="760">
        <f t="shared" si="82"/>
        <v>0</v>
      </c>
      <c r="BH77" s="760">
        <f t="shared" si="82"/>
        <v>0</v>
      </c>
      <c r="BI77" s="760">
        <f t="shared" si="82"/>
        <v>0</v>
      </c>
      <c r="BJ77" s="760">
        <f t="shared" si="82"/>
        <v>0</v>
      </c>
      <c r="BK77" s="760">
        <f t="shared" si="82"/>
        <v>0</v>
      </c>
      <c r="BL77" s="760">
        <f t="shared" si="82"/>
        <v>0</v>
      </c>
      <c r="BM77" s="760">
        <f t="shared" si="82"/>
        <v>0</v>
      </c>
      <c r="BN77" s="760">
        <f t="shared" si="82"/>
        <v>0</v>
      </c>
      <c r="BO77" s="760">
        <f t="shared" si="82"/>
        <v>0</v>
      </c>
      <c r="BP77" s="760">
        <f t="shared" si="82"/>
        <v>0</v>
      </c>
      <c r="BQ77" s="760">
        <f t="shared" si="82"/>
        <v>0</v>
      </c>
      <c r="BR77" s="760">
        <f t="shared" si="82"/>
        <v>0</v>
      </c>
      <c r="BS77" s="760">
        <f t="shared" si="82"/>
        <v>0</v>
      </c>
      <c r="BT77" s="760">
        <f t="shared" si="82"/>
        <v>0</v>
      </c>
      <c r="BU77" s="760">
        <f t="shared" si="82"/>
        <v>0</v>
      </c>
      <c r="BV77" s="760">
        <f t="shared" si="82"/>
        <v>0</v>
      </c>
      <c r="BW77" s="760">
        <f t="shared" si="82"/>
        <v>0</v>
      </c>
      <c r="BX77" s="760">
        <f t="shared" si="82"/>
        <v>0</v>
      </c>
      <c r="BY77" s="760">
        <f t="shared" si="82"/>
        <v>0</v>
      </c>
      <c r="BZ77" s="760">
        <f t="shared" si="82"/>
        <v>0</v>
      </c>
      <c r="CA77" s="760">
        <f t="shared" si="82"/>
        <v>0</v>
      </c>
      <c r="CB77" s="760">
        <f t="shared" si="82"/>
        <v>0</v>
      </c>
      <c r="CC77" s="760">
        <f t="shared" si="82"/>
        <v>0</v>
      </c>
      <c r="CD77" s="760">
        <f t="shared" si="82"/>
        <v>0</v>
      </c>
      <c r="CE77" s="760">
        <f t="shared" si="82"/>
        <v>0</v>
      </c>
      <c r="CF77" s="760">
        <f t="shared" si="82"/>
        <v>0</v>
      </c>
      <c r="CG77" s="760">
        <f t="shared" si="82"/>
        <v>0</v>
      </c>
      <c r="CH77" s="760">
        <f t="shared" si="82"/>
        <v>0</v>
      </c>
      <c r="CI77" s="760">
        <f t="shared" si="82"/>
        <v>0</v>
      </c>
      <c r="CJ77" s="760">
        <f t="shared" ref="CJ77:DO77" si="83">SUMIF($C:$C,"61.6x",CJ:CJ)</f>
        <v>0</v>
      </c>
      <c r="CK77" s="760">
        <f t="shared" si="83"/>
        <v>0</v>
      </c>
      <c r="CL77" s="760">
        <f t="shared" si="83"/>
        <v>0</v>
      </c>
      <c r="CM77" s="760">
        <f t="shared" si="83"/>
        <v>0</v>
      </c>
      <c r="CN77" s="760">
        <f t="shared" si="83"/>
        <v>0</v>
      </c>
      <c r="CO77" s="760">
        <f t="shared" si="83"/>
        <v>0</v>
      </c>
      <c r="CP77" s="760">
        <f t="shared" si="83"/>
        <v>0</v>
      </c>
      <c r="CQ77" s="760">
        <f t="shared" si="83"/>
        <v>0</v>
      </c>
      <c r="CR77" s="760">
        <f t="shared" si="83"/>
        <v>0</v>
      </c>
      <c r="CS77" s="760">
        <f t="shared" si="83"/>
        <v>0</v>
      </c>
      <c r="CT77" s="760">
        <f t="shared" si="83"/>
        <v>0</v>
      </c>
      <c r="CU77" s="760">
        <f t="shared" si="83"/>
        <v>0</v>
      </c>
      <c r="CV77" s="760">
        <f t="shared" si="83"/>
        <v>0</v>
      </c>
      <c r="CW77" s="760">
        <f t="shared" si="83"/>
        <v>0</v>
      </c>
      <c r="CX77" s="760">
        <f t="shared" si="83"/>
        <v>0</v>
      </c>
      <c r="CY77" s="761">
        <f t="shared" si="83"/>
        <v>0</v>
      </c>
      <c r="CZ77" s="762">
        <f t="shared" si="83"/>
        <v>0</v>
      </c>
      <c r="DA77" s="762">
        <f t="shared" si="83"/>
        <v>0</v>
      </c>
      <c r="DB77" s="762">
        <f t="shared" si="83"/>
        <v>0</v>
      </c>
      <c r="DC77" s="762">
        <f t="shared" si="83"/>
        <v>0</v>
      </c>
      <c r="DD77" s="762">
        <f t="shared" si="83"/>
        <v>0</v>
      </c>
      <c r="DE77" s="762">
        <f t="shared" si="83"/>
        <v>0</v>
      </c>
      <c r="DF77" s="762">
        <f t="shared" si="83"/>
        <v>0</v>
      </c>
      <c r="DG77" s="762">
        <f t="shared" si="83"/>
        <v>0</v>
      </c>
      <c r="DH77" s="762">
        <f t="shared" si="83"/>
        <v>0</v>
      </c>
      <c r="DI77" s="762">
        <f t="shared" si="83"/>
        <v>0</v>
      </c>
      <c r="DJ77" s="762">
        <f t="shared" si="83"/>
        <v>0</v>
      </c>
      <c r="DK77" s="762">
        <f t="shared" si="83"/>
        <v>0</v>
      </c>
      <c r="DL77" s="762">
        <f t="shared" si="83"/>
        <v>0</v>
      </c>
      <c r="DM77" s="762">
        <f t="shared" si="83"/>
        <v>0</v>
      </c>
      <c r="DN77" s="762">
        <f t="shared" si="83"/>
        <v>0</v>
      </c>
      <c r="DO77" s="762">
        <f t="shared" si="83"/>
        <v>0</v>
      </c>
      <c r="DP77" s="762">
        <f t="shared" ref="DP77:DW77" si="84">SUMIF($C:$C,"61.6x",DP:DP)</f>
        <v>0</v>
      </c>
      <c r="DQ77" s="762">
        <f t="shared" si="84"/>
        <v>0</v>
      </c>
      <c r="DR77" s="762">
        <f t="shared" si="84"/>
        <v>0</v>
      </c>
      <c r="DS77" s="762">
        <f t="shared" si="84"/>
        <v>0</v>
      </c>
      <c r="DT77" s="762">
        <f t="shared" si="84"/>
        <v>0</v>
      </c>
      <c r="DU77" s="762">
        <f t="shared" si="84"/>
        <v>0</v>
      </c>
      <c r="DV77" s="762">
        <f t="shared" si="84"/>
        <v>0</v>
      </c>
      <c r="DW77" s="763">
        <f t="shared" si="84"/>
        <v>0</v>
      </c>
    </row>
    <row r="78" spans="2:127" x14ac:dyDescent="0.2">
      <c r="B78" s="154" t="s">
        <v>550</v>
      </c>
      <c r="C78" s="359" t="s">
        <v>551</v>
      </c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758"/>
      <c r="S78" s="759"/>
      <c r="T78" s="758"/>
      <c r="U78" s="759"/>
      <c r="V78" s="359"/>
      <c r="W78" s="359"/>
      <c r="X78" s="760">
        <f t="shared" ref="X78:BC78" si="85">SUMIF($C:$C,"61.7x",X:X)</f>
        <v>0</v>
      </c>
      <c r="Y78" s="760">
        <f t="shared" si="85"/>
        <v>0</v>
      </c>
      <c r="Z78" s="760">
        <f t="shared" si="85"/>
        <v>0</v>
      </c>
      <c r="AA78" s="760">
        <f t="shared" si="85"/>
        <v>0</v>
      </c>
      <c r="AB78" s="760">
        <f t="shared" si="85"/>
        <v>0</v>
      </c>
      <c r="AC78" s="760">
        <f t="shared" si="85"/>
        <v>0</v>
      </c>
      <c r="AD78" s="760">
        <f t="shared" si="85"/>
        <v>0</v>
      </c>
      <c r="AE78" s="760">
        <f t="shared" si="85"/>
        <v>0</v>
      </c>
      <c r="AF78" s="760">
        <f t="shared" si="85"/>
        <v>0</v>
      </c>
      <c r="AG78" s="760">
        <f t="shared" si="85"/>
        <v>0</v>
      </c>
      <c r="AH78" s="760">
        <f t="shared" si="85"/>
        <v>0</v>
      </c>
      <c r="AI78" s="760">
        <f t="shared" si="85"/>
        <v>0</v>
      </c>
      <c r="AJ78" s="760">
        <f t="shared" si="85"/>
        <v>0</v>
      </c>
      <c r="AK78" s="760">
        <f t="shared" si="85"/>
        <v>0</v>
      </c>
      <c r="AL78" s="760">
        <f t="shared" si="85"/>
        <v>0</v>
      </c>
      <c r="AM78" s="760">
        <f t="shared" si="85"/>
        <v>0</v>
      </c>
      <c r="AN78" s="760">
        <f t="shared" si="85"/>
        <v>0</v>
      </c>
      <c r="AO78" s="760">
        <f t="shared" si="85"/>
        <v>0</v>
      </c>
      <c r="AP78" s="760">
        <f t="shared" si="85"/>
        <v>0</v>
      </c>
      <c r="AQ78" s="760">
        <f t="shared" si="85"/>
        <v>0</v>
      </c>
      <c r="AR78" s="760">
        <f t="shared" si="85"/>
        <v>0</v>
      </c>
      <c r="AS78" s="760">
        <f t="shared" si="85"/>
        <v>0</v>
      </c>
      <c r="AT78" s="760">
        <f t="shared" si="85"/>
        <v>0</v>
      </c>
      <c r="AU78" s="760">
        <f t="shared" si="85"/>
        <v>0</v>
      </c>
      <c r="AV78" s="760">
        <f t="shared" si="85"/>
        <v>0</v>
      </c>
      <c r="AW78" s="760">
        <f t="shared" si="85"/>
        <v>0</v>
      </c>
      <c r="AX78" s="760">
        <f t="shared" si="85"/>
        <v>0</v>
      </c>
      <c r="AY78" s="760">
        <f t="shared" si="85"/>
        <v>0</v>
      </c>
      <c r="AZ78" s="760">
        <f t="shared" si="85"/>
        <v>0</v>
      </c>
      <c r="BA78" s="760">
        <f t="shared" si="85"/>
        <v>0</v>
      </c>
      <c r="BB78" s="760">
        <f t="shared" si="85"/>
        <v>0</v>
      </c>
      <c r="BC78" s="760">
        <f t="shared" si="85"/>
        <v>0</v>
      </c>
      <c r="BD78" s="760">
        <f t="shared" ref="BD78:CI78" si="86">SUMIF($C:$C,"61.7x",BD:BD)</f>
        <v>0</v>
      </c>
      <c r="BE78" s="760">
        <f t="shared" si="86"/>
        <v>0</v>
      </c>
      <c r="BF78" s="760">
        <f t="shared" si="86"/>
        <v>0</v>
      </c>
      <c r="BG78" s="760">
        <f t="shared" si="86"/>
        <v>0</v>
      </c>
      <c r="BH78" s="760">
        <f t="shared" si="86"/>
        <v>0</v>
      </c>
      <c r="BI78" s="760">
        <f t="shared" si="86"/>
        <v>0</v>
      </c>
      <c r="BJ78" s="760">
        <f t="shared" si="86"/>
        <v>0</v>
      </c>
      <c r="BK78" s="760">
        <f t="shared" si="86"/>
        <v>0</v>
      </c>
      <c r="BL78" s="760">
        <f t="shared" si="86"/>
        <v>0</v>
      </c>
      <c r="BM78" s="760">
        <f t="shared" si="86"/>
        <v>0</v>
      </c>
      <c r="BN78" s="760">
        <f t="shared" si="86"/>
        <v>0</v>
      </c>
      <c r="BO78" s="760">
        <f t="shared" si="86"/>
        <v>0</v>
      </c>
      <c r="BP78" s="760">
        <f t="shared" si="86"/>
        <v>0</v>
      </c>
      <c r="BQ78" s="760">
        <f t="shared" si="86"/>
        <v>0</v>
      </c>
      <c r="BR78" s="760">
        <f t="shared" si="86"/>
        <v>0</v>
      </c>
      <c r="BS78" s="760">
        <f t="shared" si="86"/>
        <v>0</v>
      </c>
      <c r="BT78" s="760">
        <f t="shared" si="86"/>
        <v>0</v>
      </c>
      <c r="BU78" s="760">
        <f t="shared" si="86"/>
        <v>0</v>
      </c>
      <c r="BV78" s="760">
        <f t="shared" si="86"/>
        <v>0</v>
      </c>
      <c r="BW78" s="760">
        <f t="shared" si="86"/>
        <v>0</v>
      </c>
      <c r="BX78" s="760">
        <f t="shared" si="86"/>
        <v>0</v>
      </c>
      <c r="BY78" s="760">
        <f t="shared" si="86"/>
        <v>0</v>
      </c>
      <c r="BZ78" s="760">
        <f t="shared" si="86"/>
        <v>0</v>
      </c>
      <c r="CA78" s="760">
        <f t="shared" si="86"/>
        <v>0</v>
      </c>
      <c r="CB78" s="760">
        <f t="shared" si="86"/>
        <v>0</v>
      </c>
      <c r="CC78" s="760">
        <f t="shared" si="86"/>
        <v>0</v>
      </c>
      <c r="CD78" s="760">
        <f t="shared" si="86"/>
        <v>0</v>
      </c>
      <c r="CE78" s="760">
        <f t="shared" si="86"/>
        <v>0</v>
      </c>
      <c r="CF78" s="760">
        <f t="shared" si="86"/>
        <v>0</v>
      </c>
      <c r="CG78" s="760">
        <f t="shared" si="86"/>
        <v>0</v>
      </c>
      <c r="CH78" s="760">
        <f t="shared" si="86"/>
        <v>0</v>
      </c>
      <c r="CI78" s="760">
        <f t="shared" si="86"/>
        <v>0</v>
      </c>
      <c r="CJ78" s="760">
        <f t="shared" ref="CJ78:DO78" si="87">SUMIF($C:$C,"61.7x",CJ:CJ)</f>
        <v>0</v>
      </c>
      <c r="CK78" s="760">
        <f t="shared" si="87"/>
        <v>0</v>
      </c>
      <c r="CL78" s="760">
        <f t="shared" si="87"/>
        <v>0</v>
      </c>
      <c r="CM78" s="760">
        <f t="shared" si="87"/>
        <v>0</v>
      </c>
      <c r="CN78" s="760">
        <f t="shared" si="87"/>
        <v>0</v>
      </c>
      <c r="CO78" s="760">
        <f t="shared" si="87"/>
        <v>0</v>
      </c>
      <c r="CP78" s="760">
        <f t="shared" si="87"/>
        <v>0</v>
      </c>
      <c r="CQ78" s="760">
        <f t="shared" si="87"/>
        <v>0</v>
      </c>
      <c r="CR78" s="760">
        <f t="shared" si="87"/>
        <v>0</v>
      </c>
      <c r="CS78" s="760">
        <f t="shared" si="87"/>
        <v>0</v>
      </c>
      <c r="CT78" s="760">
        <f t="shared" si="87"/>
        <v>0</v>
      </c>
      <c r="CU78" s="760">
        <f t="shared" si="87"/>
        <v>0</v>
      </c>
      <c r="CV78" s="760">
        <f t="shared" si="87"/>
        <v>0</v>
      </c>
      <c r="CW78" s="760">
        <f t="shared" si="87"/>
        <v>0</v>
      </c>
      <c r="CX78" s="760">
        <f t="shared" si="87"/>
        <v>0</v>
      </c>
      <c r="CY78" s="761">
        <f t="shared" si="87"/>
        <v>0</v>
      </c>
      <c r="CZ78" s="762">
        <f t="shared" si="87"/>
        <v>0</v>
      </c>
      <c r="DA78" s="762">
        <f t="shared" si="87"/>
        <v>0</v>
      </c>
      <c r="DB78" s="762">
        <f t="shared" si="87"/>
        <v>0</v>
      </c>
      <c r="DC78" s="762">
        <f t="shared" si="87"/>
        <v>0</v>
      </c>
      <c r="DD78" s="762">
        <f t="shared" si="87"/>
        <v>0</v>
      </c>
      <c r="DE78" s="762">
        <f t="shared" si="87"/>
        <v>0</v>
      </c>
      <c r="DF78" s="762">
        <f t="shared" si="87"/>
        <v>0</v>
      </c>
      <c r="DG78" s="762">
        <f t="shared" si="87"/>
        <v>0</v>
      </c>
      <c r="DH78" s="762">
        <f t="shared" si="87"/>
        <v>0</v>
      </c>
      <c r="DI78" s="762">
        <f t="shared" si="87"/>
        <v>0</v>
      </c>
      <c r="DJ78" s="762">
        <f t="shared" si="87"/>
        <v>0</v>
      </c>
      <c r="DK78" s="762">
        <f t="shared" si="87"/>
        <v>0</v>
      </c>
      <c r="DL78" s="762">
        <f t="shared" si="87"/>
        <v>0</v>
      </c>
      <c r="DM78" s="762">
        <f t="shared" si="87"/>
        <v>0</v>
      </c>
      <c r="DN78" s="762">
        <f t="shared" si="87"/>
        <v>0</v>
      </c>
      <c r="DO78" s="762">
        <f t="shared" si="87"/>
        <v>0</v>
      </c>
      <c r="DP78" s="762">
        <f t="shared" ref="DP78:DW78" si="88">SUMIF($C:$C,"61.7x",DP:DP)</f>
        <v>0</v>
      </c>
      <c r="DQ78" s="762">
        <f t="shared" si="88"/>
        <v>0</v>
      </c>
      <c r="DR78" s="762">
        <f t="shared" si="88"/>
        <v>0</v>
      </c>
      <c r="DS78" s="762">
        <f t="shared" si="88"/>
        <v>0</v>
      </c>
      <c r="DT78" s="762">
        <f t="shared" si="88"/>
        <v>0</v>
      </c>
      <c r="DU78" s="762">
        <f t="shared" si="88"/>
        <v>0</v>
      </c>
      <c r="DV78" s="762">
        <f t="shared" si="88"/>
        <v>0</v>
      </c>
      <c r="DW78" s="763">
        <f t="shared" si="88"/>
        <v>0</v>
      </c>
    </row>
    <row r="79" spans="2:127" x14ac:dyDescent="0.2">
      <c r="B79" s="154" t="s">
        <v>552</v>
      </c>
      <c r="C79" s="359" t="s">
        <v>553</v>
      </c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758"/>
      <c r="S79" s="759"/>
      <c r="T79" s="758"/>
      <c r="U79" s="759"/>
      <c r="V79" s="359"/>
      <c r="W79" s="359"/>
      <c r="X79" s="760">
        <f t="shared" ref="X79:BC79" si="89">SUMIF($C:$C,"61.8x",X:X)</f>
        <v>0</v>
      </c>
      <c r="Y79" s="760">
        <f t="shared" si="89"/>
        <v>0</v>
      </c>
      <c r="Z79" s="760">
        <f t="shared" si="89"/>
        <v>0</v>
      </c>
      <c r="AA79" s="760">
        <f t="shared" si="89"/>
        <v>0</v>
      </c>
      <c r="AB79" s="760">
        <f t="shared" si="89"/>
        <v>0</v>
      </c>
      <c r="AC79" s="760">
        <f t="shared" si="89"/>
        <v>0</v>
      </c>
      <c r="AD79" s="760">
        <f t="shared" si="89"/>
        <v>0</v>
      </c>
      <c r="AE79" s="760">
        <f t="shared" si="89"/>
        <v>0</v>
      </c>
      <c r="AF79" s="760">
        <f t="shared" si="89"/>
        <v>0</v>
      </c>
      <c r="AG79" s="760">
        <f t="shared" si="89"/>
        <v>0</v>
      </c>
      <c r="AH79" s="760">
        <f t="shared" si="89"/>
        <v>0</v>
      </c>
      <c r="AI79" s="760">
        <f t="shared" si="89"/>
        <v>0</v>
      </c>
      <c r="AJ79" s="760">
        <f t="shared" si="89"/>
        <v>0</v>
      </c>
      <c r="AK79" s="760">
        <f t="shared" si="89"/>
        <v>0</v>
      </c>
      <c r="AL79" s="760">
        <f t="shared" si="89"/>
        <v>0</v>
      </c>
      <c r="AM79" s="760">
        <f t="shared" si="89"/>
        <v>0</v>
      </c>
      <c r="AN79" s="760">
        <f t="shared" si="89"/>
        <v>0</v>
      </c>
      <c r="AO79" s="760">
        <f t="shared" si="89"/>
        <v>0</v>
      </c>
      <c r="AP79" s="760">
        <f t="shared" si="89"/>
        <v>0</v>
      </c>
      <c r="AQ79" s="760">
        <f t="shared" si="89"/>
        <v>0</v>
      </c>
      <c r="AR79" s="760">
        <f t="shared" si="89"/>
        <v>0</v>
      </c>
      <c r="AS79" s="760">
        <f t="shared" si="89"/>
        <v>0</v>
      </c>
      <c r="AT79" s="760">
        <f t="shared" si="89"/>
        <v>0</v>
      </c>
      <c r="AU79" s="760">
        <f t="shared" si="89"/>
        <v>0</v>
      </c>
      <c r="AV79" s="760">
        <f t="shared" si="89"/>
        <v>0</v>
      </c>
      <c r="AW79" s="760">
        <f t="shared" si="89"/>
        <v>0</v>
      </c>
      <c r="AX79" s="760">
        <f t="shared" si="89"/>
        <v>0</v>
      </c>
      <c r="AY79" s="760">
        <f t="shared" si="89"/>
        <v>0</v>
      </c>
      <c r="AZ79" s="760">
        <f t="shared" si="89"/>
        <v>0</v>
      </c>
      <c r="BA79" s="760">
        <f t="shared" si="89"/>
        <v>0</v>
      </c>
      <c r="BB79" s="760">
        <f t="shared" si="89"/>
        <v>0</v>
      </c>
      <c r="BC79" s="760">
        <f t="shared" si="89"/>
        <v>0</v>
      </c>
      <c r="BD79" s="760">
        <f t="shared" ref="BD79:CI79" si="90">SUMIF($C:$C,"61.8x",BD:BD)</f>
        <v>0</v>
      </c>
      <c r="BE79" s="760">
        <f t="shared" si="90"/>
        <v>0</v>
      </c>
      <c r="BF79" s="760">
        <f t="shared" si="90"/>
        <v>0</v>
      </c>
      <c r="BG79" s="760">
        <f t="shared" si="90"/>
        <v>0</v>
      </c>
      <c r="BH79" s="760">
        <f t="shared" si="90"/>
        <v>0</v>
      </c>
      <c r="BI79" s="760">
        <f t="shared" si="90"/>
        <v>0</v>
      </c>
      <c r="BJ79" s="760">
        <f t="shared" si="90"/>
        <v>0</v>
      </c>
      <c r="BK79" s="760">
        <f t="shared" si="90"/>
        <v>0</v>
      </c>
      <c r="BL79" s="760">
        <f t="shared" si="90"/>
        <v>0</v>
      </c>
      <c r="BM79" s="760">
        <f t="shared" si="90"/>
        <v>0</v>
      </c>
      <c r="BN79" s="760">
        <f t="shared" si="90"/>
        <v>0</v>
      </c>
      <c r="BO79" s="760">
        <f t="shared" si="90"/>
        <v>0</v>
      </c>
      <c r="BP79" s="760">
        <f t="shared" si="90"/>
        <v>0</v>
      </c>
      <c r="BQ79" s="760">
        <f t="shared" si="90"/>
        <v>0</v>
      </c>
      <c r="BR79" s="760">
        <f t="shared" si="90"/>
        <v>0</v>
      </c>
      <c r="BS79" s="760">
        <f t="shared" si="90"/>
        <v>0</v>
      </c>
      <c r="BT79" s="760">
        <f t="shared" si="90"/>
        <v>0</v>
      </c>
      <c r="BU79" s="760">
        <f t="shared" si="90"/>
        <v>0</v>
      </c>
      <c r="BV79" s="760">
        <f t="shared" si="90"/>
        <v>0</v>
      </c>
      <c r="BW79" s="760">
        <f t="shared" si="90"/>
        <v>0</v>
      </c>
      <c r="BX79" s="760">
        <f t="shared" si="90"/>
        <v>0</v>
      </c>
      <c r="BY79" s="760">
        <f t="shared" si="90"/>
        <v>0</v>
      </c>
      <c r="BZ79" s="760">
        <f t="shared" si="90"/>
        <v>0</v>
      </c>
      <c r="CA79" s="760">
        <f t="shared" si="90"/>
        <v>0</v>
      </c>
      <c r="CB79" s="760">
        <f t="shared" si="90"/>
        <v>0</v>
      </c>
      <c r="CC79" s="760">
        <f t="shared" si="90"/>
        <v>0</v>
      </c>
      <c r="CD79" s="760">
        <f t="shared" si="90"/>
        <v>0</v>
      </c>
      <c r="CE79" s="760">
        <f t="shared" si="90"/>
        <v>0</v>
      </c>
      <c r="CF79" s="760">
        <f t="shared" si="90"/>
        <v>0</v>
      </c>
      <c r="CG79" s="760">
        <f t="shared" si="90"/>
        <v>0</v>
      </c>
      <c r="CH79" s="760">
        <f t="shared" si="90"/>
        <v>0</v>
      </c>
      <c r="CI79" s="760">
        <f t="shared" si="90"/>
        <v>0</v>
      </c>
      <c r="CJ79" s="760">
        <f t="shared" ref="CJ79:DO79" si="91">SUMIF($C:$C,"61.8x",CJ:CJ)</f>
        <v>0</v>
      </c>
      <c r="CK79" s="760">
        <f t="shared" si="91"/>
        <v>0</v>
      </c>
      <c r="CL79" s="760">
        <f t="shared" si="91"/>
        <v>0</v>
      </c>
      <c r="CM79" s="760">
        <f t="shared" si="91"/>
        <v>0</v>
      </c>
      <c r="CN79" s="760">
        <f t="shared" si="91"/>
        <v>0</v>
      </c>
      <c r="CO79" s="760">
        <f t="shared" si="91"/>
        <v>0</v>
      </c>
      <c r="CP79" s="760">
        <f t="shared" si="91"/>
        <v>0</v>
      </c>
      <c r="CQ79" s="760">
        <f t="shared" si="91"/>
        <v>0</v>
      </c>
      <c r="CR79" s="760">
        <f t="shared" si="91"/>
        <v>0</v>
      </c>
      <c r="CS79" s="760">
        <f t="shared" si="91"/>
        <v>0</v>
      </c>
      <c r="CT79" s="760">
        <f t="shared" si="91"/>
        <v>0</v>
      </c>
      <c r="CU79" s="760">
        <f t="shared" si="91"/>
        <v>0</v>
      </c>
      <c r="CV79" s="760">
        <f t="shared" si="91"/>
        <v>0</v>
      </c>
      <c r="CW79" s="760">
        <f t="shared" si="91"/>
        <v>0</v>
      </c>
      <c r="CX79" s="760">
        <f t="shared" si="91"/>
        <v>0</v>
      </c>
      <c r="CY79" s="761">
        <f t="shared" si="91"/>
        <v>0</v>
      </c>
      <c r="CZ79" s="762">
        <f t="shared" si="91"/>
        <v>0</v>
      </c>
      <c r="DA79" s="762">
        <f t="shared" si="91"/>
        <v>0</v>
      </c>
      <c r="DB79" s="762">
        <f t="shared" si="91"/>
        <v>0</v>
      </c>
      <c r="DC79" s="762">
        <f t="shared" si="91"/>
        <v>0</v>
      </c>
      <c r="DD79" s="762">
        <f t="shared" si="91"/>
        <v>0</v>
      </c>
      <c r="DE79" s="762">
        <f t="shared" si="91"/>
        <v>0</v>
      </c>
      <c r="DF79" s="762">
        <f t="shared" si="91"/>
        <v>0</v>
      </c>
      <c r="DG79" s="762">
        <f t="shared" si="91"/>
        <v>0</v>
      </c>
      <c r="DH79" s="762">
        <f t="shared" si="91"/>
        <v>0</v>
      </c>
      <c r="DI79" s="762">
        <f t="shared" si="91"/>
        <v>0</v>
      </c>
      <c r="DJ79" s="762">
        <f t="shared" si="91"/>
        <v>0</v>
      </c>
      <c r="DK79" s="762">
        <f t="shared" si="91"/>
        <v>0</v>
      </c>
      <c r="DL79" s="762">
        <f t="shared" si="91"/>
        <v>0</v>
      </c>
      <c r="DM79" s="762">
        <f t="shared" si="91"/>
        <v>0</v>
      </c>
      <c r="DN79" s="762">
        <f t="shared" si="91"/>
        <v>0</v>
      </c>
      <c r="DO79" s="762">
        <f t="shared" si="91"/>
        <v>0</v>
      </c>
      <c r="DP79" s="762">
        <f t="shared" ref="DP79:DW79" si="92">SUMIF($C:$C,"61.8x",DP:DP)</f>
        <v>0</v>
      </c>
      <c r="DQ79" s="762">
        <f t="shared" si="92"/>
        <v>0</v>
      </c>
      <c r="DR79" s="762">
        <f t="shared" si="92"/>
        <v>0</v>
      </c>
      <c r="DS79" s="762">
        <f t="shared" si="92"/>
        <v>0</v>
      </c>
      <c r="DT79" s="762">
        <f t="shared" si="92"/>
        <v>0</v>
      </c>
      <c r="DU79" s="762">
        <f t="shared" si="92"/>
        <v>0</v>
      </c>
      <c r="DV79" s="762">
        <f t="shared" si="92"/>
        <v>0</v>
      </c>
      <c r="DW79" s="763">
        <f t="shared" si="92"/>
        <v>0</v>
      </c>
    </row>
    <row r="80" spans="2:127" x14ac:dyDescent="0.2">
      <c r="B80" s="154" t="s">
        <v>554</v>
      </c>
      <c r="C80" s="359" t="s">
        <v>555</v>
      </c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758"/>
      <c r="S80" s="759"/>
      <c r="T80" s="758"/>
      <c r="U80" s="759"/>
      <c r="V80" s="359"/>
      <c r="W80" s="359"/>
      <c r="X80" s="760">
        <f t="shared" ref="X80:BC80" si="93">SUMIF($C:$C,"61.9x",X:X)</f>
        <v>0</v>
      </c>
      <c r="Y80" s="760">
        <f t="shared" si="93"/>
        <v>0</v>
      </c>
      <c r="Z80" s="760">
        <f t="shared" si="93"/>
        <v>0</v>
      </c>
      <c r="AA80" s="760">
        <f t="shared" si="93"/>
        <v>0</v>
      </c>
      <c r="AB80" s="760">
        <f t="shared" si="93"/>
        <v>0</v>
      </c>
      <c r="AC80" s="760">
        <f t="shared" si="93"/>
        <v>0</v>
      </c>
      <c r="AD80" s="760">
        <f t="shared" si="93"/>
        <v>0</v>
      </c>
      <c r="AE80" s="760">
        <f t="shared" si="93"/>
        <v>0</v>
      </c>
      <c r="AF80" s="760">
        <f t="shared" si="93"/>
        <v>0</v>
      </c>
      <c r="AG80" s="760">
        <f t="shared" si="93"/>
        <v>0</v>
      </c>
      <c r="AH80" s="760">
        <f t="shared" si="93"/>
        <v>0</v>
      </c>
      <c r="AI80" s="760">
        <f t="shared" si="93"/>
        <v>0</v>
      </c>
      <c r="AJ80" s="760">
        <f t="shared" si="93"/>
        <v>0</v>
      </c>
      <c r="AK80" s="760">
        <f t="shared" si="93"/>
        <v>0</v>
      </c>
      <c r="AL80" s="760">
        <f t="shared" si="93"/>
        <v>0</v>
      </c>
      <c r="AM80" s="760">
        <f t="shared" si="93"/>
        <v>0</v>
      </c>
      <c r="AN80" s="760">
        <f t="shared" si="93"/>
        <v>0</v>
      </c>
      <c r="AO80" s="760">
        <f t="shared" si="93"/>
        <v>0</v>
      </c>
      <c r="AP80" s="760">
        <f t="shared" si="93"/>
        <v>0</v>
      </c>
      <c r="AQ80" s="760">
        <f t="shared" si="93"/>
        <v>0</v>
      </c>
      <c r="AR80" s="760">
        <f t="shared" si="93"/>
        <v>0</v>
      </c>
      <c r="AS80" s="760">
        <f t="shared" si="93"/>
        <v>0</v>
      </c>
      <c r="AT80" s="760">
        <f t="shared" si="93"/>
        <v>0</v>
      </c>
      <c r="AU80" s="760">
        <f t="shared" si="93"/>
        <v>0</v>
      </c>
      <c r="AV80" s="760">
        <f t="shared" si="93"/>
        <v>0</v>
      </c>
      <c r="AW80" s="760">
        <f t="shared" si="93"/>
        <v>0</v>
      </c>
      <c r="AX80" s="760">
        <f t="shared" si="93"/>
        <v>0</v>
      </c>
      <c r="AY80" s="760">
        <f t="shared" si="93"/>
        <v>0</v>
      </c>
      <c r="AZ80" s="760">
        <f t="shared" si="93"/>
        <v>0</v>
      </c>
      <c r="BA80" s="760">
        <f t="shared" si="93"/>
        <v>0</v>
      </c>
      <c r="BB80" s="760">
        <f t="shared" si="93"/>
        <v>0</v>
      </c>
      <c r="BC80" s="760">
        <f t="shared" si="93"/>
        <v>0</v>
      </c>
      <c r="BD80" s="760">
        <f t="shared" ref="BD80:CI80" si="94">SUMIF($C:$C,"61.9x",BD:BD)</f>
        <v>0</v>
      </c>
      <c r="BE80" s="760">
        <f t="shared" si="94"/>
        <v>0</v>
      </c>
      <c r="BF80" s="760">
        <f t="shared" si="94"/>
        <v>0</v>
      </c>
      <c r="BG80" s="760">
        <f t="shared" si="94"/>
        <v>0</v>
      </c>
      <c r="BH80" s="760">
        <f t="shared" si="94"/>
        <v>0</v>
      </c>
      <c r="BI80" s="760">
        <f t="shared" si="94"/>
        <v>0</v>
      </c>
      <c r="BJ80" s="760">
        <f t="shared" si="94"/>
        <v>0</v>
      </c>
      <c r="BK80" s="760">
        <f t="shared" si="94"/>
        <v>0</v>
      </c>
      <c r="BL80" s="760">
        <f t="shared" si="94"/>
        <v>0</v>
      </c>
      <c r="BM80" s="760">
        <f t="shared" si="94"/>
        <v>0</v>
      </c>
      <c r="BN80" s="760">
        <f t="shared" si="94"/>
        <v>0</v>
      </c>
      <c r="BO80" s="760">
        <f t="shared" si="94"/>
        <v>0</v>
      </c>
      <c r="BP80" s="760">
        <f t="shared" si="94"/>
        <v>0</v>
      </c>
      <c r="BQ80" s="760">
        <f t="shared" si="94"/>
        <v>0</v>
      </c>
      <c r="BR80" s="760">
        <f t="shared" si="94"/>
        <v>0</v>
      </c>
      <c r="BS80" s="760">
        <f t="shared" si="94"/>
        <v>0</v>
      </c>
      <c r="BT80" s="760">
        <f t="shared" si="94"/>
        <v>0</v>
      </c>
      <c r="BU80" s="760">
        <f t="shared" si="94"/>
        <v>0</v>
      </c>
      <c r="BV80" s="760">
        <f t="shared" si="94"/>
        <v>0</v>
      </c>
      <c r="BW80" s="760">
        <f t="shared" si="94"/>
        <v>0</v>
      </c>
      <c r="BX80" s="760">
        <f t="shared" si="94"/>
        <v>0</v>
      </c>
      <c r="BY80" s="760">
        <f t="shared" si="94"/>
        <v>0</v>
      </c>
      <c r="BZ80" s="760">
        <f t="shared" si="94"/>
        <v>0</v>
      </c>
      <c r="CA80" s="760">
        <f t="shared" si="94"/>
        <v>0</v>
      </c>
      <c r="CB80" s="760">
        <f t="shared" si="94"/>
        <v>0</v>
      </c>
      <c r="CC80" s="760">
        <f t="shared" si="94"/>
        <v>0</v>
      </c>
      <c r="CD80" s="760">
        <f t="shared" si="94"/>
        <v>0</v>
      </c>
      <c r="CE80" s="760">
        <f t="shared" si="94"/>
        <v>0</v>
      </c>
      <c r="CF80" s="760">
        <f t="shared" si="94"/>
        <v>0</v>
      </c>
      <c r="CG80" s="760">
        <f t="shared" si="94"/>
        <v>0</v>
      </c>
      <c r="CH80" s="760">
        <f t="shared" si="94"/>
        <v>0</v>
      </c>
      <c r="CI80" s="760">
        <f t="shared" si="94"/>
        <v>0</v>
      </c>
      <c r="CJ80" s="760">
        <f t="shared" ref="CJ80:DO80" si="95">SUMIF($C:$C,"61.9x",CJ:CJ)</f>
        <v>0</v>
      </c>
      <c r="CK80" s="760">
        <f t="shared" si="95"/>
        <v>0</v>
      </c>
      <c r="CL80" s="760">
        <f t="shared" si="95"/>
        <v>0</v>
      </c>
      <c r="CM80" s="760">
        <f t="shared" si="95"/>
        <v>0</v>
      </c>
      <c r="CN80" s="760">
        <f t="shared" si="95"/>
        <v>0</v>
      </c>
      <c r="CO80" s="760">
        <f t="shared" si="95"/>
        <v>0</v>
      </c>
      <c r="CP80" s="760">
        <f t="shared" si="95"/>
        <v>0</v>
      </c>
      <c r="CQ80" s="760">
        <f t="shared" si="95"/>
        <v>0</v>
      </c>
      <c r="CR80" s="760">
        <f t="shared" si="95"/>
        <v>0</v>
      </c>
      <c r="CS80" s="760">
        <f t="shared" si="95"/>
        <v>0</v>
      </c>
      <c r="CT80" s="760">
        <f t="shared" si="95"/>
        <v>0</v>
      </c>
      <c r="CU80" s="760">
        <f t="shared" si="95"/>
        <v>0</v>
      </c>
      <c r="CV80" s="760">
        <f t="shared" si="95"/>
        <v>0</v>
      </c>
      <c r="CW80" s="760">
        <f t="shared" si="95"/>
        <v>0</v>
      </c>
      <c r="CX80" s="760">
        <f t="shared" si="95"/>
        <v>0</v>
      </c>
      <c r="CY80" s="761">
        <f t="shared" si="95"/>
        <v>0</v>
      </c>
      <c r="CZ80" s="762">
        <f t="shared" si="95"/>
        <v>0</v>
      </c>
      <c r="DA80" s="762">
        <f t="shared" si="95"/>
        <v>0</v>
      </c>
      <c r="DB80" s="762">
        <f t="shared" si="95"/>
        <v>0</v>
      </c>
      <c r="DC80" s="762">
        <f t="shared" si="95"/>
        <v>0</v>
      </c>
      <c r="DD80" s="762">
        <f t="shared" si="95"/>
        <v>0</v>
      </c>
      <c r="DE80" s="762">
        <f t="shared" si="95"/>
        <v>0</v>
      </c>
      <c r="DF80" s="762">
        <f t="shared" si="95"/>
        <v>0</v>
      </c>
      <c r="DG80" s="762">
        <f t="shared" si="95"/>
        <v>0</v>
      </c>
      <c r="DH80" s="762">
        <f t="shared" si="95"/>
        <v>0</v>
      </c>
      <c r="DI80" s="762">
        <f t="shared" si="95"/>
        <v>0</v>
      </c>
      <c r="DJ80" s="762">
        <f t="shared" si="95"/>
        <v>0</v>
      </c>
      <c r="DK80" s="762">
        <f t="shared" si="95"/>
        <v>0</v>
      </c>
      <c r="DL80" s="762">
        <f t="shared" si="95"/>
        <v>0</v>
      </c>
      <c r="DM80" s="762">
        <f t="shared" si="95"/>
        <v>0</v>
      </c>
      <c r="DN80" s="762">
        <f t="shared" si="95"/>
        <v>0</v>
      </c>
      <c r="DO80" s="762">
        <f t="shared" si="95"/>
        <v>0</v>
      </c>
      <c r="DP80" s="762">
        <f t="shared" ref="DP80:DW80" si="96">SUMIF($C:$C,"61.9x",DP:DP)</f>
        <v>0</v>
      </c>
      <c r="DQ80" s="762">
        <f t="shared" si="96"/>
        <v>0</v>
      </c>
      <c r="DR80" s="762">
        <f t="shared" si="96"/>
        <v>0</v>
      </c>
      <c r="DS80" s="762">
        <f t="shared" si="96"/>
        <v>0</v>
      </c>
      <c r="DT80" s="762">
        <f t="shared" si="96"/>
        <v>0</v>
      </c>
      <c r="DU80" s="762">
        <f t="shared" si="96"/>
        <v>0</v>
      </c>
      <c r="DV80" s="762">
        <f t="shared" si="96"/>
        <v>0</v>
      </c>
      <c r="DW80" s="763">
        <f t="shared" si="96"/>
        <v>0</v>
      </c>
    </row>
    <row r="81" spans="2:127" ht="15.75" thickBot="1" x14ac:dyDescent="0.25">
      <c r="B81" s="155" t="s">
        <v>556</v>
      </c>
      <c r="C81" s="360" t="s">
        <v>557</v>
      </c>
      <c r="D81" s="360"/>
      <c r="E81" s="360"/>
      <c r="F81" s="360"/>
      <c r="G81" s="360"/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777"/>
      <c r="S81" s="778"/>
      <c r="T81" s="777"/>
      <c r="U81" s="778"/>
      <c r="V81" s="360"/>
      <c r="W81" s="360"/>
      <c r="X81" s="779">
        <f t="shared" ref="X81:BC81" si="97">SUMIF($C:$C,"61.10x",X:X)</f>
        <v>0</v>
      </c>
      <c r="Y81" s="779">
        <f t="shared" si="97"/>
        <v>0</v>
      </c>
      <c r="Z81" s="779">
        <f t="shared" si="97"/>
        <v>0</v>
      </c>
      <c r="AA81" s="779">
        <f t="shared" si="97"/>
        <v>0</v>
      </c>
      <c r="AB81" s="779">
        <f t="shared" si="97"/>
        <v>0</v>
      </c>
      <c r="AC81" s="779">
        <f t="shared" si="97"/>
        <v>0</v>
      </c>
      <c r="AD81" s="779">
        <f t="shared" si="97"/>
        <v>0</v>
      </c>
      <c r="AE81" s="779">
        <f t="shared" si="97"/>
        <v>0</v>
      </c>
      <c r="AF81" s="779">
        <f t="shared" si="97"/>
        <v>0</v>
      </c>
      <c r="AG81" s="779">
        <f t="shared" si="97"/>
        <v>0</v>
      </c>
      <c r="AH81" s="779">
        <f t="shared" si="97"/>
        <v>0</v>
      </c>
      <c r="AI81" s="779">
        <f t="shared" si="97"/>
        <v>0</v>
      </c>
      <c r="AJ81" s="779">
        <f t="shared" si="97"/>
        <v>0</v>
      </c>
      <c r="AK81" s="779">
        <f t="shared" si="97"/>
        <v>0</v>
      </c>
      <c r="AL81" s="779">
        <f t="shared" si="97"/>
        <v>0</v>
      </c>
      <c r="AM81" s="779">
        <f t="shared" si="97"/>
        <v>0</v>
      </c>
      <c r="AN81" s="779">
        <f t="shared" si="97"/>
        <v>0</v>
      </c>
      <c r="AO81" s="779">
        <f t="shared" si="97"/>
        <v>0</v>
      </c>
      <c r="AP81" s="779">
        <f t="shared" si="97"/>
        <v>0</v>
      </c>
      <c r="AQ81" s="779">
        <f t="shared" si="97"/>
        <v>0</v>
      </c>
      <c r="AR81" s="779">
        <f t="shared" si="97"/>
        <v>0</v>
      </c>
      <c r="AS81" s="779">
        <f t="shared" si="97"/>
        <v>0</v>
      </c>
      <c r="AT81" s="779">
        <f t="shared" si="97"/>
        <v>0</v>
      </c>
      <c r="AU81" s="779">
        <f t="shared" si="97"/>
        <v>0</v>
      </c>
      <c r="AV81" s="779">
        <f t="shared" si="97"/>
        <v>0</v>
      </c>
      <c r="AW81" s="779">
        <f t="shared" si="97"/>
        <v>0</v>
      </c>
      <c r="AX81" s="779">
        <f t="shared" si="97"/>
        <v>0</v>
      </c>
      <c r="AY81" s="779">
        <f t="shared" si="97"/>
        <v>0</v>
      </c>
      <c r="AZ81" s="779">
        <f t="shared" si="97"/>
        <v>0</v>
      </c>
      <c r="BA81" s="779">
        <f t="shared" si="97"/>
        <v>0</v>
      </c>
      <c r="BB81" s="779">
        <f t="shared" si="97"/>
        <v>0</v>
      </c>
      <c r="BC81" s="779">
        <f t="shared" si="97"/>
        <v>0</v>
      </c>
      <c r="BD81" s="779">
        <f t="shared" ref="BD81:CI81" si="98">SUMIF($C:$C,"61.10x",BD:BD)</f>
        <v>0</v>
      </c>
      <c r="BE81" s="779">
        <f t="shared" si="98"/>
        <v>0</v>
      </c>
      <c r="BF81" s="779">
        <f t="shared" si="98"/>
        <v>0</v>
      </c>
      <c r="BG81" s="779">
        <f t="shared" si="98"/>
        <v>0</v>
      </c>
      <c r="BH81" s="779">
        <f t="shared" si="98"/>
        <v>0</v>
      </c>
      <c r="BI81" s="779">
        <f t="shared" si="98"/>
        <v>0</v>
      </c>
      <c r="BJ81" s="779">
        <f t="shared" si="98"/>
        <v>0</v>
      </c>
      <c r="BK81" s="779">
        <f t="shared" si="98"/>
        <v>0</v>
      </c>
      <c r="BL81" s="779">
        <f t="shared" si="98"/>
        <v>0</v>
      </c>
      <c r="BM81" s="779">
        <f t="shared" si="98"/>
        <v>0</v>
      </c>
      <c r="BN81" s="779">
        <f t="shared" si="98"/>
        <v>0</v>
      </c>
      <c r="BO81" s="779">
        <f t="shared" si="98"/>
        <v>0</v>
      </c>
      <c r="BP81" s="779">
        <f t="shared" si="98"/>
        <v>0</v>
      </c>
      <c r="BQ81" s="779">
        <f t="shared" si="98"/>
        <v>0</v>
      </c>
      <c r="BR81" s="779">
        <f t="shared" si="98"/>
        <v>0</v>
      </c>
      <c r="BS81" s="779">
        <f t="shared" si="98"/>
        <v>0</v>
      </c>
      <c r="BT81" s="779">
        <f t="shared" si="98"/>
        <v>0</v>
      </c>
      <c r="BU81" s="779">
        <f t="shared" si="98"/>
        <v>0</v>
      </c>
      <c r="BV81" s="779">
        <f t="shared" si="98"/>
        <v>0</v>
      </c>
      <c r="BW81" s="779">
        <f t="shared" si="98"/>
        <v>0</v>
      </c>
      <c r="BX81" s="779">
        <f t="shared" si="98"/>
        <v>0</v>
      </c>
      <c r="BY81" s="779">
        <f t="shared" si="98"/>
        <v>0</v>
      </c>
      <c r="BZ81" s="779">
        <f t="shared" si="98"/>
        <v>0</v>
      </c>
      <c r="CA81" s="779">
        <f t="shared" si="98"/>
        <v>0</v>
      </c>
      <c r="CB81" s="779">
        <f t="shared" si="98"/>
        <v>0</v>
      </c>
      <c r="CC81" s="779">
        <f t="shared" si="98"/>
        <v>0</v>
      </c>
      <c r="CD81" s="779">
        <f t="shared" si="98"/>
        <v>0</v>
      </c>
      <c r="CE81" s="779">
        <f t="shared" si="98"/>
        <v>0</v>
      </c>
      <c r="CF81" s="779">
        <f t="shared" si="98"/>
        <v>0</v>
      </c>
      <c r="CG81" s="779">
        <f t="shared" si="98"/>
        <v>0</v>
      </c>
      <c r="CH81" s="779">
        <f t="shared" si="98"/>
        <v>0</v>
      </c>
      <c r="CI81" s="779">
        <f t="shared" si="98"/>
        <v>0</v>
      </c>
      <c r="CJ81" s="779">
        <f t="shared" ref="CJ81:DO81" si="99">SUMIF($C:$C,"61.10x",CJ:CJ)</f>
        <v>0</v>
      </c>
      <c r="CK81" s="779">
        <f t="shared" si="99"/>
        <v>0</v>
      </c>
      <c r="CL81" s="779">
        <f t="shared" si="99"/>
        <v>0</v>
      </c>
      <c r="CM81" s="779">
        <f t="shared" si="99"/>
        <v>0</v>
      </c>
      <c r="CN81" s="779">
        <f t="shared" si="99"/>
        <v>0</v>
      </c>
      <c r="CO81" s="779">
        <f t="shared" si="99"/>
        <v>0</v>
      </c>
      <c r="CP81" s="779">
        <f t="shared" si="99"/>
        <v>0</v>
      </c>
      <c r="CQ81" s="779">
        <f t="shared" si="99"/>
        <v>0</v>
      </c>
      <c r="CR81" s="779">
        <f t="shared" si="99"/>
        <v>0</v>
      </c>
      <c r="CS81" s="779">
        <f t="shared" si="99"/>
        <v>0</v>
      </c>
      <c r="CT81" s="779">
        <f t="shared" si="99"/>
        <v>0</v>
      </c>
      <c r="CU81" s="779">
        <f t="shared" si="99"/>
        <v>0</v>
      </c>
      <c r="CV81" s="779">
        <f t="shared" si="99"/>
        <v>0</v>
      </c>
      <c r="CW81" s="779">
        <f t="shared" si="99"/>
        <v>0</v>
      </c>
      <c r="CX81" s="779">
        <f t="shared" si="99"/>
        <v>0</v>
      </c>
      <c r="CY81" s="780">
        <f t="shared" si="99"/>
        <v>0</v>
      </c>
      <c r="CZ81" s="781">
        <f t="shared" si="99"/>
        <v>0</v>
      </c>
      <c r="DA81" s="781">
        <f t="shared" si="99"/>
        <v>0</v>
      </c>
      <c r="DB81" s="781">
        <f t="shared" si="99"/>
        <v>0</v>
      </c>
      <c r="DC81" s="781">
        <f t="shared" si="99"/>
        <v>0</v>
      </c>
      <c r="DD81" s="781">
        <f t="shared" si="99"/>
        <v>0</v>
      </c>
      <c r="DE81" s="781">
        <f t="shared" si="99"/>
        <v>0</v>
      </c>
      <c r="DF81" s="781">
        <f t="shared" si="99"/>
        <v>0</v>
      </c>
      <c r="DG81" s="781">
        <f t="shared" si="99"/>
        <v>0</v>
      </c>
      <c r="DH81" s="781">
        <f t="shared" si="99"/>
        <v>0</v>
      </c>
      <c r="DI81" s="781">
        <f t="shared" si="99"/>
        <v>0</v>
      </c>
      <c r="DJ81" s="781">
        <f t="shared" si="99"/>
        <v>0</v>
      </c>
      <c r="DK81" s="781">
        <f t="shared" si="99"/>
        <v>0</v>
      </c>
      <c r="DL81" s="781">
        <f t="shared" si="99"/>
        <v>0</v>
      </c>
      <c r="DM81" s="781">
        <f t="shared" si="99"/>
        <v>0</v>
      </c>
      <c r="DN81" s="781">
        <f t="shared" si="99"/>
        <v>0</v>
      </c>
      <c r="DO81" s="781">
        <f t="shared" si="99"/>
        <v>0</v>
      </c>
      <c r="DP81" s="781">
        <f t="shared" ref="DP81:DW81" si="100">SUMIF($C:$C,"61.10x",DP:DP)</f>
        <v>0</v>
      </c>
      <c r="DQ81" s="781">
        <f t="shared" si="100"/>
        <v>0</v>
      </c>
      <c r="DR81" s="781">
        <f t="shared" si="100"/>
        <v>0</v>
      </c>
      <c r="DS81" s="781">
        <f t="shared" si="100"/>
        <v>0</v>
      </c>
      <c r="DT81" s="781">
        <f t="shared" si="100"/>
        <v>0</v>
      </c>
      <c r="DU81" s="781">
        <f t="shared" si="100"/>
        <v>0</v>
      </c>
      <c r="DV81" s="781">
        <f t="shared" si="100"/>
        <v>0</v>
      </c>
      <c r="DW81" s="782">
        <f t="shared" si="100"/>
        <v>0</v>
      </c>
    </row>
    <row r="82" spans="2:127" hidden="1" x14ac:dyDescent="0.2">
      <c r="B82" s="783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69"/>
      <c r="DE82" s="169"/>
      <c r="DF82" s="169"/>
      <c r="DG82" s="169"/>
      <c r="DH82" s="169"/>
      <c r="DI82" s="169"/>
      <c r="DJ82" s="169"/>
      <c r="DK82" s="169"/>
      <c r="DL82" s="169"/>
      <c r="DM82" s="169"/>
      <c r="DN82" s="169"/>
      <c r="DO82" s="169"/>
      <c r="DP82" s="169"/>
      <c r="DQ82" s="169"/>
      <c r="DR82" s="169"/>
      <c r="DS82" s="169"/>
      <c r="DT82" s="169"/>
      <c r="DU82" s="169"/>
      <c r="DV82" s="169"/>
      <c r="DW82" s="169"/>
    </row>
    <row r="83" spans="2:127" hidden="1" x14ac:dyDescent="0.2">
      <c r="B83" s="783"/>
      <c r="C83" s="169"/>
      <c r="D83" s="169"/>
      <c r="E83" s="169"/>
      <c r="F83" s="649"/>
      <c r="G83" s="169"/>
      <c r="H83" s="169"/>
      <c r="I83" s="169"/>
      <c r="J83" s="169"/>
      <c r="K83" s="169"/>
      <c r="L83" s="169"/>
      <c r="M83" s="169"/>
      <c r="N83" s="169"/>
      <c r="O83" s="169"/>
      <c r="P83" s="169" t="s">
        <v>558</v>
      </c>
      <c r="Q83" s="169"/>
      <c r="R83" s="169"/>
      <c r="S83" s="169"/>
      <c r="T83" s="169"/>
      <c r="U83" s="169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69"/>
      <c r="DJ83" s="169"/>
      <c r="DK83" s="169"/>
      <c r="DL83" s="169"/>
      <c r="DM83" s="169"/>
      <c r="DN83" s="169"/>
      <c r="DO83" s="169"/>
      <c r="DP83" s="169"/>
      <c r="DQ83" s="169"/>
      <c r="DR83" s="169"/>
      <c r="DS83" s="169"/>
      <c r="DT83" s="169"/>
      <c r="DU83" s="169"/>
      <c r="DV83" s="169"/>
      <c r="DW83" s="169"/>
    </row>
    <row r="84" spans="2:127" hidden="1" x14ac:dyDescent="0.2">
      <c r="B84" s="783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69"/>
      <c r="DA84" s="169"/>
      <c r="DB84" s="169"/>
      <c r="DC84" s="169"/>
      <c r="DD84" s="169"/>
      <c r="DE84" s="169"/>
      <c r="DF84" s="169"/>
      <c r="DG84" s="169"/>
      <c r="DH84" s="169"/>
      <c r="DI84" s="169"/>
      <c r="DJ84" s="169"/>
      <c r="DK84" s="169"/>
      <c r="DL84" s="169"/>
      <c r="DM84" s="169"/>
      <c r="DN84" s="169"/>
      <c r="DO84" s="169"/>
      <c r="DP84" s="169"/>
      <c r="DQ84" s="169"/>
      <c r="DR84" s="169"/>
      <c r="DS84" s="169"/>
      <c r="DT84" s="169"/>
      <c r="DU84" s="169"/>
      <c r="DV84" s="169"/>
      <c r="DW84" s="169"/>
    </row>
    <row r="85" spans="2:127" hidden="1" x14ac:dyDescent="0.2">
      <c r="B85" s="783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69"/>
      <c r="DU85" s="169"/>
      <c r="DV85" s="169"/>
      <c r="DW85" s="169"/>
    </row>
    <row r="86" spans="2:127" hidden="1" x14ac:dyDescent="0.2">
      <c r="B86" s="783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69"/>
      <c r="DH86" s="169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69"/>
      <c r="DU86" s="169"/>
      <c r="DV86" s="169"/>
      <c r="DW86" s="169"/>
    </row>
    <row r="87" spans="2:127" hidden="1" x14ac:dyDescent="0.2">
      <c r="B87" s="783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  <c r="CW87" s="169"/>
      <c r="CX87" s="169"/>
      <c r="CY87" s="169"/>
      <c r="CZ87" s="169"/>
      <c r="DA87" s="169"/>
      <c r="DB87" s="169"/>
      <c r="DC87" s="169"/>
      <c r="DD87" s="169"/>
      <c r="DE87" s="169"/>
      <c r="DF87" s="169"/>
      <c r="DG87" s="169"/>
      <c r="DH87" s="169"/>
      <c r="DI87" s="169"/>
      <c r="DJ87" s="169"/>
      <c r="DK87" s="169"/>
      <c r="DL87" s="169"/>
      <c r="DM87" s="169"/>
      <c r="DN87" s="169"/>
      <c r="DO87" s="169"/>
      <c r="DP87" s="169"/>
      <c r="DQ87" s="169"/>
      <c r="DR87" s="169"/>
      <c r="DS87" s="169"/>
      <c r="DT87" s="169"/>
      <c r="DU87" s="169"/>
      <c r="DV87" s="169"/>
      <c r="DW87" s="169"/>
    </row>
    <row r="88" spans="2:127" hidden="1" x14ac:dyDescent="0.2">
      <c r="B88" s="783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69"/>
      <c r="DD88" s="169"/>
      <c r="DE88" s="169"/>
      <c r="DF88" s="169"/>
      <c r="DG88" s="169"/>
      <c r="DH88" s="169"/>
      <c r="DI88" s="169"/>
      <c r="DJ88" s="169"/>
      <c r="DK88" s="169"/>
      <c r="DL88" s="169"/>
      <c r="DM88" s="169"/>
      <c r="DN88" s="169"/>
      <c r="DO88" s="169"/>
      <c r="DP88" s="169"/>
      <c r="DQ88" s="169"/>
      <c r="DR88" s="169"/>
      <c r="DS88" s="169"/>
      <c r="DT88" s="169"/>
      <c r="DU88" s="169"/>
      <c r="DV88" s="169"/>
      <c r="DW88" s="169"/>
    </row>
    <row r="89" spans="2:127" hidden="1" x14ac:dyDescent="0.2">
      <c r="B89" s="783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69"/>
      <c r="CT89" s="169"/>
      <c r="CU89" s="169"/>
      <c r="CV89" s="169"/>
      <c r="CW89" s="169"/>
      <c r="CX89" s="169"/>
      <c r="CY89" s="169"/>
      <c r="CZ89" s="169"/>
      <c r="DA89" s="169"/>
      <c r="DB89" s="169"/>
      <c r="DC89" s="169"/>
      <c r="DD89" s="169"/>
      <c r="DE89" s="169"/>
      <c r="DF89" s="169"/>
      <c r="DG89" s="169"/>
      <c r="DH89" s="169"/>
      <c r="DI89" s="169"/>
      <c r="DJ89" s="169"/>
      <c r="DK89" s="169"/>
      <c r="DL89" s="169"/>
      <c r="DM89" s="169"/>
      <c r="DN89" s="169"/>
      <c r="DO89" s="169"/>
      <c r="DP89" s="169"/>
      <c r="DQ89" s="169"/>
      <c r="DR89" s="169"/>
      <c r="DS89" s="169"/>
      <c r="DT89" s="169"/>
      <c r="DU89" s="169"/>
      <c r="DV89" s="169"/>
      <c r="DW89" s="169"/>
    </row>
    <row r="90" spans="2:127" hidden="1" x14ac:dyDescent="0.2">
      <c r="B90" s="783"/>
      <c r="C90" s="784">
        <f>'TITLE PAGE'!A9</f>
        <v>0</v>
      </c>
      <c r="D90" s="785">
        <f>'TITLE PAGE'!C9</f>
        <v>0</v>
      </c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  <c r="CW90" s="169"/>
      <c r="CX90" s="169"/>
      <c r="CY90" s="169"/>
      <c r="CZ90" s="169"/>
      <c r="DA90" s="169"/>
      <c r="DB90" s="169"/>
      <c r="DC90" s="169"/>
      <c r="DD90" s="169"/>
      <c r="DE90" s="169"/>
      <c r="DF90" s="169"/>
      <c r="DG90" s="169"/>
      <c r="DH90" s="169"/>
      <c r="DI90" s="169"/>
      <c r="DJ90" s="169"/>
      <c r="DK90" s="169"/>
      <c r="DL90" s="169"/>
      <c r="DM90" s="169"/>
      <c r="DN90" s="169"/>
      <c r="DO90" s="169"/>
      <c r="DP90" s="169"/>
      <c r="DQ90" s="169"/>
      <c r="DR90" s="169"/>
      <c r="DS90" s="169"/>
      <c r="DT90" s="169"/>
      <c r="DU90" s="169"/>
      <c r="DV90" s="169"/>
      <c r="DW90" s="169"/>
    </row>
    <row r="91" spans="2:127" hidden="1" x14ac:dyDescent="0.2">
      <c r="B91" s="786"/>
      <c r="C91" s="787">
        <f>'TITLE PAGE'!A10</f>
        <v>0</v>
      </c>
      <c r="D91" s="788">
        <f>'TITLE PAGE'!C10</f>
        <v>0</v>
      </c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9"/>
      <c r="T91" s="169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9"/>
      <c r="CE91" s="169"/>
      <c r="CF91" s="169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  <c r="CW91" s="169"/>
      <c r="CX91" s="169"/>
      <c r="CY91" s="169"/>
      <c r="CZ91" s="169"/>
      <c r="DA91" s="169"/>
      <c r="DB91" s="169"/>
      <c r="DC91" s="169"/>
      <c r="DD91" s="169"/>
      <c r="DE91" s="169"/>
      <c r="DF91" s="169"/>
      <c r="DG91" s="169"/>
      <c r="DH91" s="169"/>
      <c r="DI91" s="169"/>
      <c r="DJ91" s="169"/>
      <c r="DK91" s="169"/>
      <c r="DL91" s="169"/>
      <c r="DM91" s="169"/>
      <c r="DN91" s="169"/>
      <c r="DO91" s="169"/>
      <c r="DP91" s="169"/>
      <c r="DQ91" s="169"/>
      <c r="DR91" s="169"/>
      <c r="DS91" s="169"/>
      <c r="DT91" s="169"/>
      <c r="DU91" s="169"/>
      <c r="DV91" s="169"/>
      <c r="DW91" s="169"/>
    </row>
    <row r="92" spans="2:127" hidden="1" x14ac:dyDescent="0.2">
      <c r="B92" s="786"/>
      <c r="C92" s="787">
        <f>'TITLE PAGE'!A11</f>
        <v>0</v>
      </c>
      <c r="D92" s="788">
        <f>'TITLE PAGE'!C11</f>
        <v>0</v>
      </c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9"/>
      <c r="T92" s="169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9"/>
      <c r="CE92" s="169"/>
      <c r="CF92" s="169"/>
      <c r="CG92" s="169"/>
      <c r="CH92" s="169"/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  <c r="CW92" s="169"/>
      <c r="CX92" s="169"/>
      <c r="CY92" s="169"/>
      <c r="CZ92" s="169"/>
      <c r="DA92" s="169"/>
      <c r="DB92" s="169"/>
      <c r="DC92" s="169"/>
      <c r="DD92" s="169"/>
      <c r="DE92" s="169"/>
      <c r="DF92" s="169"/>
      <c r="DG92" s="169"/>
      <c r="DH92" s="169"/>
      <c r="DI92" s="169"/>
      <c r="DJ92" s="169"/>
      <c r="DK92" s="169"/>
      <c r="DL92" s="169"/>
      <c r="DM92" s="169"/>
      <c r="DN92" s="169"/>
      <c r="DO92" s="169"/>
      <c r="DP92" s="169"/>
      <c r="DQ92" s="169"/>
      <c r="DR92" s="169"/>
      <c r="DS92" s="169"/>
      <c r="DT92" s="169"/>
      <c r="DU92" s="169"/>
      <c r="DV92" s="169"/>
      <c r="DW92" s="169"/>
    </row>
    <row r="93" spans="2:127" hidden="1" x14ac:dyDescent="0.2">
      <c r="B93" s="786"/>
      <c r="C93" s="787">
        <f>'TITLE PAGE'!A12</f>
        <v>0</v>
      </c>
      <c r="D93" s="788">
        <f>'TITLE PAGE'!C12</f>
        <v>0</v>
      </c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9"/>
      <c r="T93" s="169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  <c r="CV93" s="169"/>
      <c r="CW93" s="169"/>
      <c r="CX93" s="169"/>
      <c r="CY93" s="169"/>
      <c r="CZ93" s="169"/>
      <c r="DA93" s="169"/>
      <c r="DB93" s="169"/>
      <c r="DC93" s="169"/>
      <c r="DD93" s="169"/>
      <c r="DE93" s="169"/>
      <c r="DF93" s="169"/>
      <c r="DG93" s="169"/>
      <c r="DH93" s="169"/>
      <c r="DI93" s="169"/>
      <c r="DJ93" s="169"/>
      <c r="DK93" s="169"/>
      <c r="DL93" s="169"/>
      <c r="DM93" s="169"/>
      <c r="DN93" s="169"/>
      <c r="DO93" s="169"/>
      <c r="DP93" s="169"/>
      <c r="DQ93" s="169"/>
      <c r="DR93" s="169"/>
      <c r="DS93" s="169"/>
      <c r="DT93" s="169"/>
      <c r="DU93" s="169"/>
      <c r="DV93" s="169"/>
      <c r="DW93" s="169"/>
    </row>
    <row r="94" spans="2:127" hidden="1" x14ac:dyDescent="0.2">
      <c r="B94" s="786"/>
      <c r="C94" s="789">
        <f>'TITLE PAGE'!A13</f>
        <v>0</v>
      </c>
      <c r="D94" s="790">
        <f>'TITLE PAGE'!C13</f>
        <v>0</v>
      </c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9"/>
      <c r="T94" s="169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69"/>
      <c r="CZ94" s="169"/>
      <c r="DA94" s="169"/>
      <c r="DB94" s="169"/>
      <c r="DC94" s="169"/>
      <c r="DD94" s="169"/>
      <c r="DE94" s="169"/>
      <c r="DF94" s="169"/>
      <c r="DG94" s="169"/>
      <c r="DH94" s="169"/>
      <c r="DI94" s="169"/>
      <c r="DJ94" s="169"/>
      <c r="DK94" s="169"/>
      <c r="DL94" s="169"/>
      <c r="DM94" s="169"/>
      <c r="DN94" s="169"/>
      <c r="DO94" s="169"/>
      <c r="DP94" s="169"/>
      <c r="DQ94" s="169"/>
      <c r="DR94" s="169"/>
      <c r="DS94" s="169"/>
      <c r="DT94" s="169"/>
      <c r="DU94" s="169"/>
      <c r="DV94" s="169"/>
      <c r="DW94" s="169"/>
    </row>
    <row r="95" spans="2:127" hidden="1" x14ac:dyDescent="0.2">
      <c r="B95" s="786"/>
      <c r="C95" s="791"/>
      <c r="D95" s="88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69"/>
      <c r="DA95" s="169"/>
      <c r="DB95" s="169"/>
      <c r="DC95" s="169"/>
      <c r="DD95" s="169"/>
      <c r="DE95" s="169"/>
      <c r="DF95" s="169"/>
      <c r="DG95" s="169"/>
      <c r="DH95" s="169"/>
      <c r="DI95" s="169"/>
      <c r="DJ95" s="169"/>
      <c r="DK95" s="169"/>
      <c r="DL95" s="169"/>
      <c r="DM95" s="169"/>
      <c r="DN95" s="169"/>
      <c r="DO95" s="169"/>
      <c r="DP95" s="169"/>
      <c r="DQ95" s="169"/>
      <c r="DR95" s="169"/>
      <c r="DS95" s="169"/>
      <c r="DT95" s="169"/>
      <c r="DU95" s="169"/>
      <c r="DV95" s="169"/>
      <c r="DW95" s="169"/>
    </row>
    <row r="96" spans="2:127" hidden="1" x14ac:dyDescent="0.2">
      <c r="B96" s="786"/>
      <c r="C96" s="791"/>
      <c r="D96" s="88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9"/>
      <c r="T96" s="169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69"/>
      <c r="DA96" s="169"/>
      <c r="DB96" s="169"/>
      <c r="DC96" s="169"/>
      <c r="DD96" s="169"/>
      <c r="DE96" s="169"/>
      <c r="DF96" s="169"/>
      <c r="DG96" s="169"/>
      <c r="DH96" s="169"/>
      <c r="DI96" s="169"/>
      <c r="DJ96" s="169"/>
      <c r="DK96" s="169"/>
      <c r="DL96" s="169"/>
      <c r="DM96" s="169"/>
      <c r="DN96" s="169"/>
      <c r="DO96" s="169"/>
      <c r="DP96" s="169"/>
      <c r="DQ96" s="169"/>
      <c r="DR96" s="169"/>
      <c r="DS96" s="169"/>
      <c r="DT96" s="169"/>
      <c r="DU96" s="169"/>
      <c r="DV96" s="169"/>
      <c r="DW96" s="169"/>
    </row>
    <row r="97" spans="2:127" hidden="1" x14ac:dyDescent="0.2">
      <c r="B97" s="792"/>
      <c r="C97" s="793"/>
      <c r="D97" s="793"/>
      <c r="E97" s="793"/>
      <c r="F97" s="793"/>
      <c r="G97" s="793"/>
      <c r="H97" s="793"/>
      <c r="I97" s="793"/>
      <c r="J97" s="793"/>
      <c r="K97" s="793"/>
      <c r="L97" s="793"/>
      <c r="M97" s="793"/>
      <c r="N97" s="793"/>
      <c r="O97" s="793"/>
      <c r="P97" s="793"/>
      <c r="Q97" s="793"/>
      <c r="R97" s="793"/>
      <c r="S97" s="793"/>
      <c r="T97" s="793"/>
      <c r="U97" s="793"/>
      <c r="V97" s="793"/>
      <c r="W97" s="793"/>
      <c r="X97" s="793"/>
      <c r="Y97" s="793"/>
      <c r="Z97" s="793"/>
      <c r="AA97" s="793"/>
      <c r="AB97" s="793"/>
      <c r="AC97" s="793"/>
      <c r="AD97" s="793"/>
      <c r="AE97" s="793"/>
      <c r="AF97" s="793"/>
      <c r="AG97" s="793"/>
      <c r="AH97" s="793"/>
      <c r="AI97" s="793"/>
      <c r="AJ97" s="793"/>
      <c r="AK97" s="793"/>
      <c r="AL97" s="793"/>
      <c r="AM97" s="793"/>
      <c r="AN97" s="793"/>
      <c r="AO97" s="793"/>
      <c r="AP97" s="793"/>
      <c r="AQ97" s="793"/>
      <c r="AR97" s="793"/>
      <c r="AS97" s="793"/>
      <c r="AT97" s="793"/>
      <c r="AU97" s="793"/>
      <c r="AV97" s="793"/>
      <c r="AW97" s="793"/>
      <c r="AX97" s="793"/>
      <c r="AY97" s="793"/>
      <c r="AZ97" s="793"/>
      <c r="BA97" s="793"/>
      <c r="BB97" s="793"/>
      <c r="BC97" s="793"/>
      <c r="BD97" s="793"/>
      <c r="BE97" s="793"/>
      <c r="BF97" s="793"/>
      <c r="BG97" s="793"/>
      <c r="BH97" s="793"/>
      <c r="BI97" s="793"/>
      <c r="BJ97" s="793"/>
      <c r="BK97" s="793"/>
      <c r="BL97" s="793"/>
      <c r="BM97" s="793"/>
      <c r="BN97" s="793"/>
      <c r="BO97" s="793"/>
      <c r="BP97" s="793"/>
      <c r="BQ97" s="793"/>
      <c r="BR97" s="793"/>
      <c r="BS97" s="793"/>
      <c r="BT97" s="793"/>
      <c r="BU97" s="793"/>
      <c r="BV97" s="793"/>
      <c r="BW97" s="793"/>
      <c r="BX97" s="793"/>
      <c r="BY97" s="793"/>
      <c r="BZ97" s="793"/>
      <c r="CA97" s="793"/>
      <c r="CB97" s="793"/>
      <c r="CC97" s="793"/>
      <c r="CD97" s="793"/>
      <c r="CE97" s="793"/>
      <c r="CF97" s="793"/>
      <c r="CG97" s="793"/>
      <c r="CH97" s="793"/>
      <c r="CI97" s="793"/>
      <c r="CJ97" s="793"/>
      <c r="CK97" s="793"/>
      <c r="CL97" s="793"/>
      <c r="CM97" s="793"/>
      <c r="CN97" s="793"/>
      <c r="CO97" s="793"/>
      <c r="CP97" s="793"/>
      <c r="CQ97" s="793"/>
      <c r="CR97" s="793"/>
      <c r="CS97" s="793"/>
      <c r="CT97" s="793"/>
      <c r="CU97" s="793"/>
      <c r="CV97" s="793"/>
      <c r="CW97" s="793"/>
      <c r="CX97" s="793"/>
      <c r="CY97" s="793"/>
      <c r="CZ97" s="793"/>
      <c r="DA97" s="793"/>
      <c r="DB97" s="793"/>
      <c r="DC97" s="793"/>
      <c r="DD97" s="793"/>
      <c r="DE97" s="793"/>
      <c r="DF97" s="793"/>
      <c r="DG97" s="793"/>
      <c r="DH97" s="793"/>
      <c r="DI97" s="793"/>
      <c r="DJ97" s="793"/>
      <c r="DK97" s="793"/>
      <c r="DL97" s="793"/>
      <c r="DM97" s="793"/>
      <c r="DN97" s="793"/>
      <c r="DO97" s="793"/>
      <c r="DP97" s="793"/>
      <c r="DQ97" s="793"/>
      <c r="DR97" s="793"/>
      <c r="DS97" s="793"/>
      <c r="DT97" s="793"/>
      <c r="DU97" s="793"/>
      <c r="DV97" s="793"/>
      <c r="DW97" s="793"/>
    </row>
    <row r="98" spans="2:127" hidden="1" x14ac:dyDescent="0.2">
      <c r="B98" s="792"/>
      <c r="C98" s="793"/>
      <c r="D98" s="793"/>
      <c r="E98" s="793"/>
      <c r="F98" s="793"/>
      <c r="G98" s="793"/>
      <c r="H98" s="793"/>
      <c r="I98" s="793"/>
      <c r="J98" s="793"/>
      <c r="K98" s="793"/>
      <c r="L98" s="793"/>
      <c r="M98" s="793"/>
      <c r="N98" s="793"/>
      <c r="O98" s="793"/>
      <c r="P98" s="793"/>
      <c r="Q98" s="793"/>
      <c r="R98" s="793"/>
      <c r="S98" s="793"/>
      <c r="T98" s="793"/>
      <c r="U98" s="793"/>
      <c r="V98" s="793"/>
      <c r="W98" s="793"/>
      <c r="X98" s="793"/>
      <c r="Y98" s="793"/>
      <c r="Z98" s="793"/>
      <c r="AA98" s="793"/>
      <c r="AB98" s="793"/>
      <c r="AC98" s="793"/>
      <c r="AD98" s="793"/>
      <c r="AE98" s="793"/>
      <c r="AF98" s="793"/>
      <c r="AG98" s="793"/>
      <c r="AH98" s="793"/>
      <c r="AI98" s="793"/>
      <c r="AJ98" s="793"/>
      <c r="AK98" s="793"/>
      <c r="AL98" s="793"/>
      <c r="AM98" s="793"/>
      <c r="AN98" s="793"/>
      <c r="AO98" s="793"/>
      <c r="AP98" s="793"/>
      <c r="AQ98" s="793"/>
      <c r="AR98" s="793"/>
      <c r="AS98" s="793"/>
      <c r="AT98" s="793"/>
      <c r="AU98" s="793"/>
      <c r="AV98" s="793"/>
      <c r="AW98" s="793"/>
      <c r="AX98" s="793"/>
      <c r="AY98" s="793"/>
      <c r="AZ98" s="793"/>
      <c r="BA98" s="793"/>
      <c r="BB98" s="793"/>
      <c r="BC98" s="793"/>
      <c r="BD98" s="793"/>
      <c r="BE98" s="793"/>
      <c r="BF98" s="793"/>
      <c r="BG98" s="793"/>
      <c r="BH98" s="793"/>
      <c r="BI98" s="793"/>
      <c r="BJ98" s="793"/>
      <c r="BK98" s="793"/>
      <c r="BL98" s="793"/>
      <c r="BM98" s="793"/>
      <c r="BN98" s="793"/>
      <c r="BO98" s="793"/>
      <c r="BP98" s="793"/>
      <c r="BQ98" s="793"/>
      <c r="BR98" s="793"/>
      <c r="BS98" s="793"/>
      <c r="BT98" s="793"/>
      <c r="BU98" s="793"/>
      <c r="BV98" s="793"/>
      <c r="BW98" s="793"/>
      <c r="BX98" s="793"/>
      <c r="BY98" s="793"/>
      <c r="BZ98" s="793"/>
      <c r="CA98" s="793"/>
      <c r="CB98" s="793"/>
      <c r="CC98" s="793"/>
      <c r="CD98" s="793"/>
      <c r="CE98" s="793"/>
      <c r="CF98" s="793"/>
      <c r="CG98" s="793"/>
      <c r="CH98" s="793"/>
      <c r="CI98" s="793"/>
      <c r="CJ98" s="793"/>
      <c r="CK98" s="793"/>
      <c r="CL98" s="793"/>
      <c r="CM98" s="793"/>
      <c r="CN98" s="793"/>
      <c r="CO98" s="793"/>
      <c r="CP98" s="793"/>
      <c r="CQ98" s="793"/>
      <c r="CR98" s="793"/>
      <c r="CS98" s="793"/>
      <c r="CT98" s="793"/>
      <c r="CU98" s="793"/>
      <c r="CV98" s="793"/>
      <c r="CW98" s="793"/>
      <c r="CX98" s="793"/>
      <c r="CY98" s="793"/>
      <c r="CZ98" s="793"/>
      <c r="DA98" s="793"/>
      <c r="DB98" s="793"/>
      <c r="DC98" s="793"/>
      <c r="DD98" s="793"/>
      <c r="DE98" s="793"/>
      <c r="DF98" s="793"/>
      <c r="DG98" s="793"/>
      <c r="DH98" s="793"/>
      <c r="DI98" s="793"/>
      <c r="DJ98" s="793"/>
      <c r="DK98" s="793"/>
      <c r="DL98" s="793"/>
      <c r="DM98" s="793"/>
      <c r="DN98" s="793"/>
      <c r="DO98" s="793"/>
      <c r="DP98" s="793"/>
      <c r="DQ98" s="793"/>
      <c r="DR98" s="793"/>
      <c r="DS98" s="793"/>
      <c r="DT98" s="793"/>
      <c r="DU98" s="793"/>
      <c r="DV98" s="793"/>
      <c r="DW98" s="793"/>
    </row>
    <row r="99" spans="2:127" hidden="1" x14ac:dyDescent="0.2">
      <c r="B99" s="792" t="s">
        <v>559</v>
      </c>
      <c r="C99" s="794" t="s">
        <v>560</v>
      </c>
      <c r="D99" s="793"/>
      <c r="E99" s="793"/>
      <c r="F99" s="793"/>
      <c r="G99" s="793"/>
      <c r="H99" s="793"/>
      <c r="I99" s="793"/>
      <c r="J99" s="793"/>
      <c r="K99" s="793"/>
      <c r="L99" s="793"/>
      <c r="M99" s="793"/>
      <c r="N99" s="793"/>
      <c r="O99" s="793"/>
      <c r="P99" s="793"/>
      <c r="Q99" s="793"/>
      <c r="R99" s="793"/>
      <c r="S99" s="793"/>
      <c r="T99" s="793"/>
      <c r="U99" s="793"/>
      <c r="V99" s="793"/>
      <c r="W99" s="793"/>
      <c r="X99" s="793"/>
      <c r="Y99" s="793"/>
      <c r="Z99" s="793"/>
      <c r="AA99" s="793"/>
      <c r="AB99" s="793"/>
      <c r="AC99" s="793"/>
      <c r="AD99" s="793"/>
      <c r="AE99" s="793"/>
      <c r="AF99" s="793"/>
      <c r="AG99" s="793"/>
      <c r="AH99" s="793"/>
      <c r="AI99" s="793"/>
      <c r="AJ99" s="793"/>
      <c r="AK99" s="793"/>
      <c r="AL99" s="793"/>
      <c r="AM99" s="793"/>
      <c r="AN99" s="793"/>
      <c r="AO99" s="793"/>
      <c r="AP99" s="793"/>
      <c r="AQ99" s="793"/>
      <c r="AR99" s="793"/>
      <c r="AS99" s="793"/>
      <c r="AT99" s="793"/>
      <c r="AU99" s="793"/>
      <c r="AV99" s="793"/>
      <c r="AW99" s="793"/>
      <c r="AX99" s="793"/>
      <c r="AY99" s="793"/>
      <c r="AZ99" s="793"/>
      <c r="BA99" s="793"/>
      <c r="BB99" s="793"/>
      <c r="BC99" s="793"/>
      <c r="BD99" s="793"/>
      <c r="BE99" s="793"/>
      <c r="BF99" s="793"/>
      <c r="BG99" s="793"/>
      <c r="BH99" s="793"/>
      <c r="BI99" s="793"/>
      <c r="BJ99" s="793"/>
      <c r="BK99" s="793"/>
      <c r="BL99" s="793"/>
      <c r="BM99" s="793"/>
      <c r="BN99" s="793"/>
      <c r="BO99" s="793"/>
      <c r="BP99" s="793"/>
      <c r="BQ99" s="793"/>
      <c r="BR99" s="793"/>
      <c r="BS99" s="793"/>
      <c r="BT99" s="793"/>
      <c r="BU99" s="793"/>
      <c r="BV99" s="793"/>
      <c r="BW99" s="793"/>
      <c r="BX99" s="793"/>
      <c r="BY99" s="793"/>
      <c r="BZ99" s="793"/>
      <c r="CA99" s="793"/>
      <c r="CB99" s="793"/>
      <c r="CC99" s="793"/>
      <c r="CD99" s="793"/>
      <c r="CE99" s="793"/>
      <c r="CF99" s="793"/>
      <c r="CG99" s="793"/>
      <c r="CH99" s="793"/>
      <c r="CI99" s="793"/>
      <c r="CJ99" s="793"/>
      <c r="CK99" s="793"/>
      <c r="CL99" s="793"/>
      <c r="CM99" s="793"/>
      <c r="CN99" s="793"/>
      <c r="CO99" s="793"/>
      <c r="CP99" s="793"/>
      <c r="CQ99" s="793"/>
      <c r="CR99" s="793"/>
      <c r="CS99" s="793"/>
      <c r="CT99" s="793"/>
      <c r="CU99" s="793"/>
      <c r="CV99" s="793"/>
      <c r="CW99" s="793"/>
      <c r="CX99" s="793"/>
      <c r="CY99" s="793"/>
      <c r="CZ99" s="793"/>
      <c r="DA99" s="793"/>
      <c r="DB99" s="793"/>
      <c r="DC99" s="793"/>
      <c r="DD99" s="793"/>
      <c r="DE99" s="793"/>
      <c r="DF99" s="793"/>
      <c r="DG99" s="793"/>
      <c r="DH99" s="793"/>
      <c r="DI99" s="793"/>
      <c r="DJ99" s="793"/>
      <c r="DK99" s="793"/>
      <c r="DL99" s="793"/>
      <c r="DM99" s="793"/>
      <c r="DN99" s="793"/>
      <c r="DO99" s="793"/>
      <c r="DP99" s="793"/>
      <c r="DQ99" s="793"/>
      <c r="DR99" s="793"/>
      <c r="DS99" s="793"/>
      <c r="DT99" s="793"/>
      <c r="DU99" s="793"/>
      <c r="DV99" s="793"/>
      <c r="DW99" s="793"/>
    </row>
    <row r="100" spans="2:127" hidden="1" x14ac:dyDescent="0.2">
      <c r="B100" s="795" t="s">
        <v>54</v>
      </c>
      <c r="C100" s="793" t="s">
        <v>561</v>
      </c>
      <c r="D100" s="793"/>
      <c r="E100" s="793"/>
      <c r="F100" s="793"/>
      <c r="G100" s="793"/>
      <c r="H100" s="793"/>
      <c r="I100" s="793"/>
      <c r="J100" s="793"/>
      <c r="K100" s="793"/>
      <c r="L100" s="793"/>
      <c r="M100" s="793"/>
      <c r="N100" s="793"/>
      <c r="O100" s="793"/>
      <c r="P100" s="793"/>
      <c r="Q100" s="793"/>
      <c r="R100" s="793"/>
      <c r="S100" s="793"/>
      <c r="T100" s="793"/>
      <c r="U100" s="793"/>
      <c r="V100" s="793"/>
      <c r="W100" s="793"/>
      <c r="X100" s="793"/>
      <c r="Y100" s="793"/>
      <c r="Z100" s="793"/>
      <c r="AA100" s="793"/>
      <c r="AB100" s="793"/>
      <c r="AC100" s="793"/>
      <c r="AD100" s="793"/>
      <c r="AE100" s="793"/>
      <c r="AF100" s="793"/>
      <c r="AG100" s="793"/>
      <c r="AH100" s="793"/>
      <c r="AI100" s="793"/>
      <c r="AJ100" s="793"/>
      <c r="AK100" s="793"/>
      <c r="AL100" s="793"/>
      <c r="AM100" s="793"/>
      <c r="AN100" s="793"/>
      <c r="AO100" s="793"/>
      <c r="AP100" s="793"/>
      <c r="AQ100" s="793"/>
      <c r="AR100" s="793"/>
      <c r="AS100" s="793"/>
      <c r="AT100" s="793"/>
      <c r="AU100" s="793"/>
      <c r="AV100" s="793"/>
      <c r="AW100" s="793"/>
      <c r="AX100" s="793"/>
      <c r="AY100" s="793"/>
      <c r="AZ100" s="793"/>
      <c r="BA100" s="793"/>
      <c r="BB100" s="793"/>
      <c r="BC100" s="793"/>
      <c r="BD100" s="793"/>
      <c r="BE100" s="793"/>
      <c r="BF100" s="793"/>
      <c r="BG100" s="793"/>
      <c r="BH100" s="793"/>
      <c r="BI100" s="793"/>
      <c r="BJ100" s="793"/>
      <c r="BK100" s="793"/>
      <c r="BL100" s="793"/>
      <c r="BM100" s="793"/>
      <c r="BN100" s="793"/>
      <c r="BO100" s="793"/>
      <c r="BP100" s="793"/>
      <c r="BQ100" s="793"/>
      <c r="BR100" s="793"/>
      <c r="BS100" s="793"/>
      <c r="BT100" s="793"/>
      <c r="BU100" s="793"/>
      <c r="BV100" s="793"/>
      <c r="BW100" s="793"/>
      <c r="BX100" s="793"/>
      <c r="BY100" s="793"/>
      <c r="BZ100" s="793"/>
      <c r="CA100" s="793"/>
      <c r="CB100" s="793"/>
      <c r="CC100" s="793"/>
      <c r="CD100" s="793"/>
      <c r="CE100" s="793"/>
      <c r="CF100" s="793"/>
      <c r="CG100" s="793"/>
      <c r="CH100" s="793"/>
      <c r="CI100" s="793"/>
      <c r="CJ100" s="793"/>
      <c r="CK100" s="793"/>
      <c r="CL100" s="793"/>
      <c r="CM100" s="793"/>
      <c r="CN100" s="793"/>
      <c r="CO100" s="793"/>
      <c r="CP100" s="793"/>
      <c r="CQ100" s="793"/>
      <c r="CR100" s="793"/>
      <c r="CS100" s="793"/>
      <c r="CT100" s="793"/>
      <c r="CU100" s="793"/>
      <c r="CV100" s="793"/>
      <c r="CW100" s="793"/>
      <c r="CX100" s="793"/>
      <c r="CY100" s="793"/>
      <c r="CZ100" s="793"/>
      <c r="DA100" s="793"/>
      <c r="DB100" s="793"/>
      <c r="DC100" s="793"/>
      <c r="DD100" s="793"/>
      <c r="DE100" s="793"/>
      <c r="DF100" s="793"/>
      <c r="DG100" s="793"/>
      <c r="DH100" s="793"/>
      <c r="DI100" s="793"/>
      <c r="DJ100" s="793"/>
      <c r="DK100" s="793"/>
      <c r="DL100" s="793"/>
      <c r="DM100" s="793"/>
      <c r="DN100" s="793"/>
      <c r="DO100" s="793"/>
      <c r="DP100" s="793"/>
      <c r="DQ100" s="793"/>
      <c r="DR100" s="793"/>
      <c r="DS100" s="793"/>
      <c r="DT100" s="793"/>
      <c r="DU100" s="793"/>
      <c r="DV100" s="793"/>
      <c r="DW100" s="793"/>
    </row>
    <row r="101" spans="2:127" hidden="1" x14ac:dyDescent="0.2">
      <c r="B101" s="795" t="s">
        <v>55</v>
      </c>
      <c r="C101" s="793" t="s">
        <v>562</v>
      </c>
      <c r="D101" s="793"/>
      <c r="E101" s="793"/>
      <c r="F101" s="793"/>
      <c r="G101" s="793"/>
      <c r="H101" s="793"/>
      <c r="I101" s="793"/>
      <c r="J101" s="793"/>
      <c r="K101" s="793"/>
      <c r="L101" s="793"/>
      <c r="M101" s="793"/>
      <c r="N101" s="793"/>
      <c r="O101" s="793"/>
      <c r="P101" s="793"/>
      <c r="Q101" s="793"/>
      <c r="R101" s="793"/>
      <c r="S101" s="793"/>
      <c r="T101" s="793"/>
      <c r="U101" s="793"/>
      <c r="V101" s="793"/>
      <c r="W101" s="793"/>
      <c r="X101" s="793"/>
      <c r="Y101" s="793"/>
      <c r="Z101" s="793"/>
      <c r="AA101" s="793"/>
      <c r="AB101" s="793"/>
      <c r="AC101" s="793"/>
      <c r="AD101" s="793"/>
      <c r="AE101" s="793"/>
      <c r="AF101" s="793"/>
      <c r="AG101" s="793"/>
      <c r="AH101" s="793"/>
      <c r="AI101" s="793"/>
      <c r="AJ101" s="793"/>
      <c r="AK101" s="793"/>
      <c r="AL101" s="793"/>
      <c r="AM101" s="793"/>
      <c r="AN101" s="793"/>
      <c r="AO101" s="793"/>
      <c r="AP101" s="793"/>
      <c r="AQ101" s="793"/>
      <c r="AR101" s="793"/>
      <c r="AS101" s="793"/>
      <c r="AT101" s="793"/>
      <c r="AU101" s="793"/>
      <c r="AV101" s="793"/>
      <c r="AW101" s="793"/>
      <c r="AX101" s="793"/>
      <c r="AY101" s="793"/>
      <c r="AZ101" s="793"/>
      <c r="BA101" s="793"/>
      <c r="BB101" s="793"/>
      <c r="BC101" s="793"/>
      <c r="BD101" s="793"/>
      <c r="BE101" s="793"/>
      <c r="BF101" s="793"/>
      <c r="BG101" s="793"/>
      <c r="BH101" s="793"/>
      <c r="BI101" s="793"/>
      <c r="BJ101" s="793"/>
      <c r="BK101" s="793"/>
      <c r="BL101" s="793"/>
      <c r="BM101" s="793"/>
      <c r="BN101" s="793"/>
      <c r="BO101" s="793"/>
      <c r="BP101" s="793"/>
      <c r="BQ101" s="793"/>
      <c r="BR101" s="793"/>
      <c r="BS101" s="793"/>
      <c r="BT101" s="793"/>
      <c r="BU101" s="793"/>
      <c r="BV101" s="793"/>
      <c r="BW101" s="793"/>
      <c r="BX101" s="793"/>
      <c r="BY101" s="793"/>
      <c r="BZ101" s="793"/>
      <c r="CA101" s="793"/>
      <c r="CB101" s="793"/>
      <c r="CC101" s="793"/>
      <c r="CD101" s="793"/>
      <c r="CE101" s="793"/>
      <c r="CF101" s="793"/>
      <c r="CG101" s="793"/>
      <c r="CH101" s="793"/>
      <c r="CI101" s="793"/>
      <c r="CJ101" s="793"/>
      <c r="CK101" s="793"/>
      <c r="CL101" s="793"/>
      <c r="CM101" s="793"/>
      <c r="CN101" s="793"/>
      <c r="CO101" s="793"/>
      <c r="CP101" s="793"/>
      <c r="CQ101" s="793"/>
      <c r="CR101" s="793"/>
      <c r="CS101" s="793"/>
      <c r="CT101" s="793"/>
      <c r="CU101" s="793"/>
      <c r="CV101" s="793"/>
      <c r="CW101" s="793"/>
      <c r="CX101" s="793"/>
      <c r="CY101" s="793"/>
      <c r="CZ101" s="793"/>
      <c r="DA101" s="793"/>
      <c r="DB101" s="793"/>
      <c r="DC101" s="793"/>
      <c r="DD101" s="793"/>
      <c r="DE101" s="793"/>
      <c r="DF101" s="793"/>
      <c r="DG101" s="793"/>
      <c r="DH101" s="793"/>
      <c r="DI101" s="793"/>
      <c r="DJ101" s="793"/>
      <c r="DK101" s="793"/>
      <c r="DL101" s="793"/>
      <c r="DM101" s="793"/>
      <c r="DN101" s="793"/>
      <c r="DO101" s="793"/>
      <c r="DP101" s="793"/>
      <c r="DQ101" s="793"/>
      <c r="DR101" s="793"/>
      <c r="DS101" s="793"/>
      <c r="DT101" s="793"/>
      <c r="DU101" s="793"/>
      <c r="DV101" s="793"/>
      <c r="DW101" s="793"/>
    </row>
    <row r="102" spans="2:127" hidden="1" x14ac:dyDescent="0.2">
      <c r="B102" s="795" t="s">
        <v>56</v>
      </c>
      <c r="C102" s="793" t="s">
        <v>563</v>
      </c>
      <c r="D102" s="793"/>
      <c r="E102" s="793"/>
      <c r="F102" s="793"/>
      <c r="G102" s="793"/>
      <c r="H102" s="793"/>
      <c r="I102" s="793"/>
      <c r="J102" s="793"/>
      <c r="K102" s="793"/>
      <c r="L102" s="793"/>
      <c r="M102" s="793"/>
      <c r="N102" s="793"/>
      <c r="O102" s="793"/>
      <c r="P102" s="793"/>
      <c r="Q102" s="793"/>
      <c r="R102" s="793"/>
      <c r="S102" s="793"/>
      <c r="T102" s="793"/>
      <c r="U102" s="793"/>
      <c r="V102" s="793"/>
      <c r="W102" s="793"/>
      <c r="X102" s="793"/>
      <c r="Y102" s="793"/>
      <c r="Z102" s="793"/>
      <c r="AA102" s="793"/>
      <c r="AB102" s="793"/>
      <c r="AC102" s="793"/>
      <c r="AD102" s="793"/>
      <c r="AE102" s="793"/>
      <c r="AF102" s="793"/>
      <c r="AG102" s="793"/>
      <c r="AH102" s="793"/>
      <c r="AI102" s="793"/>
      <c r="AJ102" s="793"/>
      <c r="AK102" s="793"/>
      <c r="AL102" s="793"/>
      <c r="AM102" s="793"/>
      <c r="AN102" s="793"/>
      <c r="AO102" s="793"/>
      <c r="AP102" s="793"/>
      <c r="AQ102" s="793"/>
      <c r="AR102" s="793"/>
      <c r="AS102" s="793"/>
      <c r="AT102" s="793"/>
      <c r="AU102" s="793"/>
      <c r="AV102" s="793"/>
      <c r="AW102" s="793"/>
      <c r="AX102" s="793"/>
      <c r="AY102" s="793"/>
      <c r="AZ102" s="793"/>
      <c r="BA102" s="793"/>
      <c r="BB102" s="793"/>
      <c r="BC102" s="793"/>
      <c r="BD102" s="793"/>
      <c r="BE102" s="793"/>
      <c r="BF102" s="793"/>
      <c r="BG102" s="793"/>
      <c r="BH102" s="793"/>
      <c r="BI102" s="793"/>
      <c r="BJ102" s="793"/>
      <c r="BK102" s="793"/>
      <c r="BL102" s="793"/>
      <c r="BM102" s="793"/>
      <c r="BN102" s="793"/>
      <c r="BO102" s="793"/>
      <c r="BP102" s="793"/>
      <c r="BQ102" s="793"/>
      <c r="BR102" s="793"/>
      <c r="BS102" s="793"/>
      <c r="BT102" s="793"/>
      <c r="BU102" s="793"/>
      <c r="BV102" s="793"/>
      <c r="BW102" s="793"/>
      <c r="BX102" s="793"/>
      <c r="BY102" s="793"/>
      <c r="BZ102" s="793"/>
      <c r="CA102" s="793"/>
      <c r="CB102" s="793"/>
      <c r="CC102" s="793"/>
      <c r="CD102" s="793"/>
      <c r="CE102" s="793"/>
      <c r="CF102" s="793"/>
      <c r="CG102" s="793"/>
      <c r="CH102" s="793"/>
      <c r="CI102" s="793"/>
      <c r="CJ102" s="793"/>
      <c r="CK102" s="793"/>
      <c r="CL102" s="793"/>
      <c r="CM102" s="793"/>
      <c r="CN102" s="793"/>
      <c r="CO102" s="793"/>
      <c r="CP102" s="793"/>
      <c r="CQ102" s="793"/>
      <c r="CR102" s="793"/>
      <c r="CS102" s="793"/>
      <c r="CT102" s="793"/>
      <c r="CU102" s="793"/>
      <c r="CV102" s="793"/>
      <c r="CW102" s="793"/>
      <c r="CX102" s="793"/>
      <c r="CY102" s="793"/>
      <c r="CZ102" s="793"/>
      <c r="DA102" s="793"/>
      <c r="DB102" s="793"/>
      <c r="DC102" s="793"/>
      <c r="DD102" s="793"/>
      <c r="DE102" s="793"/>
      <c r="DF102" s="793"/>
      <c r="DG102" s="793"/>
      <c r="DH102" s="793"/>
      <c r="DI102" s="793"/>
      <c r="DJ102" s="793"/>
      <c r="DK102" s="793"/>
      <c r="DL102" s="793"/>
      <c r="DM102" s="793"/>
      <c r="DN102" s="793"/>
      <c r="DO102" s="793"/>
      <c r="DP102" s="793"/>
      <c r="DQ102" s="793"/>
      <c r="DR102" s="793"/>
      <c r="DS102" s="793"/>
      <c r="DT102" s="793"/>
      <c r="DU102" s="793"/>
      <c r="DV102" s="793"/>
      <c r="DW102" s="793"/>
    </row>
    <row r="103" spans="2:127" hidden="1" x14ac:dyDescent="0.2">
      <c r="B103" s="795" t="s">
        <v>57</v>
      </c>
      <c r="C103" s="793" t="s">
        <v>564</v>
      </c>
      <c r="D103" s="793"/>
      <c r="E103" s="793"/>
      <c r="F103" s="793"/>
      <c r="G103" s="793"/>
      <c r="H103" s="793"/>
      <c r="I103" s="793"/>
      <c r="J103" s="793"/>
      <c r="K103" s="793"/>
      <c r="L103" s="793"/>
      <c r="M103" s="793"/>
      <c r="N103" s="793"/>
      <c r="O103" s="793"/>
      <c r="P103" s="793"/>
      <c r="Q103" s="793"/>
      <c r="R103" s="793"/>
      <c r="S103" s="793"/>
      <c r="T103" s="793"/>
      <c r="U103" s="793"/>
      <c r="V103" s="793"/>
      <c r="W103" s="793"/>
      <c r="X103" s="793"/>
      <c r="Y103" s="793"/>
      <c r="Z103" s="793"/>
      <c r="AA103" s="793"/>
      <c r="AB103" s="793"/>
      <c r="AC103" s="793"/>
      <c r="AD103" s="793"/>
      <c r="AE103" s="793"/>
      <c r="AF103" s="793"/>
      <c r="AG103" s="793"/>
      <c r="AH103" s="793"/>
      <c r="AI103" s="793"/>
      <c r="AJ103" s="793"/>
      <c r="AK103" s="793"/>
      <c r="AL103" s="793"/>
      <c r="AM103" s="793"/>
      <c r="AN103" s="793"/>
      <c r="AO103" s="793"/>
      <c r="AP103" s="793"/>
      <c r="AQ103" s="793"/>
      <c r="AR103" s="793"/>
      <c r="AS103" s="793"/>
      <c r="AT103" s="793"/>
      <c r="AU103" s="793"/>
      <c r="AV103" s="793"/>
      <c r="AW103" s="793"/>
      <c r="AX103" s="793"/>
      <c r="AY103" s="793"/>
      <c r="AZ103" s="793"/>
      <c r="BA103" s="793"/>
      <c r="BB103" s="793"/>
      <c r="BC103" s="793"/>
      <c r="BD103" s="793"/>
      <c r="BE103" s="793"/>
      <c r="BF103" s="793"/>
      <c r="BG103" s="793"/>
      <c r="BH103" s="793"/>
      <c r="BI103" s="793"/>
      <c r="BJ103" s="793"/>
      <c r="BK103" s="793"/>
      <c r="BL103" s="793"/>
      <c r="BM103" s="793"/>
      <c r="BN103" s="793"/>
      <c r="BO103" s="793"/>
      <c r="BP103" s="793"/>
      <c r="BQ103" s="793"/>
      <c r="BR103" s="793"/>
      <c r="BS103" s="793"/>
      <c r="BT103" s="793"/>
      <c r="BU103" s="793"/>
      <c r="BV103" s="793"/>
      <c r="BW103" s="793"/>
      <c r="BX103" s="793"/>
      <c r="BY103" s="793"/>
      <c r="BZ103" s="793"/>
      <c r="CA103" s="793"/>
      <c r="CB103" s="793"/>
      <c r="CC103" s="793"/>
      <c r="CD103" s="793"/>
      <c r="CE103" s="793"/>
      <c r="CF103" s="793"/>
      <c r="CG103" s="793"/>
      <c r="CH103" s="793"/>
      <c r="CI103" s="793"/>
      <c r="CJ103" s="793"/>
      <c r="CK103" s="793"/>
      <c r="CL103" s="793"/>
      <c r="CM103" s="793"/>
      <c r="CN103" s="793"/>
      <c r="CO103" s="793"/>
      <c r="CP103" s="793"/>
      <c r="CQ103" s="793"/>
      <c r="CR103" s="793"/>
      <c r="CS103" s="793"/>
      <c r="CT103" s="793"/>
      <c r="CU103" s="793"/>
      <c r="CV103" s="793"/>
      <c r="CW103" s="793"/>
      <c r="CX103" s="793"/>
      <c r="CY103" s="793"/>
      <c r="CZ103" s="793"/>
      <c r="DA103" s="793"/>
      <c r="DB103" s="793"/>
      <c r="DC103" s="793"/>
      <c r="DD103" s="793"/>
      <c r="DE103" s="793"/>
      <c r="DF103" s="793"/>
      <c r="DG103" s="793"/>
      <c r="DH103" s="793"/>
      <c r="DI103" s="793"/>
      <c r="DJ103" s="793"/>
      <c r="DK103" s="793"/>
      <c r="DL103" s="793"/>
      <c r="DM103" s="793"/>
      <c r="DN103" s="793"/>
      <c r="DO103" s="793"/>
      <c r="DP103" s="793"/>
      <c r="DQ103" s="793"/>
      <c r="DR103" s="793"/>
      <c r="DS103" s="793"/>
      <c r="DT103" s="793"/>
      <c r="DU103" s="793"/>
      <c r="DV103" s="793"/>
      <c r="DW103" s="793"/>
    </row>
    <row r="104" spans="2:127" hidden="1" x14ac:dyDescent="0.2">
      <c r="B104" s="795" t="s">
        <v>58</v>
      </c>
      <c r="C104" s="793" t="s">
        <v>565</v>
      </c>
      <c r="D104" s="793"/>
      <c r="E104" s="793"/>
      <c r="F104" s="793"/>
      <c r="G104" s="793"/>
      <c r="H104" s="793"/>
      <c r="I104" s="793"/>
      <c r="J104" s="793"/>
      <c r="K104" s="793"/>
      <c r="L104" s="793"/>
      <c r="M104" s="793"/>
      <c r="N104" s="793"/>
      <c r="O104" s="793"/>
      <c r="P104" s="793"/>
      <c r="Q104" s="793"/>
      <c r="R104" s="793"/>
      <c r="S104" s="793"/>
      <c r="T104" s="793"/>
      <c r="U104" s="793"/>
      <c r="V104" s="793"/>
      <c r="W104" s="793"/>
      <c r="X104" s="793"/>
      <c r="Y104" s="793"/>
      <c r="Z104" s="793"/>
      <c r="AA104" s="793"/>
      <c r="AB104" s="793"/>
      <c r="AC104" s="793"/>
      <c r="AD104" s="793"/>
      <c r="AE104" s="793"/>
      <c r="AF104" s="793"/>
      <c r="AG104" s="793"/>
      <c r="AH104" s="793"/>
      <c r="AI104" s="793"/>
      <c r="AJ104" s="793"/>
      <c r="AK104" s="793"/>
      <c r="AL104" s="793"/>
      <c r="AM104" s="793"/>
      <c r="AN104" s="793"/>
      <c r="AO104" s="793"/>
      <c r="AP104" s="793"/>
      <c r="AQ104" s="793"/>
      <c r="AR104" s="793"/>
      <c r="AS104" s="793"/>
      <c r="AT104" s="793"/>
      <c r="AU104" s="793"/>
      <c r="AV104" s="793"/>
      <c r="AW104" s="793"/>
      <c r="AX104" s="793"/>
      <c r="AY104" s="793"/>
      <c r="AZ104" s="793"/>
      <c r="BA104" s="793"/>
      <c r="BB104" s="793"/>
      <c r="BC104" s="793"/>
      <c r="BD104" s="793"/>
      <c r="BE104" s="793"/>
      <c r="BF104" s="793"/>
      <c r="BG104" s="793"/>
      <c r="BH104" s="793"/>
      <c r="BI104" s="793"/>
      <c r="BJ104" s="793"/>
      <c r="BK104" s="793"/>
      <c r="BL104" s="793"/>
      <c r="BM104" s="793"/>
      <c r="BN104" s="793"/>
      <c r="BO104" s="793"/>
      <c r="BP104" s="793"/>
      <c r="BQ104" s="793"/>
      <c r="BR104" s="793"/>
      <c r="BS104" s="793"/>
      <c r="BT104" s="793"/>
      <c r="BU104" s="793"/>
      <c r="BV104" s="793"/>
      <c r="BW104" s="793"/>
      <c r="BX104" s="793"/>
      <c r="BY104" s="793"/>
      <c r="BZ104" s="793"/>
      <c r="CA104" s="793"/>
      <c r="CB104" s="793"/>
      <c r="CC104" s="793"/>
      <c r="CD104" s="793"/>
      <c r="CE104" s="793"/>
      <c r="CF104" s="793"/>
      <c r="CG104" s="793"/>
      <c r="CH104" s="793"/>
      <c r="CI104" s="793"/>
      <c r="CJ104" s="793"/>
      <c r="CK104" s="793"/>
      <c r="CL104" s="793"/>
      <c r="CM104" s="793"/>
      <c r="CN104" s="793"/>
      <c r="CO104" s="793"/>
      <c r="CP104" s="793"/>
      <c r="CQ104" s="793"/>
      <c r="CR104" s="793"/>
      <c r="CS104" s="793"/>
      <c r="CT104" s="793"/>
      <c r="CU104" s="793"/>
      <c r="CV104" s="793"/>
      <c r="CW104" s="793"/>
      <c r="CX104" s="793"/>
      <c r="CY104" s="793"/>
      <c r="CZ104" s="793"/>
      <c r="DA104" s="793"/>
      <c r="DB104" s="793"/>
      <c r="DC104" s="793"/>
      <c r="DD104" s="793"/>
      <c r="DE104" s="793"/>
      <c r="DF104" s="793"/>
      <c r="DG104" s="793"/>
      <c r="DH104" s="793"/>
      <c r="DI104" s="793"/>
      <c r="DJ104" s="793"/>
      <c r="DK104" s="793"/>
      <c r="DL104" s="793"/>
      <c r="DM104" s="793"/>
      <c r="DN104" s="793"/>
      <c r="DO104" s="793"/>
      <c r="DP104" s="793"/>
      <c r="DQ104" s="793"/>
      <c r="DR104" s="793"/>
      <c r="DS104" s="793"/>
      <c r="DT104" s="793"/>
      <c r="DU104" s="793"/>
      <c r="DV104" s="793"/>
      <c r="DW104" s="793"/>
    </row>
    <row r="105" spans="2:127" hidden="1" x14ac:dyDescent="0.2">
      <c r="B105" s="795" t="s">
        <v>59</v>
      </c>
      <c r="C105" s="793" t="s">
        <v>566</v>
      </c>
      <c r="D105" s="793"/>
      <c r="E105" s="793"/>
      <c r="F105" s="793"/>
      <c r="G105" s="793"/>
      <c r="H105" s="793"/>
      <c r="I105" s="793"/>
      <c r="J105" s="793"/>
      <c r="K105" s="793"/>
      <c r="L105" s="793"/>
      <c r="M105" s="793"/>
      <c r="N105" s="793"/>
      <c r="O105" s="793"/>
      <c r="P105" s="793"/>
      <c r="Q105" s="793"/>
      <c r="R105" s="793"/>
      <c r="S105" s="793"/>
      <c r="T105" s="793"/>
      <c r="U105" s="793"/>
      <c r="V105" s="793"/>
      <c r="W105" s="793"/>
      <c r="X105" s="793"/>
      <c r="Y105" s="793"/>
      <c r="Z105" s="793"/>
      <c r="AA105" s="793"/>
      <c r="AB105" s="793"/>
      <c r="AC105" s="793"/>
      <c r="AD105" s="793"/>
      <c r="AE105" s="793"/>
      <c r="AF105" s="793"/>
      <c r="AG105" s="793"/>
      <c r="AH105" s="793"/>
      <c r="AI105" s="793"/>
      <c r="AJ105" s="793"/>
      <c r="AK105" s="793"/>
      <c r="AL105" s="793"/>
      <c r="AM105" s="793"/>
      <c r="AN105" s="793"/>
      <c r="AO105" s="793"/>
      <c r="AP105" s="793"/>
      <c r="AQ105" s="793"/>
      <c r="AR105" s="793"/>
      <c r="AS105" s="793"/>
      <c r="AT105" s="793"/>
      <c r="AU105" s="793"/>
      <c r="AV105" s="793"/>
      <c r="AW105" s="793"/>
      <c r="AX105" s="793"/>
      <c r="AY105" s="793"/>
      <c r="AZ105" s="793"/>
      <c r="BA105" s="793"/>
      <c r="BB105" s="793"/>
      <c r="BC105" s="793"/>
      <c r="BD105" s="793"/>
      <c r="BE105" s="793"/>
      <c r="BF105" s="793"/>
      <c r="BG105" s="793"/>
      <c r="BH105" s="793"/>
      <c r="BI105" s="793"/>
      <c r="BJ105" s="793"/>
      <c r="BK105" s="793"/>
      <c r="BL105" s="793"/>
      <c r="BM105" s="793"/>
      <c r="BN105" s="793"/>
      <c r="BO105" s="793"/>
      <c r="BP105" s="793"/>
      <c r="BQ105" s="793"/>
      <c r="BR105" s="793"/>
      <c r="BS105" s="793"/>
      <c r="BT105" s="793"/>
      <c r="BU105" s="793"/>
      <c r="BV105" s="793"/>
      <c r="BW105" s="793"/>
      <c r="BX105" s="793"/>
      <c r="BY105" s="793"/>
      <c r="BZ105" s="793"/>
      <c r="CA105" s="793"/>
      <c r="CB105" s="793"/>
      <c r="CC105" s="793"/>
      <c r="CD105" s="793"/>
      <c r="CE105" s="793"/>
      <c r="CF105" s="793"/>
      <c r="CG105" s="793"/>
      <c r="CH105" s="793"/>
      <c r="CI105" s="793"/>
      <c r="CJ105" s="793"/>
      <c r="CK105" s="793"/>
      <c r="CL105" s="793"/>
      <c r="CM105" s="793"/>
      <c r="CN105" s="793"/>
      <c r="CO105" s="793"/>
      <c r="CP105" s="793"/>
      <c r="CQ105" s="793"/>
      <c r="CR105" s="793"/>
      <c r="CS105" s="793"/>
      <c r="CT105" s="793"/>
      <c r="CU105" s="793"/>
      <c r="CV105" s="793"/>
      <c r="CW105" s="793"/>
      <c r="CX105" s="793"/>
      <c r="CY105" s="793"/>
      <c r="CZ105" s="793"/>
      <c r="DA105" s="793"/>
      <c r="DB105" s="793"/>
      <c r="DC105" s="793"/>
      <c r="DD105" s="793"/>
      <c r="DE105" s="793"/>
      <c r="DF105" s="793"/>
      <c r="DG105" s="793"/>
      <c r="DH105" s="793"/>
      <c r="DI105" s="793"/>
      <c r="DJ105" s="793"/>
      <c r="DK105" s="793"/>
      <c r="DL105" s="793"/>
      <c r="DM105" s="793"/>
      <c r="DN105" s="793"/>
      <c r="DO105" s="793"/>
      <c r="DP105" s="793"/>
      <c r="DQ105" s="793"/>
      <c r="DR105" s="793"/>
      <c r="DS105" s="793"/>
      <c r="DT105" s="793"/>
      <c r="DU105" s="793"/>
      <c r="DV105" s="793"/>
      <c r="DW105" s="793"/>
    </row>
    <row r="106" spans="2:127" hidden="1" x14ac:dyDescent="0.2">
      <c r="B106" s="795" t="s">
        <v>60</v>
      </c>
      <c r="C106" s="793" t="s">
        <v>567</v>
      </c>
      <c r="D106" s="793"/>
      <c r="E106" s="793"/>
      <c r="F106" s="793"/>
      <c r="G106" s="793"/>
      <c r="H106" s="793"/>
      <c r="I106" s="793"/>
      <c r="J106" s="793"/>
      <c r="K106" s="793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793"/>
      <c r="BS106" s="793"/>
      <c r="BT106" s="793"/>
      <c r="BU106" s="793"/>
      <c r="BV106" s="793"/>
      <c r="BW106" s="793"/>
      <c r="BX106" s="793"/>
      <c r="BY106" s="793"/>
      <c r="BZ106" s="793"/>
      <c r="CA106" s="793"/>
      <c r="CB106" s="793"/>
      <c r="CC106" s="793"/>
      <c r="CD106" s="793"/>
      <c r="CE106" s="793"/>
      <c r="CF106" s="793"/>
      <c r="CG106" s="793"/>
      <c r="CH106" s="793"/>
      <c r="CI106" s="793"/>
      <c r="CJ106" s="793"/>
      <c r="CK106" s="793"/>
      <c r="CL106" s="793"/>
      <c r="CM106" s="793"/>
      <c r="CN106" s="793"/>
      <c r="CO106" s="793"/>
      <c r="CP106" s="793"/>
      <c r="CQ106" s="793"/>
      <c r="CR106" s="793"/>
      <c r="CS106" s="793"/>
      <c r="CT106" s="793"/>
      <c r="CU106" s="793"/>
      <c r="CV106" s="793"/>
      <c r="CW106" s="793"/>
      <c r="CX106" s="793"/>
      <c r="CY106" s="793"/>
      <c r="CZ106" s="793"/>
      <c r="DA106" s="793"/>
      <c r="DB106" s="793"/>
      <c r="DC106" s="793"/>
      <c r="DD106" s="793"/>
      <c r="DE106" s="793"/>
      <c r="DF106" s="793"/>
      <c r="DG106" s="793"/>
      <c r="DH106" s="793"/>
      <c r="DI106" s="793"/>
      <c r="DJ106" s="793"/>
      <c r="DK106" s="793"/>
      <c r="DL106" s="793"/>
      <c r="DM106" s="793"/>
      <c r="DN106" s="793"/>
      <c r="DO106" s="793"/>
      <c r="DP106" s="793"/>
      <c r="DQ106" s="793"/>
      <c r="DR106" s="793"/>
      <c r="DS106" s="793"/>
      <c r="DT106" s="793"/>
      <c r="DU106" s="793"/>
      <c r="DV106" s="793"/>
      <c r="DW106" s="793"/>
    </row>
    <row r="107" spans="2:127" hidden="1" x14ac:dyDescent="0.2">
      <c r="B107" s="795" t="s">
        <v>61</v>
      </c>
      <c r="C107" s="793" t="s">
        <v>568</v>
      </c>
      <c r="D107" s="793"/>
      <c r="E107" s="793"/>
      <c r="F107" s="793"/>
      <c r="G107" s="793"/>
      <c r="H107" s="793"/>
      <c r="I107" s="793"/>
      <c r="J107" s="793"/>
      <c r="K107" s="793"/>
      <c r="L107" s="793"/>
      <c r="M107" s="793"/>
      <c r="N107" s="793"/>
      <c r="O107" s="793"/>
      <c r="P107" s="793"/>
      <c r="Q107" s="793"/>
      <c r="R107" s="793"/>
      <c r="S107" s="793"/>
      <c r="T107" s="793"/>
      <c r="U107" s="793"/>
      <c r="V107" s="793"/>
      <c r="W107" s="793"/>
      <c r="X107" s="793"/>
      <c r="Y107" s="793"/>
      <c r="Z107" s="793"/>
      <c r="AA107" s="793"/>
      <c r="AB107" s="793"/>
      <c r="AC107" s="793"/>
      <c r="AD107" s="793"/>
      <c r="AE107" s="793"/>
      <c r="AF107" s="793"/>
      <c r="AG107" s="793"/>
      <c r="AH107" s="793"/>
      <c r="AI107" s="793"/>
      <c r="AJ107" s="793"/>
      <c r="AK107" s="793"/>
      <c r="AL107" s="793"/>
      <c r="AM107" s="793"/>
      <c r="AN107" s="793"/>
      <c r="AO107" s="793"/>
      <c r="AP107" s="793"/>
      <c r="AQ107" s="793"/>
      <c r="AR107" s="793"/>
      <c r="AS107" s="793"/>
      <c r="AT107" s="793"/>
      <c r="AU107" s="793"/>
      <c r="AV107" s="793"/>
      <c r="AW107" s="793"/>
      <c r="AX107" s="793"/>
      <c r="AY107" s="793"/>
      <c r="AZ107" s="793"/>
      <c r="BA107" s="793"/>
      <c r="BB107" s="793"/>
      <c r="BC107" s="793"/>
      <c r="BD107" s="793"/>
      <c r="BE107" s="793"/>
      <c r="BF107" s="793"/>
      <c r="BG107" s="793"/>
      <c r="BH107" s="793"/>
      <c r="BI107" s="793"/>
      <c r="BJ107" s="793"/>
      <c r="BK107" s="793"/>
      <c r="BL107" s="793"/>
      <c r="BM107" s="793"/>
      <c r="BN107" s="793"/>
      <c r="BO107" s="793"/>
      <c r="BP107" s="793"/>
      <c r="BQ107" s="793"/>
      <c r="BR107" s="793"/>
      <c r="BS107" s="793"/>
      <c r="BT107" s="793"/>
      <c r="BU107" s="793"/>
      <c r="BV107" s="793"/>
      <c r="BW107" s="793"/>
      <c r="BX107" s="793"/>
      <c r="BY107" s="793"/>
      <c r="BZ107" s="793"/>
      <c r="CA107" s="793"/>
      <c r="CB107" s="793"/>
      <c r="CC107" s="793"/>
      <c r="CD107" s="793"/>
      <c r="CE107" s="793"/>
      <c r="CF107" s="793"/>
      <c r="CG107" s="793"/>
      <c r="CH107" s="793"/>
      <c r="CI107" s="793"/>
      <c r="CJ107" s="793"/>
      <c r="CK107" s="793"/>
      <c r="CL107" s="793"/>
      <c r="CM107" s="793"/>
      <c r="CN107" s="793"/>
      <c r="CO107" s="793"/>
      <c r="CP107" s="793"/>
      <c r="CQ107" s="793"/>
      <c r="CR107" s="793"/>
      <c r="CS107" s="793"/>
      <c r="CT107" s="793"/>
      <c r="CU107" s="793"/>
      <c r="CV107" s="793"/>
      <c r="CW107" s="793"/>
      <c r="CX107" s="793"/>
      <c r="CY107" s="793"/>
      <c r="CZ107" s="793"/>
      <c r="DA107" s="793"/>
      <c r="DB107" s="793"/>
      <c r="DC107" s="793"/>
      <c r="DD107" s="793"/>
      <c r="DE107" s="793"/>
      <c r="DF107" s="793"/>
      <c r="DG107" s="793"/>
      <c r="DH107" s="793"/>
      <c r="DI107" s="793"/>
      <c r="DJ107" s="793"/>
      <c r="DK107" s="793"/>
      <c r="DL107" s="793"/>
      <c r="DM107" s="793"/>
      <c r="DN107" s="793"/>
      <c r="DO107" s="793"/>
      <c r="DP107" s="793"/>
      <c r="DQ107" s="793"/>
      <c r="DR107" s="793"/>
      <c r="DS107" s="793"/>
      <c r="DT107" s="793"/>
      <c r="DU107" s="793"/>
      <c r="DV107" s="793"/>
      <c r="DW107" s="793"/>
    </row>
    <row r="108" spans="2:127" hidden="1" x14ac:dyDescent="0.2">
      <c r="B108" s="795" t="s">
        <v>62</v>
      </c>
      <c r="C108" s="793" t="s">
        <v>569</v>
      </c>
      <c r="D108" s="793"/>
      <c r="E108" s="793"/>
      <c r="F108" s="793"/>
      <c r="G108" s="793"/>
      <c r="H108" s="793"/>
      <c r="I108" s="793"/>
      <c r="J108" s="793"/>
      <c r="K108" s="793"/>
      <c r="L108" s="793"/>
      <c r="M108" s="793"/>
      <c r="N108" s="793"/>
      <c r="O108" s="793"/>
      <c r="P108" s="793"/>
      <c r="Q108" s="793"/>
      <c r="R108" s="793"/>
      <c r="S108" s="793"/>
      <c r="T108" s="793"/>
      <c r="U108" s="793"/>
      <c r="V108" s="793"/>
      <c r="W108" s="793"/>
      <c r="X108" s="793"/>
      <c r="Y108" s="793"/>
      <c r="Z108" s="793"/>
      <c r="AA108" s="793"/>
      <c r="AB108" s="793"/>
      <c r="AC108" s="793"/>
      <c r="AD108" s="793"/>
      <c r="AE108" s="793"/>
      <c r="AF108" s="793"/>
      <c r="AG108" s="793"/>
      <c r="AH108" s="793"/>
      <c r="AI108" s="793"/>
      <c r="AJ108" s="793"/>
      <c r="AK108" s="793"/>
      <c r="AL108" s="793"/>
      <c r="AM108" s="793"/>
      <c r="AN108" s="793"/>
      <c r="AO108" s="793"/>
      <c r="AP108" s="793"/>
      <c r="AQ108" s="793"/>
      <c r="AR108" s="793"/>
      <c r="AS108" s="793"/>
      <c r="AT108" s="793"/>
      <c r="AU108" s="793"/>
      <c r="AV108" s="793"/>
      <c r="AW108" s="793"/>
      <c r="AX108" s="793"/>
      <c r="AY108" s="793"/>
      <c r="AZ108" s="793"/>
      <c r="BA108" s="793"/>
      <c r="BB108" s="793"/>
      <c r="BC108" s="793"/>
      <c r="BD108" s="793"/>
      <c r="BE108" s="793"/>
      <c r="BF108" s="793"/>
      <c r="BG108" s="793"/>
      <c r="BH108" s="793"/>
      <c r="BI108" s="793"/>
      <c r="BJ108" s="793"/>
      <c r="BK108" s="793"/>
      <c r="BL108" s="793"/>
      <c r="BM108" s="793"/>
      <c r="BN108" s="793"/>
      <c r="BO108" s="793"/>
      <c r="BP108" s="793"/>
      <c r="BQ108" s="793"/>
      <c r="BR108" s="793"/>
      <c r="BS108" s="793"/>
      <c r="BT108" s="793"/>
      <c r="BU108" s="793"/>
      <c r="BV108" s="793"/>
      <c r="BW108" s="793"/>
      <c r="BX108" s="793"/>
      <c r="BY108" s="793"/>
      <c r="BZ108" s="793"/>
      <c r="CA108" s="793"/>
      <c r="CB108" s="793"/>
      <c r="CC108" s="793"/>
      <c r="CD108" s="793"/>
      <c r="CE108" s="793"/>
      <c r="CF108" s="793"/>
      <c r="CG108" s="793"/>
      <c r="CH108" s="793"/>
      <c r="CI108" s="793"/>
      <c r="CJ108" s="793"/>
      <c r="CK108" s="793"/>
      <c r="CL108" s="793"/>
      <c r="CM108" s="793"/>
      <c r="CN108" s="793"/>
      <c r="CO108" s="793"/>
      <c r="CP108" s="793"/>
      <c r="CQ108" s="793"/>
      <c r="CR108" s="793"/>
      <c r="CS108" s="793"/>
      <c r="CT108" s="793"/>
      <c r="CU108" s="793"/>
      <c r="CV108" s="793"/>
      <c r="CW108" s="793"/>
      <c r="CX108" s="793"/>
      <c r="CY108" s="793"/>
      <c r="CZ108" s="793"/>
      <c r="DA108" s="793"/>
      <c r="DB108" s="793"/>
      <c r="DC108" s="793"/>
      <c r="DD108" s="793"/>
      <c r="DE108" s="793"/>
      <c r="DF108" s="793"/>
      <c r="DG108" s="793"/>
      <c r="DH108" s="793"/>
      <c r="DI108" s="793"/>
      <c r="DJ108" s="793"/>
      <c r="DK108" s="793"/>
      <c r="DL108" s="793"/>
      <c r="DM108" s="793"/>
      <c r="DN108" s="793"/>
      <c r="DO108" s="793"/>
      <c r="DP108" s="793"/>
      <c r="DQ108" s="793"/>
      <c r="DR108" s="793"/>
      <c r="DS108" s="793"/>
      <c r="DT108" s="793"/>
      <c r="DU108" s="793"/>
      <c r="DV108" s="793"/>
      <c r="DW108" s="793"/>
    </row>
    <row r="109" spans="2:127" hidden="1" x14ac:dyDescent="0.2">
      <c r="B109" s="795" t="s">
        <v>570</v>
      </c>
      <c r="C109" s="793" t="s">
        <v>571</v>
      </c>
      <c r="D109" s="793"/>
      <c r="E109" s="793"/>
      <c r="F109" s="793"/>
      <c r="G109" s="793"/>
      <c r="H109" s="793"/>
      <c r="I109" s="793"/>
      <c r="J109" s="793"/>
      <c r="K109" s="793"/>
      <c r="L109" s="793"/>
      <c r="M109" s="793"/>
      <c r="N109" s="793"/>
      <c r="O109" s="793"/>
      <c r="P109" s="793"/>
      <c r="Q109" s="793"/>
      <c r="R109" s="793"/>
      <c r="S109" s="793"/>
      <c r="T109" s="793"/>
      <c r="U109" s="793"/>
      <c r="V109" s="793"/>
      <c r="W109" s="793"/>
      <c r="X109" s="793"/>
      <c r="Y109" s="793"/>
      <c r="Z109" s="793"/>
      <c r="AA109" s="793"/>
      <c r="AB109" s="793"/>
      <c r="AC109" s="793"/>
      <c r="AD109" s="793"/>
      <c r="AE109" s="793"/>
      <c r="AF109" s="793"/>
      <c r="AG109" s="793"/>
      <c r="AH109" s="793"/>
      <c r="AI109" s="793"/>
      <c r="AJ109" s="793"/>
      <c r="AK109" s="793"/>
      <c r="AL109" s="793"/>
      <c r="AM109" s="793"/>
      <c r="AN109" s="793"/>
      <c r="AO109" s="793"/>
      <c r="AP109" s="793"/>
      <c r="AQ109" s="793"/>
      <c r="AR109" s="793"/>
      <c r="AS109" s="793"/>
      <c r="AT109" s="793"/>
      <c r="AU109" s="793"/>
      <c r="AV109" s="793"/>
      <c r="AW109" s="793"/>
      <c r="AX109" s="793"/>
      <c r="AY109" s="793"/>
      <c r="AZ109" s="793"/>
      <c r="BA109" s="793"/>
      <c r="BB109" s="793"/>
      <c r="BC109" s="793"/>
      <c r="BD109" s="793"/>
      <c r="BE109" s="793"/>
      <c r="BF109" s="793"/>
      <c r="BG109" s="793"/>
      <c r="BH109" s="793"/>
      <c r="BI109" s="793"/>
      <c r="BJ109" s="793"/>
      <c r="BK109" s="793"/>
      <c r="BL109" s="793"/>
      <c r="BM109" s="793"/>
      <c r="BN109" s="793"/>
      <c r="BO109" s="793"/>
      <c r="BP109" s="793"/>
      <c r="BQ109" s="793"/>
      <c r="BR109" s="793"/>
      <c r="BS109" s="793"/>
      <c r="BT109" s="793"/>
      <c r="BU109" s="793"/>
      <c r="BV109" s="793"/>
      <c r="BW109" s="793"/>
      <c r="BX109" s="793"/>
      <c r="BY109" s="793"/>
      <c r="BZ109" s="793"/>
      <c r="CA109" s="793"/>
      <c r="CB109" s="793"/>
      <c r="CC109" s="793"/>
      <c r="CD109" s="793"/>
      <c r="CE109" s="793"/>
      <c r="CF109" s="793"/>
      <c r="CG109" s="793"/>
      <c r="CH109" s="793"/>
      <c r="CI109" s="793"/>
      <c r="CJ109" s="793"/>
      <c r="CK109" s="793"/>
      <c r="CL109" s="793"/>
      <c r="CM109" s="793"/>
      <c r="CN109" s="793"/>
      <c r="CO109" s="793"/>
      <c r="CP109" s="793"/>
      <c r="CQ109" s="793"/>
      <c r="CR109" s="793"/>
      <c r="CS109" s="793"/>
      <c r="CT109" s="793"/>
      <c r="CU109" s="793"/>
      <c r="CV109" s="793"/>
      <c r="CW109" s="793"/>
      <c r="CX109" s="793"/>
      <c r="CY109" s="793"/>
      <c r="CZ109" s="793"/>
      <c r="DA109" s="793"/>
      <c r="DB109" s="793"/>
      <c r="DC109" s="793"/>
      <c r="DD109" s="793"/>
      <c r="DE109" s="793"/>
      <c r="DF109" s="793"/>
      <c r="DG109" s="793"/>
      <c r="DH109" s="793"/>
      <c r="DI109" s="793"/>
      <c r="DJ109" s="793"/>
      <c r="DK109" s="793"/>
      <c r="DL109" s="793"/>
      <c r="DM109" s="793"/>
      <c r="DN109" s="793"/>
      <c r="DO109" s="793"/>
      <c r="DP109" s="793"/>
      <c r="DQ109" s="793"/>
      <c r="DR109" s="793"/>
      <c r="DS109" s="793"/>
      <c r="DT109" s="793"/>
      <c r="DU109" s="793"/>
      <c r="DV109" s="793"/>
      <c r="DW109" s="793"/>
    </row>
    <row r="110" spans="2:127" hidden="1" x14ac:dyDescent="0.2">
      <c r="B110" s="795" t="s">
        <v>572</v>
      </c>
      <c r="C110" s="793" t="s">
        <v>573</v>
      </c>
      <c r="D110" s="793"/>
      <c r="E110" s="793"/>
      <c r="F110" s="793"/>
      <c r="G110" s="793"/>
      <c r="H110" s="793"/>
      <c r="I110" s="793"/>
      <c r="J110" s="793"/>
      <c r="K110" s="793"/>
      <c r="L110" s="793"/>
      <c r="M110" s="793"/>
      <c r="N110" s="793"/>
      <c r="O110" s="793"/>
      <c r="P110" s="793"/>
      <c r="Q110" s="793"/>
      <c r="R110" s="793"/>
      <c r="S110" s="793"/>
      <c r="T110" s="793"/>
      <c r="U110" s="793"/>
      <c r="V110" s="793"/>
      <c r="W110" s="793"/>
      <c r="X110" s="793"/>
      <c r="Y110" s="793"/>
      <c r="Z110" s="793"/>
      <c r="AA110" s="793"/>
      <c r="AB110" s="793"/>
      <c r="AC110" s="793"/>
      <c r="AD110" s="793"/>
      <c r="AE110" s="793"/>
      <c r="AF110" s="793"/>
      <c r="AG110" s="793"/>
      <c r="AH110" s="793"/>
      <c r="AI110" s="793"/>
      <c r="AJ110" s="793"/>
      <c r="AK110" s="793"/>
      <c r="AL110" s="793"/>
      <c r="AM110" s="793"/>
      <c r="AN110" s="793"/>
      <c r="AO110" s="793"/>
      <c r="AP110" s="793"/>
      <c r="AQ110" s="793"/>
      <c r="AR110" s="793"/>
      <c r="AS110" s="793"/>
      <c r="AT110" s="793"/>
      <c r="AU110" s="793"/>
      <c r="AV110" s="793"/>
      <c r="AW110" s="793"/>
      <c r="AX110" s="793"/>
      <c r="AY110" s="793"/>
      <c r="AZ110" s="793"/>
      <c r="BA110" s="793"/>
      <c r="BB110" s="793"/>
      <c r="BC110" s="793"/>
      <c r="BD110" s="793"/>
      <c r="BE110" s="793"/>
      <c r="BF110" s="793"/>
      <c r="BG110" s="793"/>
      <c r="BH110" s="793"/>
      <c r="BI110" s="793"/>
      <c r="BJ110" s="793"/>
      <c r="BK110" s="793"/>
      <c r="BL110" s="793"/>
      <c r="BM110" s="793"/>
      <c r="BN110" s="793"/>
      <c r="BO110" s="793"/>
      <c r="BP110" s="793"/>
      <c r="BQ110" s="793"/>
      <c r="BR110" s="793"/>
      <c r="BS110" s="793"/>
      <c r="BT110" s="793"/>
      <c r="BU110" s="793"/>
      <c r="BV110" s="793"/>
      <c r="BW110" s="793"/>
      <c r="BX110" s="793"/>
      <c r="BY110" s="793"/>
      <c r="BZ110" s="793"/>
      <c r="CA110" s="793"/>
      <c r="CB110" s="793"/>
      <c r="CC110" s="793"/>
      <c r="CD110" s="793"/>
      <c r="CE110" s="793"/>
      <c r="CF110" s="793"/>
      <c r="CG110" s="793"/>
      <c r="CH110" s="793"/>
      <c r="CI110" s="793"/>
      <c r="CJ110" s="793"/>
      <c r="CK110" s="793"/>
      <c r="CL110" s="793"/>
      <c r="CM110" s="793"/>
      <c r="CN110" s="793"/>
      <c r="CO110" s="793"/>
      <c r="CP110" s="793"/>
      <c r="CQ110" s="793"/>
      <c r="CR110" s="793"/>
      <c r="CS110" s="793"/>
      <c r="CT110" s="793"/>
      <c r="CU110" s="793"/>
      <c r="CV110" s="793"/>
      <c r="CW110" s="793"/>
      <c r="CX110" s="793"/>
      <c r="CY110" s="793"/>
      <c r="CZ110" s="793"/>
      <c r="DA110" s="793"/>
      <c r="DB110" s="793"/>
      <c r="DC110" s="793"/>
      <c r="DD110" s="793"/>
      <c r="DE110" s="793"/>
      <c r="DF110" s="793"/>
      <c r="DG110" s="793"/>
      <c r="DH110" s="793"/>
      <c r="DI110" s="793"/>
      <c r="DJ110" s="793"/>
      <c r="DK110" s="793"/>
      <c r="DL110" s="793"/>
      <c r="DM110" s="793"/>
      <c r="DN110" s="793"/>
      <c r="DO110" s="793"/>
      <c r="DP110" s="793"/>
      <c r="DQ110" s="793"/>
      <c r="DR110" s="793"/>
      <c r="DS110" s="793"/>
      <c r="DT110" s="793"/>
      <c r="DU110" s="793"/>
      <c r="DV110" s="793"/>
      <c r="DW110" s="793"/>
    </row>
    <row r="111" spans="2:127" hidden="1" x14ac:dyDescent="0.2">
      <c r="B111" s="795" t="s">
        <v>574</v>
      </c>
      <c r="C111" s="793"/>
      <c r="D111" s="793"/>
      <c r="E111" s="793"/>
      <c r="F111" s="793"/>
      <c r="G111" s="793"/>
      <c r="H111" s="793"/>
      <c r="I111" s="793"/>
      <c r="J111" s="793"/>
      <c r="K111" s="793"/>
      <c r="L111" s="793"/>
      <c r="M111" s="793"/>
      <c r="N111" s="793"/>
      <c r="O111" s="793"/>
      <c r="P111" s="793"/>
      <c r="Q111" s="793"/>
      <c r="R111" s="793"/>
      <c r="S111" s="793"/>
      <c r="T111" s="793"/>
      <c r="U111" s="793"/>
      <c r="V111" s="793"/>
      <c r="W111" s="793"/>
      <c r="X111" s="793"/>
      <c r="Y111" s="793"/>
      <c r="Z111" s="793"/>
      <c r="AA111" s="793"/>
      <c r="AB111" s="793"/>
      <c r="AC111" s="793"/>
      <c r="AD111" s="793"/>
      <c r="AE111" s="793"/>
      <c r="AF111" s="793"/>
      <c r="AG111" s="793"/>
      <c r="AH111" s="793"/>
      <c r="AI111" s="793"/>
      <c r="AJ111" s="793"/>
      <c r="AK111" s="793"/>
      <c r="AL111" s="793"/>
      <c r="AM111" s="793"/>
      <c r="AN111" s="793"/>
      <c r="AO111" s="793"/>
      <c r="AP111" s="793"/>
      <c r="AQ111" s="793"/>
      <c r="AR111" s="793"/>
      <c r="AS111" s="793"/>
      <c r="AT111" s="793"/>
      <c r="AU111" s="793"/>
      <c r="AV111" s="793"/>
      <c r="AW111" s="793"/>
      <c r="AX111" s="793"/>
      <c r="AY111" s="793"/>
      <c r="AZ111" s="793"/>
      <c r="BA111" s="793"/>
      <c r="BB111" s="793"/>
      <c r="BC111" s="793"/>
      <c r="BD111" s="793"/>
      <c r="BE111" s="793"/>
      <c r="BF111" s="793"/>
      <c r="BG111" s="793"/>
      <c r="BH111" s="793"/>
      <c r="BI111" s="793"/>
      <c r="BJ111" s="793"/>
      <c r="BK111" s="793"/>
      <c r="BL111" s="793"/>
      <c r="BM111" s="793"/>
      <c r="BN111" s="793"/>
      <c r="BO111" s="793"/>
      <c r="BP111" s="793"/>
      <c r="BQ111" s="793"/>
      <c r="BR111" s="793"/>
      <c r="BS111" s="793"/>
      <c r="BT111" s="793"/>
      <c r="BU111" s="793"/>
      <c r="BV111" s="793"/>
      <c r="BW111" s="793"/>
      <c r="BX111" s="793"/>
      <c r="BY111" s="793"/>
      <c r="BZ111" s="793"/>
      <c r="CA111" s="793"/>
      <c r="CB111" s="793"/>
      <c r="CC111" s="793"/>
      <c r="CD111" s="793"/>
      <c r="CE111" s="793"/>
      <c r="CF111" s="793"/>
      <c r="CG111" s="793"/>
      <c r="CH111" s="793"/>
      <c r="CI111" s="793"/>
      <c r="CJ111" s="793"/>
      <c r="CK111" s="793"/>
      <c r="CL111" s="793"/>
      <c r="CM111" s="793"/>
      <c r="CN111" s="793"/>
      <c r="CO111" s="793"/>
      <c r="CP111" s="793"/>
      <c r="CQ111" s="793"/>
      <c r="CR111" s="793"/>
      <c r="CS111" s="793"/>
      <c r="CT111" s="793"/>
      <c r="CU111" s="793"/>
      <c r="CV111" s="793"/>
      <c r="CW111" s="793"/>
      <c r="CX111" s="793"/>
      <c r="CY111" s="793"/>
      <c r="CZ111" s="793"/>
      <c r="DA111" s="793"/>
      <c r="DB111" s="793"/>
      <c r="DC111" s="793"/>
      <c r="DD111" s="793"/>
      <c r="DE111" s="793"/>
      <c r="DF111" s="793"/>
      <c r="DG111" s="793"/>
      <c r="DH111" s="793"/>
      <c r="DI111" s="793"/>
      <c r="DJ111" s="793"/>
      <c r="DK111" s="793"/>
      <c r="DL111" s="793"/>
      <c r="DM111" s="793"/>
      <c r="DN111" s="793"/>
      <c r="DO111" s="793"/>
      <c r="DP111" s="793"/>
      <c r="DQ111" s="793"/>
      <c r="DR111" s="793"/>
      <c r="DS111" s="793"/>
      <c r="DT111" s="793"/>
      <c r="DU111" s="793"/>
      <c r="DV111" s="793"/>
      <c r="DW111" s="793"/>
    </row>
    <row r="112" spans="2:127" hidden="1" x14ac:dyDescent="0.2">
      <c r="B112" s="795" t="s">
        <v>66</v>
      </c>
      <c r="C112" s="793"/>
      <c r="D112" s="793"/>
      <c r="E112" s="793"/>
      <c r="F112" s="793"/>
      <c r="G112" s="793"/>
      <c r="H112" s="793"/>
      <c r="I112" s="793"/>
      <c r="J112" s="793"/>
      <c r="K112" s="793"/>
      <c r="L112" s="793"/>
      <c r="M112" s="793"/>
      <c r="N112" s="793"/>
      <c r="O112" s="793"/>
      <c r="P112" s="793"/>
      <c r="Q112" s="793"/>
      <c r="R112" s="793"/>
      <c r="S112" s="793"/>
      <c r="T112" s="793"/>
      <c r="U112" s="793"/>
      <c r="V112" s="793"/>
      <c r="W112" s="793"/>
      <c r="X112" s="793"/>
      <c r="Y112" s="793"/>
      <c r="Z112" s="793"/>
      <c r="AA112" s="793"/>
      <c r="AB112" s="793"/>
      <c r="AC112" s="793"/>
      <c r="AD112" s="793"/>
      <c r="AE112" s="793"/>
      <c r="AF112" s="793"/>
      <c r="AG112" s="793"/>
      <c r="AH112" s="793"/>
      <c r="AI112" s="793"/>
      <c r="AJ112" s="793"/>
      <c r="AK112" s="793"/>
      <c r="AL112" s="793"/>
      <c r="AM112" s="793"/>
      <c r="AN112" s="793"/>
      <c r="AO112" s="793"/>
      <c r="AP112" s="793"/>
      <c r="AQ112" s="793"/>
      <c r="AR112" s="793"/>
      <c r="AS112" s="793"/>
      <c r="AT112" s="793"/>
      <c r="AU112" s="793"/>
      <c r="AV112" s="793"/>
      <c r="AW112" s="793"/>
      <c r="AX112" s="793"/>
      <c r="AY112" s="793"/>
      <c r="AZ112" s="793"/>
      <c r="BA112" s="793"/>
      <c r="BB112" s="793"/>
      <c r="BC112" s="793"/>
      <c r="BD112" s="793"/>
      <c r="BE112" s="793"/>
      <c r="BF112" s="793"/>
      <c r="BG112" s="793"/>
      <c r="BH112" s="793"/>
      <c r="BI112" s="793"/>
      <c r="BJ112" s="793"/>
      <c r="BK112" s="793"/>
      <c r="BL112" s="793"/>
      <c r="BM112" s="793"/>
      <c r="BN112" s="793"/>
      <c r="BO112" s="793"/>
      <c r="BP112" s="793"/>
      <c r="BQ112" s="793"/>
      <c r="BR112" s="793"/>
      <c r="BS112" s="793"/>
      <c r="BT112" s="793"/>
      <c r="BU112" s="793"/>
      <c r="BV112" s="793"/>
      <c r="BW112" s="793"/>
      <c r="BX112" s="793"/>
      <c r="BY112" s="793"/>
      <c r="BZ112" s="793"/>
      <c r="CA112" s="793"/>
      <c r="CB112" s="793"/>
      <c r="CC112" s="793"/>
      <c r="CD112" s="793"/>
      <c r="CE112" s="793"/>
      <c r="CF112" s="793"/>
      <c r="CG112" s="793"/>
      <c r="CH112" s="793"/>
      <c r="CI112" s="793"/>
      <c r="CJ112" s="793"/>
      <c r="CK112" s="793"/>
      <c r="CL112" s="793"/>
      <c r="CM112" s="793"/>
      <c r="CN112" s="793"/>
      <c r="CO112" s="793"/>
      <c r="CP112" s="793"/>
      <c r="CQ112" s="793"/>
      <c r="CR112" s="793"/>
      <c r="CS112" s="793"/>
      <c r="CT112" s="793"/>
      <c r="CU112" s="793"/>
      <c r="CV112" s="793"/>
      <c r="CW112" s="793"/>
      <c r="CX112" s="793"/>
      <c r="CY112" s="793"/>
      <c r="CZ112" s="793"/>
      <c r="DA112" s="793"/>
      <c r="DB112" s="793"/>
      <c r="DC112" s="793"/>
      <c r="DD112" s="793"/>
      <c r="DE112" s="793"/>
      <c r="DF112" s="793"/>
      <c r="DG112" s="793"/>
      <c r="DH112" s="793"/>
      <c r="DI112" s="793"/>
      <c r="DJ112" s="793"/>
      <c r="DK112" s="793"/>
      <c r="DL112" s="793"/>
      <c r="DM112" s="793"/>
      <c r="DN112" s="793"/>
      <c r="DO112" s="793"/>
      <c r="DP112" s="793"/>
      <c r="DQ112" s="793"/>
      <c r="DR112" s="793"/>
      <c r="DS112" s="793"/>
      <c r="DT112" s="793"/>
      <c r="DU112" s="793"/>
      <c r="DV112" s="793"/>
      <c r="DW112" s="793"/>
    </row>
    <row r="113" spans="2:127" hidden="1" x14ac:dyDescent="0.2">
      <c r="B113" s="795" t="s">
        <v>67</v>
      </c>
      <c r="C113" s="793" t="s">
        <v>575</v>
      </c>
      <c r="D113" s="793"/>
      <c r="E113" s="793"/>
      <c r="F113" s="793"/>
      <c r="G113" s="793"/>
      <c r="H113" s="793"/>
      <c r="I113" s="793"/>
      <c r="J113" s="793"/>
      <c r="K113" s="793"/>
      <c r="L113" s="793"/>
      <c r="M113" s="793"/>
      <c r="N113" s="793"/>
      <c r="O113" s="793"/>
      <c r="P113" s="793"/>
      <c r="Q113" s="793"/>
      <c r="R113" s="793"/>
      <c r="S113" s="793"/>
      <c r="T113" s="793"/>
      <c r="U113" s="793"/>
      <c r="V113" s="793"/>
      <c r="W113" s="793"/>
      <c r="X113" s="793"/>
      <c r="Y113" s="793"/>
      <c r="Z113" s="793"/>
      <c r="AA113" s="793"/>
      <c r="AB113" s="793"/>
      <c r="AC113" s="793"/>
      <c r="AD113" s="793"/>
      <c r="AE113" s="793"/>
      <c r="AF113" s="793"/>
      <c r="AG113" s="793"/>
      <c r="AH113" s="793"/>
      <c r="AI113" s="793"/>
      <c r="AJ113" s="793"/>
      <c r="AK113" s="793"/>
      <c r="AL113" s="793"/>
      <c r="AM113" s="793"/>
      <c r="AN113" s="793"/>
      <c r="AO113" s="793"/>
      <c r="AP113" s="793"/>
      <c r="AQ113" s="793"/>
      <c r="AR113" s="793"/>
      <c r="AS113" s="793"/>
      <c r="AT113" s="793"/>
      <c r="AU113" s="793"/>
      <c r="AV113" s="793"/>
      <c r="AW113" s="793"/>
      <c r="AX113" s="793"/>
      <c r="AY113" s="793"/>
      <c r="AZ113" s="793"/>
      <c r="BA113" s="793"/>
      <c r="BB113" s="793"/>
      <c r="BC113" s="793"/>
      <c r="BD113" s="793"/>
      <c r="BE113" s="793"/>
      <c r="BF113" s="793"/>
      <c r="BG113" s="793"/>
      <c r="BH113" s="793"/>
      <c r="BI113" s="793"/>
      <c r="BJ113" s="793"/>
      <c r="BK113" s="793"/>
      <c r="BL113" s="793"/>
      <c r="BM113" s="793"/>
      <c r="BN113" s="793"/>
      <c r="BO113" s="793"/>
      <c r="BP113" s="793"/>
      <c r="BQ113" s="793"/>
      <c r="BR113" s="793"/>
      <c r="BS113" s="793"/>
      <c r="BT113" s="793"/>
      <c r="BU113" s="793"/>
      <c r="BV113" s="793"/>
      <c r="BW113" s="793"/>
      <c r="BX113" s="793"/>
      <c r="BY113" s="793"/>
      <c r="BZ113" s="793"/>
      <c r="CA113" s="793"/>
      <c r="CB113" s="793"/>
      <c r="CC113" s="793"/>
      <c r="CD113" s="793"/>
      <c r="CE113" s="793"/>
      <c r="CF113" s="793"/>
      <c r="CG113" s="793"/>
      <c r="CH113" s="793"/>
      <c r="CI113" s="793"/>
      <c r="CJ113" s="793"/>
      <c r="CK113" s="793"/>
      <c r="CL113" s="793"/>
      <c r="CM113" s="793"/>
      <c r="CN113" s="793"/>
      <c r="CO113" s="793"/>
      <c r="CP113" s="793"/>
      <c r="CQ113" s="793"/>
      <c r="CR113" s="793"/>
      <c r="CS113" s="793"/>
      <c r="CT113" s="793"/>
      <c r="CU113" s="793"/>
      <c r="CV113" s="793"/>
      <c r="CW113" s="793"/>
      <c r="CX113" s="793"/>
      <c r="CY113" s="793"/>
      <c r="CZ113" s="793"/>
      <c r="DA113" s="793"/>
      <c r="DB113" s="793"/>
      <c r="DC113" s="793"/>
      <c r="DD113" s="793"/>
      <c r="DE113" s="793"/>
      <c r="DF113" s="793"/>
      <c r="DG113" s="793"/>
      <c r="DH113" s="793"/>
      <c r="DI113" s="793"/>
      <c r="DJ113" s="793"/>
      <c r="DK113" s="793"/>
      <c r="DL113" s="793"/>
      <c r="DM113" s="793"/>
      <c r="DN113" s="793"/>
      <c r="DO113" s="793"/>
      <c r="DP113" s="793"/>
      <c r="DQ113" s="793"/>
      <c r="DR113" s="793"/>
      <c r="DS113" s="793"/>
      <c r="DT113" s="793"/>
      <c r="DU113" s="793"/>
      <c r="DV113" s="793"/>
      <c r="DW113" s="793"/>
    </row>
    <row r="114" spans="2:127" hidden="1" x14ac:dyDescent="0.2">
      <c r="B114" s="795" t="s">
        <v>68</v>
      </c>
      <c r="C114" s="793" t="s">
        <v>497</v>
      </c>
      <c r="D114" s="793"/>
      <c r="E114" s="793"/>
      <c r="F114" s="793"/>
      <c r="G114" s="793"/>
      <c r="H114" s="793"/>
      <c r="I114" s="793"/>
      <c r="J114" s="793"/>
      <c r="K114" s="793"/>
      <c r="L114" s="793"/>
      <c r="M114" s="793"/>
      <c r="N114" s="793"/>
      <c r="O114" s="793"/>
      <c r="P114" s="793"/>
      <c r="Q114" s="793"/>
      <c r="R114" s="793"/>
      <c r="S114" s="793"/>
      <c r="T114" s="793"/>
      <c r="U114" s="793"/>
      <c r="V114" s="793"/>
      <c r="W114" s="793"/>
      <c r="X114" s="793"/>
      <c r="Y114" s="793"/>
      <c r="Z114" s="793"/>
      <c r="AA114" s="793"/>
      <c r="AB114" s="793"/>
      <c r="AC114" s="793"/>
      <c r="AD114" s="793"/>
      <c r="AE114" s="793"/>
      <c r="AF114" s="793"/>
      <c r="AG114" s="793"/>
      <c r="AH114" s="793"/>
      <c r="AI114" s="793"/>
      <c r="AJ114" s="793"/>
      <c r="AK114" s="793"/>
      <c r="AL114" s="793"/>
      <c r="AM114" s="793"/>
      <c r="AN114" s="793"/>
      <c r="AO114" s="793"/>
      <c r="AP114" s="793"/>
      <c r="AQ114" s="793"/>
      <c r="AR114" s="793"/>
      <c r="AS114" s="793"/>
      <c r="AT114" s="793"/>
      <c r="AU114" s="793"/>
      <c r="AV114" s="793"/>
      <c r="AW114" s="793"/>
      <c r="AX114" s="793"/>
      <c r="AY114" s="793"/>
      <c r="AZ114" s="793"/>
      <c r="BA114" s="793"/>
      <c r="BB114" s="793"/>
      <c r="BC114" s="793"/>
      <c r="BD114" s="793"/>
      <c r="BE114" s="793"/>
      <c r="BF114" s="793"/>
      <c r="BG114" s="793"/>
      <c r="BH114" s="793"/>
      <c r="BI114" s="793"/>
      <c r="BJ114" s="793"/>
      <c r="BK114" s="793"/>
      <c r="BL114" s="793"/>
      <c r="BM114" s="793"/>
      <c r="BN114" s="793"/>
      <c r="BO114" s="793"/>
      <c r="BP114" s="793"/>
      <c r="BQ114" s="793"/>
      <c r="BR114" s="793"/>
      <c r="BS114" s="793"/>
      <c r="BT114" s="793"/>
      <c r="BU114" s="793"/>
      <c r="BV114" s="793"/>
      <c r="BW114" s="793"/>
      <c r="BX114" s="793"/>
      <c r="BY114" s="793"/>
      <c r="BZ114" s="793"/>
      <c r="CA114" s="793"/>
      <c r="CB114" s="793"/>
      <c r="CC114" s="793"/>
      <c r="CD114" s="793"/>
      <c r="CE114" s="793"/>
      <c r="CF114" s="793"/>
      <c r="CG114" s="793"/>
      <c r="CH114" s="793"/>
      <c r="CI114" s="793"/>
      <c r="CJ114" s="793"/>
      <c r="CK114" s="793"/>
      <c r="CL114" s="793"/>
      <c r="CM114" s="793"/>
      <c r="CN114" s="793"/>
      <c r="CO114" s="793"/>
      <c r="CP114" s="793"/>
      <c r="CQ114" s="793"/>
      <c r="CR114" s="793"/>
      <c r="CS114" s="793"/>
      <c r="CT114" s="793"/>
      <c r="CU114" s="793"/>
      <c r="CV114" s="793"/>
      <c r="CW114" s="793"/>
      <c r="CX114" s="793"/>
      <c r="CY114" s="793"/>
      <c r="CZ114" s="793"/>
      <c r="DA114" s="793"/>
      <c r="DB114" s="793"/>
      <c r="DC114" s="793"/>
      <c r="DD114" s="793"/>
      <c r="DE114" s="793"/>
      <c r="DF114" s="793"/>
      <c r="DG114" s="793"/>
      <c r="DH114" s="793"/>
      <c r="DI114" s="793"/>
      <c r="DJ114" s="793"/>
      <c r="DK114" s="793"/>
      <c r="DL114" s="793"/>
      <c r="DM114" s="793"/>
      <c r="DN114" s="793"/>
      <c r="DO114" s="793"/>
      <c r="DP114" s="793"/>
      <c r="DQ114" s="793"/>
      <c r="DR114" s="793"/>
      <c r="DS114" s="793"/>
      <c r="DT114" s="793"/>
      <c r="DU114" s="793"/>
      <c r="DV114" s="793"/>
      <c r="DW114" s="793"/>
    </row>
    <row r="115" spans="2:127" hidden="1" x14ac:dyDescent="0.2">
      <c r="B115" s="795" t="s">
        <v>69</v>
      </c>
      <c r="C115" s="793" t="s">
        <v>576</v>
      </c>
      <c r="D115" s="793"/>
      <c r="E115" s="793"/>
      <c r="F115" s="793"/>
      <c r="G115" s="793"/>
      <c r="H115" s="793"/>
      <c r="I115" s="793"/>
      <c r="J115" s="793"/>
      <c r="K115" s="793"/>
      <c r="L115" s="793"/>
      <c r="M115" s="793"/>
      <c r="N115" s="793"/>
      <c r="O115" s="793"/>
      <c r="P115" s="793"/>
      <c r="Q115" s="793"/>
      <c r="R115" s="793"/>
      <c r="S115" s="793"/>
      <c r="T115" s="793"/>
      <c r="U115" s="793"/>
      <c r="V115" s="793"/>
      <c r="W115" s="793"/>
      <c r="X115" s="793"/>
      <c r="Y115" s="793"/>
      <c r="Z115" s="793"/>
      <c r="AA115" s="793"/>
      <c r="AB115" s="793"/>
      <c r="AC115" s="793"/>
      <c r="AD115" s="793"/>
      <c r="AE115" s="793"/>
      <c r="AF115" s="793"/>
      <c r="AG115" s="793"/>
      <c r="AH115" s="793"/>
      <c r="AI115" s="793"/>
      <c r="AJ115" s="793"/>
      <c r="AK115" s="793"/>
      <c r="AL115" s="793"/>
      <c r="AM115" s="793"/>
      <c r="AN115" s="793"/>
      <c r="AO115" s="793"/>
      <c r="AP115" s="793"/>
      <c r="AQ115" s="793"/>
      <c r="AR115" s="793"/>
      <c r="AS115" s="793"/>
      <c r="AT115" s="793"/>
      <c r="AU115" s="793"/>
      <c r="AV115" s="793"/>
      <c r="AW115" s="793"/>
      <c r="AX115" s="793"/>
      <c r="AY115" s="793"/>
      <c r="AZ115" s="793"/>
      <c r="BA115" s="793"/>
      <c r="BB115" s="793"/>
      <c r="BC115" s="793"/>
      <c r="BD115" s="793"/>
      <c r="BE115" s="793"/>
      <c r="BF115" s="793"/>
      <c r="BG115" s="793"/>
      <c r="BH115" s="793"/>
      <c r="BI115" s="793"/>
      <c r="BJ115" s="793"/>
      <c r="BK115" s="793"/>
      <c r="BL115" s="793"/>
      <c r="BM115" s="793"/>
      <c r="BN115" s="793"/>
      <c r="BO115" s="793"/>
      <c r="BP115" s="793"/>
      <c r="BQ115" s="793"/>
      <c r="BR115" s="793"/>
      <c r="BS115" s="793"/>
      <c r="BT115" s="793"/>
      <c r="BU115" s="793"/>
      <c r="BV115" s="793"/>
      <c r="BW115" s="793"/>
      <c r="BX115" s="793"/>
      <c r="BY115" s="793"/>
      <c r="BZ115" s="793"/>
      <c r="CA115" s="793"/>
      <c r="CB115" s="793"/>
      <c r="CC115" s="793"/>
      <c r="CD115" s="793"/>
      <c r="CE115" s="793"/>
      <c r="CF115" s="793"/>
      <c r="CG115" s="793"/>
      <c r="CH115" s="793"/>
      <c r="CI115" s="793"/>
      <c r="CJ115" s="793"/>
      <c r="CK115" s="793"/>
      <c r="CL115" s="793"/>
      <c r="CM115" s="793"/>
      <c r="CN115" s="793"/>
      <c r="CO115" s="793"/>
      <c r="CP115" s="793"/>
      <c r="CQ115" s="793"/>
      <c r="CR115" s="793"/>
      <c r="CS115" s="793"/>
      <c r="CT115" s="793"/>
      <c r="CU115" s="793"/>
      <c r="CV115" s="793"/>
      <c r="CW115" s="793"/>
      <c r="CX115" s="793"/>
      <c r="CY115" s="793"/>
      <c r="CZ115" s="793"/>
      <c r="DA115" s="793"/>
      <c r="DB115" s="793"/>
      <c r="DC115" s="793"/>
      <c r="DD115" s="793"/>
      <c r="DE115" s="793"/>
      <c r="DF115" s="793"/>
      <c r="DG115" s="793"/>
      <c r="DH115" s="793"/>
      <c r="DI115" s="793"/>
      <c r="DJ115" s="793"/>
      <c r="DK115" s="793"/>
      <c r="DL115" s="793"/>
      <c r="DM115" s="793"/>
      <c r="DN115" s="793"/>
      <c r="DO115" s="793"/>
      <c r="DP115" s="793"/>
      <c r="DQ115" s="793"/>
      <c r="DR115" s="793"/>
      <c r="DS115" s="793"/>
      <c r="DT115" s="793"/>
      <c r="DU115" s="793"/>
      <c r="DV115" s="793"/>
      <c r="DW115" s="793"/>
    </row>
    <row r="116" spans="2:127" hidden="1" x14ac:dyDescent="0.2">
      <c r="B116" s="795" t="s">
        <v>70</v>
      </c>
      <c r="C116" s="793" t="s">
        <v>577</v>
      </c>
      <c r="D116" s="793"/>
      <c r="E116" s="793"/>
      <c r="F116" s="793"/>
      <c r="G116" s="793"/>
      <c r="H116" s="793"/>
      <c r="I116" s="793"/>
      <c r="J116" s="793"/>
      <c r="K116" s="793"/>
      <c r="L116" s="793"/>
      <c r="M116" s="793"/>
      <c r="N116" s="793"/>
      <c r="O116" s="793"/>
      <c r="P116" s="793"/>
      <c r="Q116" s="793"/>
      <c r="R116" s="793"/>
      <c r="S116" s="793"/>
      <c r="T116" s="793"/>
      <c r="U116" s="793"/>
      <c r="V116" s="793"/>
      <c r="W116" s="793"/>
      <c r="X116" s="793"/>
      <c r="Y116" s="793"/>
      <c r="Z116" s="793"/>
      <c r="AA116" s="793"/>
      <c r="AB116" s="793"/>
      <c r="AC116" s="793"/>
      <c r="AD116" s="793"/>
      <c r="AE116" s="793"/>
      <c r="AF116" s="793"/>
      <c r="AG116" s="793"/>
      <c r="AH116" s="793"/>
      <c r="AI116" s="793"/>
      <c r="AJ116" s="793"/>
      <c r="AK116" s="793"/>
      <c r="AL116" s="793"/>
      <c r="AM116" s="793"/>
      <c r="AN116" s="793"/>
      <c r="AO116" s="793"/>
      <c r="AP116" s="793"/>
      <c r="AQ116" s="793"/>
      <c r="AR116" s="793"/>
      <c r="AS116" s="793"/>
      <c r="AT116" s="793"/>
      <c r="AU116" s="793"/>
      <c r="AV116" s="793"/>
      <c r="AW116" s="793"/>
      <c r="AX116" s="793"/>
      <c r="AY116" s="793"/>
      <c r="AZ116" s="793"/>
      <c r="BA116" s="793"/>
      <c r="BB116" s="793"/>
      <c r="BC116" s="793"/>
      <c r="BD116" s="793"/>
      <c r="BE116" s="793"/>
      <c r="BF116" s="793"/>
      <c r="BG116" s="793"/>
      <c r="BH116" s="793"/>
      <c r="BI116" s="793"/>
      <c r="BJ116" s="793"/>
      <c r="BK116" s="793"/>
      <c r="BL116" s="793"/>
      <c r="BM116" s="793"/>
      <c r="BN116" s="793"/>
      <c r="BO116" s="793"/>
      <c r="BP116" s="793"/>
      <c r="BQ116" s="793"/>
      <c r="BR116" s="793"/>
      <c r="BS116" s="793"/>
      <c r="BT116" s="793"/>
      <c r="BU116" s="793"/>
      <c r="BV116" s="793"/>
      <c r="BW116" s="793"/>
      <c r="BX116" s="793"/>
      <c r="BY116" s="793"/>
      <c r="BZ116" s="793"/>
      <c r="CA116" s="793"/>
      <c r="CB116" s="793"/>
      <c r="CC116" s="793"/>
      <c r="CD116" s="793"/>
      <c r="CE116" s="793"/>
      <c r="CF116" s="793"/>
      <c r="CG116" s="793"/>
      <c r="CH116" s="793"/>
      <c r="CI116" s="793"/>
      <c r="CJ116" s="793"/>
      <c r="CK116" s="793"/>
      <c r="CL116" s="793"/>
      <c r="CM116" s="793"/>
      <c r="CN116" s="793"/>
      <c r="CO116" s="793"/>
      <c r="CP116" s="793"/>
      <c r="CQ116" s="793"/>
      <c r="CR116" s="793"/>
      <c r="CS116" s="793"/>
      <c r="CT116" s="793"/>
      <c r="CU116" s="793"/>
      <c r="CV116" s="793"/>
      <c r="CW116" s="793"/>
      <c r="CX116" s="793"/>
      <c r="CY116" s="793"/>
      <c r="CZ116" s="793"/>
      <c r="DA116" s="793"/>
      <c r="DB116" s="793"/>
      <c r="DC116" s="793"/>
      <c r="DD116" s="793"/>
      <c r="DE116" s="793"/>
      <c r="DF116" s="793"/>
      <c r="DG116" s="793"/>
      <c r="DH116" s="793"/>
      <c r="DI116" s="793"/>
      <c r="DJ116" s="793"/>
      <c r="DK116" s="793"/>
      <c r="DL116" s="793"/>
      <c r="DM116" s="793"/>
      <c r="DN116" s="793"/>
      <c r="DO116" s="793"/>
      <c r="DP116" s="793"/>
      <c r="DQ116" s="793"/>
      <c r="DR116" s="793"/>
      <c r="DS116" s="793"/>
      <c r="DT116" s="793"/>
      <c r="DU116" s="793"/>
      <c r="DV116" s="793"/>
      <c r="DW116" s="793"/>
    </row>
    <row r="117" spans="2:127" hidden="1" x14ac:dyDescent="0.2">
      <c r="B117" s="795" t="s">
        <v>71</v>
      </c>
      <c r="C117" s="793" t="s">
        <v>578</v>
      </c>
      <c r="D117" s="793"/>
      <c r="E117" s="793"/>
      <c r="F117" s="793"/>
      <c r="G117" s="793"/>
      <c r="H117" s="793"/>
      <c r="I117" s="793"/>
      <c r="J117" s="793"/>
      <c r="K117" s="793"/>
      <c r="L117" s="793"/>
      <c r="M117" s="793"/>
      <c r="N117" s="793"/>
      <c r="O117" s="793"/>
      <c r="P117" s="793"/>
      <c r="Q117" s="793"/>
      <c r="R117" s="793"/>
      <c r="S117" s="793"/>
      <c r="T117" s="793"/>
      <c r="U117" s="793"/>
      <c r="V117" s="793"/>
      <c r="W117" s="793"/>
      <c r="X117" s="793"/>
      <c r="Y117" s="793"/>
      <c r="Z117" s="793"/>
      <c r="AA117" s="793"/>
      <c r="AB117" s="793"/>
      <c r="AC117" s="793"/>
      <c r="AD117" s="793"/>
      <c r="AE117" s="793"/>
      <c r="AF117" s="793"/>
      <c r="AG117" s="793"/>
      <c r="AH117" s="793"/>
      <c r="AI117" s="793"/>
      <c r="AJ117" s="793"/>
      <c r="AK117" s="793"/>
      <c r="AL117" s="793"/>
      <c r="AM117" s="793"/>
      <c r="AN117" s="793"/>
      <c r="AO117" s="793"/>
      <c r="AP117" s="793"/>
      <c r="AQ117" s="793"/>
      <c r="AR117" s="793"/>
      <c r="AS117" s="793"/>
      <c r="AT117" s="793"/>
      <c r="AU117" s="793"/>
      <c r="AV117" s="793"/>
      <c r="AW117" s="793"/>
      <c r="AX117" s="793"/>
      <c r="AY117" s="793"/>
      <c r="AZ117" s="793"/>
      <c r="BA117" s="793"/>
      <c r="BB117" s="793"/>
      <c r="BC117" s="793"/>
      <c r="BD117" s="793"/>
      <c r="BE117" s="793"/>
      <c r="BF117" s="793"/>
      <c r="BG117" s="793"/>
      <c r="BH117" s="793"/>
      <c r="BI117" s="793"/>
      <c r="BJ117" s="793"/>
      <c r="BK117" s="793"/>
      <c r="BL117" s="793"/>
      <c r="BM117" s="793"/>
      <c r="BN117" s="793"/>
      <c r="BO117" s="793"/>
      <c r="BP117" s="793"/>
      <c r="BQ117" s="793"/>
      <c r="BR117" s="793"/>
      <c r="BS117" s="793"/>
      <c r="BT117" s="793"/>
      <c r="BU117" s="793"/>
      <c r="BV117" s="793"/>
      <c r="BW117" s="793"/>
      <c r="BX117" s="793"/>
      <c r="BY117" s="793"/>
      <c r="BZ117" s="793"/>
      <c r="CA117" s="793"/>
      <c r="CB117" s="793"/>
      <c r="CC117" s="793"/>
      <c r="CD117" s="793"/>
      <c r="CE117" s="793"/>
      <c r="CF117" s="793"/>
      <c r="CG117" s="793"/>
      <c r="CH117" s="793"/>
      <c r="CI117" s="793"/>
      <c r="CJ117" s="793"/>
      <c r="CK117" s="793"/>
      <c r="CL117" s="793"/>
      <c r="CM117" s="793"/>
      <c r="CN117" s="793"/>
      <c r="CO117" s="793"/>
      <c r="CP117" s="793"/>
      <c r="CQ117" s="793"/>
      <c r="CR117" s="793"/>
      <c r="CS117" s="793"/>
      <c r="CT117" s="793"/>
      <c r="CU117" s="793"/>
      <c r="CV117" s="793"/>
      <c r="CW117" s="793"/>
      <c r="CX117" s="793"/>
      <c r="CY117" s="793"/>
      <c r="CZ117" s="793"/>
      <c r="DA117" s="793"/>
      <c r="DB117" s="793"/>
      <c r="DC117" s="793"/>
      <c r="DD117" s="793"/>
      <c r="DE117" s="793"/>
      <c r="DF117" s="793"/>
      <c r="DG117" s="793"/>
      <c r="DH117" s="793"/>
      <c r="DI117" s="793"/>
      <c r="DJ117" s="793"/>
      <c r="DK117" s="793"/>
      <c r="DL117" s="793"/>
      <c r="DM117" s="793"/>
      <c r="DN117" s="793"/>
      <c r="DO117" s="793"/>
      <c r="DP117" s="793"/>
      <c r="DQ117" s="793"/>
      <c r="DR117" s="793"/>
      <c r="DS117" s="793"/>
      <c r="DT117" s="793"/>
      <c r="DU117" s="793"/>
      <c r="DV117" s="793"/>
      <c r="DW117" s="793"/>
    </row>
    <row r="118" spans="2:127" hidden="1" x14ac:dyDescent="0.2">
      <c r="B118" s="795" t="s">
        <v>72</v>
      </c>
      <c r="C118" s="793" t="s">
        <v>579</v>
      </c>
      <c r="D118" s="793"/>
      <c r="E118" s="793"/>
      <c r="F118" s="793"/>
      <c r="G118" s="793"/>
      <c r="H118" s="793"/>
      <c r="I118" s="793"/>
      <c r="J118" s="793"/>
      <c r="K118" s="793"/>
      <c r="L118" s="793"/>
      <c r="M118" s="793"/>
      <c r="N118" s="793"/>
      <c r="O118" s="793"/>
      <c r="P118" s="793"/>
      <c r="Q118" s="793"/>
      <c r="R118" s="793"/>
      <c r="S118" s="793"/>
      <c r="T118" s="793"/>
      <c r="U118" s="793"/>
      <c r="V118" s="793"/>
      <c r="W118" s="793"/>
      <c r="X118" s="793"/>
      <c r="Y118" s="793"/>
      <c r="Z118" s="793"/>
      <c r="AA118" s="793"/>
      <c r="AB118" s="793"/>
      <c r="AC118" s="793"/>
      <c r="AD118" s="793"/>
      <c r="AE118" s="793"/>
      <c r="AF118" s="793"/>
      <c r="AG118" s="793"/>
      <c r="AH118" s="793"/>
      <c r="AI118" s="793"/>
      <c r="AJ118" s="793"/>
      <c r="AK118" s="793"/>
      <c r="AL118" s="793"/>
      <c r="AM118" s="793"/>
      <c r="AN118" s="793"/>
      <c r="AO118" s="793"/>
      <c r="AP118" s="793"/>
      <c r="AQ118" s="793"/>
      <c r="AR118" s="793"/>
      <c r="AS118" s="793"/>
      <c r="AT118" s="793"/>
      <c r="AU118" s="793"/>
      <c r="AV118" s="793"/>
      <c r="AW118" s="793"/>
      <c r="AX118" s="793"/>
      <c r="AY118" s="793"/>
      <c r="AZ118" s="793"/>
      <c r="BA118" s="793"/>
      <c r="BB118" s="793"/>
      <c r="BC118" s="793"/>
      <c r="BD118" s="793"/>
      <c r="BE118" s="793"/>
      <c r="BF118" s="793"/>
      <c r="BG118" s="793"/>
      <c r="BH118" s="793"/>
      <c r="BI118" s="793"/>
      <c r="BJ118" s="793"/>
      <c r="BK118" s="793"/>
      <c r="BL118" s="793"/>
      <c r="BM118" s="793"/>
      <c r="BN118" s="793"/>
      <c r="BO118" s="793"/>
      <c r="BP118" s="793"/>
      <c r="BQ118" s="793"/>
      <c r="BR118" s="793"/>
      <c r="BS118" s="793"/>
      <c r="BT118" s="793"/>
      <c r="BU118" s="793"/>
      <c r="BV118" s="793"/>
      <c r="BW118" s="793"/>
      <c r="BX118" s="793"/>
      <c r="BY118" s="793"/>
      <c r="BZ118" s="793"/>
      <c r="CA118" s="793"/>
      <c r="CB118" s="793"/>
      <c r="CC118" s="793"/>
      <c r="CD118" s="793"/>
      <c r="CE118" s="793"/>
      <c r="CF118" s="793"/>
      <c r="CG118" s="793"/>
      <c r="CH118" s="793"/>
      <c r="CI118" s="793"/>
      <c r="CJ118" s="793"/>
      <c r="CK118" s="793"/>
      <c r="CL118" s="793"/>
      <c r="CM118" s="793"/>
      <c r="CN118" s="793"/>
      <c r="CO118" s="793"/>
      <c r="CP118" s="793"/>
      <c r="CQ118" s="793"/>
      <c r="CR118" s="793"/>
      <c r="CS118" s="793"/>
      <c r="CT118" s="793"/>
      <c r="CU118" s="793"/>
      <c r="CV118" s="793"/>
      <c r="CW118" s="793"/>
      <c r="CX118" s="793"/>
      <c r="CY118" s="793"/>
      <c r="CZ118" s="793"/>
      <c r="DA118" s="793"/>
      <c r="DB118" s="793"/>
      <c r="DC118" s="793"/>
      <c r="DD118" s="793"/>
      <c r="DE118" s="793"/>
      <c r="DF118" s="793"/>
      <c r="DG118" s="793"/>
      <c r="DH118" s="793"/>
      <c r="DI118" s="793"/>
      <c r="DJ118" s="793"/>
      <c r="DK118" s="793"/>
      <c r="DL118" s="793"/>
      <c r="DM118" s="793"/>
      <c r="DN118" s="793"/>
      <c r="DO118" s="793"/>
      <c r="DP118" s="793"/>
      <c r="DQ118" s="793"/>
      <c r="DR118" s="793"/>
      <c r="DS118" s="793"/>
      <c r="DT118" s="793"/>
      <c r="DU118" s="793"/>
      <c r="DV118" s="793"/>
      <c r="DW118" s="793"/>
    </row>
    <row r="119" spans="2:127" hidden="1" x14ac:dyDescent="0.2">
      <c r="B119" s="795" t="s">
        <v>73</v>
      </c>
      <c r="C119" s="793" t="s">
        <v>580</v>
      </c>
      <c r="D119" s="793"/>
      <c r="E119" s="793"/>
      <c r="F119" s="793"/>
      <c r="G119" s="793"/>
      <c r="H119" s="793"/>
      <c r="I119" s="793"/>
      <c r="J119" s="793"/>
      <c r="K119" s="793"/>
      <c r="L119" s="793"/>
      <c r="M119" s="793"/>
      <c r="N119" s="793"/>
      <c r="O119" s="793"/>
      <c r="P119" s="793"/>
      <c r="Q119" s="793"/>
      <c r="R119" s="793"/>
      <c r="S119" s="793"/>
      <c r="T119" s="793"/>
      <c r="U119" s="793"/>
      <c r="V119" s="793"/>
      <c r="W119" s="793"/>
      <c r="X119" s="793"/>
      <c r="Y119" s="793"/>
      <c r="Z119" s="793"/>
      <c r="AA119" s="793"/>
      <c r="AB119" s="793"/>
      <c r="AC119" s="793"/>
      <c r="AD119" s="793"/>
      <c r="AE119" s="793"/>
      <c r="AF119" s="793"/>
      <c r="AG119" s="793"/>
      <c r="AH119" s="793"/>
      <c r="AI119" s="793"/>
      <c r="AJ119" s="793"/>
      <c r="AK119" s="793"/>
      <c r="AL119" s="793"/>
      <c r="AM119" s="793"/>
      <c r="AN119" s="793"/>
      <c r="AO119" s="793"/>
      <c r="AP119" s="793"/>
      <c r="AQ119" s="793"/>
      <c r="AR119" s="793"/>
      <c r="AS119" s="793"/>
      <c r="AT119" s="793"/>
      <c r="AU119" s="793"/>
      <c r="AV119" s="793"/>
      <c r="AW119" s="793"/>
      <c r="AX119" s="793"/>
      <c r="AY119" s="793"/>
      <c r="AZ119" s="793"/>
      <c r="BA119" s="793"/>
      <c r="BB119" s="793"/>
      <c r="BC119" s="793"/>
      <c r="BD119" s="793"/>
      <c r="BE119" s="793"/>
      <c r="BF119" s="793"/>
      <c r="BG119" s="793"/>
      <c r="BH119" s="793"/>
      <c r="BI119" s="793"/>
      <c r="BJ119" s="793"/>
      <c r="BK119" s="793"/>
      <c r="BL119" s="793"/>
      <c r="BM119" s="793"/>
      <c r="BN119" s="793"/>
      <c r="BO119" s="793"/>
      <c r="BP119" s="793"/>
      <c r="BQ119" s="793"/>
      <c r="BR119" s="793"/>
      <c r="BS119" s="793"/>
      <c r="BT119" s="793"/>
      <c r="BU119" s="793"/>
      <c r="BV119" s="793"/>
      <c r="BW119" s="793"/>
      <c r="BX119" s="793"/>
      <c r="BY119" s="793"/>
      <c r="BZ119" s="793"/>
      <c r="CA119" s="793"/>
      <c r="CB119" s="793"/>
      <c r="CC119" s="793"/>
      <c r="CD119" s="793"/>
      <c r="CE119" s="793"/>
      <c r="CF119" s="793"/>
      <c r="CG119" s="793"/>
      <c r="CH119" s="793"/>
      <c r="CI119" s="793"/>
      <c r="CJ119" s="793"/>
      <c r="CK119" s="793"/>
      <c r="CL119" s="793"/>
      <c r="CM119" s="793"/>
      <c r="CN119" s="793"/>
      <c r="CO119" s="793"/>
      <c r="CP119" s="793"/>
      <c r="CQ119" s="793"/>
      <c r="CR119" s="793"/>
      <c r="CS119" s="793"/>
      <c r="CT119" s="793"/>
      <c r="CU119" s="793"/>
      <c r="CV119" s="793"/>
      <c r="CW119" s="793"/>
      <c r="CX119" s="793"/>
      <c r="CY119" s="793"/>
      <c r="CZ119" s="793"/>
      <c r="DA119" s="793"/>
      <c r="DB119" s="793"/>
      <c r="DC119" s="793"/>
      <c r="DD119" s="793"/>
      <c r="DE119" s="793"/>
      <c r="DF119" s="793"/>
      <c r="DG119" s="793"/>
      <c r="DH119" s="793"/>
      <c r="DI119" s="793"/>
      <c r="DJ119" s="793"/>
      <c r="DK119" s="793"/>
      <c r="DL119" s="793"/>
      <c r="DM119" s="793"/>
      <c r="DN119" s="793"/>
      <c r="DO119" s="793"/>
      <c r="DP119" s="793"/>
      <c r="DQ119" s="793"/>
      <c r="DR119" s="793"/>
      <c r="DS119" s="793"/>
      <c r="DT119" s="793"/>
      <c r="DU119" s="793"/>
      <c r="DV119" s="793"/>
      <c r="DW119" s="793"/>
    </row>
    <row r="120" spans="2:127" hidden="1" x14ac:dyDescent="0.2">
      <c r="B120" s="795" t="s">
        <v>74</v>
      </c>
      <c r="C120" s="793" t="s">
        <v>581</v>
      </c>
      <c r="D120" s="793"/>
      <c r="E120" s="793"/>
      <c r="F120" s="793"/>
      <c r="G120" s="793"/>
      <c r="H120" s="793"/>
      <c r="I120" s="793"/>
      <c r="J120" s="793"/>
      <c r="K120" s="793"/>
      <c r="L120" s="793"/>
      <c r="M120" s="793"/>
      <c r="N120" s="793"/>
      <c r="O120" s="793"/>
      <c r="P120" s="793"/>
      <c r="Q120" s="793"/>
      <c r="R120" s="793"/>
      <c r="S120" s="793"/>
      <c r="T120" s="793"/>
      <c r="U120" s="793"/>
      <c r="V120" s="793"/>
      <c r="W120" s="793"/>
      <c r="X120" s="793"/>
      <c r="Y120" s="793"/>
      <c r="Z120" s="793"/>
      <c r="AA120" s="793"/>
      <c r="AB120" s="793"/>
      <c r="AC120" s="793"/>
      <c r="AD120" s="793"/>
      <c r="AE120" s="793"/>
      <c r="AF120" s="793"/>
      <c r="AG120" s="793"/>
      <c r="AH120" s="793"/>
      <c r="AI120" s="793"/>
      <c r="AJ120" s="793"/>
      <c r="AK120" s="793"/>
      <c r="AL120" s="793"/>
      <c r="AM120" s="793"/>
      <c r="AN120" s="793"/>
      <c r="AO120" s="793"/>
      <c r="AP120" s="793"/>
      <c r="AQ120" s="793"/>
      <c r="AR120" s="793"/>
      <c r="AS120" s="793"/>
      <c r="AT120" s="793"/>
      <c r="AU120" s="793"/>
      <c r="AV120" s="793"/>
      <c r="AW120" s="793"/>
      <c r="AX120" s="793"/>
      <c r="AY120" s="793"/>
      <c r="AZ120" s="793"/>
      <c r="BA120" s="793"/>
      <c r="BB120" s="793"/>
      <c r="BC120" s="793"/>
      <c r="BD120" s="793"/>
      <c r="BE120" s="793"/>
      <c r="BF120" s="793"/>
      <c r="BG120" s="793"/>
      <c r="BH120" s="793"/>
      <c r="BI120" s="793"/>
      <c r="BJ120" s="793"/>
      <c r="BK120" s="793"/>
      <c r="BL120" s="793"/>
      <c r="BM120" s="793"/>
      <c r="BN120" s="793"/>
      <c r="BO120" s="793"/>
      <c r="BP120" s="793"/>
      <c r="BQ120" s="793"/>
      <c r="BR120" s="793"/>
      <c r="BS120" s="793"/>
      <c r="BT120" s="793"/>
      <c r="BU120" s="793"/>
      <c r="BV120" s="793"/>
      <c r="BW120" s="793"/>
      <c r="BX120" s="793"/>
      <c r="BY120" s="793"/>
      <c r="BZ120" s="793"/>
      <c r="CA120" s="793"/>
      <c r="CB120" s="793"/>
      <c r="CC120" s="793"/>
      <c r="CD120" s="793"/>
      <c r="CE120" s="793"/>
      <c r="CF120" s="793"/>
      <c r="CG120" s="793"/>
      <c r="CH120" s="793"/>
      <c r="CI120" s="793"/>
      <c r="CJ120" s="793"/>
      <c r="CK120" s="793"/>
      <c r="CL120" s="793"/>
      <c r="CM120" s="793"/>
      <c r="CN120" s="793"/>
      <c r="CO120" s="793"/>
      <c r="CP120" s="793"/>
      <c r="CQ120" s="793"/>
      <c r="CR120" s="793"/>
      <c r="CS120" s="793"/>
      <c r="CT120" s="793"/>
      <c r="CU120" s="793"/>
      <c r="CV120" s="793"/>
      <c r="CW120" s="793"/>
      <c r="CX120" s="793"/>
      <c r="CY120" s="793"/>
      <c r="CZ120" s="793"/>
      <c r="DA120" s="793"/>
      <c r="DB120" s="793"/>
      <c r="DC120" s="793"/>
      <c r="DD120" s="793"/>
      <c r="DE120" s="793"/>
      <c r="DF120" s="793"/>
      <c r="DG120" s="793"/>
      <c r="DH120" s="793"/>
      <c r="DI120" s="793"/>
      <c r="DJ120" s="793"/>
      <c r="DK120" s="793"/>
      <c r="DL120" s="793"/>
      <c r="DM120" s="793"/>
      <c r="DN120" s="793"/>
      <c r="DO120" s="793"/>
      <c r="DP120" s="793"/>
      <c r="DQ120" s="793"/>
      <c r="DR120" s="793"/>
      <c r="DS120" s="793"/>
      <c r="DT120" s="793"/>
      <c r="DU120" s="793"/>
      <c r="DV120" s="793"/>
      <c r="DW120" s="793"/>
    </row>
    <row r="121" spans="2:127" hidden="1" x14ac:dyDescent="0.2">
      <c r="B121" s="795" t="s">
        <v>106</v>
      </c>
      <c r="C121" s="793"/>
      <c r="D121" s="793"/>
      <c r="E121" s="793"/>
      <c r="F121" s="793"/>
      <c r="G121" s="793"/>
      <c r="H121" s="793"/>
      <c r="I121" s="793"/>
      <c r="J121" s="793"/>
      <c r="K121" s="793"/>
      <c r="L121" s="793"/>
      <c r="M121" s="793"/>
      <c r="N121" s="793"/>
      <c r="O121" s="793"/>
      <c r="P121" s="793"/>
      <c r="Q121" s="793"/>
      <c r="R121" s="793"/>
      <c r="S121" s="793"/>
      <c r="T121" s="793"/>
      <c r="U121" s="793"/>
      <c r="V121" s="793"/>
      <c r="W121" s="793"/>
      <c r="X121" s="793"/>
      <c r="Y121" s="793"/>
      <c r="Z121" s="793"/>
      <c r="AA121" s="793"/>
      <c r="AB121" s="793"/>
      <c r="AC121" s="793"/>
      <c r="AD121" s="793"/>
      <c r="AE121" s="793"/>
      <c r="AF121" s="793"/>
      <c r="AG121" s="793"/>
      <c r="AH121" s="793"/>
      <c r="AI121" s="793"/>
      <c r="AJ121" s="793"/>
      <c r="AK121" s="793"/>
      <c r="AL121" s="793"/>
      <c r="AM121" s="793"/>
      <c r="AN121" s="793"/>
      <c r="AO121" s="793"/>
      <c r="AP121" s="793"/>
      <c r="AQ121" s="793"/>
      <c r="AR121" s="793"/>
      <c r="AS121" s="793"/>
      <c r="AT121" s="793"/>
      <c r="AU121" s="793"/>
      <c r="AV121" s="793"/>
      <c r="AW121" s="793"/>
      <c r="AX121" s="793"/>
      <c r="AY121" s="793"/>
      <c r="AZ121" s="793"/>
      <c r="BA121" s="793"/>
      <c r="BB121" s="793"/>
      <c r="BC121" s="793"/>
      <c r="BD121" s="793"/>
      <c r="BE121" s="793"/>
      <c r="BF121" s="793"/>
      <c r="BG121" s="793"/>
      <c r="BH121" s="793"/>
      <c r="BI121" s="793"/>
      <c r="BJ121" s="793"/>
      <c r="BK121" s="793"/>
      <c r="BL121" s="793"/>
      <c r="BM121" s="793"/>
      <c r="BN121" s="793"/>
      <c r="BO121" s="793"/>
      <c r="BP121" s="793"/>
      <c r="BQ121" s="793"/>
      <c r="BR121" s="793"/>
      <c r="BS121" s="793"/>
      <c r="BT121" s="793"/>
      <c r="BU121" s="793"/>
      <c r="BV121" s="793"/>
      <c r="BW121" s="793"/>
      <c r="BX121" s="793"/>
      <c r="BY121" s="793"/>
      <c r="BZ121" s="793"/>
      <c r="CA121" s="793"/>
      <c r="CB121" s="793"/>
      <c r="CC121" s="793"/>
      <c r="CD121" s="793"/>
      <c r="CE121" s="793"/>
      <c r="CF121" s="793"/>
      <c r="CG121" s="793"/>
      <c r="CH121" s="793"/>
      <c r="CI121" s="793"/>
      <c r="CJ121" s="793"/>
      <c r="CK121" s="793"/>
      <c r="CL121" s="793"/>
      <c r="CM121" s="793"/>
      <c r="CN121" s="793"/>
      <c r="CO121" s="793"/>
      <c r="CP121" s="793"/>
      <c r="CQ121" s="793"/>
      <c r="CR121" s="793"/>
      <c r="CS121" s="793"/>
      <c r="CT121" s="793"/>
      <c r="CU121" s="793"/>
      <c r="CV121" s="793"/>
      <c r="CW121" s="793"/>
      <c r="CX121" s="793"/>
      <c r="CY121" s="793"/>
      <c r="CZ121" s="793"/>
      <c r="DA121" s="793"/>
      <c r="DB121" s="793"/>
      <c r="DC121" s="793"/>
      <c r="DD121" s="793"/>
      <c r="DE121" s="793"/>
      <c r="DF121" s="793"/>
      <c r="DG121" s="793"/>
      <c r="DH121" s="793"/>
      <c r="DI121" s="793"/>
      <c r="DJ121" s="793"/>
      <c r="DK121" s="793"/>
      <c r="DL121" s="793"/>
      <c r="DM121" s="793"/>
      <c r="DN121" s="793"/>
      <c r="DO121" s="793"/>
      <c r="DP121" s="793"/>
      <c r="DQ121" s="793"/>
      <c r="DR121" s="793"/>
      <c r="DS121" s="793"/>
      <c r="DT121" s="793"/>
      <c r="DU121" s="793"/>
      <c r="DV121" s="793"/>
      <c r="DW121" s="793"/>
    </row>
    <row r="122" spans="2:127" hidden="1" x14ac:dyDescent="0.2">
      <c r="B122" s="795" t="s">
        <v>107</v>
      </c>
      <c r="C122" s="793"/>
      <c r="D122" s="793"/>
      <c r="E122" s="793"/>
      <c r="F122" s="793"/>
      <c r="G122" s="793"/>
      <c r="H122" s="793"/>
      <c r="I122" s="793"/>
      <c r="J122" s="793"/>
      <c r="K122" s="793"/>
      <c r="L122" s="793"/>
      <c r="M122" s="793"/>
      <c r="N122" s="793"/>
      <c r="O122" s="793"/>
      <c r="P122" s="793"/>
      <c r="Q122" s="793"/>
      <c r="R122" s="793"/>
      <c r="S122" s="793"/>
      <c r="T122" s="793"/>
      <c r="U122" s="793"/>
      <c r="V122" s="793"/>
      <c r="W122" s="793"/>
      <c r="X122" s="793"/>
      <c r="Y122" s="793"/>
      <c r="Z122" s="793"/>
      <c r="AA122" s="793"/>
      <c r="AB122" s="793"/>
      <c r="AC122" s="793"/>
      <c r="AD122" s="793"/>
      <c r="AE122" s="793"/>
      <c r="AF122" s="793"/>
      <c r="AG122" s="793"/>
      <c r="AH122" s="793"/>
      <c r="AI122" s="793"/>
      <c r="AJ122" s="793"/>
      <c r="AK122" s="793"/>
      <c r="AL122" s="793"/>
      <c r="AM122" s="793"/>
      <c r="AN122" s="793"/>
      <c r="AO122" s="793"/>
      <c r="AP122" s="793"/>
      <c r="AQ122" s="793"/>
      <c r="AR122" s="793"/>
      <c r="AS122" s="793"/>
      <c r="AT122" s="793"/>
      <c r="AU122" s="793"/>
      <c r="AV122" s="793"/>
      <c r="AW122" s="793"/>
      <c r="AX122" s="793"/>
      <c r="AY122" s="793"/>
      <c r="AZ122" s="793"/>
      <c r="BA122" s="793"/>
      <c r="BB122" s="793"/>
      <c r="BC122" s="793"/>
      <c r="BD122" s="793"/>
      <c r="BE122" s="793"/>
      <c r="BF122" s="793"/>
      <c r="BG122" s="793"/>
      <c r="BH122" s="793"/>
      <c r="BI122" s="793"/>
      <c r="BJ122" s="793"/>
      <c r="BK122" s="793"/>
      <c r="BL122" s="793"/>
      <c r="BM122" s="793"/>
      <c r="BN122" s="793"/>
      <c r="BO122" s="793"/>
      <c r="BP122" s="793"/>
      <c r="BQ122" s="793"/>
      <c r="BR122" s="793"/>
      <c r="BS122" s="793"/>
      <c r="BT122" s="793"/>
      <c r="BU122" s="793"/>
      <c r="BV122" s="793"/>
      <c r="BW122" s="793"/>
      <c r="BX122" s="793"/>
      <c r="BY122" s="793"/>
      <c r="BZ122" s="793"/>
      <c r="CA122" s="793"/>
      <c r="CB122" s="793"/>
      <c r="CC122" s="793"/>
      <c r="CD122" s="793"/>
      <c r="CE122" s="793"/>
      <c r="CF122" s="793"/>
      <c r="CG122" s="793"/>
      <c r="CH122" s="793"/>
      <c r="CI122" s="793"/>
      <c r="CJ122" s="793"/>
      <c r="CK122" s="793"/>
      <c r="CL122" s="793"/>
      <c r="CM122" s="793"/>
      <c r="CN122" s="793"/>
      <c r="CO122" s="793"/>
      <c r="CP122" s="793"/>
      <c r="CQ122" s="793"/>
      <c r="CR122" s="793"/>
      <c r="CS122" s="793"/>
      <c r="CT122" s="793"/>
      <c r="CU122" s="793"/>
      <c r="CV122" s="793"/>
      <c r="CW122" s="793"/>
      <c r="CX122" s="793"/>
      <c r="CY122" s="793"/>
      <c r="CZ122" s="793"/>
      <c r="DA122" s="793"/>
      <c r="DB122" s="793"/>
      <c r="DC122" s="793"/>
      <c r="DD122" s="793"/>
      <c r="DE122" s="793"/>
      <c r="DF122" s="793"/>
      <c r="DG122" s="793"/>
      <c r="DH122" s="793"/>
      <c r="DI122" s="793"/>
      <c r="DJ122" s="793"/>
      <c r="DK122" s="793"/>
      <c r="DL122" s="793"/>
      <c r="DM122" s="793"/>
      <c r="DN122" s="793"/>
      <c r="DO122" s="793"/>
      <c r="DP122" s="793"/>
      <c r="DQ122" s="793"/>
      <c r="DR122" s="793"/>
      <c r="DS122" s="793"/>
      <c r="DT122" s="793"/>
      <c r="DU122" s="793"/>
      <c r="DV122" s="793"/>
      <c r="DW122" s="793"/>
    </row>
    <row r="123" spans="2:127" hidden="1" x14ac:dyDescent="0.2">
      <c r="B123" s="795" t="s">
        <v>108</v>
      </c>
      <c r="C123" s="793" t="s">
        <v>582</v>
      </c>
      <c r="D123" s="793"/>
      <c r="E123" s="793"/>
      <c r="F123" s="793"/>
      <c r="G123" s="793"/>
      <c r="H123" s="793"/>
      <c r="I123" s="793"/>
      <c r="J123" s="793"/>
      <c r="K123" s="793"/>
      <c r="L123" s="793"/>
      <c r="M123" s="793"/>
      <c r="N123" s="793"/>
      <c r="O123" s="793"/>
      <c r="P123" s="793"/>
      <c r="Q123" s="793"/>
      <c r="R123" s="793"/>
      <c r="S123" s="793"/>
      <c r="T123" s="793"/>
      <c r="U123" s="793"/>
      <c r="V123" s="793"/>
      <c r="W123" s="793"/>
      <c r="X123" s="793"/>
      <c r="Y123" s="793"/>
      <c r="Z123" s="793"/>
      <c r="AA123" s="793"/>
      <c r="AB123" s="793"/>
      <c r="AC123" s="793"/>
      <c r="AD123" s="793"/>
      <c r="AE123" s="793"/>
      <c r="AF123" s="793"/>
      <c r="AG123" s="793"/>
      <c r="AH123" s="793"/>
      <c r="AI123" s="793"/>
      <c r="AJ123" s="793"/>
      <c r="AK123" s="793"/>
      <c r="AL123" s="793"/>
      <c r="AM123" s="793"/>
      <c r="AN123" s="793"/>
      <c r="AO123" s="793"/>
      <c r="AP123" s="793"/>
      <c r="AQ123" s="793"/>
      <c r="AR123" s="793"/>
      <c r="AS123" s="793"/>
      <c r="AT123" s="793"/>
      <c r="AU123" s="793"/>
      <c r="AV123" s="793"/>
      <c r="AW123" s="793"/>
      <c r="AX123" s="793"/>
      <c r="AY123" s="793"/>
      <c r="AZ123" s="793"/>
      <c r="BA123" s="793"/>
      <c r="BB123" s="793"/>
      <c r="BC123" s="793"/>
      <c r="BD123" s="793"/>
      <c r="BE123" s="793"/>
      <c r="BF123" s="793"/>
      <c r="BG123" s="793"/>
      <c r="BH123" s="793"/>
      <c r="BI123" s="793"/>
      <c r="BJ123" s="793"/>
      <c r="BK123" s="793"/>
      <c r="BL123" s="793"/>
      <c r="BM123" s="793"/>
      <c r="BN123" s="793"/>
      <c r="BO123" s="793"/>
      <c r="BP123" s="793"/>
      <c r="BQ123" s="793"/>
      <c r="BR123" s="793"/>
      <c r="BS123" s="793"/>
      <c r="BT123" s="793"/>
      <c r="BU123" s="793"/>
      <c r="BV123" s="793"/>
      <c r="BW123" s="793"/>
      <c r="BX123" s="793"/>
      <c r="BY123" s="793"/>
      <c r="BZ123" s="793"/>
      <c r="CA123" s="793"/>
      <c r="CB123" s="793"/>
      <c r="CC123" s="793"/>
      <c r="CD123" s="793"/>
      <c r="CE123" s="793"/>
      <c r="CF123" s="793"/>
      <c r="CG123" s="793"/>
      <c r="CH123" s="793"/>
      <c r="CI123" s="793"/>
      <c r="CJ123" s="793"/>
      <c r="CK123" s="793"/>
      <c r="CL123" s="793"/>
      <c r="CM123" s="793"/>
      <c r="CN123" s="793"/>
      <c r="CO123" s="793"/>
      <c r="CP123" s="793"/>
      <c r="CQ123" s="793"/>
      <c r="CR123" s="793"/>
      <c r="CS123" s="793"/>
      <c r="CT123" s="793"/>
      <c r="CU123" s="793"/>
      <c r="CV123" s="793"/>
      <c r="CW123" s="793"/>
      <c r="CX123" s="793"/>
      <c r="CY123" s="793"/>
      <c r="CZ123" s="793"/>
      <c r="DA123" s="793"/>
      <c r="DB123" s="793"/>
      <c r="DC123" s="793"/>
      <c r="DD123" s="793"/>
      <c r="DE123" s="793"/>
      <c r="DF123" s="793"/>
      <c r="DG123" s="793"/>
      <c r="DH123" s="793"/>
      <c r="DI123" s="793"/>
      <c r="DJ123" s="793"/>
      <c r="DK123" s="793"/>
      <c r="DL123" s="793"/>
      <c r="DM123" s="793"/>
      <c r="DN123" s="793"/>
      <c r="DO123" s="793"/>
      <c r="DP123" s="793"/>
      <c r="DQ123" s="793"/>
      <c r="DR123" s="793"/>
      <c r="DS123" s="793"/>
      <c r="DT123" s="793"/>
      <c r="DU123" s="793"/>
      <c r="DV123" s="793"/>
      <c r="DW123" s="793"/>
    </row>
    <row r="124" spans="2:127" hidden="1" x14ac:dyDescent="0.2">
      <c r="B124" s="795" t="s">
        <v>109</v>
      </c>
      <c r="C124" s="793" t="s">
        <v>583</v>
      </c>
      <c r="D124" s="793"/>
      <c r="E124" s="793"/>
      <c r="F124" s="793"/>
      <c r="G124" s="793"/>
      <c r="H124" s="793"/>
      <c r="I124" s="793"/>
      <c r="J124" s="793"/>
      <c r="K124" s="793"/>
      <c r="L124" s="793"/>
      <c r="M124" s="793"/>
      <c r="N124" s="793"/>
      <c r="O124" s="793"/>
      <c r="P124" s="793"/>
      <c r="Q124" s="793"/>
      <c r="R124" s="793"/>
      <c r="S124" s="793"/>
      <c r="T124" s="793"/>
      <c r="U124" s="793"/>
      <c r="V124" s="793"/>
      <c r="W124" s="793"/>
      <c r="X124" s="793"/>
      <c r="Y124" s="793"/>
      <c r="Z124" s="793"/>
      <c r="AA124" s="793"/>
      <c r="AB124" s="793"/>
      <c r="AC124" s="793"/>
      <c r="AD124" s="793"/>
      <c r="AE124" s="793"/>
      <c r="AF124" s="793"/>
      <c r="AG124" s="793"/>
      <c r="AH124" s="793"/>
      <c r="AI124" s="793"/>
      <c r="AJ124" s="793"/>
      <c r="AK124" s="793"/>
      <c r="AL124" s="793"/>
      <c r="AM124" s="793"/>
      <c r="AN124" s="793"/>
      <c r="AO124" s="793"/>
      <c r="AP124" s="793"/>
      <c r="AQ124" s="793"/>
      <c r="AR124" s="793"/>
      <c r="AS124" s="793"/>
      <c r="AT124" s="793"/>
      <c r="AU124" s="793"/>
      <c r="AV124" s="793"/>
      <c r="AW124" s="793"/>
      <c r="AX124" s="793"/>
      <c r="AY124" s="793"/>
      <c r="AZ124" s="793"/>
      <c r="BA124" s="793"/>
      <c r="BB124" s="793"/>
      <c r="BC124" s="793"/>
      <c r="BD124" s="793"/>
      <c r="BE124" s="793"/>
      <c r="BF124" s="793"/>
      <c r="BG124" s="793"/>
      <c r="BH124" s="793"/>
      <c r="BI124" s="793"/>
      <c r="BJ124" s="793"/>
      <c r="BK124" s="793"/>
      <c r="BL124" s="793"/>
      <c r="BM124" s="793"/>
      <c r="BN124" s="793"/>
      <c r="BO124" s="793"/>
      <c r="BP124" s="793"/>
      <c r="BQ124" s="793"/>
      <c r="BR124" s="793"/>
      <c r="BS124" s="793"/>
      <c r="BT124" s="793"/>
      <c r="BU124" s="793"/>
      <c r="BV124" s="793"/>
      <c r="BW124" s="793"/>
      <c r="BX124" s="793"/>
      <c r="BY124" s="793"/>
      <c r="BZ124" s="793"/>
      <c r="CA124" s="793"/>
      <c r="CB124" s="793"/>
      <c r="CC124" s="793"/>
      <c r="CD124" s="793"/>
      <c r="CE124" s="793"/>
      <c r="CF124" s="793"/>
      <c r="CG124" s="793"/>
      <c r="CH124" s="793"/>
      <c r="CI124" s="793"/>
      <c r="CJ124" s="793"/>
      <c r="CK124" s="793"/>
      <c r="CL124" s="793"/>
      <c r="CM124" s="793"/>
      <c r="CN124" s="793"/>
      <c r="CO124" s="793"/>
      <c r="CP124" s="793"/>
      <c r="CQ124" s="793"/>
      <c r="CR124" s="793"/>
      <c r="CS124" s="793"/>
      <c r="CT124" s="793"/>
      <c r="CU124" s="793"/>
      <c r="CV124" s="793"/>
      <c r="CW124" s="793"/>
      <c r="CX124" s="793"/>
      <c r="CY124" s="793"/>
      <c r="CZ124" s="793"/>
      <c r="DA124" s="793"/>
      <c r="DB124" s="793"/>
      <c r="DC124" s="793"/>
      <c r="DD124" s="793"/>
      <c r="DE124" s="793"/>
      <c r="DF124" s="793"/>
      <c r="DG124" s="793"/>
      <c r="DH124" s="793"/>
      <c r="DI124" s="793"/>
      <c r="DJ124" s="793"/>
      <c r="DK124" s="793"/>
      <c r="DL124" s="793"/>
      <c r="DM124" s="793"/>
      <c r="DN124" s="793"/>
      <c r="DO124" s="793"/>
      <c r="DP124" s="793"/>
      <c r="DQ124" s="793"/>
      <c r="DR124" s="793"/>
      <c r="DS124" s="793"/>
      <c r="DT124" s="793"/>
      <c r="DU124" s="793"/>
      <c r="DV124" s="793"/>
      <c r="DW124" s="793"/>
    </row>
    <row r="125" spans="2:127" hidden="1" x14ac:dyDescent="0.2">
      <c r="B125" s="795"/>
      <c r="C125" s="793"/>
      <c r="D125" s="793"/>
      <c r="E125" s="793"/>
      <c r="F125" s="793"/>
      <c r="G125" s="793"/>
      <c r="H125" s="793"/>
      <c r="I125" s="793"/>
      <c r="J125" s="793"/>
      <c r="K125" s="793"/>
      <c r="L125" s="793"/>
      <c r="M125" s="793"/>
      <c r="N125" s="793"/>
      <c r="O125" s="793"/>
      <c r="P125" s="793"/>
      <c r="Q125" s="793"/>
      <c r="R125" s="793"/>
      <c r="S125" s="793"/>
      <c r="T125" s="793"/>
      <c r="U125" s="793"/>
      <c r="V125" s="793"/>
      <c r="W125" s="793"/>
      <c r="X125" s="793"/>
      <c r="Y125" s="793"/>
      <c r="Z125" s="793"/>
      <c r="AA125" s="793"/>
      <c r="AB125" s="793"/>
      <c r="AC125" s="793"/>
      <c r="AD125" s="793"/>
      <c r="AE125" s="793"/>
      <c r="AF125" s="793"/>
      <c r="AG125" s="793"/>
      <c r="AH125" s="793"/>
      <c r="AI125" s="793"/>
      <c r="AJ125" s="793"/>
      <c r="AK125" s="793"/>
      <c r="AL125" s="793"/>
      <c r="AM125" s="793"/>
      <c r="AN125" s="793"/>
      <c r="AO125" s="793"/>
      <c r="AP125" s="793"/>
      <c r="AQ125" s="793"/>
      <c r="AR125" s="793"/>
      <c r="AS125" s="793"/>
      <c r="AT125" s="793"/>
      <c r="AU125" s="793"/>
      <c r="AV125" s="793"/>
      <c r="AW125" s="793"/>
      <c r="AX125" s="793"/>
      <c r="AY125" s="793"/>
      <c r="AZ125" s="793"/>
      <c r="BA125" s="793"/>
      <c r="BB125" s="793"/>
      <c r="BC125" s="793"/>
      <c r="BD125" s="793"/>
      <c r="BE125" s="793"/>
      <c r="BF125" s="793"/>
      <c r="BG125" s="793"/>
      <c r="BH125" s="793"/>
      <c r="BI125" s="793"/>
      <c r="BJ125" s="793"/>
      <c r="BK125" s="793"/>
      <c r="BL125" s="793"/>
      <c r="BM125" s="793"/>
      <c r="BN125" s="793"/>
      <c r="BO125" s="793"/>
      <c r="BP125" s="793"/>
      <c r="BQ125" s="793"/>
      <c r="BR125" s="793"/>
      <c r="BS125" s="793"/>
      <c r="BT125" s="793"/>
      <c r="BU125" s="793"/>
      <c r="BV125" s="793"/>
      <c r="BW125" s="793"/>
      <c r="BX125" s="793"/>
      <c r="BY125" s="793"/>
      <c r="BZ125" s="793"/>
      <c r="CA125" s="793"/>
      <c r="CB125" s="793"/>
      <c r="CC125" s="793"/>
      <c r="CD125" s="793"/>
      <c r="CE125" s="793"/>
      <c r="CF125" s="793"/>
      <c r="CG125" s="793"/>
      <c r="CH125" s="793"/>
      <c r="CI125" s="793"/>
      <c r="CJ125" s="793"/>
      <c r="CK125" s="793"/>
      <c r="CL125" s="793"/>
      <c r="CM125" s="793"/>
      <c r="CN125" s="793"/>
      <c r="CO125" s="793"/>
      <c r="CP125" s="793"/>
      <c r="CQ125" s="793"/>
      <c r="CR125" s="793"/>
      <c r="CS125" s="793"/>
      <c r="CT125" s="793"/>
      <c r="CU125" s="793"/>
      <c r="CV125" s="793"/>
      <c r="CW125" s="793"/>
      <c r="CX125" s="793"/>
      <c r="CY125" s="793"/>
      <c r="CZ125" s="793"/>
      <c r="DA125" s="793"/>
      <c r="DB125" s="793"/>
      <c r="DC125" s="793"/>
      <c r="DD125" s="793"/>
      <c r="DE125" s="793"/>
      <c r="DF125" s="793"/>
      <c r="DG125" s="793"/>
      <c r="DH125" s="793"/>
      <c r="DI125" s="793"/>
      <c r="DJ125" s="793"/>
      <c r="DK125" s="793"/>
      <c r="DL125" s="793"/>
      <c r="DM125" s="793"/>
      <c r="DN125" s="793"/>
      <c r="DO125" s="793"/>
      <c r="DP125" s="793"/>
      <c r="DQ125" s="793"/>
      <c r="DR125" s="793"/>
      <c r="DS125" s="793"/>
      <c r="DT125" s="793"/>
      <c r="DU125" s="793"/>
      <c r="DV125" s="793"/>
      <c r="DW125" s="793"/>
    </row>
    <row r="126" spans="2:127" hidden="1" x14ac:dyDescent="0.2">
      <c r="B126" s="795"/>
      <c r="C126" s="793"/>
      <c r="D126" s="793"/>
      <c r="E126" s="793"/>
      <c r="F126" s="793"/>
      <c r="G126" s="793"/>
      <c r="H126" s="793"/>
      <c r="I126" s="793"/>
      <c r="J126" s="793"/>
      <c r="K126" s="793"/>
      <c r="L126" s="793"/>
      <c r="M126" s="793"/>
      <c r="N126" s="793"/>
      <c r="O126" s="793"/>
      <c r="P126" s="793"/>
      <c r="Q126" s="793"/>
      <c r="R126" s="793"/>
      <c r="S126" s="793"/>
      <c r="T126" s="793"/>
      <c r="U126" s="793"/>
      <c r="V126" s="793"/>
      <c r="W126" s="793"/>
      <c r="X126" s="793"/>
      <c r="Y126" s="793"/>
      <c r="Z126" s="793"/>
      <c r="AA126" s="793"/>
      <c r="AB126" s="793"/>
      <c r="AC126" s="793"/>
      <c r="AD126" s="793"/>
      <c r="AE126" s="793"/>
      <c r="AF126" s="793"/>
      <c r="AG126" s="793"/>
      <c r="AH126" s="793"/>
      <c r="AI126" s="793"/>
      <c r="AJ126" s="793"/>
      <c r="AK126" s="793"/>
      <c r="AL126" s="793"/>
      <c r="AM126" s="793"/>
      <c r="AN126" s="793"/>
      <c r="AO126" s="793"/>
      <c r="AP126" s="793"/>
      <c r="AQ126" s="793"/>
      <c r="AR126" s="793"/>
      <c r="AS126" s="793"/>
      <c r="AT126" s="793"/>
      <c r="AU126" s="793"/>
      <c r="AV126" s="793"/>
      <c r="AW126" s="793"/>
      <c r="AX126" s="793"/>
      <c r="AY126" s="793"/>
      <c r="AZ126" s="793"/>
      <c r="BA126" s="793"/>
      <c r="BB126" s="793"/>
      <c r="BC126" s="793"/>
      <c r="BD126" s="793"/>
      <c r="BE126" s="793"/>
      <c r="BF126" s="793"/>
      <c r="BG126" s="793"/>
      <c r="BH126" s="793"/>
      <c r="BI126" s="793"/>
      <c r="BJ126" s="793"/>
      <c r="BK126" s="793"/>
      <c r="BL126" s="793"/>
      <c r="BM126" s="793"/>
      <c r="BN126" s="793"/>
      <c r="BO126" s="793"/>
      <c r="BP126" s="793"/>
      <c r="BQ126" s="793"/>
      <c r="BR126" s="793"/>
      <c r="BS126" s="793"/>
      <c r="BT126" s="793"/>
      <c r="BU126" s="793"/>
      <c r="BV126" s="793"/>
      <c r="BW126" s="793"/>
      <c r="BX126" s="793"/>
      <c r="BY126" s="793"/>
      <c r="BZ126" s="793"/>
      <c r="CA126" s="793"/>
      <c r="CB126" s="793"/>
      <c r="CC126" s="793"/>
      <c r="CD126" s="793"/>
      <c r="CE126" s="793"/>
      <c r="CF126" s="793"/>
      <c r="CG126" s="793"/>
      <c r="CH126" s="793"/>
      <c r="CI126" s="793"/>
      <c r="CJ126" s="793"/>
      <c r="CK126" s="793"/>
      <c r="CL126" s="793"/>
      <c r="CM126" s="793"/>
      <c r="CN126" s="793"/>
      <c r="CO126" s="793"/>
      <c r="CP126" s="793"/>
      <c r="CQ126" s="793"/>
      <c r="CR126" s="793"/>
      <c r="CS126" s="793"/>
      <c r="CT126" s="793"/>
      <c r="CU126" s="793"/>
      <c r="CV126" s="793"/>
      <c r="CW126" s="793"/>
      <c r="CX126" s="793"/>
      <c r="CY126" s="793"/>
      <c r="CZ126" s="793"/>
      <c r="DA126" s="793"/>
      <c r="DB126" s="793"/>
      <c r="DC126" s="793"/>
      <c r="DD126" s="793"/>
      <c r="DE126" s="793"/>
      <c r="DF126" s="793"/>
      <c r="DG126" s="793"/>
      <c r="DH126" s="793"/>
      <c r="DI126" s="793"/>
      <c r="DJ126" s="793"/>
      <c r="DK126" s="793"/>
      <c r="DL126" s="793"/>
      <c r="DM126" s="793"/>
      <c r="DN126" s="793"/>
      <c r="DO126" s="793"/>
      <c r="DP126" s="793"/>
      <c r="DQ126" s="793"/>
      <c r="DR126" s="793"/>
      <c r="DS126" s="793"/>
      <c r="DT126" s="793"/>
      <c r="DU126" s="793"/>
      <c r="DV126" s="793"/>
      <c r="DW126" s="793"/>
    </row>
    <row r="127" spans="2:127" hidden="1" x14ac:dyDescent="0.2">
      <c r="B127" s="795"/>
      <c r="C127" s="793" t="s">
        <v>584</v>
      </c>
      <c r="D127" s="793"/>
      <c r="E127" s="793"/>
      <c r="F127" s="793"/>
      <c r="G127" s="793"/>
      <c r="H127" s="793"/>
      <c r="I127" s="793"/>
      <c r="J127" s="793"/>
      <c r="K127" s="793"/>
      <c r="L127" s="793"/>
      <c r="M127" s="793"/>
      <c r="N127" s="793"/>
      <c r="O127" s="793"/>
      <c r="P127" s="793"/>
      <c r="Q127" s="793"/>
      <c r="R127" s="793"/>
      <c r="S127" s="793"/>
      <c r="T127" s="793"/>
      <c r="U127" s="793"/>
      <c r="V127" s="793"/>
      <c r="W127" s="793"/>
      <c r="X127" s="793"/>
      <c r="Y127" s="793"/>
      <c r="Z127" s="793"/>
      <c r="AA127" s="793"/>
      <c r="AB127" s="793"/>
      <c r="AC127" s="793"/>
      <c r="AD127" s="793"/>
      <c r="AE127" s="793"/>
      <c r="AF127" s="793"/>
      <c r="AG127" s="793"/>
      <c r="AH127" s="793"/>
      <c r="AI127" s="793"/>
      <c r="AJ127" s="793"/>
      <c r="AK127" s="793"/>
      <c r="AL127" s="793"/>
      <c r="AM127" s="793"/>
      <c r="AN127" s="793"/>
      <c r="AO127" s="793"/>
      <c r="AP127" s="793"/>
      <c r="AQ127" s="793"/>
      <c r="AR127" s="793"/>
      <c r="AS127" s="793"/>
      <c r="AT127" s="793"/>
      <c r="AU127" s="793"/>
      <c r="AV127" s="793"/>
      <c r="AW127" s="793"/>
      <c r="AX127" s="793"/>
      <c r="AY127" s="793"/>
      <c r="AZ127" s="793"/>
      <c r="BA127" s="793"/>
      <c r="BB127" s="793"/>
      <c r="BC127" s="793"/>
      <c r="BD127" s="793"/>
      <c r="BE127" s="793"/>
      <c r="BF127" s="793"/>
      <c r="BG127" s="793"/>
      <c r="BH127" s="793"/>
      <c r="BI127" s="793"/>
      <c r="BJ127" s="793"/>
      <c r="BK127" s="793"/>
      <c r="BL127" s="793"/>
      <c r="BM127" s="793"/>
      <c r="BN127" s="793"/>
      <c r="BO127" s="793"/>
      <c r="BP127" s="793"/>
      <c r="BQ127" s="793"/>
      <c r="BR127" s="793"/>
      <c r="BS127" s="793"/>
      <c r="BT127" s="793"/>
      <c r="BU127" s="793"/>
      <c r="BV127" s="793"/>
      <c r="BW127" s="793"/>
      <c r="BX127" s="793"/>
      <c r="BY127" s="793"/>
      <c r="BZ127" s="793"/>
      <c r="CA127" s="793"/>
      <c r="CB127" s="793"/>
      <c r="CC127" s="793"/>
      <c r="CD127" s="793"/>
      <c r="CE127" s="793"/>
      <c r="CF127" s="793"/>
      <c r="CG127" s="793"/>
      <c r="CH127" s="793"/>
      <c r="CI127" s="793"/>
      <c r="CJ127" s="793"/>
      <c r="CK127" s="793"/>
      <c r="CL127" s="793"/>
      <c r="CM127" s="793"/>
      <c r="CN127" s="793"/>
      <c r="CO127" s="793"/>
      <c r="CP127" s="793"/>
      <c r="CQ127" s="793"/>
      <c r="CR127" s="793"/>
      <c r="CS127" s="793"/>
      <c r="CT127" s="793"/>
      <c r="CU127" s="793"/>
      <c r="CV127" s="793"/>
      <c r="CW127" s="793"/>
      <c r="CX127" s="793"/>
      <c r="CY127" s="793"/>
      <c r="CZ127" s="793"/>
      <c r="DA127" s="793"/>
      <c r="DB127" s="793"/>
      <c r="DC127" s="793"/>
      <c r="DD127" s="793"/>
      <c r="DE127" s="793"/>
      <c r="DF127" s="793"/>
      <c r="DG127" s="793"/>
      <c r="DH127" s="793"/>
      <c r="DI127" s="793"/>
      <c r="DJ127" s="793"/>
      <c r="DK127" s="793"/>
      <c r="DL127" s="793"/>
      <c r="DM127" s="793"/>
      <c r="DN127" s="793"/>
      <c r="DO127" s="793"/>
      <c r="DP127" s="793"/>
      <c r="DQ127" s="793"/>
      <c r="DR127" s="793"/>
      <c r="DS127" s="793"/>
      <c r="DT127" s="793"/>
      <c r="DU127" s="793"/>
      <c r="DV127" s="793"/>
      <c r="DW127" s="793"/>
    </row>
    <row r="128" spans="2:127" hidden="1" x14ac:dyDescent="0.2">
      <c r="B128" s="795"/>
      <c r="C128" s="793" t="s">
        <v>585</v>
      </c>
      <c r="D128" s="793"/>
      <c r="E128" s="793"/>
      <c r="F128" s="793"/>
      <c r="G128" s="793"/>
      <c r="H128" s="793"/>
      <c r="I128" s="793"/>
      <c r="J128" s="793"/>
      <c r="K128" s="793"/>
      <c r="L128" s="793"/>
      <c r="M128" s="793"/>
      <c r="N128" s="793"/>
      <c r="O128" s="793"/>
      <c r="P128" s="793"/>
      <c r="Q128" s="793"/>
      <c r="R128" s="793"/>
      <c r="S128" s="793"/>
      <c r="T128" s="793"/>
      <c r="U128" s="793"/>
      <c r="V128" s="793"/>
      <c r="W128" s="793"/>
      <c r="X128" s="793"/>
      <c r="Y128" s="793"/>
      <c r="Z128" s="793"/>
      <c r="AA128" s="793"/>
      <c r="AB128" s="793"/>
      <c r="AC128" s="793"/>
      <c r="AD128" s="793"/>
      <c r="AE128" s="793"/>
      <c r="AF128" s="793"/>
      <c r="AG128" s="793"/>
      <c r="AH128" s="793"/>
      <c r="AI128" s="793"/>
      <c r="AJ128" s="793"/>
      <c r="AK128" s="793"/>
      <c r="AL128" s="793"/>
      <c r="AM128" s="793"/>
      <c r="AN128" s="793"/>
      <c r="AO128" s="793"/>
      <c r="AP128" s="793"/>
      <c r="AQ128" s="793"/>
      <c r="AR128" s="793"/>
      <c r="AS128" s="793"/>
      <c r="AT128" s="793"/>
      <c r="AU128" s="793"/>
      <c r="AV128" s="793"/>
      <c r="AW128" s="793"/>
      <c r="AX128" s="793"/>
      <c r="AY128" s="793"/>
      <c r="AZ128" s="793"/>
      <c r="BA128" s="793"/>
      <c r="BB128" s="793"/>
      <c r="BC128" s="793"/>
      <c r="BD128" s="793"/>
      <c r="BE128" s="793"/>
      <c r="BF128" s="793"/>
      <c r="BG128" s="793"/>
      <c r="BH128" s="793"/>
      <c r="BI128" s="793"/>
      <c r="BJ128" s="793"/>
      <c r="BK128" s="793"/>
      <c r="BL128" s="793"/>
      <c r="BM128" s="793"/>
      <c r="BN128" s="793"/>
      <c r="BO128" s="793"/>
      <c r="BP128" s="793"/>
      <c r="BQ128" s="793"/>
      <c r="BR128" s="793"/>
      <c r="BS128" s="793"/>
      <c r="BT128" s="793"/>
      <c r="BU128" s="793"/>
      <c r="BV128" s="793"/>
      <c r="BW128" s="793"/>
      <c r="BX128" s="793"/>
      <c r="BY128" s="793"/>
      <c r="BZ128" s="793"/>
      <c r="CA128" s="793"/>
      <c r="CB128" s="793"/>
      <c r="CC128" s="793"/>
      <c r="CD128" s="793"/>
      <c r="CE128" s="793"/>
      <c r="CF128" s="793"/>
      <c r="CG128" s="793"/>
      <c r="CH128" s="793"/>
      <c r="CI128" s="793"/>
      <c r="CJ128" s="793"/>
      <c r="CK128" s="793"/>
      <c r="CL128" s="793"/>
      <c r="CM128" s="793"/>
      <c r="CN128" s="793"/>
      <c r="CO128" s="793"/>
      <c r="CP128" s="793"/>
      <c r="CQ128" s="793"/>
      <c r="CR128" s="793"/>
      <c r="CS128" s="793"/>
      <c r="CT128" s="793"/>
      <c r="CU128" s="793"/>
      <c r="CV128" s="793"/>
      <c r="CW128" s="793"/>
      <c r="CX128" s="793"/>
      <c r="CY128" s="793"/>
      <c r="CZ128" s="793"/>
      <c r="DA128" s="793"/>
      <c r="DB128" s="793"/>
      <c r="DC128" s="793"/>
      <c r="DD128" s="793"/>
      <c r="DE128" s="793"/>
      <c r="DF128" s="793"/>
      <c r="DG128" s="793"/>
      <c r="DH128" s="793"/>
      <c r="DI128" s="793"/>
      <c r="DJ128" s="793"/>
      <c r="DK128" s="793"/>
      <c r="DL128" s="793"/>
      <c r="DM128" s="793"/>
      <c r="DN128" s="793"/>
      <c r="DO128" s="793"/>
      <c r="DP128" s="793"/>
      <c r="DQ128" s="793"/>
      <c r="DR128" s="793"/>
      <c r="DS128" s="793"/>
      <c r="DT128" s="793"/>
      <c r="DU128" s="793"/>
      <c r="DV128" s="793"/>
      <c r="DW128" s="793"/>
    </row>
    <row r="129" spans="2:127" hidden="1" x14ac:dyDescent="0.2">
      <c r="B129" s="795"/>
      <c r="C129" s="793" t="s">
        <v>586</v>
      </c>
      <c r="D129" s="793"/>
      <c r="E129" s="793"/>
      <c r="F129" s="793"/>
      <c r="G129" s="793"/>
      <c r="H129" s="793"/>
      <c r="I129" s="793"/>
      <c r="J129" s="793"/>
      <c r="K129" s="793"/>
      <c r="L129" s="793"/>
      <c r="M129" s="793"/>
      <c r="N129" s="793"/>
      <c r="O129" s="793"/>
      <c r="P129" s="793"/>
      <c r="Q129" s="793"/>
      <c r="R129" s="793"/>
      <c r="S129" s="793"/>
      <c r="T129" s="793"/>
      <c r="U129" s="793"/>
      <c r="V129" s="793"/>
      <c r="W129" s="793"/>
      <c r="X129" s="793"/>
      <c r="Y129" s="793"/>
      <c r="Z129" s="793"/>
      <c r="AA129" s="793"/>
      <c r="AB129" s="793"/>
      <c r="AC129" s="793"/>
      <c r="AD129" s="793"/>
      <c r="AE129" s="793"/>
      <c r="AF129" s="793"/>
      <c r="AG129" s="793"/>
      <c r="AH129" s="793"/>
      <c r="AI129" s="793"/>
      <c r="AJ129" s="793"/>
      <c r="AK129" s="793"/>
      <c r="AL129" s="793"/>
      <c r="AM129" s="793"/>
      <c r="AN129" s="793"/>
      <c r="AO129" s="793"/>
      <c r="AP129" s="793"/>
      <c r="AQ129" s="793"/>
      <c r="AR129" s="793"/>
      <c r="AS129" s="793"/>
      <c r="AT129" s="793"/>
      <c r="AU129" s="793"/>
      <c r="AV129" s="793"/>
      <c r="AW129" s="793"/>
      <c r="AX129" s="793"/>
      <c r="AY129" s="793"/>
      <c r="AZ129" s="793"/>
      <c r="BA129" s="793"/>
      <c r="BB129" s="793"/>
      <c r="BC129" s="793"/>
      <c r="BD129" s="793"/>
      <c r="BE129" s="793"/>
      <c r="BF129" s="793"/>
      <c r="BG129" s="793"/>
      <c r="BH129" s="793"/>
      <c r="BI129" s="793"/>
      <c r="BJ129" s="793"/>
      <c r="BK129" s="793"/>
      <c r="BL129" s="793"/>
      <c r="BM129" s="793"/>
      <c r="BN129" s="793"/>
      <c r="BO129" s="793"/>
      <c r="BP129" s="793"/>
      <c r="BQ129" s="793"/>
      <c r="BR129" s="793"/>
      <c r="BS129" s="793"/>
      <c r="BT129" s="793"/>
      <c r="BU129" s="793"/>
      <c r="BV129" s="793"/>
      <c r="BW129" s="793"/>
      <c r="BX129" s="793"/>
      <c r="BY129" s="793"/>
      <c r="BZ129" s="793"/>
      <c r="CA129" s="793"/>
      <c r="CB129" s="793"/>
      <c r="CC129" s="793"/>
      <c r="CD129" s="793"/>
      <c r="CE129" s="793"/>
      <c r="CF129" s="793"/>
      <c r="CG129" s="793"/>
      <c r="CH129" s="793"/>
      <c r="CI129" s="793"/>
      <c r="CJ129" s="793"/>
      <c r="CK129" s="793"/>
      <c r="CL129" s="793"/>
      <c r="CM129" s="793"/>
      <c r="CN129" s="793"/>
      <c r="CO129" s="793"/>
      <c r="CP129" s="793"/>
      <c r="CQ129" s="793"/>
      <c r="CR129" s="793"/>
      <c r="CS129" s="793"/>
      <c r="CT129" s="793"/>
      <c r="CU129" s="793"/>
      <c r="CV129" s="793"/>
      <c r="CW129" s="793"/>
      <c r="CX129" s="793"/>
      <c r="CY129" s="793"/>
      <c r="CZ129" s="793"/>
      <c r="DA129" s="793"/>
      <c r="DB129" s="793"/>
      <c r="DC129" s="793"/>
      <c r="DD129" s="793"/>
      <c r="DE129" s="793"/>
      <c r="DF129" s="793"/>
      <c r="DG129" s="793"/>
      <c r="DH129" s="793"/>
      <c r="DI129" s="793"/>
      <c r="DJ129" s="793"/>
      <c r="DK129" s="793"/>
      <c r="DL129" s="793"/>
      <c r="DM129" s="793"/>
      <c r="DN129" s="793"/>
      <c r="DO129" s="793"/>
      <c r="DP129" s="793"/>
      <c r="DQ129" s="793"/>
      <c r="DR129" s="793"/>
      <c r="DS129" s="793"/>
      <c r="DT129" s="793"/>
      <c r="DU129" s="793"/>
      <c r="DV129" s="793"/>
      <c r="DW129" s="793"/>
    </row>
    <row r="130" spans="2:127" hidden="1" x14ac:dyDescent="0.2">
      <c r="B130" s="795"/>
      <c r="C130" s="793" t="s">
        <v>587</v>
      </c>
      <c r="D130" s="793"/>
      <c r="E130" s="793"/>
      <c r="F130" s="793"/>
      <c r="G130" s="793"/>
      <c r="H130" s="793"/>
      <c r="I130" s="793"/>
      <c r="J130" s="793"/>
      <c r="K130" s="793"/>
      <c r="L130" s="793"/>
      <c r="M130" s="793"/>
      <c r="N130" s="793"/>
      <c r="O130" s="793"/>
      <c r="P130" s="793"/>
      <c r="Q130" s="793"/>
      <c r="R130" s="793"/>
      <c r="S130" s="793"/>
      <c r="T130" s="793"/>
      <c r="U130" s="793"/>
      <c r="V130" s="793"/>
      <c r="W130" s="793"/>
      <c r="X130" s="793"/>
      <c r="Y130" s="793"/>
      <c r="Z130" s="793"/>
      <c r="AA130" s="793"/>
      <c r="AB130" s="793"/>
      <c r="AC130" s="793"/>
      <c r="AD130" s="793"/>
      <c r="AE130" s="793"/>
      <c r="AF130" s="793"/>
      <c r="AG130" s="793"/>
      <c r="AH130" s="793"/>
      <c r="AI130" s="793"/>
      <c r="AJ130" s="793"/>
      <c r="AK130" s="793"/>
      <c r="AL130" s="793"/>
      <c r="AM130" s="793"/>
      <c r="AN130" s="793"/>
      <c r="AO130" s="793"/>
      <c r="AP130" s="793"/>
      <c r="AQ130" s="793"/>
      <c r="AR130" s="793"/>
      <c r="AS130" s="793"/>
      <c r="AT130" s="793"/>
      <c r="AU130" s="793"/>
      <c r="AV130" s="793"/>
      <c r="AW130" s="793"/>
      <c r="AX130" s="793"/>
      <c r="AY130" s="793"/>
      <c r="AZ130" s="793"/>
      <c r="BA130" s="793"/>
      <c r="BB130" s="793"/>
      <c r="BC130" s="793"/>
      <c r="BD130" s="793"/>
      <c r="BE130" s="793"/>
      <c r="BF130" s="793"/>
      <c r="BG130" s="793"/>
      <c r="BH130" s="793"/>
      <c r="BI130" s="793"/>
      <c r="BJ130" s="793"/>
      <c r="BK130" s="793"/>
      <c r="BL130" s="793"/>
      <c r="BM130" s="793"/>
      <c r="BN130" s="793"/>
      <c r="BO130" s="793"/>
      <c r="BP130" s="793"/>
      <c r="BQ130" s="793"/>
      <c r="BR130" s="793"/>
      <c r="BS130" s="793"/>
      <c r="BT130" s="793"/>
      <c r="BU130" s="793"/>
      <c r="BV130" s="793"/>
      <c r="BW130" s="793"/>
      <c r="BX130" s="793"/>
      <c r="BY130" s="793"/>
      <c r="BZ130" s="793"/>
      <c r="CA130" s="793"/>
      <c r="CB130" s="793"/>
      <c r="CC130" s="793"/>
      <c r="CD130" s="793"/>
      <c r="CE130" s="793"/>
      <c r="CF130" s="793"/>
      <c r="CG130" s="793"/>
      <c r="CH130" s="793"/>
      <c r="CI130" s="793"/>
      <c r="CJ130" s="793"/>
      <c r="CK130" s="793"/>
      <c r="CL130" s="793"/>
      <c r="CM130" s="793"/>
      <c r="CN130" s="793"/>
      <c r="CO130" s="793"/>
      <c r="CP130" s="793"/>
      <c r="CQ130" s="793"/>
      <c r="CR130" s="793"/>
      <c r="CS130" s="793"/>
      <c r="CT130" s="793"/>
      <c r="CU130" s="793"/>
      <c r="CV130" s="793"/>
      <c r="CW130" s="793"/>
      <c r="CX130" s="793"/>
      <c r="CY130" s="793"/>
      <c r="CZ130" s="793"/>
      <c r="DA130" s="793"/>
      <c r="DB130" s="793"/>
      <c r="DC130" s="793"/>
      <c r="DD130" s="793"/>
      <c r="DE130" s="793"/>
      <c r="DF130" s="793"/>
      <c r="DG130" s="793"/>
      <c r="DH130" s="793"/>
      <c r="DI130" s="793"/>
      <c r="DJ130" s="793"/>
      <c r="DK130" s="793"/>
      <c r="DL130" s="793"/>
      <c r="DM130" s="793"/>
      <c r="DN130" s="793"/>
      <c r="DO130" s="793"/>
      <c r="DP130" s="793"/>
      <c r="DQ130" s="793"/>
      <c r="DR130" s="793"/>
      <c r="DS130" s="793"/>
      <c r="DT130" s="793"/>
      <c r="DU130" s="793"/>
      <c r="DV130" s="793"/>
      <c r="DW130" s="793"/>
    </row>
    <row r="131" spans="2:127" hidden="1" x14ac:dyDescent="0.2">
      <c r="B131" s="795"/>
      <c r="C131" s="793" t="s">
        <v>588</v>
      </c>
      <c r="D131" s="793"/>
      <c r="E131" s="793"/>
      <c r="F131" s="793"/>
      <c r="G131" s="793"/>
      <c r="H131" s="793"/>
      <c r="I131" s="793"/>
      <c r="J131" s="793"/>
      <c r="K131" s="793"/>
      <c r="L131" s="793"/>
      <c r="M131" s="793"/>
      <c r="N131" s="793"/>
      <c r="O131" s="793"/>
      <c r="P131" s="793"/>
      <c r="Q131" s="793"/>
      <c r="R131" s="793"/>
      <c r="S131" s="793"/>
      <c r="T131" s="793"/>
      <c r="U131" s="793"/>
      <c r="V131" s="793"/>
      <c r="W131" s="793"/>
      <c r="X131" s="793"/>
      <c r="Y131" s="793"/>
      <c r="Z131" s="793"/>
      <c r="AA131" s="793"/>
      <c r="AB131" s="793"/>
      <c r="AC131" s="793"/>
      <c r="AD131" s="793"/>
      <c r="AE131" s="793"/>
      <c r="AF131" s="793"/>
      <c r="AG131" s="793"/>
      <c r="AH131" s="793"/>
      <c r="AI131" s="793"/>
      <c r="AJ131" s="793"/>
      <c r="AK131" s="793"/>
      <c r="AL131" s="793"/>
      <c r="AM131" s="793"/>
      <c r="AN131" s="793"/>
      <c r="AO131" s="793"/>
      <c r="AP131" s="793"/>
      <c r="AQ131" s="793"/>
      <c r="AR131" s="793"/>
      <c r="AS131" s="793"/>
      <c r="AT131" s="793"/>
      <c r="AU131" s="793"/>
      <c r="AV131" s="793"/>
      <c r="AW131" s="793"/>
      <c r="AX131" s="793"/>
      <c r="AY131" s="793"/>
      <c r="AZ131" s="793"/>
      <c r="BA131" s="793"/>
      <c r="BB131" s="793"/>
      <c r="BC131" s="793"/>
      <c r="BD131" s="793"/>
      <c r="BE131" s="793"/>
      <c r="BF131" s="793"/>
      <c r="BG131" s="793"/>
      <c r="BH131" s="793"/>
      <c r="BI131" s="793"/>
      <c r="BJ131" s="793"/>
      <c r="BK131" s="793"/>
      <c r="BL131" s="793"/>
      <c r="BM131" s="793"/>
      <c r="BN131" s="793"/>
      <c r="BO131" s="793"/>
      <c r="BP131" s="793"/>
      <c r="BQ131" s="793"/>
      <c r="BR131" s="793"/>
      <c r="BS131" s="793"/>
      <c r="BT131" s="793"/>
      <c r="BU131" s="793"/>
      <c r="BV131" s="793"/>
      <c r="BW131" s="793"/>
      <c r="BX131" s="793"/>
      <c r="BY131" s="793"/>
      <c r="BZ131" s="793"/>
      <c r="CA131" s="793"/>
      <c r="CB131" s="793"/>
      <c r="CC131" s="793"/>
      <c r="CD131" s="793"/>
      <c r="CE131" s="793"/>
      <c r="CF131" s="793"/>
      <c r="CG131" s="793"/>
      <c r="CH131" s="793"/>
      <c r="CI131" s="793"/>
      <c r="CJ131" s="793"/>
      <c r="CK131" s="793"/>
      <c r="CL131" s="793"/>
      <c r="CM131" s="793"/>
      <c r="CN131" s="793"/>
      <c r="CO131" s="793"/>
      <c r="CP131" s="793"/>
      <c r="CQ131" s="793"/>
      <c r="CR131" s="793"/>
      <c r="CS131" s="793"/>
      <c r="CT131" s="793"/>
      <c r="CU131" s="793"/>
      <c r="CV131" s="793"/>
      <c r="CW131" s="793"/>
      <c r="CX131" s="793"/>
      <c r="CY131" s="793"/>
      <c r="CZ131" s="793"/>
      <c r="DA131" s="793"/>
      <c r="DB131" s="793"/>
      <c r="DC131" s="793"/>
      <c r="DD131" s="793"/>
      <c r="DE131" s="793"/>
      <c r="DF131" s="793"/>
      <c r="DG131" s="793"/>
      <c r="DH131" s="793"/>
      <c r="DI131" s="793"/>
      <c r="DJ131" s="793"/>
      <c r="DK131" s="793"/>
      <c r="DL131" s="793"/>
      <c r="DM131" s="793"/>
      <c r="DN131" s="793"/>
      <c r="DO131" s="793"/>
      <c r="DP131" s="793"/>
      <c r="DQ131" s="793"/>
      <c r="DR131" s="793"/>
      <c r="DS131" s="793"/>
      <c r="DT131" s="793"/>
      <c r="DU131" s="793"/>
      <c r="DV131" s="793"/>
      <c r="DW131" s="793"/>
    </row>
    <row r="132" spans="2:127" hidden="1" x14ac:dyDescent="0.2">
      <c r="B132" s="795"/>
      <c r="C132" s="793" t="s">
        <v>589</v>
      </c>
      <c r="D132" s="793"/>
      <c r="E132" s="793"/>
      <c r="F132" s="793"/>
      <c r="G132" s="793"/>
      <c r="H132" s="793"/>
      <c r="I132" s="793"/>
      <c r="J132" s="793"/>
      <c r="K132" s="793"/>
      <c r="L132" s="793"/>
      <c r="M132" s="793"/>
      <c r="N132" s="793"/>
      <c r="O132" s="793"/>
      <c r="P132" s="793"/>
      <c r="Q132" s="793"/>
      <c r="R132" s="793"/>
      <c r="S132" s="793"/>
      <c r="T132" s="793"/>
      <c r="U132" s="793"/>
      <c r="V132" s="793"/>
      <c r="W132" s="793"/>
      <c r="X132" s="793"/>
      <c r="Y132" s="793"/>
      <c r="Z132" s="793"/>
      <c r="AA132" s="793"/>
      <c r="AB132" s="793"/>
      <c r="AC132" s="793"/>
      <c r="AD132" s="793"/>
      <c r="AE132" s="793"/>
      <c r="AF132" s="793"/>
      <c r="AG132" s="793"/>
      <c r="AH132" s="793"/>
      <c r="AI132" s="793"/>
      <c r="AJ132" s="793"/>
      <c r="AK132" s="793"/>
      <c r="AL132" s="793"/>
      <c r="AM132" s="793"/>
      <c r="AN132" s="793"/>
      <c r="AO132" s="793"/>
      <c r="AP132" s="793"/>
      <c r="AQ132" s="793"/>
      <c r="AR132" s="793"/>
      <c r="AS132" s="793"/>
      <c r="AT132" s="793"/>
      <c r="AU132" s="793"/>
      <c r="AV132" s="793"/>
      <c r="AW132" s="793"/>
      <c r="AX132" s="793"/>
      <c r="AY132" s="793"/>
      <c r="AZ132" s="793"/>
      <c r="BA132" s="793"/>
      <c r="BB132" s="793"/>
      <c r="BC132" s="793"/>
      <c r="BD132" s="793"/>
      <c r="BE132" s="793"/>
      <c r="BF132" s="793"/>
      <c r="BG132" s="793"/>
      <c r="BH132" s="793"/>
      <c r="BI132" s="793"/>
      <c r="BJ132" s="793"/>
      <c r="BK132" s="793"/>
      <c r="BL132" s="793"/>
      <c r="BM132" s="793"/>
      <c r="BN132" s="793"/>
      <c r="BO132" s="793"/>
      <c r="BP132" s="793"/>
      <c r="BQ132" s="793"/>
      <c r="BR132" s="793"/>
      <c r="BS132" s="793"/>
      <c r="BT132" s="793"/>
      <c r="BU132" s="793"/>
      <c r="BV132" s="793"/>
      <c r="BW132" s="793"/>
      <c r="BX132" s="793"/>
      <c r="BY132" s="793"/>
      <c r="BZ132" s="793"/>
      <c r="CA132" s="793"/>
      <c r="CB132" s="793"/>
      <c r="CC132" s="793"/>
      <c r="CD132" s="793"/>
      <c r="CE132" s="793"/>
      <c r="CF132" s="793"/>
      <c r="CG132" s="793"/>
      <c r="CH132" s="793"/>
      <c r="CI132" s="793"/>
      <c r="CJ132" s="793"/>
      <c r="CK132" s="793"/>
      <c r="CL132" s="793"/>
      <c r="CM132" s="793"/>
      <c r="CN132" s="793"/>
      <c r="CO132" s="793"/>
      <c r="CP132" s="793"/>
      <c r="CQ132" s="793"/>
      <c r="CR132" s="793"/>
      <c r="CS132" s="793"/>
      <c r="CT132" s="793"/>
      <c r="CU132" s="793"/>
      <c r="CV132" s="793"/>
      <c r="CW132" s="793"/>
      <c r="CX132" s="793"/>
      <c r="CY132" s="793"/>
      <c r="CZ132" s="793"/>
      <c r="DA132" s="793"/>
      <c r="DB132" s="793"/>
      <c r="DC132" s="793"/>
      <c r="DD132" s="793"/>
      <c r="DE132" s="793"/>
      <c r="DF132" s="793"/>
      <c r="DG132" s="793"/>
      <c r="DH132" s="793"/>
      <c r="DI132" s="793"/>
      <c r="DJ132" s="793"/>
      <c r="DK132" s="793"/>
      <c r="DL132" s="793"/>
      <c r="DM132" s="793"/>
      <c r="DN132" s="793"/>
      <c r="DO132" s="793"/>
      <c r="DP132" s="793"/>
      <c r="DQ132" s="793"/>
      <c r="DR132" s="793"/>
      <c r="DS132" s="793"/>
      <c r="DT132" s="793"/>
      <c r="DU132" s="793"/>
      <c r="DV132" s="793"/>
      <c r="DW132" s="793"/>
    </row>
    <row r="133" spans="2:127" hidden="1" x14ac:dyDescent="0.2">
      <c r="B133" s="795"/>
      <c r="C133" s="793" t="s">
        <v>590</v>
      </c>
      <c r="D133" s="793"/>
      <c r="E133" s="793"/>
      <c r="F133" s="793"/>
      <c r="G133" s="793"/>
      <c r="H133" s="793"/>
      <c r="I133" s="793"/>
      <c r="J133" s="793"/>
      <c r="K133" s="793"/>
      <c r="L133" s="793"/>
      <c r="M133" s="793"/>
      <c r="N133" s="793"/>
      <c r="O133" s="793"/>
      <c r="P133" s="793"/>
      <c r="Q133" s="793"/>
      <c r="R133" s="793"/>
      <c r="S133" s="793"/>
      <c r="T133" s="793"/>
      <c r="U133" s="793"/>
      <c r="V133" s="793"/>
      <c r="W133" s="793"/>
      <c r="X133" s="793"/>
      <c r="Y133" s="793"/>
      <c r="Z133" s="793"/>
      <c r="AA133" s="793"/>
      <c r="AB133" s="793"/>
      <c r="AC133" s="793"/>
      <c r="AD133" s="793"/>
      <c r="AE133" s="793"/>
      <c r="AF133" s="793"/>
      <c r="AG133" s="793"/>
      <c r="AH133" s="793"/>
      <c r="AI133" s="793"/>
      <c r="AJ133" s="793"/>
      <c r="AK133" s="793"/>
      <c r="AL133" s="793"/>
      <c r="AM133" s="793"/>
      <c r="AN133" s="793"/>
      <c r="AO133" s="793"/>
      <c r="AP133" s="793"/>
      <c r="AQ133" s="793"/>
      <c r="AR133" s="793"/>
      <c r="AS133" s="793"/>
      <c r="AT133" s="793"/>
      <c r="AU133" s="793"/>
      <c r="AV133" s="793"/>
      <c r="AW133" s="793"/>
      <c r="AX133" s="793"/>
      <c r="AY133" s="793"/>
      <c r="AZ133" s="793"/>
      <c r="BA133" s="793"/>
      <c r="BB133" s="793"/>
      <c r="BC133" s="793"/>
      <c r="BD133" s="793"/>
      <c r="BE133" s="793"/>
      <c r="BF133" s="793"/>
      <c r="BG133" s="793"/>
      <c r="BH133" s="793"/>
      <c r="BI133" s="793"/>
      <c r="BJ133" s="793"/>
      <c r="BK133" s="793"/>
      <c r="BL133" s="793"/>
      <c r="BM133" s="793"/>
      <c r="BN133" s="793"/>
      <c r="BO133" s="793"/>
      <c r="BP133" s="793"/>
      <c r="BQ133" s="793"/>
      <c r="BR133" s="793"/>
      <c r="BS133" s="793"/>
      <c r="BT133" s="793"/>
      <c r="BU133" s="793"/>
      <c r="BV133" s="793"/>
      <c r="BW133" s="793"/>
      <c r="BX133" s="793"/>
      <c r="BY133" s="793"/>
      <c r="BZ133" s="793"/>
      <c r="CA133" s="793"/>
      <c r="CB133" s="793"/>
      <c r="CC133" s="793"/>
      <c r="CD133" s="793"/>
      <c r="CE133" s="793"/>
      <c r="CF133" s="793"/>
      <c r="CG133" s="793"/>
      <c r="CH133" s="793"/>
      <c r="CI133" s="793"/>
      <c r="CJ133" s="793"/>
      <c r="CK133" s="793"/>
      <c r="CL133" s="793"/>
      <c r="CM133" s="793"/>
      <c r="CN133" s="793"/>
      <c r="CO133" s="793"/>
      <c r="CP133" s="793"/>
      <c r="CQ133" s="793"/>
      <c r="CR133" s="793"/>
      <c r="CS133" s="793"/>
      <c r="CT133" s="793"/>
      <c r="CU133" s="793"/>
      <c r="CV133" s="793"/>
      <c r="CW133" s="793"/>
      <c r="CX133" s="793"/>
      <c r="CY133" s="793"/>
      <c r="CZ133" s="793"/>
      <c r="DA133" s="793"/>
      <c r="DB133" s="793"/>
      <c r="DC133" s="793"/>
      <c r="DD133" s="793"/>
      <c r="DE133" s="793"/>
      <c r="DF133" s="793"/>
      <c r="DG133" s="793"/>
      <c r="DH133" s="793"/>
      <c r="DI133" s="793"/>
      <c r="DJ133" s="793"/>
      <c r="DK133" s="793"/>
      <c r="DL133" s="793"/>
      <c r="DM133" s="793"/>
      <c r="DN133" s="793"/>
      <c r="DO133" s="793"/>
      <c r="DP133" s="793"/>
      <c r="DQ133" s="793"/>
      <c r="DR133" s="793"/>
      <c r="DS133" s="793"/>
      <c r="DT133" s="793"/>
      <c r="DU133" s="793"/>
      <c r="DV133" s="793"/>
      <c r="DW133" s="793"/>
    </row>
    <row r="134" spans="2:127" hidden="1" x14ac:dyDescent="0.2">
      <c r="B134" s="795"/>
      <c r="C134" s="793" t="s">
        <v>591</v>
      </c>
      <c r="D134" s="793"/>
      <c r="E134" s="793"/>
      <c r="F134" s="793"/>
      <c r="G134" s="793"/>
      <c r="H134" s="793"/>
      <c r="I134" s="793"/>
      <c r="J134" s="793"/>
      <c r="K134" s="793"/>
      <c r="L134" s="793"/>
      <c r="M134" s="793"/>
      <c r="N134" s="793"/>
      <c r="O134" s="793"/>
      <c r="P134" s="793"/>
      <c r="Q134" s="793"/>
      <c r="R134" s="793"/>
      <c r="S134" s="793"/>
      <c r="T134" s="793"/>
      <c r="U134" s="793"/>
      <c r="V134" s="793"/>
      <c r="W134" s="793"/>
      <c r="X134" s="793"/>
      <c r="Y134" s="793"/>
      <c r="Z134" s="793"/>
      <c r="AA134" s="793"/>
      <c r="AB134" s="793"/>
      <c r="AC134" s="793"/>
      <c r="AD134" s="793"/>
      <c r="AE134" s="793"/>
      <c r="AF134" s="793"/>
      <c r="AG134" s="793"/>
      <c r="AH134" s="793"/>
      <c r="AI134" s="793"/>
      <c r="AJ134" s="793"/>
      <c r="AK134" s="793"/>
      <c r="AL134" s="793"/>
      <c r="AM134" s="793"/>
      <c r="AN134" s="793"/>
      <c r="AO134" s="793"/>
      <c r="AP134" s="793"/>
      <c r="AQ134" s="793"/>
      <c r="AR134" s="793"/>
      <c r="AS134" s="793"/>
      <c r="AT134" s="793"/>
      <c r="AU134" s="793"/>
      <c r="AV134" s="793"/>
      <c r="AW134" s="793"/>
      <c r="AX134" s="793"/>
      <c r="AY134" s="793"/>
      <c r="AZ134" s="793"/>
      <c r="BA134" s="793"/>
      <c r="BB134" s="793"/>
      <c r="BC134" s="793"/>
      <c r="BD134" s="793"/>
      <c r="BE134" s="793"/>
      <c r="BF134" s="793"/>
      <c r="BG134" s="793"/>
      <c r="BH134" s="793"/>
      <c r="BI134" s="793"/>
      <c r="BJ134" s="793"/>
      <c r="BK134" s="793"/>
      <c r="BL134" s="793"/>
      <c r="BM134" s="793"/>
      <c r="BN134" s="793"/>
      <c r="BO134" s="793"/>
      <c r="BP134" s="793"/>
      <c r="BQ134" s="793"/>
      <c r="BR134" s="793"/>
      <c r="BS134" s="793"/>
      <c r="BT134" s="793"/>
      <c r="BU134" s="793"/>
      <c r="BV134" s="793"/>
      <c r="BW134" s="793"/>
      <c r="BX134" s="793"/>
      <c r="BY134" s="793"/>
      <c r="BZ134" s="793"/>
      <c r="CA134" s="793"/>
      <c r="CB134" s="793"/>
      <c r="CC134" s="793"/>
      <c r="CD134" s="793"/>
      <c r="CE134" s="793"/>
      <c r="CF134" s="793"/>
      <c r="CG134" s="793"/>
      <c r="CH134" s="793"/>
      <c r="CI134" s="793"/>
      <c r="CJ134" s="793"/>
      <c r="CK134" s="793"/>
      <c r="CL134" s="793"/>
      <c r="CM134" s="793"/>
      <c r="CN134" s="793"/>
      <c r="CO134" s="793"/>
      <c r="CP134" s="793"/>
      <c r="CQ134" s="793"/>
      <c r="CR134" s="793"/>
      <c r="CS134" s="793"/>
      <c r="CT134" s="793"/>
      <c r="CU134" s="793"/>
      <c r="CV134" s="793"/>
      <c r="CW134" s="793"/>
      <c r="CX134" s="793"/>
      <c r="CY134" s="793"/>
      <c r="CZ134" s="793"/>
      <c r="DA134" s="793"/>
      <c r="DB134" s="793"/>
      <c r="DC134" s="793"/>
      <c r="DD134" s="793"/>
      <c r="DE134" s="793"/>
      <c r="DF134" s="793"/>
      <c r="DG134" s="793"/>
      <c r="DH134" s="793"/>
      <c r="DI134" s="793"/>
      <c r="DJ134" s="793"/>
      <c r="DK134" s="793"/>
      <c r="DL134" s="793"/>
      <c r="DM134" s="793"/>
      <c r="DN134" s="793"/>
      <c r="DO134" s="793"/>
      <c r="DP134" s="793"/>
      <c r="DQ134" s="793"/>
      <c r="DR134" s="793"/>
      <c r="DS134" s="793"/>
      <c r="DT134" s="793"/>
      <c r="DU134" s="793"/>
      <c r="DV134" s="793"/>
      <c r="DW134" s="793"/>
    </row>
    <row r="135" spans="2:127" hidden="1" x14ac:dyDescent="0.2">
      <c r="B135" s="795"/>
      <c r="C135" s="793" t="s">
        <v>592</v>
      </c>
      <c r="D135" s="793"/>
      <c r="E135" s="793"/>
      <c r="F135" s="793"/>
      <c r="G135" s="793"/>
      <c r="H135" s="793"/>
      <c r="I135" s="793"/>
      <c r="J135" s="793"/>
      <c r="K135" s="793"/>
      <c r="L135" s="793"/>
      <c r="M135" s="793"/>
      <c r="N135" s="793"/>
      <c r="O135" s="793"/>
      <c r="P135" s="793"/>
      <c r="Q135" s="793"/>
      <c r="R135" s="793"/>
      <c r="S135" s="793"/>
      <c r="T135" s="793"/>
      <c r="U135" s="793"/>
      <c r="V135" s="793"/>
      <c r="W135" s="793"/>
      <c r="X135" s="793"/>
      <c r="Y135" s="793"/>
      <c r="Z135" s="793"/>
      <c r="AA135" s="793"/>
      <c r="AB135" s="793"/>
      <c r="AC135" s="793"/>
      <c r="AD135" s="793"/>
      <c r="AE135" s="793"/>
      <c r="AF135" s="793"/>
      <c r="AG135" s="793"/>
      <c r="AH135" s="793"/>
      <c r="AI135" s="793"/>
      <c r="AJ135" s="793"/>
      <c r="AK135" s="793"/>
      <c r="AL135" s="793"/>
      <c r="AM135" s="793"/>
      <c r="AN135" s="793"/>
      <c r="AO135" s="793"/>
      <c r="AP135" s="793"/>
      <c r="AQ135" s="793"/>
      <c r="AR135" s="793"/>
      <c r="AS135" s="793"/>
      <c r="AT135" s="793"/>
      <c r="AU135" s="793"/>
      <c r="AV135" s="793"/>
      <c r="AW135" s="793"/>
      <c r="AX135" s="793"/>
      <c r="AY135" s="793"/>
      <c r="AZ135" s="793"/>
      <c r="BA135" s="793"/>
      <c r="BB135" s="793"/>
      <c r="BC135" s="793"/>
      <c r="BD135" s="793"/>
      <c r="BE135" s="793"/>
      <c r="BF135" s="793"/>
      <c r="BG135" s="793"/>
      <c r="BH135" s="793"/>
      <c r="BI135" s="793"/>
      <c r="BJ135" s="793"/>
      <c r="BK135" s="793"/>
      <c r="BL135" s="793"/>
      <c r="BM135" s="793"/>
      <c r="BN135" s="793"/>
      <c r="BO135" s="793"/>
      <c r="BP135" s="793"/>
      <c r="BQ135" s="793"/>
      <c r="BR135" s="793"/>
      <c r="BS135" s="793"/>
      <c r="BT135" s="793"/>
      <c r="BU135" s="793"/>
      <c r="BV135" s="793"/>
      <c r="BW135" s="793"/>
      <c r="BX135" s="793"/>
      <c r="BY135" s="793"/>
      <c r="BZ135" s="793"/>
      <c r="CA135" s="793"/>
      <c r="CB135" s="793"/>
      <c r="CC135" s="793"/>
      <c r="CD135" s="793"/>
      <c r="CE135" s="793"/>
      <c r="CF135" s="793"/>
      <c r="CG135" s="793"/>
      <c r="CH135" s="793"/>
      <c r="CI135" s="793"/>
      <c r="CJ135" s="793"/>
      <c r="CK135" s="793"/>
      <c r="CL135" s="793"/>
      <c r="CM135" s="793"/>
      <c r="CN135" s="793"/>
      <c r="CO135" s="793"/>
      <c r="CP135" s="793"/>
      <c r="CQ135" s="793"/>
      <c r="CR135" s="793"/>
      <c r="CS135" s="793"/>
      <c r="CT135" s="793"/>
      <c r="CU135" s="793"/>
      <c r="CV135" s="793"/>
      <c r="CW135" s="793"/>
      <c r="CX135" s="793"/>
      <c r="CY135" s="793"/>
      <c r="CZ135" s="793"/>
      <c r="DA135" s="793"/>
      <c r="DB135" s="793"/>
      <c r="DC135" s="793"/>
      <c r="DD135" s="793"/>
      <c r="DE135" s="793"/>
      <c r="DF135" s="793"/>
      <c r="DG135" s="793"/>
      <c r="DH135" s="793"/>
      <c r="DI135" s="793"/>
      <c r="DJ135" s="793"/>
      <c r="DK135" s="793"/>
      <c r="DL135" s="793"/>
      <c r="DM135" s="793"/>
      <c r="DN135" s="793"/>
      <c r="DO135" s="793"/>
      <c r="DP135" s="793"/>
      <c r="DQ135" s="793"/>
      <c r="DR135" s="793"/>
      <c r="DS135" s="793"/>
      <c r="DT135" s="793"/>
      <c r="DU135" s="793"/>
      <c r="DV135" s="793"/>
      <c r="DW135" s="793"/>
    </row>
    <row r="136" spans="2:127" hidden="1" x14ac:dyDescent="0.2">
      <c r="B136" s="795"/>
      <c r="C136" s="793" t="s">
        <v>593</v>
      </c>
      <c r="D136" s="793"/>
      <c r="E136" s="793"/>
      <c r="F136" s="793"/>
      <c r="G136" s="793"/>
      <c r="H136" s="793"/>
      <c r="I136" s="793"/>
      <c r="J136" s="793"/>
      <c r="K136" s="793"/>
      <c r="L136" s="793"/>
      <c r="M136" s="793"/>
      <c r="N136" s="793"/>
      <c r="O136" s="793"/>
      <c r="P136" s="793"/>
      <c r="Q136" s="793"/>
      <c r="R136" s="793"/>
      <c r="S136" s="793"/>
      <c r="T136" s="793"/>
      <c r="U136" s="793"/>
      <c r="V136" s="793"/>
      <c r="W136" s="793"/>
      <c r="X136" s="793"/>
      <c r="Y136" s="793"/>
      <c r="Z136" s="793"/>
      <c r="AA136" s="793"/>
      <c r="AB136" s="793"/>
      <c r="AC136" s="793"/>
      <c r="AD136" s="793"/>
      <c r="AE136" s="793"/>
      <c r="AF136" s="793"/>
      <c r="AG136" s="793"/>
      <c r="AH136" s="793"/>
      <c r="AI136" s="793"/>
      <c r="AJ136" s="793"/>
      <c r="AK136" s="793"/>
      <c r="AL136" s="793"/>
      <c r="AM136" s="793"/>
      <c r="AN136" s="793"/>
      <c r="AO136" s="793"/>
      <c r="AP136" s="793"/>
      <c r="AQ136" s="793"/>
      <c r="AR136" s="793"/>
      <c r="AS136" s="793"/>
      <c r="AT136" s="793"/>
      <c r="AU136" s="793"/>
      <c r="AV136" s="793"/>
      <c r="AW136" s="793"/>
      <c r="AX136" s="793"/>
      <c r="AY136" s="793"/>
      <c r="AZ136" s="793"/>
      <c r="BA136" s="793"/>
      <c r="BB136" s="793"/>
      <c r="BC136" s="793"/>
      <c r="BD136" s="793"/>
      <c r="BE136" s="793"/>
      <c r="BF136" s="793"/>
      <c r="BG136" s="793"/>
      <c r="BH136" s="793"/>
      <c r="BI136" s="793"/>
      <c r="BJ136" s="793"/>
      <c r="BK136" s="793"/>
      <c r="BL136" s="793"/>
      <c r="BM136" s="793"/>
      <c r="BN136" s="793"/>
      <c r="BO136" s="793"/>
      <c r="BP136" s="793"/>
      <c r="BQ136" s="793"/>
      <c r="BR136" s="793"/>
      <c r="BS136" s="793"/>
      <c r="BT136" s="793"/>
      <c r="BU136" s="793"/>
      <c r="BV136" s="793"/>
      <c r="BW136" s="793"/>
      <c r="BX136" s="793"/>
      <c r="BY136" s="793"/>
      <c r="BZ136" s="793"/>
      <c r="CA136" s="793"/>
      <c r="CB136" s="793"/>
      <c r="CC136" s="793"/>
      <c r="CD136" s="793"/>
      <c r="CE136" s="793"/>
      <c r="CF136" s="793"/>
      <c r="CG136" s="793"/>
      <c r="CH136" s="793"/>
      <c r="CI136" s="793"/>
      <c r="CJ136" s="793"/>
      <c r="CK136" s="793"/>
      <c r="CL136" s="793"/>
      <c r="CM136" s="793"/>
      <c r="CN136" s="793"/>
      <c r="CO136" s="793"/>
      <c r="CP136" s="793"/>
      <c r="CQ136" s="793"/>
      <c r="CR136" s="793"/>
      <c r="CS136" s="793"/>
      <c r="CT136" s="793"/>
      <c r="CU136" s="793"/>
      <c r="CV136" s="793"/>
      <c r="CW136" s="793"/>
      <c r="CX136" s="793"/>
      <c r="CY136" s="793"/>
      <c r="CZ136" s="793"/>
      <c r="DA136" s="793"/>
      <c r="DB136" s="793"/>
      <c r="DC136" s="793"/>
      <c r="DD136" s="793"/>
      <c r="DE136" s="793"/>
      <c r="DF136" s="793"/>
      <c r="DG136" s="793"/>
      <c r="DH136" s="793"/>
      <c r="DI136" s="793"/>
      <c r="DJ136" s="793"/>
      <c r="DK136" s="793"/>
      <c r="DL136" s="793"/>
      <c r="DM136" s="793"/>
      <c r="DN136" s="793"/>
      <c r="DO136" s="793"/>
      <c r="DP136" s="793"/>
      <c r="DQ136" s="793"/>
      <c r="DR136" s="793"/>
      <c r="DS136" s="793"/>
      <c r="DT136" s="793"/>
      <c r="DU136" s="793"/>
      <c r="DV136" s="793"/>
      <c r="DW136" s="793"/>
    </row>
    <row r="137" spans="2:127" hidden="1" x14ac:dyDescent="0.2">
      <c r="B137" s="795"/>
      <c r="C137" s="793" t="s">
        <v>594</v>
      </c>
      <c r="D137" s="793"/>
      <c r="E137" s="793"/>
      <c r="F137" s="793"/>
      <c r="G137" s="793"/>
      <c r="H137" s="793"/>
      <c r="I137" s="793"/>
      <c r="J137" s="793"/>
      <c r="K137" s="793"/>
      <c r="L137" s="793"/>
      <c r="M137" s="793"/>
      <c r="N137" s="793"/>
      <c r="O137" s="793"/>
      <c r="P137" s="793"/>
      <c r="Q137" s="793"/>
      <c r="R137" s="793"/>
      <c r="S137" s="793"/>
      <c r="T137" s="793"/>
      <c r="U137" s="793"/>
      <c r="V137" s="793"/>
      <c r="W137" s="793"/>
      <c r="X137" s="793"/>
      <c r="Y137" s="793"/>
      <c r="Z137" s="793"/>
      <c r="AA137" s="793"/>
      <c r="AB137" s="793"/>
      <c r="AC137" s="793"/>
      <c r="AD137" s="793"/>
      <c r="AE137" s="793"/>
      <c r="AF137" s="793"/>
      <c r="AG137" s="793"/>
      <c r="AH137" s="793"/>
      <c r="AI137" s="793"/>
      <c r="AJ137" s="793"/>
      <c r="AK137" s="793"/>
      <c r="AL137" s="793"/>
      <c r="AM137" s="793"/>
      <c r="AN137" s="793"/>
      <c r="AO137" s="793"/>
      <c r="AP137" s="793"/>
      <c r="AQ137" s="793"/>
      <c r="AR137" s="793"/>
      <c r="AS137" s="793"/>
      <c r="AT137" s="793"/>
      <c r="AU137" s="793"/>
      <c r="AV137" s="793"/>
      <c r="AW137" s="793"/>
      <c r="AX137" s="793"/>
      <c r="AY137" s="793"/>
      <c r="AZ137" s="793"/>
      <c r="BA137" s="793"/>
      <c r="BB137" s="793"/>
      <c r="BC137" s="793"/>
      <c r="BD137" s="793"/>
      <c r="BE137" s="793"/>
      <c r="BF137" s="793"/>
      <c r="BG137" s="793"/>
      <c r="BH137" s="793"/>
      <c r="BI137" s="793"/>
      <c r="BJ137" s="793"/>
      <c r="BK137" s="793"/>
      <c r="BL137" s="793"/>
      <c r="BM137" s="793"/>
      <c r="BN137" s="793"/>
      <c r="BO137" s="793"/>
      <c r="BP137" s="793"/>
      <c r="BQ137" s="793"/>
      <c r="BR137" s="793"/>
      <c r="BS137" s="793"/>
      <c r="BT137" s="793"/>
      <c r="BU137" s="793"/>
      <c r="BV137" s="793"/>
      <c r="BW137" s="793"/>
      <c r="BX137" s="793"/>
      <c r="BY137" s="793"/>
      <c r="BZ137" s="793"/>
      <c r="CA137" s="793"/>
      <c r="CB137" s="793"/>
      <c r="CC137" s="793"/>
      <c r="CD137" s="793"/>
      <c r="CE137" s="793"/>
      <c r="CF137" s="793"/>
      <c r="CG137" s="793"/>
      <c r="CH137" s="793"/>
      <c r="CI137" s="793"/>
      <c r="CJ137" s="793"/>
      <c r="CK137" s="793"/>
      <c r="CL137" s="793"/>
      <c r="CM137" s="793"/>
      <c r="CN137" s="793"/>
      <c r="CO137" s="793"/>
      <c r="CP137" s="793"/>
      <c r="CQ137" s="793"/>
      <c r="CR137" s="793"/>
      <c r="CS137" s="793"/>
      <c r="CT137" s="793"/>
      <c r="CU137" s="793"/>
      <c r="CV137" s="793"/>
      <c r="CW137" s="793"/>
      <c r="CX137" s="793"/>
      <c r="CY137" s="793"/>
      <c r="CZ137" s="793"/>
      <c r="DA137" s="793"/>
      <c r="DB137" s="793"/>
      <c r="DC137" s="793"/>
      <c r="DD137" s="793"/>
      <c r="DE137" s="793"/>
      <c r="DF137" s="793"/>
      <c r="DG137" s="793"/>
      <c r="DH137" s="793"/>
      <c r="DI137" s="793"/>
      <c r="DJ137" s="793"/>
      <c r="DK137" s="793"/>
      <c r="DL137" s="793"/>
      <c r="DM137" s="793"/>
      <c r="DN137" s="793"/>
      <c r="DO137" s="793"/>
      <c r="DP137" s="793"/>
      <c r="DQ137" s="793"/>
      <c r="DR137" s="793"/>
      <c r="DS137" s="793"/>
      <c r="DT137" s="793"/>
      <c r="DU137" s="793"/>
      <c r="DV137" s="793"/>
      <c r="DW137" s="793"/>
    </row>
    <row r="138" spans="2:127" hidden="1" x14ac:dyDescent="0.2">
      <c r="B138" s="795"/>
      <c r="C138" s="793" t="s">
        <v>595</v>
      </c>
      <c r="D138" s="793"/>
      <c r="E138" s="793"/>
      <c r="F138" s="793"/>
      <c r="G138" s="793"/>
      <c r="H138" s="793"/>
      <c r="I138" s="793"/>
      <c r="J138" s="793"/>
      <c r="K138" s="793"/>
      <c r="L138" s="793"/>
      <c r="M138" s="793"/>
      <c r="N138" s="793"/>
      <c r="O138" s="793"/>
      <c r="P138" s="793"/>
      <c r="Q138" s="793"/>
      <c r="R138" s="793"/>
      <c r="S138" s="793"/>
      <c r="T138" s="793"/>
      <c r="U138" s="793"/>
      <c r="V138" s="793"/>
      <c r="W138" s="793"/>
      <c r="X138" s="793"/>
      <c r="Y138" s="793"/>
      <c r="Z138" s="793"/>
      <c r="AA138" s="793"/>
      <c r="AB138" s="793"/>
      <c r="AC138" s="793"/>
      <c r="AD138" s="793"/>
      <c r="AE138" s="793"/>
      <c r="AF138" s="793"/>
      <c r="AG138" s="793"/>
      <c r="AH138" s="793"/>
      <c r="AI138" s="793"/>
      <c r="AJ138" s="793"/>
      <c r="AK138" s="793"/>
      <c r="AL138" s="793"/>
      <c r="AM138" s="793"/>
      <c r="AN138" s="793"/>
      <c r="AO138" s="793"/>
      <c r="AP138" s="793"/>
      <c r="AQ138" s="793"/>
      <c r="AR138" s="793"/>
      <c r="AS138" s="793"/>
      <c r="AT138" s="793"/>
      <c r="AU138" s="793"/>
      <c r="AV138" s="793"/>
      <c r="AW138" s="793"/>
      <c r="AX138" s="793"/>
      <c r="AY138" s="793"/>
      <c r="AZ138" s="793"/>
      <c r="BA138" s="793"/>
      <c r="BB138" s="793"/>
      <c r="BC138" s="793"/>
      <c r="BD138" s="793"/>
      <c r="BE138" s="793"/>
      <c r="BF138" s="793"/>
      <c r="BG138" s="793"/>
      <c r="BH138" s="793"/>
      <c r="BI138" s="793"/>
      <c r="BJ138" s="793"/>
      <c r="BK138" s="793"/>
      <c r="BL138" s="793"/>
      <c r="BM138" s="793"/>
      <c r="BN138" s="793"/>
      <c r="BO138" s="793"/>
      <c r="BP138" s="793"/>
      <c r="BQ138" s="793"/>
      <c r="BR138" s="793"/>
      <c r="BS138" s="793"/>
      <c r="BT138" s="793"/>
      <c r="BU138" s="793"/>
      <c r="BV138" s="793"/>
      <c r="BW138" s="793"/>
      <c r="BX138" s="793"/>
      <c r="BY138" s="793"/>
      <c r="BZ138" s="793"/>
      <c r="CA138" s="793"/>
      <c r="CB138" s="793"/>
      <c r="CC138" s="793"/>
      <c r="CD138" s="793"/>
      <c r="CE138" s="793"/>
      <c r="CF138" s="793"/>
      <c r="CG138" s="793"/>
      <c r="CH138" s="793"/>
      <c r="CI138" s="793"/>
      <c r="CJ138" s="793"/>
      <c r="CK138" s="793"/>
      <c r="CL138" s="793"/>
      <c r="CM138" s="793"/>
      <c r="CN138" s="793"/>
      <c r="CO138" s="793"/>
      <c r="CP138" s="793"/>
      <c r="CQ138" s="793"/>
      <c r="CR138" s="793"/>
      <c r="CS138" s="793"/>
      <c r="CT138" s="793"/>
      <c r="CU138" s="793"/>
      <c r="CV138" s="793"/>
      <c r="CW138" s="793"/>
      <c r="CX138" s="793"/>
      <c r="CY138" s="793"/>
      <c r="CZ138" s="793"/>
      <c r="DA138" s="793"/>
      <c r="DB138" s="793"/>
      <c r="DC138" s="793"/>
      <c r="DD138" s="793"/>
      <c r="DE138" s="793"/>
      <c r="DF138" s="793"/>
      <c r="DG138" s="793"/>
      <c r="DH138" s="793"/>
      <c r="DI138" s="793"/>
      <c r="DJ138" s="793"/>
      <c r="DK138" s="793"/>
      <c r="DL138" s="793"/>
      <c r="DM138" s="793"/>
      <c r="DN138" s="793"/>
      <c r="DO138" s="793"/>
      <c r="DP138" s="793"/>
      <c r="DQ138" s="793"/>
      <c r="DR138" s="793"/>
      <c r="DS138" s="793"/>
      <c r="DT138" s="793"/>
      <c r="DU138" s="793"/>
      <c r="DV138" s="793"/>
      <c r="DW138" s="793"/>
    </row>
    <row r="139" spans="2:127" hidden="1" x14ac:dyDescent="0.2">
      <c r="B139" s="792"/>
      <c r="C139" s="793" t="s">
        <v>596</v>
      </c>
      <c r="D139" s="793"/>
      <c r="E139" s="793"/>
      <c r="F139" s="793"/>
      <c r="G139" s="793"/>
      <c r="H139" s="793"/>
      <c r="I139" s="793"/>
      <c r="J139" s="793"/>
      <c r="K139" s="793"/>
      <c r="L139" s="793"/>
      <c r="M139" s="793"/>
      <c r="N139" s="793"/>
      <c r="O139" s="793"/>
      <c r="P139" s="793"/>
      <c r="Q139" s="793"/>
      <c r="R139" s="793"/>
      <c r="S139" s="793"/>
      <c r="T139" s="793"/>
      <c r="U139" s="793"/>
      <c r="V139" s="793"/>
      <c r="W139" s="793"/>
      <c r="X139" s="793"/>
      <c r="Y139" s="793"/>
      <c r="Z139" s="793"/>
      <c r="AA139" s="793"/>
      <c r="AB139" s="793"/>
      <c r="AC139" s="793"/>
      <c r="AD139" s="793"/>
      <c r="AE139" s="793"/>
      <c r="AF139" s="793"/>
      <c r="AG139" s="793"/>
      <c r="AH139" s="793"/>
      <c r="AI139" s="793"/>
      <c r="AJ139" s="793"/>
      <c r="AK139" s="793"/>
      <c r="AL139" s="793"/>
      <c r="AM139" s="793"/>
      <c r="AN139" s="793"/>
      <c r="AO139" s="793"/>
      <c r="AP139" s="793"/>
      <c r="AQ139" s="793"/>
      <c r="AR139" s="793"/>
      <c r="AS139" s="793"/>
      <c r="AT139" s="793"/>
      <c r="AU139" s="793"/>
      <c r="AV139" s="793"/>
      <c r="AW139" s="793"/>
      <c r="AX139" s="793"/>
      <c r="AY139" s="793"/>
      <c r="AZ139" s="793"/>
      <c r="BA139" s="793"/>
      <c r="BB139" s="793"/>
      <c r="BC139" s="793"/>
      <c r="BD139" s="793"/>
      <c r="BE139" s="793"/>
      <c r="BF139" s="793"/>
      <c r="BG139" s="793"/>
      <c r="BH139" s="793"/>
      <c r="BI139" s="793"/>
      <c r="BJ139" s="793"/>
      <c r="BK139" s="793"/>
      <c r="BL139" s="793"/>
      <c r="BM139" s="793"/>
      <c r="BN139" s="793"/>
      <c r="BO139" s="793"/>
      <c r="BP139" s="793"/>
      <c r="BQ139" s="793"/>
      <c r="BR139" s="793"/>
      <c r="BS139" s="793"/>
      <c r="BT139" s="793"/>
      <c r="BU139" s="793"/>
      <c r="BV139" s="793"/>
      <c r="BW139" s="793"/>
      <c r="BX139" s="793"/>
      <c r="BY139" s="793"/>
      <c r="BZ139" s="793"/>
      <c r="CA139" s="793"/>
      <c r="CB139" s="793"/>
      <c r="CC139" s="793"/>
      <c r="CD139" s="793"/>
      <c r="CE139" s="793"/>
      <c r="CF139" s="793"/>
      <c r="CG139" s="793"/>
      <c r="CH139" s="793"/>
      <c r="CI139" s="793"/>
      <c r="CJ139" s="793"/>
      <c r="CK139" s="793"/>
      <c r="CL139" s="793"/>
      <c r="CM139" s="793"/>
      <c r="CN139" s="793"/>
      <c r="CO139" s="793"/>
      <c r="CP139" s="793"/>
      <c r="CQ139" s="793"/>
      <c r="CR139" s="793"/>
      <c r="CS139" s="793"/>
      <c r="CT139" s="793"/>
      <c r="CU139" s="793"/>
      <c r="CV139" s="793"/>
      <c r="CW139" s="793"/>
      <c r="CX139" s="793"/>
      <c r="CY139" s="793"/>
      <c r="CZ139" s="793"/>
      <c r="DA139" s="793"/>
      <c r="DB139" s="793"/>
      <c r="DC139" s="793"/>
      <c r="DD139" s="793"/>
      <c r="DE139" s="793"/>
      <c r="DF139" s="793"/>
      <c r="DG139" s="793"/>
      <c r="DH139" s="793"/>
      <c r="DI139" s="793"/>
      <c r="DJ139" s="793"/>
      <c r="DK139" s="793"/>
      <c r="DL139" s="793"/>
      <c r="DM139" s="793"/>
      <c r="DN139" s="793"/>
      <c r="DO139" s="793"/>
      <c r="DP139" s="793"/>
      <c r="DQ139" s="793"/>
      <c r="DR139" s="793"/>
      <c r="DS139" s="793"/>
      <c r="DT139" s="793"/>
      <c r="DU139" s="793"/>
      <c r="DV139" s="793"/>
      <c r="DW139" s="793"/>
    </row>
    <row r="140" spans="2:127" hidden="1" x14ac:dyDescent="0.2">
      <c r="B140" s="792"/>
      <c r="C140" s="793" t="s">
        <v>597</v>
      </c>
      <c r="D140" s="793"/>
      <c r="E140" s="793"/>
      <c r="F140" s="793"/>
      <c r="G140" s="793"/>
      <c r="H140" s="793"/>
      <c r="I140" s="793"/>
      <c r="J140" s="793"/>
      <c r="K140" s="793"/>
      <c r="L140" s="793"/>
      <c r="M140" s="793"/>
      <c r="N140" s="793"/>
      <c r="O140" s="793"/>
      <c r="P140" s="793"/>
      <c r="Q140" s="793"/>
      <c r="R140" s="793"/>
      <c r="S140" s="793"/>
      <c r="T140" s="793"/>
      <c r="U140" s="793"/>
      <c r="V140" s="793"/>
      <c r="W140" s="793"/>
      <c r="X140" s="793"/>
      <c r="Y140" s="793"/>
      <c r="Z140" s="793"/>
      <c r="AA140" s="793"/>
      <c r="AB140" s="793"/>
      <c r="AC140" s="793"/>
      <c r="AD140" s="793"/>
      <c r="AE140" s="793"/>
      <c r="AF140" s="793"/>
      <c r="AG140" s="793"/>
      <c r="AH140" s="793"/>
      <c r="AI140" s="793"/>
      <c r="AJ140" s="793"/>
      <c r="AK140" s="793"/>
      <c r="AL140" s="793"/>
      <c r="AM140" s="793"/>
      <c r="AN140" s="793"/>
      <c r="AO140" s="793"/>
      <c r="AP140" s="793"/>
      <c r="AQ140" s="793"/>
      <c r="AR140" s="793"/>
      <c r="AS140" s="793"/>
      <c r="AT140" s="793"/>
      <c r="AU140" s="793"/>
      <c r="AV140" s="793"/>
      <c r="AW140" s="793"/>
      <c r="AX140" s="793"/>
      <c r="AY140" s="793"/>
      <c r="AZ140" s="793"/>
      <c r="BA140" s="793"/>
      <c r="BB140" s="793"/>
      <c r="BC140" s="793"/>
      <c r="BD140" s="793"/>
      <c r="BE140" s="793"/>
      <c r="BF140" s="793"/>
      <c r="BG140" s="793"/>
      <c r="BH140" s="793"/>
      <c r="BI140" s="793"/>
      <c r="BJ140" s="793"/>
      <c r="BK140" s="793"/>
      <c r="BL140" s="793"/>
      <c r="BM140" s="793"/>
      <c r="BN140" s="793"/>
      <c r="BO140" s="793"/>
      <c r="BP140" s="793"/>
      <c r="BQ140" s="793"/>
      <c r="BR140" s="793"/>
      <c r="BS140" s="793"/>
      <c r="BT140" s="793"/>
      <c r="BU140" s="793"/>
      <c r="BV140" s="793"/>
      <c r="BW140" s="793"/>
      <c r="BX140" s="793"/>
      <c r="BY140" s="793"/>
      <c r="BZ140" s="793"/>
      <c r="CA140" s="793"/>
      <c r="CB140" s="793"/>
      <c r="CC140" s="793"/>
      <c r="CD140" s="793"/>
      <c r="CE140" s="793"/>
      <c r="CF140" s="793"/>
      <c r="CG140" s="793"/>
      <c r="CH140" s="793"/>
      <c r="CI140" s="793"/>
      <c r="CJ140" s="793"/>
      <c r="CK140" s="793"/>
      <c r="CL140" s="793"/>
      <c r="CM140" s="793"/>
      <c r="CN140" s="793"/>
      <c r="CO140" s="793"/>
      <c r="CP140" s="793"/>
      <c r="CQ140" s="793"/>
      <c r="CR140" s="793"/>
      <c r="CS140" s="793"/>
      <c r="CT140" s="793"/>
      <c r="CU140" s="793"/>
      <c r="CV140" s="793"/>
      <c r="CW140" s="793"/>
      <c r="CX140" s="793"/>
      <c r="CY140" s="793"/>
      <c r="CZ140" s="793"/>
      <c r="DA140" s="793"/>
      <c r="DB140" s="793"/>
      <c r="DC140" s="793"/>
      <c r="DD140" s="793"/>
      <c r="DE140" s="793"/>
      <c r="DF140" s="793"/>
      <c r="DG140" s="793"/>
      <c r="DH140" s="793"/>
      <c r="DI140" s="793"/>
      <c r="DJ140" s="793"/>
      <c r="DK140" s="793"/>
      <c r="DL140" s="793"/>
      <c r="DM140" s="793"/>
      <c r="DN140" s="793"/>
      <c r="DO140" s="793"/>
      <c r="DP140" s="793"/>
      <c r="DQ140" s="793"/>
      <c r="DR140" s="793"/>
      <c r="DS140" s="793"/>
      <c r="DT140" s="793"/>
      <c r="DU140" s="793"/>
      <c r="DV140" s="793"/>
      <c r="DW140" s="793"/>
    </row>
    <row r="141" spans="2:127" hidden="1" x14ac:dyDescent="0.2">
      <c r="B141" s="792"/>
      <c r="C141" s="793"/>
      <c r="D141" s="793"/>
      <c r="E141" s="793"/>
      <c r="F141" s="793"/>
      <c r="G141" s="793"/>
      <c r="H141" s="793"/>
      <c r="I141" s="793"/>
      <c r="J141" s="793"/>
      <c r="K141" s="793"/>
      <c r="L141" s="793"/>
      <c r="M141" s="793"/>
      <c r="N141" s="793"/>
      <c r="O141" s="793"/>
      <c r="P141" s="793"/>
      <c r="Q141" s="793"/>
      <c r="R141" s="793"/>
      <c r="S141" s="793"/>
      <c r="T141" s="793"/>
      <c r="U141" s="793"/>
      <c r="V141" s="793"/>
      <c r="W141" s="793"/>
      <c r="X141" s="793"/>
      <c r="Y141" s="793"/>
      <c r="Z141" s="793"/>
      <c r="AA141" s="793"/>
      <c r="AB141" s="793"/>
      <c r="AC141" s="793"/>
      <c r="AD141" s="793"/>
      <c r="AE141" s="793"/>
      <c r="AF141" s="793"/>
      <c r="AG141" s="793"/>
      <c r="AH141" s="793"/>
      <c r="AI141" s="793"/>
      <c r="AJ141" s="793"/>
      <c r="AK141" s="793"/>
      <c r="AL141" s="793"/>
      <c r="AM141" s="793"/>
      <c r="AN141" s="793"/>
      <c r="AO141" s="793"/>
      <c r="AP141" s="793"/>
      <c r="AQ141" s="793"/>
      <c r="AR141" s="793"/>
      <c r="AS141" s="793"/>
      <c r="AT141" s="793"/>
      <c r="AU141" s="793"/>
      <c r="AV141" s="793"/>
      <c r="AW141" s="793"/>
      <c r="AX141" s="793"/>
      <c r="AY141" s="793"/>
      <c r="AZ141" s="793"/>
      <c r="BA141" s="793"/>
      <c r="BB141" s="793"/>
      <c r="BC141" s="793"/>
      <c r="BD141" s="793"/>
      <c r="BE141" s="793"/>
      <c r="BF141" s="793"/>
      <c r="BG141" s="793"/>
      <c r="BH141" s="793"/>
      <c r="BI141" s="793"/>
      <c r="BJ141" s="793"/>
      <c r="BK141" s="793"/>
      <c r="BL141" s="793"/>
      <c r="BM141" s="793"/>
      <c r="BN141" s="793"/>
      <c r="BO141" s="793"/>
      <c r="BP141" s="793"/>
      <c r="BQ141" s="793"/>
      <c r="BR141" s="793"/>
      <c r="BS141" s="793"/>
      <c r="BT141" s="793"/>
      <c r="BU141" s="793"/>
      <c r="BV141" s="793"/>
      <c r="BW141" s="793"/>
      <c r="BX141" s="793"/>
      <c r="BY141" s="793"/>
      <c r="BZ141" s="793"/>
      <c r="CA141" s="793"/>
      <c r="CB141" s="793"/>
      <c r="CC141" s="793"/>
      <c r="CD141" s="793"/>
      <c r="CE141" s="793"/>
      <c r="CF141" s="793"/>
      <c r="CG141" s="793"/>
      <c r="CH141" s="793"/>
      <c r="CI141" s="793"/>
      <c r="CJ141" s="793"/>
      <c r="CK141" s="793"/>
      <c r="CL141" s="793"/>
      <c r="CM141" s="793"/>
      <c r="CN141" s="793"/>
      <c r="CO141" s="793"/>
      <c r="CP141" s="793"/>
      <c r="CQ141" s="793"/>
      <c r="CR141" s="793"/>
      <c r="CS141" s="793"/>
      <c r="CT141" s="793"/>
      <c r="CU141" s="793"/>
      <c r="CV141" s="793"/>
      <c r="CW141" s="793"/>
      <c r="CX141" s="793"/>
      <c r="CY141" s="793"/>
      <c r="CZ141" s="793"/>
      <c r="DA141" s="793"/>
      <c r="DB141" s="793"/>
      <c r="DC141" s="793"/>
      <c r="DD141" s="793"/>
      <c r="DE141" s="793"/>
      <c r="DF141" s="793"/>
      <c r="DG141" s="793"/>
      <c r="DH141" s="793"/>
      <c r="DI141" s="793"/>
      <c r="DJ141" s="793"/>
      <c r="DK141" s="793"/>
      <c r="DL141" s="793"/>
      <c r="DM141" s="793"/>
      <c r="DN141" s="793"/>
      <c r="DO141" s="793"/>
      <c r="DP141" s="793"/>
      <c r="DQ141" s="793"/>
      <c r="DR141" s="793"/>
      <c r="DS141" s="793"/>
      <c r="DT141" s="793"/>
      <c r="DU141" s="793"/>
      <c r="DV141" s="793"/>
      <c r="DW141" s="793"/>
    </row>
    <row r="142" spans="2:127" hidden="1" x14ac:dyDescent="0.2"/>
  </sheetData>
  <sheetProtection algorithmName="SHA-512" hashValue="8xbNmPf2F8+IVZVY5c7bAUNRSWuqkI3wFQpXZgf/VbIuWAaIeRaicjn6wmnobxnWazwqG/WCt5xiXkfSXJW3Cw==" saltValue="Y8CxzopyNXM9sr9rYBvQ4A==" spinCount="100000" sheet="1" objects="1" scenarios="1"/>
  <mergeCells count="1">
    <mergeCell ref="W2:W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D10" sqref="D10"/>
    </sheetView>
  </sheetViews>
  <sheetFormatPr defaultColWidth="8.88671875" defaultRowHeight="15" x14ac:dyDescent="0.2"/>
  <cols>
    <col min="1" max="1" width="1.33203125" style="515" customWidth="1"/>
    <col min="2" max="2" width="8" style="515" customWidth="1"/>
    <col min="3" max="3" width="45.109375" style="515" customWidth="1"/>
    <col min="4" max="4" width="18" style="515" customWidth="1"/>
    <col min="5" max="6" width="10.21875" style="515" customWidth="1"/>
    <col min="7" max="35" width="11.44140625" style="515" customWidth="1"/>
    <col min="36" max="38" width="11" style="515" bestFit="1" customWidth="1"/>
    <col min="39" max="39" width="10.44140625" style="515" bestFit="1" customWidth="1"/>
    <col min="40" max="250" width="8.88671875" style="515"/>
    <col min="251" max="251" width="1.33203125" style="515" customWidth="1"/>
    <col min="252" max="252" width="8" style="515" customWidth="1"/>
    <col min="253" max="253" width="45.109375" style="515" customWidth="1"/>
    <col min="254" max="254" width="18" style="515" customWidth="1"/>
    <col min="255" max="256" width="10.21875" style="515" customWidth="1"/>
    <col min="257" max="285" width="11.44140625" style="515" customWidth="1"/>
    <col min="286" max="506" width="8.88671875" style="515"/>
    <col min="507" max="507" width="1.33203125" style="515" customWidth="1"/>
    <col min="508" max="508" width="8" style="515" customWidth="1"/>
    <col min="509" max="509" width="45.109375" style="515" customWidth="1"/>
    <col min="510" max="510" width="18" style="515" customWidth="1"/>
    <col min="511" max="512" width="10.21875" style="515" customWidth="1"/>
    <col min="513" max="541" width="11.44140625" style="515" customWidth="1"/>
    <col min="542" max="762" width="8.88671875" style="515"/>
    <col min="763" max="763" width="1.33203125" style="515" customWidth="1"/>
    <col min="764" max="764" width="8" style="515" customWidth="1"/>
    <col min="765" max="765" width="45.109375" style="515" customWidth="1"/>
    <col min="766" max="766" width="18" style="515" customWidth="1"/>
    <col min="767" max="768" width="10.21875" style="515" customWidth="1"/>
    <col min="769" max="797" width="11.44140625" style="515" customWidth="1"/>
    <col min="798" max="1018" width="8.88671875" style="515"/>
    <col min="1019" max="1019" width="1.33203125" style="515" customWidth="1"/>
    <col min="1020" max="1020" width="8" style="515" customWidth="1"/>
    <col min="1021" max="1021" width="45.109375" style="515" customWidth="1"/>
    <col min="1022" max="1022" width="18" style="515" customWidth="1"/>
    <col min="1023" max="1024" width="10.21875" style="515" customWidth="1"/>
    <col min="1025" max="1053" width="11.44140625" style="515" customWidth="1"/>
    <col min="1054" max="1274" width="8.88671875" style="515"/>
    <col min="1275" max="1275" width="1.33203125" style="515" customWidth="1"/>
    <col min="1276" max="1276" width="8" style="515" customWidth="1"/>
    <col min="1277" max="1277" width="45.109375" style="515" customWidth="1"/>
    <col min="1278" max="1278" width="18" style="515" customWidth="1"/>
    <col min="1279" max="1280" width="10.21875" style="515" customWidth="1"/>
    <col min="1281" max="1309" width="11.44140625" style="515" customWidth="1"/>
    <col min="1310" max="1530" width="8.88671875" style="515"/>
    <col min="1531" max="1531" width="1.33203125" style="515" customWidth="1"/>
    <col min="1532" max="1532" width="8" style="515" customWidth="1"/>
    <col min="1533" max="1533" width="45.109375" style="515" customWidth="1"/>
    <col min="1534" max="1534" width="18" style="515" customWidth="1"/>
    <col min="1535" max="1536" width="10.21875" style="515" customWidth="1"/>
    <col min="1537" max="1565" width="11.44140625" style="515" customWidth="1"/>
    <col min="1566" max="1786" width="8.88671875" style="515"/>
    <col min="1787" max="1787" width="1.33203125" style="515" customWidth="1"/>
    <col min="1788" max="1788" width="8" style="515" customWidth="1"/>
    <col min="1789" max="1789" width="45.109375" style="515" customWidth="1"/>
    <col min="1790" max="1790" width="18" style="515" customWidth="1"/>
    <col min="1791" max="1792" width="10.21875" style="515" customWidth="1"/>
    <col min="1793" max="1821" width="11.44140625" style="515" customWidth="1"/>
    <col min="1822" max="2042" width="8.88671875" style="515"/>
    <col min="2043" max="2043" width="1.33203125" style="515" customWidth="1"/>
    <col min="2044" max="2044" width="8" style="515" customWidth="1"/>
    <col min="2045" max="2045" width="45.109375" style="515" customWidth="1"/>
    <col min="2046" max="2046" width="18" style="515" customWidth="1"/>
    <col min="2047" max="2048" width="10.21875" style="515" customWidth="1"/>
    <col min="2049" max="2077" width="11.44140625" style="515" customWidth="1"/>
    <col min="2078" max="2298" width="8.88671875" style="515"/>
    <col min="2299" max="2299" width="1.33203125" style="515" customWidth="1"/>
    <col min="2300" max="2300" width="8" style="515" customWidth="1"/>
    <col min="2301" max="2301" width="45.109375" style="515" customWidth="1"/>
    <col min="2302" max="2302" width="18" style="515" customWidth="1"/>
    <col min="2303" max="2304" width="10.21875" style="515" customWidth="1"/>
    <col min="2305" max="2333" width="11.44140625" style="515" customWidth="1"/>
    <col min="2334" max="2554" width="8.88671875" style="515"/>
    <col min="2555" max="2555" width="1.33203125" style="515" customWidth="1"/>
    <col min="2556" max="2556" width="8" style="515" customWidth="1"/>
    <col min="2557" max="2557" width="45.109375" style="515" customWidth="1"/>
    <col min="2558" max="2558" width="18" style="515" customWidth="1"/>
    <col min="2559" max="2560" width="10.21875" style="515" customWidth="1"/>
    <col min="2561" max="2589" width="11.44140625" style="515" customWidth="1"/>
    <col min="2590" max="2810" width="8.88671875" style="515"/>
    <col min="2811" max="2811" width="1.33203125" style="515" customWidth="1"/>
    <col min="2812" max="2812" width="8" style="515" customWidth="1"/>
    <col min="2813" max="2813" width="45.109375" style="515" customWidth="1"/>
    <col min="2814" max="2814" width="18" style="515" customWidth="1"/>
    <col min="2815" max="2816" width="10.21875" style="515" customWidth="1"/>
    <col min="2817" max="2845" width="11.44140625" style="515" customWidth="1"/>
    <col min="2846" max="3066" width="8.88671875" style="515"/>
    <col min="3067" max="3067" width="1.33203125" style="515" customWidth="1"/>
    <col min="3068" max="3068" width="8" style="515" customWidth="1"/>
    <col min="3069" max="3069" width="45.109375" style="515" customWidth="1"/>
    <col min="3070" max="3070" width="18" style="515" customWidth="1"/>
    <col min="3071" max="3072" width="10.21875" style="515" customWidth="1"/>
    <col min="3073" max="3101" width="11.44140625" style="515" customWidth="1"/>
    <col min="3102" max="3322" width="8.88671875" style="515"/>
    <col min="3323" max="3323" width="1.33203125" style="515" customWidth="1"/>
    <col min="3324" max="3324" width="8" style="515" customWidth="1"/>
    <col min="3325" max="3325" width="45.109375" style="515" customWidth="1"/>
    <col min="3326" max="3326" width="18" style="515" customWidth="1"/>
    <col min="3327" max="3328" width="10.21875" style="515" customWidth="1"/>
    <col min="3329" max="3357" width="11.44140625" style="515" customWidth="1"/>
    <col min="3358" max="3578" width="8.88671875" style="515"/>
    <col min="3579" max="3579" width="1.33203125" style="515" customWidth="1"/>
    <col min="3580" max="3580" width="8" style="515" customWidth="1"/>
    <col min="3581" max="3581" width="45.109375" style="515" customWidth="1"/>
    <col min="3582" max="3582" width="18" style="515" customWidth="1"/>
    <col min="3583" max="3584" width="10.21875" style="515" customWidth="1"/>
    <col min="3585" max="3613" width="11.44140625" style="515" customWidth="1"/>
    <col min="3614" max="3834" width="8.88671875" style="515"/>
    <col min="3835" max="3835" width="1.33203125" style="515" customWidth="1"/>
    <col min="3836" max="3836" width="8" style="515" customWidth="1"/>
    <col min="3837" max="3837" width="45.109375" style="515" customWidth="1"/>
    <col min="3838" max="3838" width="18" style="515" customWidth="1"/>
    <col min="3839" max="3840" width="10.21875" style="515" customWidth="1"/>
    <col min="3841" max="3869" width="11.44140625" style="515" customWidth="1"/>
    <col min="3870" max="4090" width="8.88671875" style="515"/>
    <col min="4091" max="4091" width="1.33203125" style="515" customWidth="1"/>
    <col min="4092" max="4092" width="8" style="515" customWidth="1"/>
    <col min="4093" max="4093" width="45.109375" style="515" customWidth="1"/>
    <col min="4094" max="4094" width="18" style="515" customWidth="1"/>
    <col min="4095" max="4096" width="10.21875" style="515" customWidth="1"/>
    <col min="4097" max="4125" width="11.44140625" style="515" customWidth="1"/>
    <col min="4126" max="4346" width="8.88671875" style="515"/>
    <col min="4347" max="4347" width="1.33203125" style="515" customWidth="1"/>
    <col min="4348" max="4348" width="8" style="515" customWidth="1"/>
    <col min="4349" max="4349" width="45.109375" style="515" customWidth="1"/>
    <col min="4350" max="4350" width="18" style="515" customWidth="1"/>
    <col min="4351" max="4352" width="10.21875" style="515" customWidth="1"/>
    <col min="4353" max="4381" width="11.44140625" style="515" customWidth="1"/>
    <col min="4382" max="4602" width="8.88671875" style="515"/>
    <col min="4603" max="4603" width="1.33203125" style="515" customWidth="1"/>
    <col min="4604" max="4604" width="8" style="515" customWidth="1"/>
    <col min="4605" max="4605" width="45.109375" style="515" customWidth="1"/>
    <col min="4606" max="4606" width="18" style="515" customWidth="1"/>
    <col min="4607" max="4608" width="10.21875" style="515" customWidth="1"/>
    <col min="4609" max="4637" width="11.44140625" style="515" customWidth="1"/>
    <col min="4638" max="4858" width="8.88671875" style="515"/>
    <col min="4859" max="4859" width="1.33203125" style="515" customWidth="1"/>
    <col min="4860" max="4860" width="8" style="515" customWidth="1"/>
    <col min="4861" max="4861" width="45.109375" style="515" customWidth="1"/>
    <col min="4862" max="4862" width="18" style="515" customWidth="1"/>
    <col min="4863" max="4864" width="10.21875" style="515" customWidth="1"/>
    <col min="4865" max="4893" width="11.44140625" style="515" customWidth="1"/>
    <col min="4894" max="5114" width="8.88671875" style="515"/>
    <col min="5115" max="5115" width="1.33203125" style="515" customWidth="1"/>
    <col min="5116" max="5116" width="8" style="515" customWidth="1"/>
    <col min="5117" max="5117" width="45.109375" style="515" customWidth="1"/>
    <col min="5118" max="5118" width="18" style="515" customWidth="1"/>
    <col min="5119" max="5120" width="10.21875" style="515" customWidth="1"/>
    <col min="5121" max="5149" width="11.44140625" style="515" customWidth="1"/>
    <col min="5150" max="5370" width="8.88671875" style="515"/>
    <col min="5371" max="5371" width="1.33203125" style="515" customWidth="1"/>
    <col min="5372" max="5372" width="8" style="515" customWidth="1"/>
    <col min="5373" max="5373" width="45.109375" style="515" customWidth="1"/>
    <col min="5374" max="5374" width="18" style="515" customWidth="1"/>
    <col min="5375" max="5376" width="10.21875" style="515" customWidth="1"/>
    <col min="5377" max="5405" width="11.44140625" style="515" customWidth="1"/>
    <col min="5406" max="5626" width="8.88671875" style="515"/>
    <col min="5627" max="5627" width="1.33203125" style="515" customWidth="1"/>
    <col min="5628" max="5628" width="8" style="515" customWidth="1"/>
    <col min="5629" max="5629" width="45.109375" style="515" customWidth="1"/>
    <col min="5630" max="5630" width="18" style="515" customWidth="1"/>
    <col min="5631" max="5632" width="10.21875" style="515" customWidth="1"/>
    <col min="5633" max="5661" width="11.44140625" style="515" customWidth="1"/>
    <col min="5662" max="5882" width="8.88671875" style="515"/>
    <col min="5883" max="5883" width="1.33203125" style="515" customWidth="1"/>
    <col min="5884" max="5884" width="8" style="515" customWidth="1"/>
    <col min="5885" max="5885" width="45.109375" style="515" customWidth="1"/>
    <col min="5886" max="5886" width="18" style="515" customWidth="1"/>
    <col min="5887" max="5888" width="10.21875" style="515" customWidth="1"/>
    <col min="5889" max="5917" width="11.44140625" style="515" customWidth="1"/>
    <col min="5918" max="6138" width="8.88671875" style="515"/>
    <col min="6139" max="6139" width="1.33203125" style="515" customWidth="1"/>
    <col min="6140" max="6140" width="8" style="515" customWidth="1"/>
    <col min="6141" max="6141" width="45.109375" style="515" customWidth="1"/>
    <col min="6142" max="6142" width="18" style="515" customWidth="1"/>
    <col min="6143" max="6144" width="10.21875" style="515" customWidth="1"/>
    <col min="6145" max="6173" width="11.44140625" style="515" customWidth="1"/>
    <col min="6174" max="6394" width="8.88671875" style="515"/>
    <col min="6395" max="6395" width="1.33203125" style="515" customWidth="1"/>
    <col min="6396" max="6396" width="8" style="515" customWidth="1"/>
    <col min="6397" max="6397" width="45.109375" style="515" customWidth="1"/>
    <col min="6398" max="6398" width="18" style="515" customWidth="1"/>
    <col min="6399" max="6400" width="10.21875" style="515" customWidth="1"/>
    <col min="6401" max="6429" width="11.44140625" style="515" customWidth="1"/>
    <col min="6430" max="6650" width="8.88671875" style="515"/>
    <col min="6651" max="6651" width="1.33203125" style="515" customWidth="1"/>
    <col min="6652" max="6652" width="8" style="515" customWidth="1"/>
    <col min="6653" max="6653" width="45.109375" style="515" customWidth="1"/>
    <col min="6654" max="6654" width="18" style="515" customWidth="1"/>
    <col min="6655" max="6656" width="10.21875" style="515" customWidth="1"/>
    <col min="6657" max="6685" width="11.44140625" style="515" customWidth="1"/>
    <col min="6686" max="6906" width="8.88671875" style="515"/>
    <col min="6907" max="6907" width="1.33203125" style="515" customWidth="1"/>
    <col min="6908" max="6908" width="8" style="515" customWidth="1"/>
    <col min="6909" max="6909" width="45.109375" style="515" customWidth="1"/>
    <col min="6910" max="6910" width="18" style="515" customWidth="1"/>
    <col min="6911" max="6912" width="10.21875" style="515" customWidth="1"/>
    <col min="6913" max="6941" width="11.44140625" style="515" customWidth="1"/>
    <col min="6942" max="7162" width="8.88671875" style="515"/>
    <col min="7163" max="7163" width="1.33203125" style="515" customWidth="1"/>
    <col min="7164" max="7164" width="8" style="515" customWidth="1"/>
    <col min="7165" max="7165" width="45.109375" style="515" customWidth="1"/>
    <col min="7166" max="7166" width="18" style="515" customWidth="1"/>
    <col min="7167" max="7168" width="10.21875" style="515" customWidth="1"/>
    <col min="7169" max="7197" width="11.44140625" style="515" customWidth="1"/>
    <col min="7198" max="7418" width="8.88671875" style="515"/>
    <col min="7419" max="7419" width="1.33203125" style="515" customWidth="1"/>
    <col min="7420" max="7420" width="8" style="515" customWidth="1"/>
    <col min="7421" max="7421" width="45.109375" style="515" customWidth="1"/>
    <col min="7422" max="7422" width="18" style="515" customWidth="1"/>
    <col min="7423" max="7424" width="10.21875" style="515" customWidth="1"/>
    <col min="7425" max="7453" width="11.44140625" style="515" customWidth="1"/>
    <col min="7454" max="7674" width="8.88671875" style="515"/>
    <col min="7675" max="7675" width="1.33203125" style="515" customWidth="1"/>
    <col min="7676" max="7676" width="8" style="515" customWidth="1"/>
    <col min="7677" max="7677" width="45.109375" style="515" customWidth="1"/>
    <col min="7678" max="7678" width="18" style="515" customWidth="1"/>
    <col min="7679" max="7680" width="10.21875" style="515" customWidth="1"/>
    <col min="7681" max="7709" width="11.44140625" style="515" customWidth="1"/>
    <col min="7710" max="7930" width="8.88671875" style="515"/>
    <col min="7931" max="7931" width="1.33203125" style="515" customWidth="1"/>
    <col min="7932" max="7932" width="8" style="515" customWidth="1"/>
    <col min="7933" max="7933" width="45.109375" style="515" customWidth="1"/>
    <col min="7934" max="7934" width="18" style="515" customWidth="1"/>
    <col min="7935" max="7936" width="10.21875" style="515" customWidth="1"/>
    <col min="7937" max="7965" width="11.44140625" style="515" customWidth="1"/>
    <col min="7966" max="8186" width="8.88671875" style="515"/>
    <col min="8187" max="8187" width="1.33203125" style="515" customWidth="1"/>
    <col min="8188" max="8188" width="8" style="515" customWidth="1"/>
    <col min="8189" max="8189" width="45.109375" style="515" customWidth="1"/>
    <col min="8190" max="8190" width="18" style="515" customWidth="1"/>
    <col min="8191" max="8192" width="10.21875" style="515" customWidth="1"/>
    <col min="8193" max="8221" width="11.44140625" style="515" customWidth="1"/>
    <col min="8222" max="8442" width="8.88671875" style="515"/>
    <col min="8443" max="8443" width="1.33203125" style="515" customWidth="1"/>
    <col min="8444" max="8444" width="8" style="515" customWidth="1"/>
    <col min="8445" max="8445" width="45.109375" style="515" customWidth="1"/>
    <col min="8446" max="8446" width="18" style="515" customWidth="1"/>
    <col min="8447" max="8448" width="10.21875" style="515" customWidth="1"/>
    <col min="8449" max="8477" width="11.44140625" style="515" customWidth="1"/>
    <col min="8478" max="8698" width="8.88671875" style="515"/>
    <col min="8699" max="8699" width="1.33203125" style="515" customWidth="1"/>
    <col min="8700" max="8700" width="8" style="515" customWidth="1"/>
    <col min="8701" max="8701" width="45.109375" style="515" customWidth="1"/>
    <col min="8702" max="8702" width="18" style="515" customWidth="1"/>
    <col min="8703" max="8704" width="10.21875" style="515" customWidth="1"/>
    <col min="8705" max="8733" width="11.44140625" style="515" customWidth="1"/>
    <col min="8734" max="8954" width="8.88671875" style="515"/>
    <col min="8955" max="8955" width="1.33203125" style="515" customWidth="1"/>
    <col min="8956" max="8956" width="8" style="515" customWidth="1"/>
    <col min="8957" max="8957" width="45.109375" style="515" customWidth="1"/>
    <col min="8958" max="8958" width="18" style="515" customWidth="1"/>
    <col min="8959" max="8960" width="10.21875" style="515" customWidth="1"/>
    <col min="8961" max="8989" width="11.44140625" style="515" customWidth="1"/>
    <col min="8990" max="9210" width="8.88671875" style="515"/>
    <col min="9211" max="9211" width="1.33203125" style="515" customWidth="1"/>
    <col min="9212" max="9212" width="8" style="515" customWidth="1"/>
    <col min="9213" max="9213" width="45.109375" style="515" customWidth="1"/>
    <col min="9214" max="9214" width="18" style="515" customWidth="1"/>
    <col min="9215" max="9216" width="10.21875" style="515" customWidth="1"/>
    <col min="9217" max="9245" width="11.44140625" style="515" customWidth="1"/>
    <col min="9246" max="9466" width="8.88671875" style="515"/>
    <col min="9467" max="9467" width="1.33203125" style="515" customWidth="1"/>
    <col min="9468" max="9468" width="8" style="515" customWidth="1"/>
    <col min="9469" max="9469" width="45.109375" style="515" customWidth="1"/>
    <col min="9470" max="9470" width="18" style="515" customWidth="1"/>
    <col min="9471" max="9472" width="10.21875" style="515" customWidth="1"/>
    <col min="9473" max="9501" width="11.44140625" style="515" customWidth="1"/>
    <col min="9502" max="9722" width="8.88671875" style="515"/>
    <col min="9723" max="9723" width="1.33203125" style="515" customWidth="1"/>
    <col min="9724" max="9724" width="8" style="515" customWidth="1"/>
    <col min="9725" max="9725" width="45.109375" style="515" customWidth="1"/>
    <col min="9726" max="9726" width="18" style="515" customWidth="1"/>
    <col min="9727" max="9728" width="10.21875" style="515" customWidth="1"/>
    <col min="9729" max="9757" width="11.44140625" style="515" customWidth="1"/>
    <col min="9758" max="9978" width="8.88671875" style="515"/>
    <col min="9979" max="9979" width="1.33203125" style="515" customWidth="1"/>
    <col min="9980" max="9980" width="8" style="515" customWidth="1"/>
    <col min="9981" max="9981" width="45.109375" style="515" customWidth="1"/>
    <col min="9982" max="9982" width="18" style="515" customWidth="1"/>
    <col min="9983" max="9984" width="10.21875" style="515" customWidth="1"/>
    <col min="9985" max="10013" width="11.44140625" style="515" customWidth="1"/>
    <col min="10014" max="10234" width="8.88671875" style="515"/>
    <col min="10235" max="10235" width="1.33203125" style="515" customWidth="1"/>
    <col min="10236" max="10236" width="8" style="515" customWidth="1"/>
    <col min="10237" max="10237" width="45.109375" style="515" customWidth="1"/>
    <col min="10238" max="10238" width="18" style="515" customWidth="1"/>
    <col min="10239" max="10240" width="10.21875" style="515" customWidth="1"/>
    <col min="10241" max="10269" width="11.44140625" style="515" customWidth="1"/>
    <col min="10270" max="10490" width="8.88671875" style="515"/>
    <col min="10491" max="10491" width="1.33203125" style="515" customWidth="1"/>
    <col min="10492" max="10492" width="8" style="515" customWidth="1"/>
    <col min="10493" max="10493" width="45.109375" style="515" customWidth="1"/>
    <col min="10494" max="10494" width="18" style="515" customWidth="1"/>
    <col min="10495" max="10496" width="10.21875" style="515" customWidth="1"/>
    <col min="10497" max="10525" width="11.44140625" style="515" customWidth="1"/>
    <col min="10526" max="10746" width="8.88671875" style="515"/>
    <col min="10747" max="10747" width="1.33203125" style="515" customWidth="1"/>
    <col min="10748" max="10748" width="8" style="515" customWidth="1"/>
    <col min="10749" max="10749" width="45.109375" style="515" customWidth="1"/>
    <col min="10750" max="10750" width="18" style="515" customWidth="1"/>
    <col min="10751" max="10752" width="10.21875" style="515" customWidth="1"/>
    <col min="10753" max="10781" width="11.44140625" style="515" customWidth="1"/>
    <col min="10782" max="11002" width="8.88671875" style="515"/>
    <col min="11003" max="11003" width="1.33203125" style="515" customWidth="1"/>
    <col min="11004" max="11004" width="8" style="515" customWidth="1"/>
    <col min="11005" max="11005" width="45.109375" style="515" customWidth="1"/>
    <col min="11006" max="11006" width="18" style="515" customWidth="1"/>
    <col min="11007" max="11008" width="10.21875" style="515" customWidth="1"/>
    <col min="11009" max="11037" width="11.44140625" style="515" customWidth="1"/>
    <col min="11038" max="11258" width="8.88671875" style="515"/>
    <col min="11259" max="11259" width="1.33203125" style="515" customWidth="1"/>
    <col min="11260" max="11260" width="8" style="515" customWidth="1"/>
    <col min="11261" max="11261" width="45.109375" style="515" customWidth="1"/>
    <col min="11262" max="11262" width="18" style="515" customWidth="1"/>
    <col min="11263" max="11264" width="10.21875" style="515" customWidth="1"/>
    <col min="11265" max="11293" width="11.44140625" style="515" customWidth="1"/>
    <col min="11294" max="11514" width="8.88671875" style="515"/>
    <col min="11515" max="11515" width="1.33203125" style="515" customWidth="1"/>
    <col min="11516" max="11516" width="8" style="515" customWidth="1"/>
    <col min="11517" max="11517" width="45.109375" style="515" customWidth="1"/>
    <col min="11518" max="11518" width="18" style="515" customWidth="1"/>
    <col min="11519" max="11520" width="10.21875" style="515" customWidth="1"/>
    <col min="11521" max="11549" width="11.44140625" style="515" customWidth="1"/>
    <col min="11550" max="11770" width="8.88671875" style="515"/>
    <col min="11771" max="11771" width="1.33203125" style="515" customWidth="1"/>
    <col min="11772" max="11772" width="8" style="515" customWidth="1"/>
    <col min="11773" max="11773" width="45.109375" style="515" customWidth="1"/>
    <col min="11774" max="11774" width="18" style="515" customWidth="1"/>
    <col min="11775" max="11776" width="10.21875" style="515" customWidth="1"/>
    <col min="11777" max="11805" width="11.44140625" style="515" customWidth="1"/>
    <col min="11806" max="12026" width="8.88671875" style="515"/>
    <col min="12027" max="12027" width="1.33203125" style="515" customWidth="1"/>
    <col min="12028" max="12028" width="8" style="515" customWidth="1"/>
    <col min="12029" max="12029" width="45.109375" style="515" customWidth="1"/>
    <col min="12030" max="12030" width="18" style="515" customWidth="1"/>
    <col min="12031" max="12032" width="10.21875" style="515" customWidth="1"/>
    <col min="12033" max="12061" width="11.44140625" style="515" customWidth="1"/>
    <col min="12062" max="12282" width="8.88671875" style="515"/>
    <col min="12283" max="12283" width="1.33203125" style="515" customWidth="1"/>
    <col min="12284" max="12284" width="8" style="515" customWidth="1"/>
    <col min="12285" max="12285" width="45.109375" style="515" customWidth="1"/>
    <col min="12286" max="12286" width="18" style="515" customWidth="1"/>
    <col min="12287" max="12288" width="10.21875" style="515" customWidth="1"/>
    <col min="12289" max="12317" width="11.44140625" style="515" customWidth="1"/>
    <col min="12318" max="12538" width="8.88671875" style="515"/>
    <col min="12539" max="12539" width="1.33203125" style="515" customWidth="1"/>
    <col min="12540" max="12540" width="8" style="515" customWidth="1"/>
    <col min="12541" max="12541" width="45.109375" style="515" customWidth="1"/>
    <col min="12542" max="12542" width="18" style="515" customWidth="1"/>
    <col min="12543" max="12544" width="10.21875" style="515" customWidth="1"/>
    <col min="12545" max="12573" width="11.44140625" style="515" customWidth="1"/>
    <col min="12574" max="12794" width="8.88671875" style="515"/>
    <col min="12795" max="12795" width="1.33203125" style="515" customWidth="1"/>
    <col min="12796" max="12796" width="8" style="515" customWidth="1"/>
    <col min="12797" max="12797" width="45.109375" style="515" customWidth="1"/>
    <col min="12798" max="12798" width="18" style="515" customWidth="1"/>
    <col min="12799" max="12800" width="10.21875" style="515" customWidth="1"/>
    <col min="12801" max="12829" width="11.44140625" style="515" customWidth="1"/>
    <col min="12830" max="13050" width="8.88671875" style="515"/>
    <col min="13051" max="13051" width="1.33203125" style="515" customWidth="1"/>
    <col min="13052" max="13052" width="8" style="515" customWidth="1"/>
    <col min="13053" max="13053" width="45.109375" style="515" customWidth="1"/>
    <col min="13054" max="13054" width="18" style="515" customWidth="1"/>
    <col min="13055" max="13056" width="10.21875" style="515" customWidth="1"/>
    <col min="13057" max="13085" width="11.44140625" style="515" customWidth="1"/>
    <col min="13086" max="13306" width="8.88671875" style="515"/>
    <col min="13307" max="13307" width="1.33203125" style="515" customWidth="1"/>
    <col min="13308" max="13308" width="8" style="515" customWidth="1"/>
    <col min="13309" max="13309" width="45.109375" style="515" customWidth="1"/>
    <col min="13310" max="13310" width="18" style="515" customWidth="1"/>
    <col min="13311" max="13312" width="10.21875" style="515" customWidth="1"/>
    <col min="13313" max="13341" width="11.44140625" style="515" customWidth="1"/>
    <col min="13342" max="13562" width="8.88671875" style="515"/>
    <col min="13563" max="13563" width="1.33203125" style="515" customWidth="1"/>
    <col min="13564" max="13564" width="8" style="515" customWidth="1"/>
    <col min="13565" max="13565" width="45.109375" style="515" customWidth="1"/>
    <col min="13566" max="13566" width="18" style="515" customWidth="1"/>
    <col min="13567" max="13568" width="10.21875" style="515" customWidth="1"/>
    <col min="13569" max="13597" width="11.44140625" style="515" customWidth="1"/>
    <col min="13598" max="13818" width="8.88671875" style="515"/>
    <col min="13819" max="13819" width="1.33203125" style="515" customWidth="1"/>
    <col min="13820" max="13820" width="8" style="515" customWidth="1"/>
    <col min="13821" max="13821" width="45.109375" style="515" customWidth="1"/>
    <col min="13822" max="13822" width="18" style="515" customWidth="1"/>
    <col min="13823" max="13824" width="10.21875" style="515" customWidth="1"/>
    <col min="13825" max="13853" width="11.44140625" style="515" customWidth="1"/>
    <col min="13854" max="14074" width="8.88671875" style="515"/>
    <col min="14075" max="14075" width="1.33203125" style="515" customWidth="1"/>
    <col min="14076" max="14076" width="8" style="515" customWidth="1"/>
    <col min="14077" max="14077" width="45.109375" style="515" customWidth="1"/>
    <col min="14078" max="14078" width="18" style="515" customWidth="1"/>
    <col min="14079" max="14080" width="10.21875" style="515" customWidth="1"/>
    <col min="14081" max="14109" width="11.44140625" style="515" customWidth="1"/>
    <col min="14110" max="14330" width="8.88671875" style="515"/>
    <col min="14331" max="14331" width="1.33203125" style="515" customWidth="1"/>
    <col min="14332" max="14332" width="8" style="515" customWidth="1"/>
    <col min="14333" max="14333" width="45.109375" style="515" customWidth="1"/>
    <col min="14334" max="14334" width="18" style="515" customWidth="1"/>
    <col min="14335" max="14336" width="10.21875" style="515" customWidth="1"/>
    <col min="14337" max="14365" width="11.44140625" style="515" customWidth="1"/>
    <col min="14366" max="14586" width="8.88671875" style="515"/>
    <col min="14587" max="14587" width="1.33203125" style="515" customWidth="1"/>
    <col min="14588" max="14588" width="8" style="515" customWidth="1"/>
    <col min="14589" max="14589" width="45.109375" style="515" customWidth="1"/>
    <col min="14590" max="14590" width="18" style="515" customWidth="1"/>
    <col min="14591" max="14592" width="10.21875" style="515" customWidth="1"/>
    <col min="14593" max="14621" width="11.44140625" style="515" customWidth="1"/>
    <col min="14622" max="14842" width="8.88671875" style="515"/>
    <col min="14843" max="14843" width="1.33203125" style="515" customWidth="1"/>
    <col min="14844" max="14844" width="8" style="515" customWidth="1"/>
    <col min="14845" max="14845" width="45.109375" style="515" customWidth="1"/>
    <col min="14846" max="14846" width="18" style="515" customWidth="1"/>
    <col min="14847" max="14848" width="10.21875" style="515" customWidth="1"/>
    <col min="14849" max="14877" width="11.44140625" style="515" customWidth="1"/>
    <col min="14878" max="15098" width="8.88671875" style="515"/>
    <col min="15099" max="15099" width="1.33203125" style="515" customWidth="1"/>
    <col min="15100" max="15100" width="8" style="515" customWidth="1"/>
    <col min="15101" max="15101" width="45.109375" style="515" customWidth="1"/>
    <col min="15102" max="15102" width="18" style="515" customWidth="1"/>
    <col min="15103" max="15104" width="10.21875" style="515" customWidth="1"/>
    <col min="15105" max="15133" width="11.44140625" style="515" customWidth="1"/>
    <col min="15134" max="15354" width="8.88671875" style="515"/>
    <col min="15355" max="15355" width="1.33203125" style="515" customWidth="1"/>
    <col min="15356" max="15356" width="8" style="515" customWidth="1"/>
    <col min="15357" max="15357" width="45.109375" style="515" customWidth="1"/>
    <col min="15358" max="15358" width="18" style="515" customWidth="1"/>
    <col min="15359" max="15360" width="10.21875" style="515" customWidth="1"/>
    <col min="15361" max="15389" width="11.44140625" style="515" customWidth="1"/>
    <col min="15390" max="15610" width="8.88671875" style="515"/>
    <col min="15611" max="15611" width="1.33203125" style="515" customWidth="1"/>
    <col min="15612" max="15612" width="8" style="515" customWidth="1"/>
    <col min="15613" max="15613" width="45.109375" style="515" customWidth="1"/>
    <col min="15614" max="15614" width="18" style="515" customWidth="1"/>
    <col min="15615" max="15616" width="10.21875" style="515" customWidth="1"/>
    <col min="15617" max="15645" width="11.44140625" style="515" customWidth="1"/>
    <col min="15646" max="15866" width="8.88671875" style="515"/>
    <col min="15867" max="15867" width="1.33203125" style="515" customWidth="1"/>
    <col min="15868" max="15868" width="8" style="515" customWidth="1"/>
    <col min="15869" max="15869" width="45.109375" style="515" customWidth="1"/>
    <col min="15870" max="15870" width="18" style="515" customWidth="1"/>
    <col min="15871" max="15872" width="10.21875" style="515" customWidth="1"/>
    <col min="15873" max="15901" width="11.44140625" style="515" customWidth="1"/>
    <col min="15902" max="16122" width="8.88671875" style="515"/>
    <col min="16123" max="16123" width="1.33203125" style="515" customWidth="1"/>
    <col min="16124" max="16124" width="8" style="515" customWidth="1"/>
    <col min="16125" max="16125" width="45.109375" style="515" customWidth="1"/>
    <col min="16126" max="16126" width="18" style="515" customWidth="1"/>
    <col min="16127" max="16128" width="10.21875" style="515" customWidth="1"/>
    <col min="16129" max="16157" width="11.44140625" style="515" customWidth="1"/>
    <col min="16158" max="16384" width="8.88671875" style="515"/>
  </cols>
  <sheetData>
    <row r="1" spans="1:36" ht="18" x14ac:dyDescent="0.25">
      <c r="A1" s="156"/>
      <c r="B1" s="157" t="s">
        <v>598</v>
      </c>
      <c r="C1" s="158"/>
      <c r="D1" s="159"/>
      <c r="E1" s="160"/>
      <c r="F1" s="160"/>
      <c r="G1" s="160"/>
      <c r="H1" s="161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162"/>
      <c r="AH1" s="162"/>
      <c r="AI1" s="162"/>
    </row>
    <row r="2" spans="1:36" ht="15.75" thickBot="1" x14ac:dyDescent="0.25">
      <c r="A2" s="163"/>
      <c r="B2" s="164"/>
      <c r="C2" s="796"/>
      <c r="D2" s="116"/>
      <c r="E2" s="92"/>
      <c r="F2" s="92"/>
      <c r="G2" s="514" t="s">
        <v>599</v>
      </c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797"/>
    </row>
    <row r="3" spans="1:36" ht="31.5" x14ac:dyDescent="0.2">
      <c r="A3" s="165"/>
      <c r="B3" s="798" t="s">
        <v>600</v>
      </c>
      <c r="C3" s="186" t="s">
        <v>601</v>
      </c>
      <c r="D3" s="187" t="s">
        <v>602</v>
      </c>
      <c r="E3" s="799" t="s">
        <v>144</v>
      </c>
      <c r="F3" s="799" t="s">
        <v>192</v>
      </c>
      <c r="G3" s="188" t="str">
        <f>'TITLE PAGE'!D14</f>
        <v>2016-17</v>
      </c>
      <c r="H3" s="189" t="str">
        <f>'WRZ summary'!E3</f>
        <v>For info 2017-18</v>
      </c>
      <c r="I3" s="189" t="str">
        <f>'WRZ summary'!F3</f>
        <v>For info 2018-19</v>
      </c>
      <c r="J3" s="189" t="str">
        <f>'WRZ summary'!G3</f>
        <v>For info 2019-20</v>
      </c>
      <c r="K3" s="187" t="str">
        <f>'WRZ summary'!H3</f>
        <v>2020-21</v>
      </c>
      <c r="L3" s="187" t="str">
        <f>'WRZ summary'!I3</f>
        <v>2021-22</v>
      </c>
      <c r="M3" s="187" t="str">
        <f>'WRZ summary'!J3</f>
        <v>2022-23</v>
      </c>
      <c r="N3" s="187" t="str">
        <f>'WRZ summary'!K3</f>
        <v>2023-24</v>
      </c>
      <c r="O3" s="187" t="str">
        <f>'WRZ summary'!L3</f>
        <v>2024-25</v>
      </c>
      <c r="P3" s="187" t="str">
        <f>'WRZ summary'!M3</f>
        <v>2025-26</v>
      </c>
      <c r="Q3" s="187" t="str">
        <f>'WRZ summary'!N3</f>
        <v>2026-27</v>
      </c>
      <c r="R3" s="187" t="str">
        <f>'WRZ summary'!O3</f>
        <v>2027-28</v>
      </c>
      <c r="S3" s="187" t="str">
        <f>'WRZ summary'!P3</f>
        <v>2028-29</v>
      </c>
      <c r="T3" s="187" t="str">
        <f>'WRZ summary'!Q3</f>
        <v>2029-2030</v>
      </c>
      <c r="U3" s="187" t="str">
        <f>'WRZ summary'!R3</f>
        <v>2030-2031</v>
      </c>
      <c r="V3" s="187" t="str">
        <f>'WRZ summary'!S3</f>
        <v>2031-2032</v>
      </c>
      <c r="W3" s="187" t="str">
        <f>'WRZ summary'!T3</f>
        <v>2032-33</v>
      </c>
      <c r="X3" s="187" t="str">
        <f>'WRZ summary'!U3</f>
        <v>2033-34</v>
      </c>
      <c r="Y3" s="187" t="str">
        <f>'WRZ summary'!V3</f>
        <v>2034-35</v>
      </c>
      <c r="Z3" s="187" t="str">
        <f>'WRZ summary'!W3</f>
        <v>2035-36</v>
      </c>
      <c r="AA3" s="187" t="str">
        <f>'WRZ summary'!X3</f>
        <v>2036-37</v>
      </c>
      <c r="AB3" s="187" t="str">
        <f>'WRZ summary'!Y3</f>
        <v>2037-38</v>
      </c>
      <c r="AC3" s="187" t="str">
        <f>'WRZ summary'!Z3</f>
        <v>2038-39</v>
      </c>
      <c r="AD3" s="187" t="str">
        <f>'WRZ summary'!AA3</f>
        <v>2039-40</v>
      </c>
      <c r="AE3" s="187" t="str">
        <f>'WRZ summary'!AB3</f>
        <v>2040-41</v>
      </c>
      <c r="AF3" s="187" t="str">
        <f>'WRZ summary'!AC3</f>
        <v>2041-42</v>
      </c>
      <c r="AG3" s="187" t="str">
        <f>'WRZ summary'!AD3</f>
        <v>2042-43</v>
      </c>
      <c r="AH3" s="187" t="str">
        <f>'WRZ summary'!AE3</f>
        <v>2043-44</v>
      </c>
      <c r="AI3" s="187" t="str">
        <f>'WRZ summary'!AF3</f>
        <v>2044-45</v>
      </c>
      <c r="AJ3" s="800"/>
    </row>
    <row r="4" spans="1:36" x14ac:dyDescent="0.2">
      <c r="A4" s="801"/>
      <c r="B4" s="170">
        <v>58</v>
      </c>
      <c r="C4" s="166" t="s">
        <v>603</v>
      </c>
      <c r="D4" s="802" t="s">
        <v>126</v>
      </c>
      <c r="E4" s="166" t="s">
        <v>78</v>
      </c>
      <c r="F4" s="166">
        <v>2</v>
      </c>
      <c r="G4" s="803">
        <f>SUM(G5+G8+G11+G14+G24+G27)</f>
        <v>0</v>
      </c>
      <c r="H4" s="804">
        <f t="shared" ref="H4:AI4" si="0">SUM(H5,H8,H11,H14,H18,H21,H24,H27)</f>
        <v>0</v>
      </c>
      <c r="I4" s="804">
        <f t="shared" si="0"/>
        <v>0</v>
      </c>
      <c r="J4" s="804">
        <f t="shared" si="0"/>
        <v>0</v>
      </c>
      <c r="K4" s="242">
        <f t="shared" si="0"/>
        <v>0</v>
      </c>
      <c r="L4" s="242">
        <f t="shared" si="0"/>
        <v>0</v>
      </c>
      <c r="M4" s="242">
        <f t="shared" si="0"/>
        <v>0</v>
      </c>
      <c r="N4" s="242">
        <f t="shared" si="0"/>
        <v>0</v>
      </c>
      <c r="O4" s="242">
        <f t="shared" si="0"/>
        <v>0</v>
      </c>
      <c r="P4" s="242">
        <f t="shared" si="0"/>
        <v>0</v>
      </c>
      <c r="Q4" s="242">
        <f t="shared" si="0"/>
        <v>0</v>
      </c>
      <c r="R4" s="242">
        <f t="shared" si="0"/>
        <v>0</v>
      </c>
      <c r="S4" s="242">
        <f t="shared" si="0"/>
        <v>0</v>
      </c>
      <c r="T4" s="242">
        <f t="shared" si="0"/>
        <v>0</v>
      </c>
      <c r="U4" s="242">
        <f t="shared" si="0"/>
        <v>0</v>
      </c>
      <c r="V4" s="242">
        <f t="shared" si="0"/>
        <v>0</v>
      </c>
      <c r="W4" s="242">
        <f t="shared" si="0"/>
        <v>0</v>
      </c>
      <c r="X4" s="242">
        <f t="shared" si="0"/>
        <v>0</v>
      </c>
      <c r="Y4" s="242">
        <f t="shared" si="0"/>
        <v>0</v>
      </c>
      <c r="Z4" s="242">
        <f t="shared" si="0"/>
        <v>0</v>
      </c>
      <c r="AA4" s="242">
        <f t="shared" si="0"/>
        <v>0</v>
      </c>
      <c r="AB4" s="242">
        <f t="shared" si="0"/>
        <v>0</v>
      </c>
      <c r="AC4" s="242">
        <f t="shared" si="0"/>
        <v>0</v>
      </c>
      <c r="AD4" s="242">
        <f t="shared" si="0"/>
        <v>0</v>
      </c>
      <c r="AE4" s="242">
        <f t="shared" si="0"/>
        <v>0</v>
      </c>
      <c r="AF4" s="242">
        <f t="shared" si="0"/>
        <v>0</v>
      </c>
      <c r="AG4" s="242">
        <f t="shared" si="0"/>
        <v>0</v>
      </c>
      <c r="AH4" s="242">
        <f t="shared" si="0"/>
        <v>0</v>
      </c>
      <c r="AI4" s="242">
        <f t="shared" si="0"/>
        <v>0</v>
      </c>
      <c r="AJ4" s="800"/>
    </row>
    <row r="5" spans="1:36" x14ac:dyDescent="0.2">
      <c r="A5" s="92"/>
      <c r="B5" s="361">
        <f>B4+0.1</f>
        <v>58.1</v>
      </c>
      <c r="C5" s="362" t="s">
        <v>604</v>
      </c>
      <c r="D5" s="368" t="s">
        <v>126</v>
      </c>
      <c r="E5" s="362" t="s">
        <v>78</v>
      </c>
      <c r="F5" s="362">
        <v>2</v>
      </c>
      <c r="G5" s="570">
        <f t="shared" ref="G5:AI5" si="1">SUM(G6:G7)</f>
        <v>0</v>
      </c>
      <c r="H5" s="597">
        <f t="shared" si="1"/>
        <v>0</v>
      </c>
      <c r="I5" s="597">
        <f t="shared" si="1"/>
        <v>0</v>
      </c>
      <c r="J5" s="597">
        <f t="shared" si="1"/>
        <v>0</v>
      </c>
      <c r="K5" s="242">
        <f t="shared" si="1"/>
        <v>0</v>
      </c>
      <c r="L5" s="242">
        <f t="shared" si="1"/>
        <v>0</v>
      </c>
      <c r="M5" s="242">
        <f t="shared" si="1"/>
        <v>0</v>
      </c>
      <c r="N5" s="242">
        <f t="shared" si="1"/>
        <v>0</v>
      </c>
      <c r="O5" s="242">
        <f t="shared" si="1"/>
        <v>0</v>
      </c>
      <c r="P5" s="242">
        <f t="shared" si="1"/>
        <v>0</v>
      </c>
      <c r="Q5" s="242">
        <f t="shared" si="1"/>
        <v>0</v>
      </c>
      <c r="R5" s="242">
        <f t="shared" si="1"/>
        <v>0</v>
      </c>
      <c r="S5" s="242">
        <f t="shared" si="1"/>
        <v>0</v>
      </c>
      <c r="T5" s="242">
        <f t="shared" si="1"/>
        <v>0</v>
      </c>
      <c r="U5" s="242">
        <f t="shared" si="1"/>
        <v>0</v>
      </c>
      <c r="V5" s="242">
        <f t="shared" si="1"/>
        <v>0</v>
      </c>
      <c r="W5" s="242">
        <f t="shared" si="1"/>
        <v>0</v>
      </c>
      <c r="X5" s="242">
        <f t="shared" si="1"/>
        <v>0</v>
      </c>
      <c r="Y5" s="242">
        <f t="shared" si="1"/>
        <v>0</v>
      </c>
      <c r="Z5" s="242">
        <f t="shared" si="1"/>
        <v>0</v>
      </c>
      <c r="AA5" s="242">
        <f t="shared" si="1"/>
        <v>0</v>
      </c>
      <c r="AB5" s="242">
        <f t="shared" si="1"/>
        <v>0</v>
      </c>
      <c r="AC5" s="242">
        <f t="shared" si="1"/>
        <v>0</v>
      </c>
      <c r="AD5" s="242">
        <f t="shared" si="1"/>
        <v>0</v>
      </c>
      <c r="AE5" s="242">
        <f t="shared" si="1"/>
        <v>0</v>
      </c>
      <c r="AF5" s="242">
        <f t="shared" si="1"/>
        <v>0</v>
      </c>
      <c r="AG5" s="242">
        <f t="shared" si="1"/>
        <v>0</v>
      </c>
      <c r="AH5" s="242">
        <f t="shared" si="1"/>
        <v>0</v>
      </c>
      <c r="AI5" s="242">
        <f t="shared" si="1"/>
        <v>0</v>
      </c>
      <c r="AJ5" s="800"/>
    </row>
    <row r="6" spans="1:36" x14ac:dyDescent="0.2">
      <c r="A6" s="92"/>
      <c r="B6" s="168" t="s">
        <v>126</v>
      </c>
      <c r="C6" s="571"/>
      <c r="D6" s="571"/>
      <c r="E6" s="363" t="s">
        <v>78</v>
      </c>
      <c r="F6" s="363">
        <v>2</v>
      </c>
      <c r="G6" s="570"/>
      <c r="H6" s="597"/>
      <c r="I6" s="597"/>
      <c r="J6" s="597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7"/>
      <c r="AJ6" s="800"/>
    </row>
    <row r="7" spans="1:36" x14ac:dyDescent="0.2">
      <c r="A7" s="92"/>
      <c r="B7" s="267" t="s">
        <v>126</v>
      </c>
      <c r="C7" s="575" t="s">
        <v>605</v>
      </c>
      <c r="D7" s="805" t="s">
        <v>126</v>
      </c>
      <c r="E7" s="565" t="s">
        <v>126</v>
      </c>
      <c r="F7" s="565"/>
      <c r="G7" s="561" t="s">
        <v>126</v>
      </c>
      <c r="H7" s="587" t="s">
        <v>126</v>
      </c>
      <c r="I7" s="587" t="s">
        <v>126</v>
      </c>
      <c r="J7" s="587" t="s">
        <v>126</v>
      </c>
      <c r="K7" s="566" t="s">
        <v>126</v>
      </c>
      <c r="L7" s="566" t="s">
        <v>126</v>
      </c>
      <c r="M7" s="566" t="s">
        <v>126</v>
      </c>
      <c r="N7" s="566" t="s">
        <v>126</v>
      </c>
      <c r="O7" s="566" t="s">
        <v>126</v>
      </c>
      <c r="P7" s="566" t="s">
        <v>126</v>
      </c>
      <c r="Q7" s="566" t="s">
        <v>126</v>
      </c>
      <c r="R7" s="566" t="s">
        <v>126</v>
      </c>
      <c r="S7" s="566" t="s">
        <v>126</v>
      </c>
      <c r="T7" s="566" t="s">
        <v>126</v>
      </c>
      <c r="U7" s="566" t="s">
        <v>126</v>
      </c>
      <c r="V7" s="566" t="s">
        <v>126</v>
      </c>
      <c r="W7" s="566" t="s">
        <v>126</v>
      </c>
      <c r="X7" s="566" t="s">
        <v>126</v>
      </c>
      <c r="Y7" s="566" t="s">
        <v>126</v>
      </c>
      <c r="Z7" s="566" t="s">
        <v>126</v>
      </c>
      <c r="AA7" s="566" t="s">
        <v>126</v>
      </c>
      <c r="AB7" s="566" t="s">
        <v>126</v>
      </c>
      <c r="AC7" s="566" t="s">
        <v>126</v>
      </c>
      <c r="AD7" s="566" t="s">
        <v>126</v>
      </c>
      <c r="AE7" s="566" t="s">
        <v>126</v>
      </c>
      <c r="AF7" s="566" t="s">
        <v>126</v>
      </c>
      <c r="AG7" s="566" t="s">
        <v>126</v>
      </c>
      <c r="AH7" s="566" t="s">
        <v>126</v>
      </c>
      <c r="AI7" s="567" t="s">
        <v>126</v>
      </c>
      <c r="AJ7" s="800"/>
    </row>
    <row r="8" spans="1:36" x14ac:dyDescent="0.2">
      <c r="A8" s="92"/>
      <c r="B8" s="361">
        <f>B5+0.1</f>
        <v>58.2</v>
      </c>
      <c r="C8" s="362" t="s">
        <v>606</v>
      </c>
      <c r="D8" s="369" t="s">
        <v>126</v>
      </c>
      <c r="E8" s="362" t="s">
        <v>78</v>
      </c>
      <c r="F8" s="362">
        <v>2</v>
      </c>
      <c r="G8" s="570">
        <f t="shared" ref="G8:AI8" si="2">SUM(G9:G10)</f>
        <v>0</v>
      </c>
      <c r="H8" s="597">
        <f t="shared" si="2"/>
        <v>0</v>
      </c>
      <c r="I8" s="597">
        <f t="shared" si="2"/>
        <v>0</v>
      </c>
      <c r="J8" s="597">
        <f t="shared" si="2"/>
        <v>0</v>
      </c>
      <c r="K8" s="242">
        <f t="shared" si="2"/>
        <v>0</v>
      </c>
      <c r="L8" s="242">
        <f t="shared" si="2"/>
        <v>0</v>
      </c>
      <c r="M8" s="242">
        <f t="shared" si="2"/>
        <v>0</v>
      </c>
      <c r="N8" s="242">
        <f t="shared" si="2"/>
        <v>0</v>
      </c>
      <c r="O8" s="242">
        <f t="shared" si="2"/>
        <v>0</v>
      </c>
      <c r="P8" s="242">
        <f t="shared" si="2"/>
        <v>0</v>
      </c>
      <c r="Q8" s="242">
        <f t="shared" si="2"/>
        <v>0</v>
      </c>
      <c r="R8" s="242">
        <f t="shared" si="2"/>
        <v>0</v>
      </c>
      <c r="S8" s="242">
        <f t="shared" si="2"/>
        <v>0</v>
      </c>
      <c r="T8" s="242">
        <f t="shared" si="2"/>
        <v>0</v>
      </c>
      <c r="U8" s="242">
        <f t="shared" si="2"/>
        <v>0</v>
      </c>
      <c r="V8" s="242">
        <f t="shared" si="2"/>
        <v>0</v>
      </c>
      <c r="W8" s="242">
        <f t="shared" si="2"/>
        <v>0</v>
      </c>
      <c r="X8" s="242">
        <f t="shared" si="2"/>
        <v>0</v>
      </c>
      <c r="Y8" s="242">
        <f t="shared" si="2"/>
        <v>0</v>
      </c>
      <c r="Z8" s="242">
        <f t="shared" si="2"/>
        <v>0</v>
      </c>
      <c r="AA8" s="242">
        <f t="shared" si="2"/>
        <v>0</v>
      </c>
      <c r="AB8" s="242">
        <f t="shared" si="2"/>
        <v>0</v>
      </c>
      <c r="AC8" s="242">
        <f t="shared" si="2"/>
        <v>0</v>
      </c>
      <c r="AD8" s="242">
        <f t="shared" si="2"/>
        <v>0</v>
      </c>
      <c r="AE8" s="242">
        <f t="shared" si="2"/>
        <v>0</v>
      </c>
      <c r="AF8" s="242">
        <f t="shared" si="2"/>
        <v>0</v>
      </c>
      <c r="AG8" s="242">
        <f t="shared" si="2"/>
        <v>0</v>
      </c>
      <c r="AH8" s="242">
        <f t="shared" si="2"/>
        <v>0</v>
      </c>
      <c r="AI8" s="242">
        <f t="shared" si="2"/>
        <v>0</v>
      </c>
      <c r="AJ8" s="800"/>
    </row>
    <row r="9" spans="1:36" x14ac:dyDescent="0.2">
      <c r="A9" s="92"/>
      <c r="B9" s="168" t="s">
        <v>126</v>
      </c>
      <c r="C9" s="571"/>
      <c r="D9" s="571"/>
      <c r="E9" s="222" t="s">
        <v>78</v>
      </c>
      <c r="F9" s="222">
        <v>2</v>
      </c>
      <c r="G9" s="570"/>
      <c r="H9" s="597"/>
      <c r="I9" s="597"/>
      <c r="J9" s="597"/>
      <c r="K9" s="576"/>
      <c r="L9" s="576"/>
      <c r="M9" s="576"/>
      <c r="N9" s="576"/>
      <c r="O9" s="576"/>
      <c r="P9" s="576"/>
      <c r="Q9" s="576"/>
      <c r="R9" s="576"/>
      <c r="S9" s="576"/>
      <c r="T9" s="576"/>
      <c r="U9" s="576"/>
      <c r="V9" s="576"/>
      <c r="W9" s="576"/>
      <c r="X9" s="576"/>
      <c r="Y9" s="576"/>
      <c r="Z9" s="576"/>
      <c r="AA9" s="576"/>
      <c r="AB9" s="576"/>
      <c r="AC9" s="576"/>
      <c r="AD9" s="576"/>
      <c r="AE9" s="576"/>
      <c r="AF9" s="576"/>
      <c r="AG9" s="576"/>
      <c r="AH9" s="576"/>
      <c r="AI9" s="577"/>
      <c r="AJ9" s="800"/>
    </row>
    <row r="10" spans="1:36" x14ac:dyDescent="0.2">
      <c r="A10" s="375"/>
      <c r="B10" s="267" t="s">
        <v>126</v>
      </c>
      <c r="C10" s="575" t="s">
        <v>605</v>
      </c>
      <c r="D10" s="805" t="s">
        <v>126</v>
      </c>
      <c r="E10" s="393" t="s">
        <v>126</v>
      </c>
      <c r="F10" s="565"/>
      <c r="G10" s="561" t="s">
        <v>126</v>
      </c>
      <c r="H10" s="587" t="s">
        <v>126</v>
      </c>
      <c r="I10" s="587" t="s">
        <v>126</v>
      </c>
      <c r="J10" s="587" t="s">
        <v>126</v>
      </c>
      <c r="K10" s="566" t="s">
        <v>126</v>
      </c>
      <c r="L10" s="566" t="s">
        <v>126</v>
      </c>
      <c r="M10" s="566" t="s">
        <v>126</v>
      </c>
      <c r="N10" s="566" t="s">
        <v>126</v>
      </c>
      <c r="O10" s="566" t="s">
        <v>126</v>
      </c>
      <c r="P10" s="566" t="s">
        <v>126</v>
      </c>
      <c r="Q10" s="566" t="s">
        <v>126</v>
      </c>
      <c r="R10" s="566" t="s">
        <v>126</v>
      </c>
      <c r="S10" s="566" t="s">
        <v>126</v>
      </c>
      <c r="T10" s="566" t="s">
        <v>126</v>
      </c>
      <c r="U10" s="566" t="s">
        <v>126</v>
      </c>
      <c r="V10" s="566" t="s">
        <v>126</v>
      </c>
      <c r="W10" s="566" t="s">
        <v>126</v>
      </c>
      <c r="X10" s="566" t="s">
        <v>126</v>
      </c>
      <c r="Y10" s="566" t="s">
        <v>126</v>
      </c>
      <c r="Z10" s="566" t="s">
        <v>126</v>
      </c>
      <c r="AA10" s="566" t="s">
        <v>126</v>
      </c>
      <c r="AB10" s="566" t="s">
        <v>126</v>
      </c>
      <c r="AC10" s="566" t="s">
        <v>126</v>
      </c>
      <c r="AD10" s="566" t="s">
        <v>126</v>
      </c>
      <c r="AE10" s="566" t="s">
        <v>126</v>
      </c>
      <c r="AF10" s="566" t="s">
        <v>126</v>
      </c>
      <c r="AG10" s="566" t="s">
        <v>126</v>
      </c>
      <c r="AH10" s="566" t="s">
        <v>126</v>
      </c>
      <c r="AI10" s="567" t="s">
        <v>126</v>
      </c>
      <c r="AJ10" s="800"/>
    </row>
    <row r="11" spans="1:36" x14ac:dyDescent="0.2">
      <c r="A11" s="92"/>
      <c r="B11" s="361">
        <f>B8+0.1</f>
        <v>58.300000000000004</v>
      </c>
      <c r="C11" s="362" t="s">
        <v>607</v>
      </c>
      <c r="D11" s="370" t="s">
        <v>126</v>
      </c>
      <c r="E11" s="241" t="s">
        <v>78</v>
      </c>
      <c r="F11" s="241">
        <v>2</v>
      </c>
      <c r="G11" s="570">
        <f t="shared" ref="G11:AI11" si="3">SUM(G12:G13)</f>
        <v>0</v>
      </c>
      <c r="H11" s="597">
        <f t="shared" si="3"/>
        <v>0</v>
      </c>
      <c r="I11" s="597">
        <f t="shared" si="3"/>
        <v>0</v>
      </c>
      <c r="J11" s="597">
        <f t="shared" si="3"/>
        <v>0</v>
      </c>
      <c r="K11" s="242">
        <f t="shared" si="3"/>
        <v>0</v>
      </c>
      <c r="L11" s="242">
        <f t="shared" si="3"/>
        <v>0</v>
      </c>
      <c r="M11" s="242">
        <f t="shared" si="3"/>
        <v>0</v>
      </c>
      <c r="N11" s="242">
        <f t="shared" si="3"/>
        <v>0</v>
      </c>
      <c r="O11" s="242">
        <f t="shared" si="3"/>
        <v>0</v>
      </c>
      <c r="P11" s="242">
        <f t="shared" si="3"/>
        <v>0</v>
      </c>
      <c r="Q11" s="242">
        <f t="shared" si="3"/>
        <v>0</v>
      </c>
      <c r="R11" s="242">
        <f t="shared" si="3"/>
        <v>0</v>
      </c>
      <c r="S11" s="242">
        <f t="shared" si="3"/>
        <v>0</v>
      </c>
      <c r="T11" s="242">
        <f t="shared" si="3"/>
        <v>0</v>
      </c>
      <c r="U11" s="242">
        <f t="shared" si="3"/>
        <v>0</v>
      </c>
      <c r="V11" s="242">
        <f t="shared" si="3"/>
        <v>0</v>
      </c>
      <c r="W11" s="242">
        <f t="shared" si="3"/>
        <v>0</v>
      </c>
      <c r="X11" s="242">
        <f t="shared" si="3"/>
        <v>0</v>
      </c>
      <c r="Y11" s="242">
        <f t="shared" si="3"/>
        <v>0</v>
      </c>
      <c r="Z11" s="242">
        <f t="shared" si="3"/>
        <v>0</v>
      </c>
      <c r="AA11" s="242">
        <f t="shared" si="3"/>
        <v>0</v>
      </c>
      <c r="AB11" s="242">
        <f t="shared" si="3"/>
        <v>0</v>
      </c>
      <c r="AC11" s="242">
        <f t="shared" si="3"/>
        <v>0</v>
      </c>
      <c r="AD11" s="242">
        <f t="shared" si="3"/>
        <v>0</v>
      </c>
      <c r="AE11" s="242">
        <f t="shared" si="3"/>
        <v>0</v>
      </c>
      <c r="AF11" s="242">
        <f t="shared" si="3"/>
        <v>0</v>
      </c>
      <c r="AG11" s="242">
        <f t="shared" si="3"/>
        <v>0</v>
      </c>
      <c r="AH11" s="242">
        <f t="shared" si="3"/>
        <v>0</v>
      </c>
      <c r="AI11" s="242">
        <f t="shared" si="3"/>
        <v>0</v>
      </c>
    </row>
    <row r="12" spans="1:36" x14ac:dyDescent="0.2">
      <c r="A12" s="92"/>
      <c r="B12" s="168" t="s">
        <v>126</v>
      </c>
      <c r="C12" s="571"/>
      <c r="D12" s="571"/>
      <c r="E12" s="222" t="s">
        <v>78</v>
      </c>
      <c r="F12" s="222">
        <v>2</v>
      </c>
      <c r="G12" s="570"/>
      <c r="H12" s="597"/>
      <c r="I12" s="597"/>
      <c r="J12" s="597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7"/>
    </row>
    <row r="13" spans="1:36" x14ac:dyDescent="0.2">
      <c r="A13" s="92"/>
      <c r="B13" s="267" t="s">
        <v>126</v>
      </c>
      <c r="C13" s="575" t="s">
        <v>605</v>
      </c>
      <c r="D13" s="805" t="s">
        <v>126</v>
      </c>
      <c r="E13" s="393" t="s">
        <v>126</v>
      </c>
      <c r="F13" s="565"/>
      <c r="G13" s="561" t="s">
        <v>126</v>
      </c>
      <c r="H13" s="587" t="s">
        <v>126</v>
      </c>
      <c r="I13" s="587" t="s">
        <v>126</v>
      </c>
      <c r="J13" s="587" t="s">
        <v>126</v>
      </c>
      <c r="K13" s="566" t="s">
        <v>126</v>
      </c>
      <c r="L13" s="566" t="s">
        <v>126</v>
      </c>
      <c r="M13" s="566" t="s">
        <v>126</v>
      </c>
      <c r="N13" s="566" t="s">
        <v>126</v>
      </c>
      <c r="O13" s="566" t="s">
        <v>126</v>
      </c>
      <c r="P13" s="566" t="s">
        <v>126</v>
      </c>
      <c r="Q13" s="566" t="s">
        <v>126</v>
      </c>
      <c r="R13" s="566" t="s">
        <v>126</v>
      </c>
      <c r="S13" s="566" t="s">
        <v>126</v>
      </c>
      <c r="T13" s="566" t="s">
        <v>126</v>
      </c>
      <c r="U13" s="566" t="s">
        <v>126</v>
      </c>
      <c r="V13" s="566" t="s">
        <v>126</v>
      </c>
      <c r="W13" s="566" t="s">
        <v>126</v>
      </c>
      <c r="X13" s="566" t="s">
        <v>126</v>
      </c>
      <c r="Y13" s="566" t="s">
        <v>126</v>
      </c>
      <c r="Z13" s="566" t="s">
        <v>126</v>
      </c>
      <c r="AA13" s="566" t="s">
        <v>126</v>
      </c>
      <c r="AB13" s="566" t="s">
        <v>126</v>
      </c>
      <c r="AC13" s="566" t="s">
        <v>126</v>
      </c>
      <c r="AD13" s="566" t="s">
        <v>126</v>
      </c>
      <c r="AE13" s="566" t="s">
        <v>126</v>
      </c>
      <c r="AF13" s="566" t="s">
        <v>126</v>
      </c>
      <c r="AG13" s="566" t="s">
        <v>126</v>
      </c>
      <c r="AH13" s="566" t="s">
        <v>126</v>
      </c>
      <c r="AI13" s="567" t="s">
        <v>126</v>
      </c>
    </row>
    <row r="14" spans="1:36" ht="25.5" x14ac:dyDescent="0.2">
      <c r="A14" s="92"/>
      <c r="B14" s="361">
        <f>B11+0.1</f>
        <v>58.400000000000006</v>
      </c>
      <c r="C14" s="362" t="s">
        <v>608</v>
      </c>
      <c r="D14" s="370" t="s">
        <v>126</v>
      </c>
      <c r="E14" s="241" t="s">
        <v>78</v>
      </c>
      <c r="F14" s="241">
        <v>2</v>
      </c>
      <c r="G14" s="570">
        <f t="shared" ref="G14:AI14" si="4">SUM(G15:G16)</f>
        <v>0</v>
      </c>
      <c r="H14" s="597">
        <f t="shared" si="4"/>
        <v>0</v>
      </c>
      <c r="I14" s="597">
        <f t="shared" si="4"/>
        <v>0</v>
      </c>
      <c r="J14" s="597">
        <f t="shared" si="4"/>
        <v>0</v>
      </c>
      <c r="K14" s="242">
        <f t="shared" si="4"/>
        <v>0</v>
      </c>
      <c r="L14" s="242">
        <f t="shared" si="4"/>
        <v>0</v>
      </c>
      <c r="M14" s="242">
        <f t="shared" si="4"/>
        <v>0</v>
      </c>
      <c r="N14" s="242">
        <f t="shared" si="4"/>
        <v>0</v>
      </c>
      <c r="O14" s="242">
        <f t="shared" si="4"/>
        <v>0</v>
      </c>
      <c r="P14" s="242">
        <f t="shared" si="4"/>
        <v>0</v>
      </c>
      <c r="Q14" s="242">
        <f t="shared" si="4"/>
        <v>0</v>
      </c>
      <c r="R14" s="242">
        <f t="shared" si="4"/>
        <v>0</v>
      </c>
      <c r="S14" s="242">
        <f t="shared" si="4"/>
        <v>0</v>
      </c>
      <c r="T14" s="242">
        <f t="shared" si="4"/>
        <v>0</v>
      </c>
      <c r="U14" s="242">
        <f t="shared" si="4"/>
        <v>0</v>
      </c>
      <c r="V14" s="242">
        <f t="shared" si="4"/>
        <v>0</v>
      </c>
      <c r="W14" s="242">
        <f t="shared" si="4"/>
        <v>0</v>
      </c>
      <c r="X14" s="242">
        <f t="shared" si="4"/>
        <v>0</v>
      </c>
      <c r="Y14" s="242">
        <f t="shared" si="4"/>
        <v>0</v>
      </c>
      <c r="Z14" s="242">
        <f t="shared" si="4"/>
        <v>0</v>
      </c>
      <c r="AA14" s="242">
        <f t="shared" si="4"/>
        <v>0</v>
      </c>
      <c r="AB14" s="242">
        <f t="shared" si="4"/>
        <v>0</v>
      </c>
      <c r="AC14" s="242">
        <f t="shared" si="4"/>
        <v>0</v>
      </c>
      <c r="AD14" s="242">
        <f t="shared" si="4"/>
        <v>0</v>
      </c>
      <c r="AE14" s="242">
        <f t="shared" si="4"/>
        <v>0</v>
      </c>
      <c r="AF14" s="242">
        <f t="shared" si="4"/>
        <v>0</v>
      </c>
      <c r="AG14" s="242">
        <f t="shared" si="4"/>
        <v>0</v>
      </c>
      <c r="AH14" s="242">
        <f t="shared" si="4"/>
        <v>0</v>
      </c>
      <c r="AI14" s="242">
        <f t="shared" si="4"/>
        <v>0</v>
      </c>
    </row>
    <row r="15" spans="1:36" x14ac:dyDescent="0.2">
      <c r="A15" s="92"/>
      <c r="B15" s="168" t="s">
        <v>126</v>
      </c>
      <c r="C15" s="571"/>
      <c r="D15" s="571"/>
      <c r="E15" s="222" t="s">
        <v>78</v>
      </c>
      <c r="F15" s="222">
        <v>2</v>
      </c>
      <c r="G15" s="570"/>
      <c r="H15" s="597"/>
      <c r="I15" s="597"/>
      <c r="J15" s="597"/>
      <c r="K15" s="576"/>
      <c r="L15" s="576"/>
      <c r="M15" s="576"/>
      <c r="N15" s="576"/>
      <c r="O15" s="576"/>
      <c r="P15" s="576"/>
      <c r="Q15" s="576"/>
      <c r="R15" s="576"/>
      <c r="S15" s="576"/>
      <c r="T15" s="576"/>
      <c r="U15" s="576"/>
      <c r="V15" s="576"/>
      <c r="W15" s="576"/>
      <c r="X15" s="576"/>
      <c r="Y15" s="576"/>
      <c r="Z15" s="576"/>
      <c r="AA15" s="576"/>
      <c r="AB15" s="576"/>
      <c r="AC15" s="576"/>
      <c r="AD15" s="576"/>
      <c r="AE15" s="576"/>
      <c r="AF15" s="576"/>
      <c r="AG15" s="576"/>
      <c r="AH15" s="576"/>
      <c r="AI15" s="577"/>
    </row>
    <row r="16" spans="1:36" x14ac:dyDescent="0.2">
      <c r="A16" s="92"/>
      <c r="B16" s="267" t="s">
        <v>126</v>
      </c>
      <c r="C16" s="575" t="s">
        <v>605</v>
      </c>
      <c r="D16" s="805" t="s">
        <v>126</v>
      </c>
      <c r="E16" s="393" t="s">
        <v>126</v>
      </c>
      <c r="F16" s="565"/>
      <c r="G16" s="561" t="s">
        <v>126</v>
      </c>
      <c r="H16" s="597" t="s">
        <v>126</v>
      </c>
      <c r="I16" s="597" t="s">
        <v>126</v>
      </c>
      <c r="J16" s="597" t="s">
        <v>126</v>
      </c>
      <c r="K16" s="566" t="s">
        <v>126</v>
      </c>
      <c r="L16" s="566" t="s">
        <v>126</v>
      </c>
      <c r="M16" s="566" t="s">
        <v>126</v>
      </c>
      <c r="N16" s="566" t="s">
        <v>126</v>
      </c>
      <c r="O16" s="566" t="s">
        <v>126</v>
      </c>
      <c r="P16" s="566" t="s">
        <v>126</v>
      </c>
      <c r="Q16" s="566" t="s">
        <v>126</v>
      </c>
      <c r="R16" s="566" t="s">
        <v>126</v>
      </c>
      <c r="S16" s="566" t="s">
        <v>126</v>
      </c>
      <c r="T16" s="566" t="s">
        <v>126</v>
      </c>
      <c r="U16" s="566" t="s">
        <v>126</v>
      </c>
      <c r="V16" s="566" t="s">
        <v>126</v>
      </c>
      <c r="W16" s="566" t="s">
        <v>126</v>
      </c>
      <c r="X16" s="566" t="s">
        <v>126</v>
      </c>
      <c r="Y16" s="566" t="s">
        <v>126</v>
      </c>
      <c r="Z16" s="566" t="s">
        <v>126</v>
      </c>
      <c r="AA16" s="566" t="s">
        <v>126</v>
      </c>
      <c r="AB16" s="566" t="s">
        <v>126</v>
      </c>
      <c r="AC16" s="566" t="s">
        <v>126</v>
      </c>
      <c r="AD16" s="566" t="s">
        <v>126</v>
      </c>
      <c r="AE16" s="566" t="s">
        <v>126</v>
      </c>
      <c r="AF16" s="566" t="s">
        <v>126</v>
      </c>
      <c r="AG16" s="566" t="s">
        <v>126</v>
      </c>
      <c r="AH16" s="566" t="s">
        <v>126</v>
      </c>
      <c r="AI16" s="567" t="s">
        <v>126</v>
      </c>
    </row>
    <row r="17" spans="1:35" x14ac:dyDescent="0.2">
      <c r="A17" s="92"/>
      <c r="B17" s="361">
        <f>B14+0.1</f>
        <v>58.500000000000007</v>
      </c>
      <c r="C17" s="362" t="s">
        <v>609</v>
      </c>
      <c r="D17" s="371"/>
      <c r="E17" s="241" t="s">
        <v>78</v>
      </c>
      <c r="F17" s="364">
        <v>2</v>
      </c>
      <c r="G17" s="561">
        <f t="shared" ref="G17:AI17" si="5">SUM(G18+G21)</f>
        <v>0</v>
      </c>
      <c r="H17" s="597">
        <f t="shared" si="5"/>
        <v>0</v>
      </c>
      <c r="I17" s="597">
        <f t="shared" si="5"/>
        <v>0</v>
      </c>
      <c r="J17" s="597">
        <f t="shared" si="5"/>
        <v>0</v>
      </c>
      <c r="K17" s="242">
        <f t="shared" si="5"/>
        <v>0</v>
      </c>
      <c r="L17" s="242">
        <f t="shared" si="5"/>
        <v>0</v>
      </c>
      <c r="M17" s="242">
        <f t="shared" si="5"/>
        <v>0</v>
      </c>
      <c r="N17" s="242">
        <f t="shared" si="5"/>
        <v>0</v>
      </c>
      <c r="O17" s="242">
        <f t="shared" si="5"/>
        <v>0</v>
      </c>
      <c r="P17" s="242">
        <f t="shared" si="5"/>
        <v>0</v>
      </c>
      <c r="Q17" s="242">
        <f t="shared" si="5"/>
        <v>0</v>
      </c>
      <c r="R17" s="242">
        <f t="shared" si="5"/>
        <v>0</v>
      </c>
      <c r="S17" s="242">
        <f t="shared" si="5"/>
        <v>0</v>
      </c>
      <c r="T17" s="242">
        <f t="shared" si="5"/>
        <v>0</v>
      </c>
      <c r="U17" s="242">
        <f t="shared" si="5"/>
        <v>0</v>
      </c>
      <c r="V17" s="242">
        <f t="shared" si="5"/>
        <v>0</v>
      </c>
      <c r="W17" s="242">
        <f t="shared" si="5"/>
        <v>0</v>
      </c>
      <c r="X17" s="242">
        <f t="shared" si="5"/>
        <v>0</v>
      </c>
      <c r="Y17" s="242">
        <f t="shared" si="5"/>
        <v>0</v>
      </c>
      <c r="Z17" s="242">
        <f t="shared" si="5"/>
        <v>0</v>
      </c>
      <c r="AA17" s="242">
        <f t="shared" si="5"/>
        <v>0</v>
      </c>
      <c r="AB17" s="242">
        <f t="shared" si="5"/>
        <v>0</v>
      </c>
      <c r="AC17" s="242">
        <f t="shared" si="5"/>
        <v>0</v>
      </c>
      <c r="AD17" s="242">
        <f t="shared" si="5"/>
        <v>0</v>
      </c>
      <c r="AE17" s="242">
        <f t="shared" si="5"/>
        <v>0</v>
      </c>
      <c r="AF17" s="242">
        <f t="shared" si="5"/>
        <v>0</v>
      </c>
      <c r="AG17" s="242">
        <f t="shared" si="5"/>
        <v>0</v>
      </c>
      <c r="AH17" s="242">
        <f t="shared" si="5"/>
        <v>0</v>
      </c>
      <c r="AI17" s="242">
        <f t="shared" si="5"/>
        <v>0</v>
      </c>
    </row>
    <row r="18" spans="1:35" x14ac:dyDescent="0.2">
      <c r="A18" s="92"/>
      <c r="B18" s="361">
        <f>B17+0.01</f>
        <v>58.510000000000005</v>
      </c>
      <c r="C18" s="362" t="s">
        <v>610</v>
      </c>
      <c r="D18" s="370" t="s">
        <v>126</v>
      </c>
      <c r="E18" s="241" t="s">
        <v>78</v>
      </c>
      <c r="F18" s="241">
        <v>2</v>
      </c>
      <c r="G18" s="570">
        <f t="shared" ref="G18:AI18" si="6">SUM(G19:G20)</f>
        <v>0</v>
      </c>
      <c r="H18" s="597">
        <f t="shared" si="6"/>
        <v>0</v>
      </c>
      <c r="I18" s="597">
        <f t="shared" si="6"/>
        <v>0</v>
      </c>
      <c r="J18" s="597">
        <f t="shared" si="6"/>
        <v>0</v>
      </c>
      <c r="K18" s="242">
        <f t="shared" si="6"/>
        <v>0</v>
      </c>
      <c r="L18" s="242">
        <f t="shared" si="6"/>
        <v>0</v>
      </c>
      <c r="M18" s="242">
        <f t="shared" si="6"/>
        <v>0</v>
      </c>
      <c r="N18" s="242">
        <f t="shared" si="6"/>
        <v>0</v>
      </c>
      <c r="O18" s="242">
        <f t="shared" si="6"/>
        <v>0</v>
      </c>
      <c r="P18" s="242">
        <f t="shared" si="6"/>
        <v>0</v>
      </c>
      <c r="Q18" s="242">
        <f t="shared" si="6"/>
        <v>0</v>
      </c>
      <c r="R18" s="242">
        <f t="shared" si="6"/>
        <v>0</v>
      </c>
      <c r="S18" s="242">
        <f t="shared" si="6"/>
        <v>0</v>
      </c>
      <c r="T18" s="242">
        <f t="shared" si="6"/>
        <v>0</v>
      </c>
      <c r="U18" s="242">
        <f t="shared" si="6"/>
        <v>0</v>
      </c>
      <c r="V18" s="242">
        <f t="shared" si="6"/>
        <v>0</v>
      </c>
      <c r="W18" s="242">
        <f t="shared" si="6"/>
        <v>0</v>
      </c>
      <c r="X18" s="242">
        <f t="shared" si="6"/>
        <v>0</v>
      </c>
      <c r="Y18" s="242">
        <f t="shared" si="6"/>
        <v>0</v>
      </c>
      <c r="Z18" s="242">
        <f t="shared" si="6"/>
        <v>0</v>
      </c>
      <c r="AA18" s="242">
        <f t="shared" si="6"/>
        <v>0</v>
      </c>
      <c r="AB18" s="242">
        <f t="shared" si="6"/>
        <v>0</v>
      </c>
      <c r="AC18" s="242">
        <f t="shared" si="6"/>
        <v>0</v>
      </c>
      <c r="AD18" s="242">
        <f t="shared" si="6"/>
        <v>0</v>
      </c>
      <c r="AE18" s="242">
        <f t="shared" si="6"/>
        <v>0</v>
      </c>
      <c r="AF18" s="242">
        <f t="shared" si="6"/>
        <v>0</v>
      </c>
      <c r="AG18" s="242">
        <f t="shared" si="6"/>
        <v>0</v>
      </c>
      <c r="AH18" s="242">
        <f t="shared" si="6"/>
        <v>0</v>
      </c>
      <c r="AI18" s="242">
        <f t="shared" si="6"/>
        <v>0</v>
      </c>
    </row>
    <row r="19" spans="1:35" x14ac:dyDescent="0.2">
      <c r="A19" s="92"/>
      <c r="B19" s="168" t="s">
        <v>126</v>
      </c>
      <c r="C19" s="571"/>
      <c r="D19" s="571"/>
      <c r="E19" s="222" t="s">
        <v>78</v>
      </c>
      <c r="F19" s="222">
        <v>2</v>
      </c>
      <c r="G19" s="570"/>
      <c r="H19" s="597"/>
      <c r="I19" s="597"/>
      <c r="J19" s="597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6"/>
      <c r="AH19" s="576"/>
      <c r="AI19" s="577"/>
    </row>
    <row r="20" spans="1:35" x14ac:dyDescent="0.2">
      <c r="A20" s="92"/>
      <c r="B20" s="267" t="s">
        <v>126</v>
      </c>
      <c r="C20" s="575" t="s">
        <v>605</v>
      </c>
      <c r="D20" s="805" t="s">
        <v>126</v>
      </c>
      <c r="E20" s="393" t="s">
        <v>126</v>
      </c>
      <c r="F20" s="565"/>
      <c r="G20" s="561" t="s">
        <v>126</v>
      </c>
      <c r="H20" s="587" t="s">
        <v>126</v>
      </c>
      <c r="I20" s="587" t="s">
        <v>126</v>
      </c>
      <c r="J20" s="587" t="s">
        <v>126</v>
      </c>
      <c r="K20" s="566" t="s">
        <v>126</v>
      </c>
      <c r="L20" s="566" t="s">
        <v>126</v>
      </c>
      <c r="M20" s="566" t="s">
        <v>126</v>
      </c>
      <c r="N20" s="566" t="s">
        <v>126</v>
      </c>
      <c r="O20" s="566" t="s">
        <v>126</v>
      </c>
      <c r="P20" s="566" t="s">
        <v>126</v>
      </c>
      <c r="Q20" s="566" t="s">
        <v>126</v>
      </c>
      <c r="R20" s="566" t="s">
        <v>126</v>
      </c>
      <c r="S20" s="566" t="s">
        <v>126</v>
      </c>
      <c r="T20" s="566" t="s">
        <v>126</v>
      </c>
      <c r="U20" s="566" t="s">
        <v>126</v>
      </c>
      <c r="V20" s="566" t="s">
        <v>126</v>
      </c>
      <c r="W20" s="566" t="s">
        <v>126</v>
      </c>
      <c r="X20" s="566" t="s">
        <v>126</v>
      </c>
      <c r="Y20" s="566" t="s">
        <v>126</v>
      </c>
      <c r="Z20" s="566" t="s">
        <v>126</v>
      </c>
      <c r="AA20" s="566" t="s">
        <v>126</v>
      </c>
      <c r="AB20" s="566" t="s">
        <v>126</v>
      </c>
      <c r="AC20" s="566" t="s">
        <v>126</v>
      </c>
      <c r="AD20" s="566" t="s">
        <v>126</v>
      </c>
      <c r="AE20" s="566" t="s">
        <v>126</v>
      </c>
      <c r="AF20" s="566" t="s">
        <v>126</v>
      </c>
      <c r="AG20" s="566" t="s">
        <v>126</v>
      </c>
      <c r="AH20" s="566" t="s">
        <v>126</v>
      </c>
      <c r="AI20" s="567" t="s">
        <v>126</v>
      </c>
    </row>
    <row r="21" spans="1:35" x14ac:dyDescent="0.2">
      <c r="A21" s="92"/>
      <c r="B21" s="361">
        <f>B18+0.01</f>
        <v>58.52</v>
      </c>
      <c r="C21" s="362" t="s">
        <v>611</v>
      </c>
      <c r="D21" s="370" t="s">
        <v>126</v>
      </c>
      <c r="E21" s="241" t="s">
        <v>78</v>
      </c>
      <c r="F21" s="241">
        <v>2</v>
      </c>
      <c r="G21" s="570">
        <f t="shared" ref="G21:AI21" si="7">SUM(G22:G23)</f>
        <v>0</v>
      </c>
      <c r="H21" s="597">
        <f t="shared" si="7"/>
        <v>0</v>
      </c>
      <c r="I21" s="597">
        <f t="shared" si="7"/>
        <v>0</v>
      </c>
      <c r="J21" s="597">
        <f t="shared" si="7"/>
        <v>0</v>
      </c>
      <c r="K21" s="242">
        <f t="shared" si="7"/>
        <v>0</v>
      </c>
      <c r="L21" s="242">
        <f t="shared" si="7"/>
        <v>0</v>
      </c>
      <c r="M21" s="242">
        <f t="shared" si="7"/>
        <v>0</v>
      </c>
      <c r="N21" s="242">
        <f t="shared" si="7"/>
        <v>0</v>
      </c>
      <c r="O21" s="242">
        <f t="shared" si="7"/>
        <v>0</v>
      </c>
      <c r="P21" s="242">
        <f t="shared" si="7"/>
        <v>0</v>
      </c>
      <c r="Q21" s="242">
        <f t="shared" si="7"/>
        <v>0</v>
      </c>
      <c r="R21" s="242">
        <f t="shared" si="7"/>
        <v>0</v>
      </c>
      <c r="S21" s="242">
        <f t="shared" si="7"/>
        <v>0</v>
      </c>
      <c r="T21" s="242">
        <f t="shared" si="7"/>
        <v>0</v>
      </c>
      <c r="U21" s="242">
        <f t="shared" si="7"/>
        <v>0</v>
      </c>
      <c r="V21" s="242">
        <f t="shared" si="7"/>
        <v>0</v>
      </c>
      <c r="W21" s="242">
        <f t="shared" si="7"/>
        <v>0</v>
      </c>
      <c r="X21" s="242">
        <f t="shared" si="7"/>
        <v>0</v>
      </c>
      <c r="Y21" s="242">
        <f t="shared" si="7"/>
        <v>0</v>
      </c>
      <c r="Z21" s="242">
        <f t="shared" si="7"/>
        <v>0</v>
      </c>
      <c r="AA21" s="242">
        <f t="shared" si="7"/>
        <v>0</v>
      </c>
      <c r="AB21" s="242">
        <f t="shared" si="7"/>
        <v>0</v>
      </c>
      <c r="AC21" s="242">
        <f t="shared" si="7"/>
        <v>0</v>
      </c>
      <c r="AD21" s="242">
        <f t="shared" si="7"/>
        <v>0</v>
      </c>
      <c r="AE21" s="242">
        <f t="shared" si="7"/>
        <v>0</v>
      </c>
      <c r="AF21" s="242">
        <f t="shared" si="7"/>
        <v>0</v>
      </c>
      <c r="AG21" s="242">
        <f t="shared" si="7"/>
        <v>0</v>
      </c>
      <c r="AH21" s="242">
        <f t="shared" si="7"/>
        <v>0</v>
      </c>
      <c r="AI21" s="242">
        <f t="shared" si="7"/>
        <v>0</v>
      </c>
    </row>
    <row r="22" spans="1:35" x14ac:dyDescent="0.2">
      <c r="A22" s="92"/>
      <c r="B22" s="168" t="s">
        <v>126</v>
      </c>
      <c r="C22" s="571"/>
      <c r="D22" s="571"/>
      <c r="E22" s="222" t="s">
        <v>78</v>
      </c>
      <c r="F22" s="222">
        <v>2</v>
      </c>
      <c r="G22" s="570"/>
      <c r="H22" s="597"/>
      <c r="I22" s="597"/>
      <c r="J22" s="597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  <c r="W22" s="576"/>
      <c r="X22" s="576"/>
      <c r="Y22" s="576"/>
      <c r="Z22" s="576"/>
      <c r="AA22" s="576"/>
      <c r="AB22" s="576"/>
      <c r="AC22" s="576"/>
      <c r="AD22" s="576"/>
      <c r="AE22" s="576"/>
      <c r="AF22" s="576"/>
      <c r="AG22" s="576"/>
      <c r="AH22" s="576"/>
      <c r="AI22" s="577"/>
    </row>
    <row r="23" spans="1:35" x14ac:dyDescent="0.2">
      <c r="A23" s="92"/>
      <c r="B23" s="267" t="s">
        <v>126</v>
      </c>
      <c r="C23" s="575" t="s">
        <v>605</v>
      </c>
      <c r="D23" s="805" t="s">
        <v>126</v>
      </c>
      <c r="E23" s="393" t="s">
        <v>126</v>
      </c>
      <c r="F23" s="565"/>
      <c r="G23" s="561" t="s">
        <v>126</v>
      </c>
      <c r="H23" s="587" t="s">
        <v>126</v>
      </c>
      <c r="I23" s="587" t="s">
        <v>126</v>
      </c>
      <c r="J23" s="587" t="s">
        <v>126</v>
      </c>
      <c r="K23" s="566" t="s">
        <v>126</v>
      </c>
      <c r="L23" s="566" t="s">
        <v>126</v>
      </c>
      <c r="M23" s="566" t="s">
        <v>126</v>
      </c>
      <c r="N23" s="566" t="s">
        <v>126</v>
      </c>
      <c r="O23" s="566" t="s">
        <v>126</v>
      </c>
      <c r="P23" s="566" t="s">
        <v>126</v>
      </c>
      <c r="Q23" s="566" t="s">
        <v>126</v>
      </c>
      <c r="R23" s="566" t="s">
        <v>126</v>
      </c>
      <c r="S23" s="566" t="s">
        <v>126</v>
      </c>
      <c r="T23" s="566" t="s">
        <v>126</v>
      </c>
      <c r="U23" s="566" t="s">
        <v>126</v>
      </c>
      <c r="V23" s="566" t="s">
        <v>126</v>
      </c>
      <c r="W23" s="566" t="s">
        <v>126</v>
      </c>
      <c r="X23" s="566" t="s">
        <v>126</v>
      </c>
      <c r="Y23" s="566" t="s">
        <v>126</v>
      </c>
      <c r="Z23" s="566" t="s">
        <v>126</v>
      </c>
      <c r="AA23" s="566" t="s">
        <v>126</v>
      </c>
      <c r="AB23" s="566" t="s">
        <v>126</v>
      </c>
      <c r="AC23" s="566" t="s">
        <v>126</v>
      </c>
      <c r="AD23" s="566" t="s">
        <v>126</v>
      </c>
      <c r="AE23" s="566" t="s">
        <v>126</v>
      </c>
      <c r="AF23" s="566" t="s">
        <v>126</v>
      </c>
      <c r="AG23" s="566" t="s">
        <v>126</v>
      </c>
      <c r="AH23" s="566" t="s">
        <v>126</v>
      </c>
      <c r="AI23" s="567" t="s">
        <v>126</v>
      </c>
    </row>
    <row r="24" spans="1:35" x14ac:dyDescent="0.2">
      <c r="A24" s="92"/>
      <c r="B24" s="361">
        <f>B17+0.1</f>
        <v>58.600000000000009</v>
      </c>
      <c r="C24" s="362" t="s">
        <v>612</v>
      </c>
      <c r="D24" s="370" t="s">
        <v>126</v>
      </c>
      <c r="E24" s="241" t="s">
        <v>78</v>
      </c>
      <c r="F24" s="241"/>
      <c r="G24" s="570">
        <f t="shared" ref="G24:AI24" si="8">SUM(G25:G26)</f>
        <v>0</v>
      </c>
      <c r="H24" s="597">
        <f t="shared" si="8"/>
        <v>0</v>
      </c>
      <c r="I24" s="597">
        <f t="shared" si="8"/>
        <v>0</v>
      </c>
      <c r="J24" s="597">
        <f t="shared" si="8"/>
        <v>0</v>
      </c>
      <c r="K24" s="242">
        <f t="shared" si="8"/>
        <v>0</v>
      </c>
      <c r="L24" s="242">
        <f t="shared" si="8"/>
        <v>0</v>
      </c>
      <c r="M24" s="242">
        <f t="shared" si="8"/>
        <v>0</v>
      </c>
      <c r="N24" s="242">
        <f t="shared" si="8"/>
        <v>0</v>
      </c>
      <c r="O24" s="242">
        <f t="shared" si="8"/>
        <v>0</v>
      </c>
      <c r="P24" s="242">
        <f t="shared" si="8"/>
        <v>0</v>
      </c>
      <c r="Q24" s="242">
        <f t="shared" si="8"/>
        <v>0</v>
      </c>
      <c r="R24" s="242">
        <f t="shared" si="8"/>
        <v>0</v>
      </c>
      <c r="S24" s="242">
        <f t="shared" si="8"/>
        <v>0</v>
      </c>
      <c r="T24" s="242">
        <f t="shared" si="8"/>
        <v>0</v>
      </c>
      <c r="U24" s="242">
        <f t="shared" si="8"/>
        <v>0</v>
      </c>
      <c r="V24" s="242">
        <f t="shared" si="8"/>
        <v>0</v>
      </c>
      <c r="W24" s="242">
        <f t="shared" si="8"/>
        <v>0</v>
      </c>
      <c r="X24" s="242">
        <f t="shared" si="8"/>
        <v>0</v>
      </c>
      <c r="Y24" s="242">
        <f t="shared" si="8"/>
        <v>0</v>
      </c>
      <c r="Z24" s="242">
        <f t="shared" si="8"/>
        <v>0</v>
      </c>
      <c r="AA24" s="242">
        <f t="shared" si="8"/>
        <v>0</v>
      </c>
      <c r="AB24" s="242">
        <f t="shared" si="8"/>
        <v>0</v>
      </c>
      <c r="AC24" s="242">
        <f t="shared" si="8"/>
        <v>0</v>
      </c>
      <c r="AD24" s="242">
        <f t="shared" si="8"/>
        <v>0</v>
      </c>
      <c r="AE24" s="242">
        <f t="shared" si="8"/>
        <v>0</v>
      </c>
      <c r="AF24" s="242">
        <f t="shared" si="8"/>
        <v>0</v>
      </c>
      <c r="AG24" s="242">
        <f t="shared" si="8"/>
        <v>0</v>
      </c>
      <c r="AH24" s="242">
        <f t="shared" si="8"/>
        <v>0</v>
      </c>
      <c r="AI24" s="242">
        <f t="shared" si="8"/>
        <v>0</v>
      </c>
    </row>
    <row r="25" spans="1:35" x14ac:dyDescent="0.2">
      <c r="A25" s="92"/>
      <c r="B25" s="168" t="s">
        <v>126</v>
      </c>
      <c r="C25" s="571"/>
      <c r="D25" s="571"/>
      <c r="E25" s="222" t="s">
        <v>78</v>
      </c>
      <c r="F25" s="222">
        <v>2</v>
      </c>
      <c r="G25" s="570"/>
      <c r="H25" s="597"/>
      <c r="I25" s="597"/>
      <c r="J25" s="597"/>
      <c r="K25" s="576"/>
      <c r="L25" s="576"/>
      <c r="M25" s="576"/>
      <c r="N25" s="576"/>
      <c r="O25" s="576"/>
      <c r="P25" s="576"/>
      <c r="Q25" s="576"/>
      <c r="R25" s="576"/>
      <c r="S25" s="576"/>
      <c r="T25" s="576"/>
      <c r="U25" s="576"/>
      <c r="V25" s="576"/>
      <c r="W25" s="576"/>
      <c r="X25" s="576"/>
      <c r="Y25" s="576"/>
      <c r="Z25" s="576"/>
      <c r="AA25" s="576"/>
      <c r="AB25" s="576"/>
      <c r="AC25" s="576"/>
      <c r="AD25" s="576"/>
      <c r="AE25" s="576"/>
      <c r="AF25" s="576"/>
      <c r="AG25" s="576"/>
      <c r="AH25" s="576"/>
      <c r="AI25" s="577"/>
    </row>
    <row r="26" spans="1:35" x14ac:dyDescent="0.2">
      <c r="A26" s="92"/>
      <c r="B26" s="267" t="s">
        <v>126</v>
      </c>
      <c r="C26" s="575" t="s">
        <v>605</v>
      </c>
      <c r="D26" s="805" t="s">
        <v>126</v>
      </c>
      <c r="E26" s="393" t="s">
        <v>126</v>
      </c>
      <c r="F26" s="565"/>
      <c r="G26" s="561" t="s">
        <v>126</v>
      </c>
      <c r="H26" s="587" t="s">
        <v>126</v>
      </c>
      <c r="I26" s="587" t="s">
        <v>126</v>
      </c>
      <c r="J26" s="587" t="s">
        <v>126</v>
      </c>
      <c r="K26" s="566" t="s">
        <v>126</v>
      </c>
      <c r="L26" s="566" t="s">
        <v>126</v>
      </c>
      <c r="M26" s="566" t="s">
        <v>126</v>
      </c>
      <c r="N26" s="566" t="s">
        <v>126</v>
      </c>
      <c r="O26" s="566" t="s">
        <v>126</v>
      </c>
      <c r="P26" s="566" t="s">
        <v>126</v>
      </c>
      <c r="Q26" s="566" t="s">
        <v>126</v>
      </c>
      <c r="R26" s="566" t="s">
        <v>126</v>
      </c>
      <c r="S26" s="566" t="s">
        <v>126</v>
      </c>
      <c r="T26" s="566" t="s">
        <v>126</v>
      </c>
      <c r="U26" s="566" t="s">
        <v>126</v>
      </c>
      <c r="V26" s="566" t="s">
        <v>126</v>
      </c>
      <c r="W26" s="566" t="s">
        <v>126</v>
      </c>
      <c r="X26" s="566" t="s">
        <v>126</v>
      </c>
      <c r="Y26" s="566" t="s">
        <v>126</v>
      </c>
      <c r="Z26" s="566" t="s">
        <v>126</v>
      </c>
      <c r="AA26" s="566" t="s">
        <v>126</v>
      </c>
      <c r="AB26" s="566" t="s">
        <v>126</v>
      </c>
      <c r="AC26" s="566" t="s">
        <v>126</v>
      </c>
      <c r="AD26" s="566" t="s">
        <v>126</v>
      </c>
      <c r="AE26" s="566" t="s">
        <v>126</v>
      </c>
      <c r="AF26" s="566" t="s">
        <v>126</v>
      </c>
      <c r="AG26" s="566" t="s">
        <v>126</v>
      </c>
      <c r="AH26" s="566" t="s">
        <v>126</v>
      </c>
      <c r="AI26" s="567" t="s">
        <v>126</v>
      </c>
    </row>
    <row r="27" spans="1:35" x14ac:dyDescent="0.2">
      <c r="A27" s="92"/>
      <c r="B27" s="361">
        <f>B24+0.1</f>
        <v>58.70000000000001</v>
      </c>
      <c r="C27" s="362" t="s">
        <v>613</v>
      </c>
      <c r="D27" s="372" t="s">
        <v>126</v>
      </c>
      <c r="E27" s="241" t="s">
        <v>78</v>
      </c>
      <c r="F27" s="241"/>
      <c r="G27" s="570">
        <f t="shared" ref="G27:AI27" si="9">SUM(G28:G29)</f>
        <v>0</v>
      </c>
      <c r="H27" s="597">
        <f t="shared" si="9"/>
        <v>0</v>
      </c>
      <c r="I27" s="597">
        <f t="shared" si="9"/>
        <v>0</v>
      </c>
      <c r="J27" s="597">
        <f t="shared" si="9"/>
        <v>0</v>
      </c>
      <c r="K27" s="242">
        <f t="shared" si="9"/>
        <v>0</v>
      </c>
      <c r="L27" s="242">
        <f t="shared" si="9"/>
        <v>0</v>
      </c>
      <c r="M27" s="242">
        <f t="shared" si="9"/>
        <v>0</v>
      </c>
      <c r="N27" s="242">
        <f t="shared" si="9"/>
        <v>0</v>
      </c>
      <c r="O27" s="242">
        <f t="shared" si="9"/>
        <v>0</v>
      </c>
      <c r="P27" s="242">
        <f t="shared" si="9"/>
        <v>0</v>
      </c>
      <c r="Q27" s="242">
        <f t="shared" si="9"/>
        <v>0</v>
      </c>
      <c r="R27" s="242">
        <f t="shared" si="9"/>
        <v>0</v>
      </c>
      <c r="S27" s="242">
        <f t="shared" si="9"/>
        <v>0</v>
      </c>
      <c r="T27" s="242">
        <f t="shared" si="9"/>
        <v>0</v>
      </c>
      <c r="U27" s="242">
        <f t="shared" si="9"/>
        <v>0</v>
      </c>
      <c r="V27" s="242">
        <f t="shared" si="9"/>
        <v>0</v>
      </c>
      <c r="W27" s="242">
        <f t="shared" si="9"/>
        <v>0</v>
      </c>
      <c r="X27" s="242">
        <f t="shared" si="9"/>
        <v>0</v>
      </c>
      <c r="Y27" s="242">
        <f t="shared" si="9"/>
        <v>0</v>
      </c>
      <c r="Z27" s="242">
        <f t="shared" si="9"/>
        <v>0</v>
      </c>
      <c r="AA27" s="242">
        <f t="shared" si="9"/>
        <v>0</v>
      </c>
      <c r="AB27" s="242">
        <f t="shared" si="9"/>
        <v>0</v>
      </c>
      <c r="AC27" s="242">
        <f t="shared" si="9"/>
        <v>0</v>
      </c>
      <c r="AD27" s="242">
        <f t="shared" si="9"/>
        <v>0</v>
      </c>
      <c r="AE27" s="242">
        <f t="shared" si="9"/>
        <v>0</v>
      </c>
      <c r="AF27" s="242">
        <f t="shared" si="9"/>
        <v>0</v>
      </c>
      <c r="AG27" s="242">
        <f t="shared" si="9"/>
        <v>0</v>
      </c>
      <c r="AH27" s="242">
        <f t="shared" si="9"/>
        <v>0</v>
      </c>
      <c r="AI27" s="242">
        <f t="shared" si="9"/>
        <v>0</v>
      </c>
    </row>
    <row r="28" spans="1:35" x14ac:dyDescent="0.2">
      <c r="A28" s="92"/>
      <c r="B28" s="168" t="s">
        <v>126</v>
      </c>
      <c r="C28" s="571"/>
      <c r="D28" s="571"/>
      <c r="E28" s="222" t="s">
        <v>78</v>
      </c>
      <c r="F28" s="365">
        <v>2</v>
      </c>
      <c r="G28" s="561"/>
      <c r="H28" s="587"/>
      <c r="I28" s="587"/>
      <c r="J28" s="587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7"/>
    </row>
    <row r="29" spans="1:35" x14ac:dyDescent="0.2">
      <c r="A29" s="92"/>
      <c r="B29" s="267" t="s">
        <v>126</v>
      </c>
      <c r="C29" s="575" t="s">
        <v>605</v>
      </c>
      <c r="D29" s="805" t="s">
        <v>126</v>
      </c>
      <c r="E29" s="393" t="s">
        <v>126</v>
      </c>
      <c r="F29" s="565"/>
      <c r="G29" s="561" t="s">
        <v>126</v>
      </c>
      <c r="H29" s="587" t="s">
        <v>126</v>
      </c>
      <c r="I29" s="587" t="s">
        <v>126</v>
      </c>
      <c r="J29" s="587" t="s">
        <v>126</v>
      </c>
      <c r="K29" s="566" t="s">
        <v>126</v>
      </c>
      <c r="L29" s="566" t="s">
        <v>126</v>
      </c>
      <c r="M29" s="566" t="s">
        <v>126</v>
      </c>
      <c r="N29" s="566" t="s">
        <v>126</v>
      </c>
      <c r="O29" s="566" t="s">
        <v>126</v>
      </c>
      <c r="P29" s="566" t="s">
        <v>126</v>
      </c>
      <c r="Q29" s="566" t="s">
        <v>126</v>
      </c>
      <c r="R29" s="566" t="s">
        <v>126</v>
      </c>
      <c r="S29" s="566" t="s">
        <v>126</v>
      </c>
      <c r="T29" s="566" t="s">
        <v>126</v>
      </c>
      <c r="U29" s="566" t="s">
        <v>126</v>
      </c>
      <c r="V29" s="566" t="s">
        <v>126</v>
      </c>
      <c r="W29" s="566" t="s">
        <v>126</v>
      </c>
      <c r="X29" s="566" t="s">
        <v>126</v>
      </c>
      <c r="Y29" s="566" t="s">
        <v>126</v>
      </c>
      <c r="Z29" s="566" t="s">
        <v>126</v>
      </c>
      <c r="AA29" s="566" t="s">
        <v>126</v>
      </c>
      <c r="AB29" s="566" t="s">
        <v>126</v>
      </c>
      <c r="AC29" s="566" t="s">
        <v>126</v>
      </c>
      <c r="AD29" s="566" t="s">
        <v>126</v>
      </c>
      <c r="AE29" s="566" t="s">
        <v>126</v>
      </c>
      <c r="AF29" s="566" t="s">
        <v>126</v>
      </c>
      <c r="AG29" s="566" t="s">
        <v>126</v>
      </c>
      <c r="AH29" s="566" t="s">
        <v>126</v>
      </c>
      <c r="AI29" s="567" t="s">
        <v>126</v>
      </c>
    </row>
    <row r="30" spans="1:35" x14ac:dyDescent="0.2">
      <c r="A30" s="801"/>
      <c r="B30" s="170">
        <f>B4+1</f>
        <v>59</v>
      </c>
      <c r="C30" s="166" t="s">
        <v>614</v>
      </c>
      <c r="D30" s="806" t="s">
        <v>126</v>
      </c>
      <c r="E30" s="807"/>
      <c r="F30" s="807"/>
      <c r="G30" s="561">
        <f t="shared" ref="G30:AI30" si="10">SUM(G31,G34)</f>
        <v>0</v>
      </c>
      <c r="H30" s="587">
        <f t="shared" si="10"/>
        <v>0</v>
      </c>
      <c r="I30" s="587">
        <f t="shared" si="10"/>
        <v>0</v>
      </c>
      <c r="J30" s="587">
        <f t="shared" si="10"/>
        <v>0</v>
      </c>
      <c r="K30" s="242">
        <f t="shared" si="10"/>
        <v>0</v>
      </c>
      <c r="L30" s="242">
        <f t="shared" si="10"/>
        <v>0</v>
      </c>
      <c r="M30" s="242">
        <f t="shared" si="10"/>
        <v>0</v>
      </c>
      <c r="N30" s="242">
        <f t="shared" si="10"/>
        <v>0</v>
      </c>
      <c r="O30" s="242">
        <f t="shared" si="10"/>
        <v>0</v>
      </c>
      <c r="P30" s="242">
        <f t="shared" si="10"/>
        <v>0</v>
      </c>
      <c r="Q30" s="242">
        <f t="shared" si="10"/>
        <v>0</v>
      </c>
      <c r="R30" s="242">
        <f t="shared" si="10"/>
        <v>0</v>
      </c>
      <c r="S30" s="242">
        <f t="shared" si="10"/>
        <v>0</v>
      </c>
      <c r="T30" s="242">
        <f t="shared" si="10"/>
        <v>0</v>
      </c>
      <c r="U30" s="242">
        <f t="shared" si="10"/>
        <v>-0.13000000000000012</v>
      </c>
      <c r="V30" s="242">
        <f t="shared" si="10"/>
        <v>-0.14000000000000012</v>
      </c>
      <c r="W30" s="242">
        <f t="shared" si="10"/>
        <v>-0.14000000000000012</v>
      </c>
      <c r="X30" s="242">
        <f t="shared" si="10"/>
        <v>-0.15000000000000013</v>
      </c>
      <c r="Y30" s="242">
        <f t="shared" si="10"/>
        <v>-0.16000000000000014</v>
      </c>
      <c r="Z30" s="242">
        <f t="shared" si="10"/>
        <v>-0.17000000000000015</v>
      </c>
      <c r="AA30" s="242">
        <f t="shared" si="10"/>
        <v>-0.17000000000000015</v>
      </c>
      <c r="AB30" s="242">
        <f t="shared" si="10"/>
        <v>-0.18000000000000016</v>
      </c>
      <c r="AC30" s="242">
        <f t="shared" si="10"/>
        <v>-0.19000000000000006</v>
      </c>
      <c r="AD30" s="242">
        <f t="shared" si="10"/>
        <v>-0.20000000000000007</v>
      </c>
      <c r="AE30" s="242">
        <f t="shared" si="10"/>
        <v>-0.21000000000000008</v>
      </c>
      <c r="AF30" s="242">
        <f t="shared" si="10"/>
        <v>-0.22000000000000008</v>
      </c>
      <c r="AG30" s="242">
        <f t="shared" si="10"/>
        <v>-0.23000000000000009</v>
      </c>
      <c r="AH30" s="242">
        <f t="shared" si="10"/>
        <v>-0.2400000000000001</v>
      </c>
      <c r="AI30" s="242">
        <f t="shared" si="10"/>
        <v>-0.25000000000000011</v>
      </c>
    </row>
    <row r="31" spans="1:35" x14ac:dyDescent="0.2">
      <c r="A31" s="92"/>
      <c r="B31" s="808">
        <f>B30+0.1</f>
        <v>59.1</v>
      </c>
      <c r="C31" s="362" t="s">
        <v>615</v>
      </c>
      <c r="D31" s="373" t="s">
        <v>126</v>
      </c>
      <c r="E31" s="241" t="s">
        <v>78</v>
      </c>
      <c r="F31" s="241">
        <v>2</v>
      </c>
      <c r="G31" s="570">
        <f t="shared" ref="G31:AI31" si="11">SUM(G32:G33)</f>
        <v>0</v>
      </c>
      <c r="H31" s="587">
        <f t="shared" si="11"/>
        <v>0</v>
      </c>
      <c r="I31" s="587">
        <f t="shared" si="11"/>
        <v>0</v>
      </c>
      <c r="J31" s="587">
        <f t="shared" si="11"/>
        <v>0</v>
      </c>
      <c r="K31" s="242">
        <f t="shared" si="11"/>
        <v>0</v>
      </c>
      <c r="L31" s="242">
        <f t="shared" si="11"/>
        <v>0</v>
      </c>
      <c r="M31" s="242">
        <f t="shared" si="11"/>
        <v>0</v>
      </c>
      <c r="N31" s="242">
        <f t="shared" si="11"/>
        <v>0</v>
      </c>
      <c r="O31" s="242">
        <f t="shared" si="11"/>
        <v>0</v>
      </c>
      <c r="P31" s="242">
        <f t="shared" si="11"/>
        <v>0</v>
      </c>
      <c r="Q31" s="242">
        <f t="shared" si="11"/>
        <v>0</v>
      </c>
      <c r="R31" s="242">
        <f t="shared" si="11"/>
        <v>0</v>
      </c>
      <c r="S31" s="242">
        <f t="shared" si="11"/>
        <v>0</v>
      </c>
      <c r="T31" s="242">
        <f t="shared" si="11"/>
        <v>0</v>
      </c>
      <c r="U31" s="242">
        <f t="shared" si="11"/>
        <v>-0.13000000000000012</v>
      </c>
      <c r="V31" s="242">
        <f t="shared" si="11"/>
        <v>-0.14000000000000012</v>
      </c>
      <c r="W31" s="242">
        <f t="shared" si="11"/>
        <v>-0.14000000000000012</v>
      </c>
      <c r="X31" s="242">
        <f t="shared" si="11"/>
        <v>-0.15000000000000013</v>
      </c>
      <c r="Y31" s="242">
        <f t="shared" si="11"/>
        <v>-0.16000000000000014</v>
      </c>
      <c r="Z31" s="242">
        <f t="shared" si="11"/>
        <v>-0.17000000000000015</v>
      </c>
      <c r="AA31" s="242">
        <f t="shared" si="11"/>
        <v>-0.17000000000000015</v>
      </c>
      <c r="AB31" s="242">
        <f t="shared" si="11"/>
        <v>-0.18000000000000016</v>
      </c>
      <c r="AC31" s="242">
        <f t="shared" si="11"/>
        <v>-0.19000000000000006</v>
      </c>
      <c r="AD31" s="242">
        <f t="shared" si="11"/>
        <v>-0.20000000000000007</v>
      </c>
      <c r="AE31" s="242">
        <f t="shared" si="11"/>
        <v>-0.21000000000000008</v>
      </c>
      <c r="AF31" s="242">
        <f t="shared" si="11"/>
        <v>-0.22000000000000008</v>
      </c>
      <c r="AG31" s="242">
        <f t="shared" si="11"/>
        <v>-0.23000000000000009</v>
      </c>
      <c r="AH31" s="242">
        <f t="shared" si="11"/>
        <v>-0.2400000000000001</v>
      </c>
      <c r="AI31" s="242">
        <f t="shared" si="11"/>
        <v>-0.25000000000000011</v>
      </c>
    </row>
    <row r="32" spans="1:35" x14ac:dyDescent="0.2">
      <c r="A32" s="92"/>
      <c r="B32" s="588"/>
      <c r="C32" s="571" t="s">
        <v>813</v>
      </c>
      <c r="D32" s="571"/>
      <c r="E32" s="222" t="s">
        <v>78</v>
      </c>
      <c r="F32" s="222">
        <v>2</v>
      </c>
      <c r="G32" s="570"/>
      <c r="H32" s="597"/>
      <c r="I32" s="597"/>
      <c r="J32" s="597"/>
      <c r="K32" s="576">
        <v>0</v>
      </c>
      <c r="L32" s="576">
        <v>0</v>
      </c>
      <c r="M32" s="576">
        <v>0</v>
      </c>
      <c r="N32" s="576">
        <v>0</v>
      </c>
      <c r="O32" s="576">
        <v>0</v>
      </c>
      <c r="P32" s="576">
        <v>0</v>
      </c>
      <c r="Q32" s="576">
        <v>0</v>
      </c>
      <c r="R32" s="576">
        <v>0</v>
      </c>
      <c r="S32" s="576">
        <v>0</v>
      </c>
      <c r="T32" s="576">
        <v>0</v>
      </c>
      <c r="U32" s="576">
        <v>-0.13000000000000012</v>
      </c>
      <c r="V32" s="576">
        <v>-0.14000000000000012</v>
      </c>
      <c r="W32" s="576">
        <v>-0.14000000000000012</v>
      </c>
      <c r="X32" s="576">
        <v>-0.15000000000000013</v>
      </c>
      <c r="Y32" s="576">
        <v>-0.16000000000000014</v>
      </c>
      <c r="Z32" s="576">
        <v>-0.17000000000000015</v>
      </c>
      <c r="AA32" s="576">
        <v>-0.17000000000000015</v>
      </c>
      <c r="AB32" s="576">
        <v>-0.18000000000000016</v>
      </c>
      <c r="AC32" s="576">
        <v>-0.19000000000000006</v>
      </c>
      <c r="AD32" s="576">
        <v>-0.20000000000000007</v>
      </c>
      <c r="AE32" s="576">
        <v>-0.21000000000000008</v>
      </c>
      <c r="AF32" s="576">
        <v>-0.22000000000000008</v>
      </c>
      <c r="AG32" s="576">
        <v>-0.23000000000000009</v>
      </c>
      <c r="AH32" s="576">
        <v>-0.2400000000000001</v>
      </c>
      <c r="AI32" s="577">
        <v>-0.25000000000000011</v>
      </c>
    </row>
    <row r="33" spans="1:35" x14ac:dyDescent="0.2">
      <c r="A33" s="92"/>
      <c r="B33" s="267" t="s">
        <v>126</v>
      </c>
      <c r="C33" s="575" t="s">
        <v>605</v>
      </c>
      <c r="D33" s="805" t="s">
        <v>126</v>
      </c>
      <c r="E33" s="393" t="s">
        <v>126</v>
      </c>
      <c r="F33" s="565"/>
      <c r="G33" s="561" t="s">
        <v>126</v>
      </c>
      <c r="H33" s="587" t="s">
        <v>126</v>
      </c>
      <c r="I33" s="587" t="s">
        <v>126</v>
      </c>
      <c r="J33" s="587" t="s">
        <v>126</v>
      </c>
      <c r="K33" s="566" t="s">
        <v>126</v>
      </c>
      <c r="L33" s="566" t="s">
        <v>126</v>
      </c>
      <c r="M33" s="566" t="s">
        <v>126</v>
      </c>
      <c r="N33" s="566" t="s">
        <v>126</v>
      </c>
      <c r="O33" s="566" t="s">
        <v>126</v>
      </c>
      <c r="P33" s="566" t="s">
        <v>126</v>
      </c>
      <c r="Q33" s="566" t="s">
        <v>126</v>
      </c>
      <c r="R33" s="566" t="s">
        <v>126</v>
      </c>
      <c r="S33" s="566" t="s">
        <v>126</v>
      </c>
      <c r="T33" s="566" t="s">
        <v>126</v>
      </c>
      <c r="U33" s="566" t="s">
        <v>126</v>
      </c>
      <c r="V33" s="566" t="s">
        <v>126</v>
      </c>
      <c r="W33" s="566" t="s">
        <v>126</v>
      </c>
      <c r="X33" s="566" t="s">
        <v>126</v>
      </c>
      <c r="Y33" s="566" t="s">
        <v>126</v>
      </c>
      <c r="Z33" s="566" t="s">
        <v>126</v>
      </c>
      <c r="AA33" s="566" t="s">
        <v>126</v>
      </c>
      <c r="AB33" s="566" t="s">
        <v>126</v>
      </c>
      <c r="AC33" s="566" t="s">
        <v>126</v>
      </c>
      <c r="AD33" s="566" t="s">
        <v>126</v>
      </c>
      <c r="AE33" s="566" t="s">
        <v>126</v>
      </c>
      <c r="AF33" s="566" t="s">
        <v>126</v>
      </c>
      <c r="AG33" s="566" t="s">
        <v>126</v>
      </c>
      <c r="AH33" s="566" t="s">
        <v>126</v>
      </c>
      <c r="AI33" s="567" t="s">
        <v>126</v>
      </c>
    </row>
    <row r="34" spans="1:35" x14ac:dyDescent="0.2">
      <c r="A34" s="92"/>
      <c r="B34" s="808">
        <f>B31+0.1</f>
        <v>59.2</v>
      </c>
      <c r="C34" s="362" t="s">
        <v>616</v>
      </c>
      <c r="D34" s="809" t="s">
        <v>126</v>
      </c>
      <c r="E34" s="362" t="s">
        <v>78</v>
      </c>
      <c r="F34" s="362">
        <v>2</v>
      </c>
      <c r="G34" s="570">
        <f t="shared" ref="G34:AI34" si="12">SUM(G35:G36)</f>
        <v>0</v>
      </c>
      <c r="H34" s="597">
        <f t="shared" si="12"/>
        <v>0</v>
      </c>
      <c r="I34" s="597">
        <f t="shared" si="12"/>
        <v>0</v>
      </c>
      <c r="J34" s="597">
        <f t="shared" si="12"/>
        <v>0</v>
      </c>
      <c r="K34" s="242">
        <f t="shared" si="12"/>
        <v>0</v>
      </c>
      <c r="L34" s="242">
        <f t="shared" si="12"/>
        <v>0</v>
      </c>
      <c r="M34" s="242">
        <f t="shared" si="12"/>
        <v>0</v>
      </c>
      <c r="N34" s="242">
        <f t="shared" si="12"/>
        <v>0</v>
      </c>
      <c r="O34" s="242">
        <f t="shared" si="12"/>
        <v>0</v>
      </c>
      <c r="P34" s="242">
        <f t="shared" si="12"/>
        <v>0</v>
      </c>
      <c r="Q34" s="242">
        <f t="shared" si="12"/>
        <v>0</v>
      </c>
      <c r="R34" s="242">
        <f t="shared" si="12"/>
        <v>0</v>
      </c>
      <c r="S34" s="242">
        <f t="shared" si="12"/>
        <v>0</v>
      </c>
      <c r="T34" s="242">
        <f t="shared" si="12"/>
        <v>0</v>
      </c>
      <c r="U34" s="242">
        <f t="shared" si="12"/>
        <v>0</v>
      </c>
      <c r="V34" s="242">
        <f t="shared" si="12"/>
        <v>0</v>
      </c>
      <c r="W34" s="242">
        <f t="shared" si="12"/>
        <v>0</v>
      </c>
      <c r="X34" s="242">
        <f t="shared" si="12"/>
        <v>0</v>
      </c>
      <c r="Y34" s="242">
        <f t="shared" si="12"/>
        <v>0</v>
      </c>
      <c r="Z34" s="242">
        <f t="shared" si="12"/>
        <v>0</v>
      </c>
      <c r="AA34" s="242">
        <f t="shared" si="12"/>
        <v>0</v>
      </c>
      <c r="AB34" s="242">
        <f t="shared" si="12"/>
        <v>0</v>
      </c>
      <c r="AC34" s="242">
        <f t="shared" si="12"/>
        <v>0</v>
      </c>
      <c r="AD34" s="242">
        <f t="shared" si="12"/>
        <v>0</v>
      </c>
      <c r="AE34" s="242">
        <f t="shared" si="12"/>
        <v>0</v>
      </c>
      <c r="AF34" s="242">
        <f t="shared" si="12"/>
        <v>0</v>
      </c>
      <c r="AG34" s="242">
        <f t="shared" si="12"/>
        <v>0</v>
      </c>
      <c r="AH34" s="242">
        <f t="shared" si="12"/>
        <v>0</v>
      </c>
      <c r="AI34" s="242">
        <f t="shared" si="12"/>
        <v>0</v>
      </c>
    </row>
    <row r="35" spans="1:35" x14ac:dyDescent="0.2">
      <c r="A35" s="92"/>
      <c r="B35" s="168" t="s">
        <v>126</v>
      </c>
      <c r="C35" s="571"/>
      <c r="D35" s="571"/>
      <c r="E35" s="363" t="s">
        <v>78</v>
      </c>
      <c r="F35" s="363">
        <v>2</v>
      </c>
      <c r="G35" s="561"/>
      <c r="H35" s="587"/>
      <c r="I35" s="587"/>
      <c r="J35" s="587"/>
      <c r="K35" s="566"/>
      <c r="L35" s="566"/>
      <c r="M35" s="566"/>
      <c r="N35" s="566"/>
      <c r="O35" s="566"/>
      <c r="P35" s="566"/>
      <c r="Q35" s="566"/>
      <c r="R35" s="566"/>
      <c r="S35" s="566"/>
      <c r="T35" s="566"/>
      <c r="U35" s="566"/>
      <c r="V35" s="566"/>
      <c r="W35" s="566"/>
      <c r="X35" s="566"/>
      <c r="Y35" s="566"/>
      <c r="Z35" s="566"/>
      <c r="AA35" s="566"/>
      <c r="AB35" s="566"/>
      <c r="AC35" s="566"/>
      <c r="AD35" s="566"/>
      <c r="AE35" s="566"/>
      <c r="AF35" s="566"/>
      <c r="AG35" s="566"/>
      <c r="AH35" s="566"/>
      <c r="AI35" s="567"/>
    </row>
    <row r="36" spans="1:35" x14ac:dyDescent="0.2">
      <c r="A36" s="92"/>
      <c r="B36" s="267" t="s">
        <v>126</v>
      </c>
      <c r="C36" s="575" t="s">
        <v>605</v>
      </c>
      <c r="D36" s="805" t="s">
        <v>126</v>
      </c>
      <c r="E36" s="565" t="s">
        <v>126</v>
      </c>
      <c r="F36" s="565"/>
      <c r="G36" s="561" t="s">
        <v>126</v>
      </c>
      <c r="H36" s="587" t="s">
        <v>126</v>
      </c>
      <c r="I36" s="587" t="s">
        <v>126</v>
      </c>
      <c r="J36" s="587" t="s">
        <v>126</v>
      </c>
      <c r="K36" s="566" t="s">
        <v>126</v>
      </c>
      <c r="L36" s="566" t="s">
        <v>126</v>
      </c>
      <c r="M36" s="566" t="s">
        <v>126</v>
      </c>
      <c r="N36" s="566" t="s">
        <v>126</v>
      </c>
      <c r="O36" s="566" t="s">
        <v>126</v>
      </c>
      <c r="P36" s="566" t="s">
        <v>126</v>
      </c>
      <c r="Q36" s="566" t="s">
        <v>126</v>
      </c>
      <c r="R36" s="566" t="s">
        <v>126</v>
      </c>
      <c r="S36" s="566" t="s">
        <v>126</v>
      </c>
      <c r="T36" s="566" t="s">
        <v>126</v>
      </c>
      <c r="U36" s="566" t="s">
        <v>126</v>
      </c>
      <c r="V36" s="566" t="s">
        <v>126</v>
      </c>
      <c r="W36" s="566" t="s">
        <v>126</v>
      </c>
      <c r="X36" s="566" t="s">
        <v>126</v>
      </c>
      <c r="Y36" s="566" t="s">
        <v>126</v>
      </c>
      <c r="Z36" s="566" t="s">
        <v>126</v>
      </c>
      <c r="AA36" s="566" t="s">
        <v>126</v>
      </c>
      <c r="AB36" s="566" t="s">
        <v>126</v>
      </c>
      <c r="AC36" s="566" t="s">
        <v>126</v>
      </c>
      <c r="AD36" s="566" t="s">
        <v>126</v>
      </c>
      <c r="AE36" s="566" t="s">
        <v>126</v>
      </c>
      <c r="AF36" s="566" t="s">
        <v>126</v>
      </c>
      <c r="AG36" s="566" t="s">
        <v>126</v>
      </c>
      <c r="AH36" s="566" t="s">
        <v>126</v>
      </c>
      <c r="AI36" s="567" t="s">
        <v>126</v>
      </c>
    </row>
    <row r="37" spans="1:35" x14ac:dyDescent="0.2">
      <c r="A37" s="801"/>
      <c r="B37" s="170">
        <f>B30+1</f>
        <v>60</v>
      </c>
      <c r="C37" s="166" t="s">
        <v>617</v>
      </c>
      <c r="D37" s="802" t="s">
        <v>126</v>
      </c>
      <c r="E37" s="810"/>
      <c r="F37" s="810">
        <v>2</v>
      </c>
      <c r="G37" s="561">
        <f t="shared" ref="G37:AI37" si="13">SUM(G38,G41)</f>
        <v>0</v>
      </c>
      <c r="H37" s="587">
        <f t="shared" si="13"/>
        <v>0</v>
      </c>
      <c r="I37" s="587">
        <f t="shared" si="13"/>
        <v>0</v>
      </c>
      <c r="J37" s="587">
        <f t="shared" si="13"/>
        <v>0</v>
      </c>
      <c r="K37" s="242">
        <f t="shared" si="13"/>
        <v>0</v>
      </c>
      <c r="L37" s="242">
        <f t="shared" si="13"/>
        <v>0</v>
      </c>
      <c r="M37" s="242">
        <f t="shared" si="13"/>
        <v>0</v>
      </c>
      <c r="N37" s="242">
        <f t="shared" si="13"/>
        <v>0</v>
      </c>
      <c r="O37" s="242">
        <f t="shared" si="13"/>
        <v>0</v>
      </c>
      <c r="P37" s="242">
        <f t="shared" si="13"/>
        <v>0</v>
      </c>
      <c r="Q37" s="242">
        <f t="shared" si="13"/>
        <v>0</v>
      </c>
      <c r="R37" s="242">
        <f t="shared" si="13"/>
        <v>0</v>
      </c>
      <c r="S37" s="242">
        <f t="shared" si="13"/>
        <v>0</v>
      </c>
      <c r="T37" s="242">
        <f t="shared" si="13"/>
        <v>0</v>
      </c>
      <c r="U37" s="242">
        <f t="shared" si="13"/>
        <v>0</v>
      </c>
      <c r="V37" s="242">
        <f t="shared" si="13"/>
        <v>0</v>
      </c>
      <c r="W37" s="242">
        <f t="shared" si="13"/>
        <v>0</v>
      </c>
      <c r="X37" s="242">
        <f t="shared" si="13"/>
        <v>0</v>
      </c>
      <c r="Y37" s="242">
        <f t="shared" si="13"/>
        <v>0</v>
      </c>
      <c r="Z37" s="242">
        <f t="shared" si="13"/>
        <v>0</v>
      </c>
      <c r="AA37" s="242">
        <f t="shared" si="13"/>
        <v>0</v>
      </c>
      <c r="AB37" s="242">
        <f t="shared" si="13"/>
        <v>0</v>
      </c>
      <c r="AC37" s="242">
        <f t="shared" si="13"/>
        <v>0</v>
      </c>
      <c r="AD37" s="242">
        <f t="shared" si="13"/>
        <v>0</v>
      </c>
      <c r="AE37" s="242">
        <f t="shared" si="13"/>
        <v>0</v>
      </c>
      <c r="AF37" s="242">
        <f t="shared" si="13"/>
        <v>0</v>
      </c>
      <c r="AG37" s="242">
        <f t="shared" si="13"/>
        <v>0</v>
      </c>
      <c r="AH37" s="242">
        <f t="shared" si="13"/>
        <v>0</v>
      </c>
      <c r="AI37" s="242">
        <f t="shared" si="13"/>
        <v>0</v>
      </c>
    </row>
    <row r="38" spans="1:35" x14ac:dyDescent="0.2">
      <c r="A38" s="92"/>
      <c r="B38" s="808">
        <f>B37+0.1</f>
        <v>60.1</v>
      </c>
      <c r="C38" s="362" t="s">
        <v>618</v>
      </c>
      <c r="D38" s="809" t="s">
        <v>126</v>
      </c>
      <c r="E38" s="362" t="s">
        <v>78</v>
      </c>
      <c r="F38" s="362">
        <v>2</v>
      </c>
      <c r="G38" s="570">
        <f>SUM(G39:G40)</f>
        <v>0</v>
      </c>
      <c r="H38" s="587">
        <f>SUM(H39:H40)</f>
        <v>0</v>
      </c>
      <c r="I38" s="587">
        <f>SUM(I39:I40)</f>
        <v>0</v>
      </c>
      <c r="J38" s="587">
        <f>SUM(J39:J40)</f>
        <v>0</v>
      </c>
      <c r="K38" s="242">
        <f>SUM(K39:K40)</f>
        <v>0</v>
      </c>
      <c r="L38" s="242">
        <f t="shared" ref="L38:AI38" si="14">SUM(L39:L40)</f>
        <v>0</v>
      </c>
      <c r="M38" s="242">
        <f t="shared" si="14"/>
        <v>0</v>
      </c>
      <c r="N38" s="242">
        <f t="shared" si="14"/>
        <v>0</v>
      </c>
      <c r="O38" s="242">
        <f t="shared" si="14"/>
        <v>0</v>
      </c>
      <c r="P38" s="242">
        <f t="shared" si="14"/>
        <v>0</v>
      </c>
      <c r="Q38" s="242">
        <f t="shared" si="14"/>
        <v>0</v>
      </c>
      <c r="R38" s="242">
        <f t="shared" si="14"/>
        <v>0</v>
      </c>
      <c r="S38" s="242">
        <f t="shared" si="14"/>
        <v>0</v>
      </c>
      <c r="T38" s="242">
        <f t="shared" si="14"/>
        <v>0</v>
      </c>
      <c r="U38" s="242">
        <f t="shared" si="14"/>
        <v>0</v>
      </c>
      <c r="V38" s="242">
        <f t="shared" si="14"/>
        <v>0</v>
      </c>
      <c r="W38" s="242">
        <f t="shared" si="14"/>
        <v>0</v>
      </c>
      <c r="X38" s="242">
        <f t="shared" si="14"/>
        <v>0</v>
      </c>
      <c r="Y38" s="242">
        <f t="shared" si="14"/>
        <v>0</v>
      </c>
      <c r="Z38" s="242">
        <f t="shared" si="14"/>
        <v>0</v>
      </c>
      <c r="AA38" s="242">
        <f t="shared" si="14"/>
        <v>0</v>
      </c>
      <c r="AB38" s="242">
        <f t="shared" si="14"/>
        <v>0</v>
      </c>
      <c r="AC38" s="242">
        <f t="shared" si="14"/>
        <v>0</v>
      </c>
      <c r="AD38" s="242">
        <f t="shared" si="14"/>
        <v>0</v>
      </c>
      <c r="AE38" s="242">
        <f t="shared" si="14"/>
        <v>0</v>
      </c>
      <c r="AF38" s="242">
        <f t="shared" si="14"/>
        <v>0</v>
      </c>
      <c r="AG38" s="242">
        <f t="shared" si="14"/>
        <v>0</v>
      </c>
      <c r="AH38" s="242">
        <f t="shared" si="14"/>
        <v>0</v>
      </c>
      <c r="AI38" s="242">
        <f t="shared" si="14"/>
        <v>0</v>
      </c>
    </row>
    <row r="39" spans="1:35" x14ac:dyDescent="0.2">
      <c r="A39" s="92"/>
      <c r="B39" s="168" t="s">
        <v>126</v>
      </c>
      <c r="C39" s="571"/>
      <c r="D39" s="571"/>
      <c r="E39" s="363" t="s">
        <v>78</v>
      </c>
      <c r="F39" s="363">
        <v>2</v>
      </c>
      <c r="G39" s="570"/>
      <c r="H39" s="597"/>
      <c r="I39" s="597"/>
      <c r="J39" s="597"/>
      <c r="K39" s="576"/>
      <c r="L39" s="576"/>
      <c r="M39" s="576"/>
      <c r="N39" s="576"/>
      <c r="O39" s="576"/>
      <c r="P39" s="576"/>
      <c r="Q39" s="576"/>
      <c r="R39" s="576"/>
      <c r="S39" s="576"/>
      <c r="T39" s="576"/>
      <c r="U39" s="576"/>
      <c r="V39" s="576"/>
      <c r="W39" s="576"/>
      <c r="X39" s="576"/>
      <c r="Y39" s="576"/>
      <c r="Z39" s="576"/>
      <c r="AA39" s="576"/>
      <c r="AB39" s="576"/>
      <c r="AC39" s="576"/>
      <c r="AD39" s="576"/>
      <c r="AE39" s="576"/>
      <c r="AF39" s="576"/>
      <c r="AG39" s="576"/>
      <c r="AH39" s="576"/>
      <c r="AI39" s="577"/>
    </row>
    <row r="40" spans="1:35" x14ac:dyDescent="0.2">
      <c r="A40" s="92"/>
      <c r="B40" s="267" t="s">
        <v>126</v>
      </c>
      <c r="C40" s="575" t="s">
        <v>605</v>
      </c>
      <c r="D40" s="805" t="s">
        <v>126</v>
      </c>
      <c r="E40" s="565" t="s">
        <v>126</v>
      </c>
      <c r="F40" s="565"/>
      <c r="G40" s="561" t="s">
        <v>126</v>
      </c>
      <c r="H40" s="587" t="s">
        <v>126</v>
      </c>
      <c r="I40" s="587" t="s">
        <v>126</v>
      </c>
      <c r="J40" s="587" t="s">
        <v>126</v>
      </c>
      <c r="K40" s="566" t="s">
        <v>126</v>
      </c>
      <c r="L40" s="566" t="s">
        <v>126</v>
      </c>
      <c r="M40" s="566" t="s">
        <v>126</v>
      </c>
      <c r="N40" s="566" t="s">
        <v>126</v>
      </c>
      <c r="O40" s="566" t="s">
        <v>126</v>
      </c>
      <c r="P40" s="566" t="s">
        <v>126</v>
      </c>
      <c r="Q40" s="566" t="s">
        <v>126</v>
      </c>
      <c r="R40" s="566" t="s">
        <v>126</v>
      </c>
      <c r="S40" s="566" t="s">
        <v>126</v>
      </c>
      <c r="T40" s="566" t="s">
        <v>126</v>
      </c>
      <c r="U40" s="566" t="s">
        <v>126</v>
      </c>
      <c r="V40" s="566" t="s">
        <v>126</v>
      </c>
      <c r="W40" s="566" t="s">
        <v>126</v>
      </c>
      <c r="X40" s="566" t="s">
        <v>126</v>
      </c>
      <c r="Y40" s="566" t="s">
        <v>126</v>
      </c>
      <c r="Z40" s="566" t="s">
        <v>126</v>
      </c>
      <c r="AA40" s="566" t="s">
        <v>126</v>
      </c>
      <c r="AB40" s="566" t="s">
        <v>126</v>
      </c>
      <c r="AC40" s="566" t="s">
        <v>126</v>
      </c>
      <c r="AD40" s="566" t="s">
        <v>126</v>
      </c>
      <c r="AE40" s="566" t="s">
        <v>126</v>
      </c>
      <c r="AF40" s="566" t="s">
        <v>126</v>
      </c>
      <c r="AG40" s="566" t="s">
        <v>126</v>
      </c>
      <c r="AH40" s="566" t="s">
        <v>126</v>
      </c>
      <c r="AI40" s="567" t="s">
        <v>126</v>
      </c>
    </row>
    <row r="41" spans="1:35" x14ac:dyDescent="0.2">
      <c r="A41" s="92"/>
      <c r="B41" s="808">
        <f>B38+0.1</f>
        <v>60.2</v>
      </c>
      <c r="C41" s="362" t="s">
        <v>619</v>
      </c>
      <c r="D41" s="809" t="s">
        <v>126</v>
      </c>
      <c r="E41" s="362" t="s">
        <v>78</v>
      </c>
      <c r="F41" s="362">
        <v>2</v>
      </c>
      <c r="G41" s="570">
        <f t="shared" ref="G41:AI41" si="15">SUM(G42:G43)</f>
        <v>0</v>
      </c>
      <c r="H41" s="597">
        <f t="shared" si="15"/>
        <v>0</v>
      </c>
      <c r="I41" s="597">
        <f t="shared" si="15"/>
        <v>0</v>
      </c>
      <c r="J41" s="597">
        <f t="shared" si="15"/>
        <v>0</v>
      </c>
      <c r="K41" s="242">
        <f t="shared" si="15"/>
        <v>0</v>
      </c>
      <c r="L41" s="242">
        <f t="shared" si="15"/>
        <v>0</v>
      </c>
      <c r="M41" s="242">
        <f t="shared" si="15"/>
        <v>0</v>
      </c>
      <c r="N41" s="242">
        <f t="shared" si="15"/>
        <v>0</v>
      </c>
      <c r="O41" s="242">
        <f t="shared" si="15"/>
        <v>0</v>
      </c>
      <c r="P41" s="242">
        <f t="shared" si="15"/>
        <v>0</v>
      </c>
      <c r="Q41" s="242">
        <f t="shared" si="15"/>
        <v>0</v>
      </c>
      <c r="R41" s="242">
        <f t="shared" si="15"/>
        <v>0</v>
      </c>
      <c r="S41" s="242">
        <f t="shared" si="15"/>
        <v>0</v>
      </c>
      <c r="T41" s="242">
        <f t="shared" si="15"/>
        <v>0</v>
      </c>
      <c r="U41" s="242">
        <f t="shared" si="15"/>
        <v>0</v>
      </c>
      <c r="V41" s="242">
        <f t="shared" si="15"/>
        <v>0</v>
      </c>
      <c r="W41" s="242">
        <f t="shared" si="15"/>
        <v>0</v>
      </c>
      <c r="X41" s="242">
        <f t="shared" si="15"/>
        <v>0</v>
      </c>
      <c r="Y41" s="242">
        <f t="shared" si="15"/>
        <v>0</v>
      </c>
      <c r="Z41" s="242">
        <f t="shared" si="15"/>
        <v>0</v>
      </c>
      <c r="AA41" s="242">
        <f t="shared" si="15"/>
        <v>0</v>
      </c>
      <c r="AB41" s="242">
        <f t="shared" si="15"/>
        <v>0</v>
      </c>
      <c r="AC41" s="242">
        <f t="shared" si="15"/>
        <v>0</v>
      </c>
      <c r="AD41" s="242">
        <f t="shared" si="15"/>
        <v>0</v>
      </c>
      <c r="AE41" s="242">
        <f t="shared" si="15"/>
        <v>0</v>
      </c>
      <c r="AF41" s="242">
        <f t="shared" si="15"/>
        <v>0</v>
      </c>
      <c r="AG41" s="242">
        <f t="shared" si="15"/>
        <v>0</v>
      </c>
      <c r="AH41" s="242">
        <f t="shared" si="15"/>
        <v>0</v>
      </c>
      <c r="AI41" s="242">
        <f t="shared" si="15"/>
        <v>0</v>
      </c>
    </row>
    <row r="42" spans="1:35" x14ac:dyDescent="0.2">
      <c r="A42" s="376"/>
      <c r="B42" s="168" t="s">
        <v>126</v>
      </c>
      <c r="C42" s="571"/>
      <c r="D42" s="571"/>
      <c r="E42" s="363" t="s">
        <v>78</v>
      </c>
      <c r="F42" s="363">
        <v>2</v>
      </c>
      <c r="G42" s="570"/>
      <c r="H42" s="597"/>
      <c r="I42" s="597"/>
      <c r="J42" s="597"/>
      <c r="K42" s="576"/>
      <c r="L42" s="576"/>
      <c r="M42" s="576"/>
      <c r="N42" s="576"/>
      <c r="O42" s="576"/>
      <c r="P42" s="576"/>
      <c r="Q42" s="576"/>
      <c r="R42" s="576"/>
      <c r="S42" s="576"/>
      <c r="T42" s="576"/>
      <c r="U42" s="576"/>
      <c r="V42" s="576"/>
      <c r="W42" s="576"/>
      <c r="X42" s="576"/>
      <c r="Y42" s="576"/>
      <c r="Z42" s="576"/>
      <c r="AA42" s="576"/>
      <c r="AB42" s="576"/>
      <c r="AC42" s="576"/>
      <c r="AD42" s="576"/>
      <c r="AE42" s="576"/>
      <c r="AF42" s="576"/>
      <c r="AG42" s="576"/>
      <c r="AH42" s="576"/>
      <c r="AI42" s="577"/>
    </row>
    <row r="43" spans="1:35" x14ac:dyDescent="0.2">
      <c r="A43" s="92"/>
      <c r="B43" s="267" t="s">
        <v>126</v>
      </c>
      <c r="C43" s="575" t="s">
        <v>605</v>
      </c>
      <c r="D43" s="805" t="s">
        <v>126</v>
      </c>
      <c r="E43" s="393" t="s">
        <v>126</v>
      </c>
      <c r="F43" s="565"/>
      <c r="G43" s="561" t="s">
        <v>126</v>
      </c>
      <c r="H43" s="597" t="s">
        <v>126</v>
      </c>
      <c r="I43" s="597" t="s">
        <v>126</v>
      </c>
      <c r="J43" s="587" t="s">
        <v>126</v>
      </c>
      <c r="K43" s="566" t="s">
        <v>126</v>
      </c>
      <c r="L43" s="566" t="s">
        <v>126</v>
      </c>
      <c r="M43" s="566" t="s">
        <v>126</v>
      </c>
      <c r="N43" s="566" t="s">
        <v>126</v>
      </c>
      <c r="O43" s="566" t="s">
        <v>126</v>
      </c>
      <c r="P43" s="566" t="s">
        <v>126</v>
      </c>
      <c r="Q43" s="566" t="s">
        <v>126</v>
      </c>
      <c r="R43" s="566" t="s">
        <v>126</v>
      </c>
      <c r="S43" s="566" t="s">
        <v>126</v>
      </c>
      <c r="T43" s="566" t="s">
        <v>126</v>
      </c>
      <c r="U43" s="566" t="s">
        <v>126</v>
      </c>
      <c r="V43" s="566" t="s">
        <v>126</v>
      </c>
      <c r="W43" s="566" t="s">
        <v>126</v>
      </c>
      <c r="X43" s="566" t="s">
        <v>126</v>
      </c>
      <c r="Y43" s="566" t="s">
        <v>126</v>
      </c>
      <c r="Z43" s="566" t="s">
        <v>126</v>
      </c>
      <c r="AA43" s="566" t="s">
        <v>126</v>
      </c>
      <c r="AB43" s="566" t="s">
        <v>126</v>
      </c>
      <c r="AC43" s="566" t="s">
        <v>126</v>
      </c>
      <c r="AD43" s="566" t="s">
        <v>126</v>
      </c>
      <c r="AE43" s="566" t="s">
        <v>126</v>
      </c>
      <c r="AF43" s="566" t="s">
        <v>126</v>
      </c>
      <c r="AG43" s="566" t="s">
        <v>126</v>
      </c>
      <c r="AH43" s="566" t="s">
        <v>126</v>
      </c>
      <c r="AI43" s="567" t="s">
        <v>126</v>
      </c>
    </row>
    <row r="44" spans="1:35" x14ac:dyDescent="0.2">
      <c r="A44" s="376"/>
      <c r="B44" s="170">
        <f>B37+1</f>
        <v>61</v>
      </c>
      <c r="C44" s="184" t="s">
        <v>620</v>
      </c>
      <c r="D44" s="806" t="s">
        <v>126</v>
      </c>
      <c r="E44" s="807"/>
      <c r="F44" s="807">
        <v>2</v>
      </c>
      <c r="G44" s="570">
        <f t="shared" ref="G44:AI44" si="16">SUM(G45+G48+G51+G55+G58+G61+G64+G67+G70+G73)</f>
        <v>0</v>
      </c>
      <c r="H44" s="597">
        <f t="shared" si="16"/>
        <v>0</v>
      </c>
      <c r="I44" s="597">
        <f t="shared" si="16"/>
        <v>0</v>
      </c>
      <c r="J44" s="597">
        <f t="shared" si="16"/>
        <v>0</v>
      </c>
      <c r="K44" s="242">
        <f t="shared" si="16"/>
        <v>-8.452547752230994E-4</v>
      </c>
      <c r="L44" s="242">
        <f t="shared" si="16"/>
        <v>-1.644020537808928E-3</v>
      </c>
      <c r="M44" s="242">
        <f t="shared" si="16"/>
        <v>-2.3988541834525363E-3</v>
      </c>
      <c r="N44" s="242">
        <f t="shared" si="16"/>
        <v>-3.1121719785857458E-3</v>
      </c>
      <c r="O44" s="242">
        <f t="shared" si="16"/>
        <v>-3.7862572949866292E-3</v>
      </c>
      <c r="P44" s="242">
        <f t="shared" si="16"/>
        <v>-3.5181870076045313E-2</v>
      </c>
      <c r="Q44" s="242">
        <f t="shared" si="16"/>
        <v>-5.1628428483054656E-2</v>
      </c>
      <c r="R44" s="242">
        <f t="shared" si="16"/>
        <v>-6.7614657757333996E-2</v>
      </c>
      <c r="S44" s="242">
        <f t="shared" si="16"/>
        <v>-8.3032650702940969E-2</v>
      </c>
      <c r="T44" s="242">
        <f t="shared" si="16"/>
        <v>-9.8013062495883707E-2</v>
      </c>
      <c r="U44" s="242">
        <f t="shared" si="16"/>
        <v>-9.6185375651929972E-2</v>
      </c>
      <c r="V44" s="242">
        <f t="shared" si="16"/>
        <v>-9.4369344624402163E-2</v>
      </c>
      <c r="W44" s="242">
        <f t="shared" si="16"/>
        <v>-9.2580570744894453E-2</v>
      </c>
      <c r="X44" s="242">
        <f t="shared" si="16"/>
        <v>-9.0858651283245662E-2</v>
      </c>
      <c r="Y44" s="242">
        <f t="shared" si="16"/>
        <v>-8.904925154898935E-2</v>
      </c>
      <c r="Z44" s="242">
        <f t="shared" si="16"/>
        <v>-8.6223912081701104E-2</v>
      </c>
      <c r="AA44" s="242">
        <f t="shared" si="16"/>
        <v>-8.3382210989557559E-2</v>
      </c>
      <c r="AB44" s="242">
        <f t="shared" si="16"/>
        <v>-8.0619915706501177E-2</v>
      </c>
      <c r="AC44" s="242">
        <f t="shared" si="16"/>
        <v>-7.7842894579803534E-2</v>
      </c>
      <c r="AD44" s="242">
        <f t="shared" si="16"/>
        <v>-7.5259014090646725E-2</v>
      </c>
      <c r="AE44" s="242">
        <f t="shared" si="16"/>
        <v>-7.2437825823161939E-2</v>
      </c>
      <c r="AF44" s="242">
        <f t="shared" si="16"/>
        <v>-6.9698135633355029E-2</v>
      </c>
      <c r="AG44" s="242">
        <f t="shared" si="16"/>
        <v>-6.7078307699389272E-2</v>
      </c>
      <c r="AH44" s="242">
        <f t="shared" si="16"/>
        <v>-6.4459562766547407E-2</v>
      </c>
      <c r="AI44" s="242">
        <f t="shared" si="16"/>
        <v>-6.1923026256677838E-2</v>
      </c>
    </row>
    <row r="45" spans="1:35" ht="25.5" x14ac:dyDescent="0.2">
      <c r="A45" s="376"/>
      <c r="B45" s="808">
        <f>B44+0.1</f>
        <v>61.1</v>
      </c>
      <c r="C45" s="241" t="s">
        <v>621</v>
      </c>
      <c r="D45" s="373" t="s">
        <v>126</v>
      </c>
      <c r="E45" s="241" t="s">
        <v>78</v>
      </c>
      <c r="F45" s="241">
        <v>2</v>
      </c>
      <c r="G45" s="570">
        <f t="shared" ref="G45:AI45" si="17">SUM(G46:G47)</f>
        <v>0</v>
      </c>
      <c r="H45" s="597">
        <f t="shared" si="17"/>
        <v>0</v>
      </c>
      <c r="I45" s="597">
        <f t="shared" si="17"/>
        <v>0</v>
      </c>
      <c r="J45" s="597">
        <f t="shared" si="17"/>
        <v>0</v>
      </c>
      <c r="K45" s="242">
        <f t="shared" si="17"/>
        <v>0</v>
      </c>
      <c r="L45" s="242">
        <f t="shared" si="17"/>
        <v>0</v>
      </c>
      <c r="M45" s="242">
        <f t="shared" si="17"/>
        <v>0</v>
      </c>
      <c r="N45" s="242">
        <f t="shared" si="17"/>
        <v>0</v>
      </c>
      <c r="O45" s="242">
        <f t="shared" si="17"/>
        <v>0</v>
      </c>
      <c r="P45" s="242">
        <f t="shared" si="17"/>
        <v>0</v>
      </c>
      <c r="Q45" s="242">
        <f t="shared" si="17"/>
        <v>0</v>
      </c>
      <c r="R45" s="242">
        <f t="shared" si="17"/>
        <v>0</v>
      </c>
      <c r="S45" s="242">
        <f t="shared" si="17"/>
        <v>0</v>
      </c>
      <c r="T45" s="242">
        <f t="shared" si="17"/>
        <v>0</v>
      </c>
      <c r="U45" s="242">
        <f t="shared" si="17"/>
        <v>0</v>
      </c>
      <c r="V45" s="242">
        <f t="shared" si="17"/>
        <v>0</v>
      </c>
      <c r="W45" s="242">
        <f t="shared" si="17"/>
        <v>0</v>
      </c>
      <c r="X45" s="242">
        <f t="shared" si="17"/>
        <v>0</v>
      </c>
      <c r="Y45" s="242">
        <f t="shared" si="17"/>
        <v>0</v>
      </c>
      <c r="Z45" s="242">
        <f t="shared" si="17"/>
        <v>0</v>
      </c>
      <c r="AA45" s="242">
        <f t="shared" si="17"/>
        <v>0</v>
      </c>
      <c r="AB45" s="242">
        <f t="shared" si="17"/>
        <v>0</v>
      </c>
      <c r="AC45" s="242">
        <f t="shared" si="17"/>
        <v>0</v>
      </c>
      <c r="AD45" s="242">
        <f t="shared" si="17"/>
        <v>0</v>
      </c>
      <c r="AE45" s="242">
        <f t="shared" si="17"/>
        <v>0</v>
      </c>
      <c r="AF45" s="242">
        <f t="shared" si="17"/>
        <v>0</v>
      </c>
      <c r="AG45" s="242">
        <f t="shared" si="17"/>
        <v>0</v>
      </c>
      <c r="AH45" s="242">
        <f t="shared" si="17"/>
        <v>0</v>
      </c>
      <c r="AI45" s="242">
        <f t="shared" si="17"/>
        <v>0</v>
      </c>
    </row>
    <row r="46" spans="1:35" x14ac:dyDescent="0.2">
      <c r="A46" s="376"/>
      <c r="B46" s="168" t="s">
        <v>126</v>
      </c>
      <c r="C46" s="571"/>
      <c r="D46" s="571"/>
      <c r="E46" s="222" t="s">
        <v>78</v>
      </c>
      <c r="F46" s="222">
        <v>2</v>
      </c>
      <c r="G46" s="570"/>
      <c r="H46" s="597"/>
      <c r="I46" s="597"/>
      <c r="J46" s="597"/>
      <c r="K46" s="576"/>
      <c r="L46" s="576"/>
      <c r="M46" s="576"/>
      <c r="N46" s="576"/>
      <c r="O46" s="576"/>
      <c r="P46" s="576"/>
      <c r="Q46" s="576"/>
      <c r="R46" s="576"/>
      <c r="S46" s="576"/>
      <c r="T46" s="576"/>
      <c r="U46" s="576"/>
      <c r="V46" s="576"/>
      <c r="W46" s="576"/>
      <c r="X46" s="576"/>
      <c r="Y46" s="576"/>
      <c r="Z46" s="576"/>
      <c r="AA46" s="576"/>
      <c r="AB46" s="576"/>
      <c r="AC46" s="576"/>
      <c r="AD46" s="576"/>
      <c r="AE46" s="576"/>
      <c r="AF46" s="576"/>
      <c r="AG46" s="576"/>
      <c r="AH46" s="576"/>
      <c r="AI46" s="577"/>
    </row>
    <row r="47" spans="1:35" x14ac:dyDescent="0.2">
      <c r="A47" s="376"/>
      <c r="B47" s="267" t="s">
        <v>126</v>
      </c>
      <c r="C47" s="575" t="s">
        <v>605</v>
      </c>
      <c r="D47" s="805" t="s">
        <v>126</v>
      </c>
      <c r="E47" s="393" t="s">
        <v>126</v>
      </c>
      <c r="F47" s="565"/>
      <c r="G47" s="561" t="s">
        <v>126</v>
      </c>
      <c r="H47" s="597" t="s">
        <v>126</v>
      </c>
      <c r="I47" s="597" t="s">
        <v>126</v>
      </c>
      <c r="J47" s="587" t="s">
        <v>126</v>
      </c>
      <c r="K47" s="566" t="s">
        <v>126</v>
      </c>
      <c r="L47" s="566" t="s">
        <v>126</v>
      </c>
      <c r="M47" s="566" t="s">
        <v>126</v>
      </c>
      <c r="N47" s="566" t="s">
        <v>126</v>
      </c>
      <c r="O47" s="566" t="s">
        <v>126</v>
      </c>
      <c r="P47" s="566" t="s">
        <v>126</v>
      </c>
      <c r="Q47" s="566" t="s">
        <v>126</v>
      </c>
      <c r="R47" s="566" t="s">
        <v>126</v>
      </c>
      <c r="S47" s="566" t="s">
        <v>126</v>
      </c>
      <c r="T47" s="566" t="s">
        <v>126</v>
      </c>
      <c r="U47" s="566" t="s">
        <v>126</v>
      </c>
      <c r="V47" s="566" t="s">
        <v>126</v>
      </c>
      <c r="W47" s="566" t="s">
        <v>126</v>
      </c>
      <c r="X47" s="566" t="s">
        <v>126</v>
      </c>
      <c r="Y47" s="566" t="s">
        <v>126</v>
      </c>
      <c r="Z47" s="566" t="s">
        <v>126</v>
      </c>
      <c r="AA47" s="566" t="s">
        <v>126</v>
      </c>
      <c r="AB47" s="566" t="s">
        <v>126</v>
      </c>
      <c r="AC47" s="566" t="s">
        <v>126</v>
      </c>
      <c r="AD47" s="566" t="s">
        <v>126</v>
      </c>
      <c r="AE47" s="566" t="s">
        <v>126</v>
      </c>
      <c r="AF47" s="566" t="s">
        <v>126</v>
      </c>
      <c r="AG47" s="566" t="s">
        <v>126</v>
      </c>
      <c r="AH47" s="566" t="s">
        <v>126</v>
      </c>
      <c r="AI47" s="567" t="s">
        <v>126</v>
      </c>
    </row>
    <row r="48" spans="1:35" ht="25.5" x14ac:dyDescent="0.2">
      <c r="A48" s="376"/>
      <c r="B48" s="808">
        <f>B45+0.1</f>
        <v>61.2</v>
      </c>
      <c r="C48" s="241" t="s">
        <v>622</v>
      </c>
      <c r="D48" s="373" t="s">
        <v>126</v>
      </c>
      <c r="E48" s="241" t="s">
        <v>78</v>
      </c>
      <c r="F48" s="241">
        <v>2</v>
      </c>
      <c r="G48" s="570">
        <f>SUM(G49:G50)</f>
        <v>0</v>
      </c>
      <c r="H48" s="597">
        <f>SUM(H49:H50)</f>
        <v>0</v>
      </c>
      <c r="I48" s="597">
        <f>SUM(I49:I50)</f>
        <v>0</v>
      </c>
      <c r="J48" s="597">
        <f>SUM(J49:J50)</f>
        <v>0</v>
      </c>
      <c r="K48" s="242">
        <f>SUM(K49:K50)</f>
        <v>0</v>
      </c>
      <c r="L48" s="242">
        <f t="shared" ref="L48:AI48" si="18">SUM(L49:L50)</f>
        <v>0</v>
      </c>
      <c r="M48" s="242">
        <f t="shared" si="18"/>
        <v>0</v>
      </c>
      <c r="N48" s="242">
        <f t="shared" si="18"/>
        <v>0</v>
      </c>
      <c r="O48" s="242">
        <f t="shared" si="18"/>
        <v>0</v>
      </c>
      <c r="P48" s="242">
        <f t="shared" si="18"/>
        <v>0</v>
      </c>
      <c r="Q48" s="242">
        <f t="shared" si="18"/>
        <v>0</v>
      </c>
      <c r="R48" s="242">
        <f t="shared" si="18"/>
        <v>0</v>
      </c>
      <c r="S48" s="242">
        <f t="shared" si="18"/>
        <v>0</v>
      </c>
      <c r="T48" s="242">
        <f t="shared" si="18"/>
        <v>0</v>
      </c>
      <c r="U48" s="242">
        <f t="shared" si="18"/>
        <v>0</v>
      </c>
      <c r="V48" s="242">
        <f t="shared" si="18"/>
        <v>0</v>
      </c>
      <c r="W48" s="242">
        <f t="shared" si="18"/>
        <v>0</v>
      </c>
      <c r="X48" s="242">
        <f t="shared" si="18"/>
        <v>0</v>
      </c>
      <c r="Y48" s="242">
        <f t="shared" si="18"/>
        <v>0</v>
      </c>
      <c r="Z48" s="242">
        <f t="shared" si="18"/>
        <v>0</v>
      </c>
      <c r="AA48" s="242">
        <f t="shared" si="18"/>
        <v>0</v>
      </c>
      <c r="AB48" s="242">
        <f t="shared" si="18"/>
        <v>0</v>
      </c>
      <c r="AC48" s="242">
        <f t="shared" si="18"/>
        <v>0</v>
      </c>
      <c r="AD48" s="242">
        <f t="shared" si="18"/>
        <v>0</v>
      </c>
      <c r="AE48" s="242">
        <f t="shared" si="18"/>
        <v>0</v>
      </c>
      <c r="AF48" s="242">
        <f t="shared" si="18"/>
        <v>0</v>
      </c>
      <c r="AG48" s="242">
        <f t="shared" si="18"/>
        <v>0</v>
      </c>
      <c r="AH48" s="242">
        <f t="shared" si="18"/>
        <v>0</v>
      </c>
      <c r="AI48" s="242">
        <f t="shared" si="18"/>
        <v>0</v>
      </c>
    </row>
    <row r="49" spans="1:35" x14ac:dyDescent="0.2">
      <c r="A49" s="376"/>
      <c r="B49" s="168" t="s">
        <v>126</v>
      </c>
      <c r="C49" s="571"/>
      <c r="D49" s="571"/>
      <c r="E49" s="222" t="s">
        <v>78</v>
      </c>
      <c r="F49" s="222">
        <v>2</v>
      </c>
      <c r="G49" s="570"/>
      <c r="H49" s="597"/>
      <c r="I49" s="597"/>
      <c r="J49" s="597"/>
      <c r="K49" s="576"/>
      <c r="L49" s="576"/>
      <c r="M49" s="576"/>
      <c r="N49" s="576"/>
      <c r="O49" s="576"/>
      <c r="P49" s="576"/>
      <c r="Q49" s="576"/>
      <c r="R49" s="576"/>
      <c r="S49" s="576"/>
      <c r="T49" s="576"/>
      <c r="U49" s="576"/>
      <c r="V49" s="576"/>
      <c r="W49" s="576"/>
      <c r="X49" s="576"/>
      <c r="Y49" s="576"/>
      <c r="Z49" s="576"/>
      <c r="AA49" s="576"/>
      <c r="AB49" s="576"/>
      <c r="AC49" s="576"/>
      <c r="AD49" s="576"/>
      <c r="AE49" s="576"/>
      <c r="AF49" s="576"/>
      <c r="AG49" s="576"/>
      <c r="AH49" s="576"/>
      <c r="AI49" s="577"/>
    </row>
    <row r="50" spans="1:35" x14ac:dyDescent="0.2">
      <c r="A50" s="376"/>
      <c r="B50" s="267" t="s">
        <v>126</v>
      </c>
      <c r="C50" s="575" t="s">
        <v>605</v>
      </c>
      <c r="D50" s="805" t="s">
        <v>126</v>
      </c>
      <c r="E50" s="393" t="s">
        <v>126</v>
      </c>
      <c r="F50" s="565"/>
      <c r="G50" s="561" t="s">
        <v>126</v>
      </c>
      <c r="H50" s="597" t="s">
        <v>126</v>
      </c>
      <c r="I50" s="597" t="s">
        <v>126</v>
      </c>
      <c r="J50" s="587" t="s">
        <v>126</v>
      </c>
      <c r="K50" s="566" t="s">
        <v>126</v>
      </c>
      <c r="L50" s="566" t="s">
        <v>126</v>
      </c>
      <c r="M50" s="566" t="s">
        <v>126</v>
      </c>
      <c r="N50" s="566" t="s">
        <v>126</v>
      </c>
      <c r="O50" s="566" t="s">
        <v>126</v>
      </c>
      <c r="P50" s="566" t="s">
        <v>126</v>
      </c>
      <c r="Q50" s="566" t="s">
        <v>126</v>
      </c>
      <c r="R50" s="566" t="s">
        <v>126</v>
      </c>
      <c r="S50" s="566" t="s">
        <v>126</v>
      </c>
      <c r="T50" s="566" t="s">
        <v>126</v>
      </c>
      <c r="U50" s="566" t="s">
        <v>126</v>
      </c>
      <c r="V50" s="566" t="s">
        <v>126</v>
      </c>
      <c r="W50" s="566" t="s">
        <v>126</v>
      </c>
      <c r="X50" s="566" t="s">
        <v>126</v>
      </c>
      <c r="Y50" s="566" t="s">
        <v>126</v>
      </c>
      <c r="Z50" s="566" t="s">
        <v>126</v>
      </c>
      <c r="AA50" s="566" t="s">
        <v>126</v>
      </c>
      <c r="AB50" s="566" t="s">
        <v>126</v>
      </c>
      <c r="AC50" s="566" t="s">
        <v>126</v>
      </c>
      <c r="AD50" s="566" t="s">
        <v>126</v>
      </c>
      <c r="AE50" s="566" t="s">
        <v>126</v>
      </c>
      <c r="AF50" s="566" t="s">
        <v>126</v>
      </c>
      <c r="AG50" s="566" t="s">
        <v>126</v>
      </c>
      <c r="AH50" s="566" t="s">
        <v>126</v>
      </c>
      <c r="AI50" s="567" t="s">
        <v>126</v>
      </c>
    </row>
    <row r="51" spans="1:35" ht="25.5" x14ac:dyDescent="0.2">
      <c r="A51" s="376"/>
      <c r="B51" s="808">
        <f>B48+0.1</f>
        <v>61.300000000000004</v>
      </c>
      <c r="C51" s="241" t="s">
        <v>623</v>
      </c>
      <c r="D51" s="373" t="s">
        <v>126</v>
      </c>
      <c r="E51" s="241" t="s">
        <v>78</v>
      </c>
      <c r="F51" s="241">
        <v>2</v>
      </c>
      <c r="G51" s="570">
        <f>SUM(G52:G54)</f>
        <v>0</v>
      </c>
      <c r="H51" s="597">
        <f>SUM(H52:H54)</f>
        <v>0</v>
      </c>
      <c r="I51" s="597">
        <f>SUM(I52:I54)</f>
        <v>0</v>
      </c>
      <c r="J51" s="597">
        <f>SUM(J52:J54)</f>
        <v>0</v>
      </c>
      <c r="K51" s="242">
        <f>SUM(K52:K54)</f>
        <v>-8.452547752230994E-4</v>
      </c>
      <c r="L51" s="242">
        <f t="shared" ref="L51:AI51" si="19">SUM(L52:L54)</f>
        <v>-1.644020537808928E-3</v>
      </c>
      <c r="M51" s="242">
        <f t="shared" si="19"/>
        <v>-2.3988541834525363E-3</v>
      </c>
      <c r="N51" s="242">
        <f t="shared" si="19"/>
        <v>-3.1121719785857458E-3</v>
      </c>
      <c r="O51" s="242">
        <f t="shared" si="19"/>
        <v>-3.7862572949866292E-3</v>
      </c>
      <c r="P51" s="242">
        <f t="shared" si="19"/>
        <v>0.13445375279756278</v>
      </c>
      <c r="Q51" s="242">
        <f t="shared" si="19"/>
        <v>0.2630356148067779</v>
      </c>
      <c r="R51" s="242">
        <f t="shared" si="19"/>
        <v>0.3903659844552505</v>
      </c>
      <c r="S51" s="242">
        <f t="shared" si="19"/>
        <v>0.51645046308103093</v>
      </c>
      <c r="T51" s="242">
        <f t="shared" si="19"/>
        <v>0.64102361674942432</v>
      </c>
      <c r="U51" s="242">
        <f t="shared" si="19"/>
        <v>0.62809492475098794</v>
      </c>
      <c r="V51" s="242">
        <f t="shared" si="19"/>
        <v>0.61551081082041814</v>
      </c>
      <c r="W51" s="242">
        <f t="shared" si="19"/>
        <v>0.60325868256286141</v>
      </c>
      <c r="X51" s="242">
        <f t="shared" si="19"/>
        <v>0.59132607442309659</v>
      </c>
      <c r="Y51" s="242">
        <f t="shared" si="19"/>
        <v>0.57970114208169821</v>
      </c>
      <c r="Z51" s="242">
        <f t="shared" si="19"/>
        <v>0.56967480272653259</v>
      </c>
      <c r="AA51" s="242">
        <f t="shared" si="19"/>
        <v>0.5599247388703793</v>
      </c>
      <c r="AB51" s="242">
        <f t="shared" si="19"/>
        <v>0.55036240097930722</v>
      </c>
      <c r="AC51" s="242">
        <f t="shared" si="19"/>
        <v>0.5409787290172704</v>
      </c>
      <c r="AD51" s="242">
        <f t="shared" si="19"/>
        <v>0.53177856675957758</v>
      </c>
      <c r="AE51" s="242">
        <f t="shared" si="19"/>
        <v>0.52303183738389558</v>
      </c>
      <c r="AF51" s="242">
        <f t="shared" si="19"/>
        <v>0.51444956119408691</v>
      </c>
      <c r="AG51" s="242">
        <f t="shared" si="19"/>
        <v>0.50606886401395423</v>
      </c>
      <c r="AH51" s="242">
        <f t="shared" si="19"/>
        <v>0.4978423207977225</v>
      </c>
      <c r="AI51" s="242">
        <f t="shared" si="19"/>
        <v>0.48977564781498445</v>
      </c>
    </row>
    <row r="52" spans="1:35" x14ac:dyDescent="0.2">
      <c r="A52" s="376"/>
      <c r="B52" s="588"/>
      <c r="C52" s="571" t="s">
        <v>804</v>
      </c>
      <c r="D52" s="571"/>
      <c r="E52" s="222" t="s">
        <v>78</v>
      </c>
      <c r="F52" s="222">
        <v>2</v>
      </c>
      <c r="G52" s="570"/>
      <c r="H52" s="597"/>
      <c r="I52" s="597"/>
      <c r="J52" s="597"/>
      <c r="K52" s="576">
        <v>-8.452547752230994E-4</v>
      </c>
      <c r="L52" s="576">
        <v>-1.644020537808928E-3</v>
      </c>
      <c r="M52" s="576">
        <v>-2.3988541834525363E-3</v>
      </c>
      <c r="N52" s="576">
        <v>-3.1121719785857458E-3</v>
      </c>
      <c r="O52" s="576">
        <v>-3.7862572949866292E-3</v>
      </c>
      <c r="P52" s="576">
        <v>-4.4232679189854639E-3</v>
      </c>
      <c r="Q52" s="576">
        <v>-5.0252429586643632E-3</v>
      </c>
      <c r="R52" s="576">
        <v>-5.5941093711609222E-3</v>
      </c>
      <c r="S52" s="576">
        <v>-6.1316881309701702E-3</v>
      </c>
      <c r="T52" s="576">
        <v>-6.6397000589899103E-3</v>
      </c>
      <c r="U52" s="576">
        <v>-7.1197713309685655E-3</v>
      </c>
      <c r="V52" s="576">
        <v>-7.5734386829883933E-3</v>
      </c>
      <c r="W52" s="576">
        <v>-8.0021543306471304E-3</v>
      </c>
      <c r="X52" s="576">
        <v>-8.4072906176846374E-3</v>
      </c>
      <c r="Y52" s="576">
        <v>-8.7901444089350834E-3</v>
      </c>
      <c r="Z52" s="576">
        <v>-8.3066864664436517E-3</v>
      </c>
      <c r="AA52" s="576">
        <v>-7.8498187107892518E-3</v>
      </c>
      <c r="AB52" s="576">
        <v>-7.4180786816958437E-3</v>
      </c>
      <c r="AC52" s="576">
        <v>-7.0100843542025715E-3</v>
      </c>
      <c r="AD52" s="576">
        <v>-6.6245297147214301E-3</v>
      </c>
      <c r="AE52" s="576">
        <v>-5.9875190907225963E-3</v>
      </c>
      <c r="AF52" s="576">
        <v>-5.3855440510436978E-3</v>
      </c>
      <c r="AG52" s="576">
        <v>-4.816677638547138E-3</v>
      </c>
      <c r="AH52" s="576">
        <v>-4.2790988787378892E-3</v>
      </c>
      <c r="AI52" s="576">
        <v>-3.7710869507181491E-3</v>
      </c>
    </row>
    <row r="53" spans="1:35" x14ac:dyDescent="0.2">
      <c r="A53" s="376"/>
      <c r="B53" s="588"/>
      <c r="C53" s="571" t="s">
        <v>814</v>
      </c>
      <c r="D53" s="571"/>
      <c r="E53" s="222" t="s">
        <v>78</v>
      </c>
      <c r="F53" s="365">
        <v>2</v>
      </c>
      <c r="G53" s="561"/>
      <c r="H53" s="597"/>
      <c r="I53" s="597"/>
      <c r="J53" s="587"/>
      <c r="K53" s="566">
        <v>0</v>
      </c>
      <c r="L53" s="566">
        <v>0</v>
      </c>
      <c r="M53" s="566">
        <v>0</v>
      </c>
      <c r="N53" s="566">
        <v>0</v>
      </c>
      <c r="O53" s="566">
        <v>0</v>
      </c>
      <c r="P53" s="566">
        <v>0.13887702071654823</v>
      </c>
      <c r="Q53" s="566">
        <v>0.26806085776544225</v>
      </c>
      <c r="R53" s="566">
        <v>0.39596009382641145</v>
      </c>
      <c r="S53" s="566">
        <v>0.52258215121200113</v>
      </c>
      <c r="T53" s="566">
        <v>0.64766331680841427</v>
      </c>
      <c r="U53" s="566">
        <v>0.63521469608195646</v>
      </c>
      <c r="V53" s="566">
        <v>0.62308424950340657</v>
      </c>
      <c r="W53" s="566">
        <v>0.61126083689350852</v>
      </c>
      <c r="X53" s="566">
        <v>0.59973336504078123</v>
      </c>
      <c r="Y53" s="566">
        <v>0.58849128649063331</v>
      </c>
      <c r="Z53" s="566">
        <v>0.57798148919297621</v>
      </c>
      <c r="AA53" s="566">
        <v>0.56777455758116857</v>
      </c>
      <c r="AB53" s="566">
        <v>0.55778047966100308</v>
      </c>
      <c r="AC53" s="566">
        <v>0.54798881337147298</v>
      </c>
      <c r="AD53" s="566">
        <v>0.53840309647429896</v>
      </c>
      <c r="AE53" s="566">
        <v>0.52901935647461817</v>
      </c>
      <c r="AF53" s="566">
        <v>0.51983510524513066</v>
      </c>
      <c r="AG53" s="566">
        <v>0.51088554165250133</v>
      </c>
      <c r="AH53" s="566">
        <v>0.5021214196764604</v>
      </c>
      <c r="AI53" s="811">
        <v>0.4935467347657026</v>
      </c>
    </row>
    <row r="54" spans="1:35" x14ac:dyDescent="0.2">
      <c r="A54" s="376"/>
      <c r="B54" s="267" t="s">
        <v>126</v>
      </c>
      <c r="C54" s="575" t="s">
        <v>605</v>
      </c>
      <c r="D54" s="805" t="s">
        <v>126</v>
      </c>
      <c r="E54" s="393" t="s">
        <v>126</v>
      </c>
      <c r="F54" s="565"/>
      <c r="G54" s="561" t="s">
        <v>126</v>
      </c>
      <c r="H54" s="597" t="s">
        <v>126</v>
      </c>
      <c r="I54" s="597" t="s">
        <v>126</v>
      </c>
      <c r="J54" s="587" t="s">
        <v>126</v>
      </c>
      <c r="K54" s="566" t="s">
        <v>126</v>
      </c>
      <c r="L54" s="566" t="s">
        <v>126</v>
      </c>
      <c r="M54" s="566" t="s">
        <v>126</v>
      </c>
      <c r="N54" s="566" t="s">
        <v>126</v>
      </c>
      <c r="O54" s="566" t="s">
        <v>126</v>
      </c>
      <c r="P54" s="566" t="s">
        <v>126</v>
      </c>
      <c r="Q54" s="566" t="s">
        <v>126</v>
      </c>
      <c r="R54" s="566" t="s">
        <v>126</v>
      </c>
      <c r="S54" s="566" t="s">
        <v>126</v>
      </c>
      <c r="T54" s="566" t="s">
        <v>126</v>
      </c>
      <c r="U54" s="566" t="s">
        <v>126</v>
      </c>
      <c r="V54" s="566" t="s">
        <v>126</v>
      </c>
      <c r="W54" s="566" t="s">
        <v>126</v>
      </c>
      <c r="X54" s="566" t="s">
        <v>126</v>
      </c>
      <c r="Y54" s="566" t="s">
        <v>126</v>
      </c>
      <c r="Z54" s="566" t="s">
        <v>126</v>
      </c>
      <c r="AA54" s="566" t="s">
        <v>126</v>
      </c>
      <c r="AB54" s="566" t="s">
        <v>126</v>
      </c>
      <c r="AC54" s="566" t="s">
        <v>126</v>
      </c>
      <c r="AD54" s="566" t="s">
        <v>126</v>
      </c>
      <c r="AE54" s="566" t="s">
        <v>126</v>
      </c>
      <c r="AF54" s="566" t="s">
        <v>126</v>
      </c>
      <c r="AG54" s="566" t="s">
        <v>126</v>
      </c>
      <c r="AH54" s="566" t="s">
        <v>126</v>
      </c>
      <c r="AI54" s="567" t="s">
        <v>126</v>
      </c>
    </row>
    <row r="55" spans="1:35" ht="25.5" x14ac:dyDescent="0.2">
      <c r="A55" s="376"/>
      <c r="B55" s="808">
        <f>B51+0.1</f>
        <v>61.400000000000006</v>
      </c>
      <c r="C55" s="241" t="s">
        <v>624</v>
      </c>
      <c r="D55" s="373" t="s">
        <v>126</v>
      </c>
      <c r="E55" s="241" t="s">
        <v>78</v>
      </c>
      <c r="F55" s="241">
        <v>2</v>
      </c>
      <c r="G55" s="570">
        <f t="shared" ref="G55:AI55" si="20">SUM(G56:G57)</f>
        <v>0</v>
      </c>
      <c r="H55" s="597">
        <f t="shared" si="20"/>
        <v>0</v>
      </c>
      <c r="I55" s="597">
        <f t="shared" si="20"/>
        <v>0</v>
      </c>
      <c r="J55" s="597">
        <f t="shared" si="20"/>
        <v>0</v>
      </c>
      <c r="K55" s="242">
        <f t="shared" si="20"/>
        <v>0</v>
      </c>
      <c r="L55" s="242">
        <f t="shared" si="20"/>
        <v>0</v>
      </c>
      <c r="M55" s="242">
        <f t="shared" si="20"/>
        <v>0</v>
      </c>
      <c r="N55" s="242">
        <f t="shared" si="20"/>
        <v>0</v>
      </c>
      <c r="O55" s="242">
        <f t="shared" si="20"/>
        <v>0</v>
      </c>
      <c r="P55" s="242">
        <f t="shared" si="20"/>
        <v>-0.16963562287360809</v>
      </c>
      <c r="Q55" s="242">
        <f t="shared" si="20"/>
        <v>-0.31466404328983255</v>
      </c>
      <c r="R55" s="242">
        <f t="shared" si="20"/>
        <v>-0.4579806422125845</v>
      </c>
      <c r="S55" s="242">
        <f t="shared" si="20"/>
        <v>-0.5994831137839719</v>
      </c>
      <c r="T55" s="242">
        <f t="shared" si="20"/>
        <v>-0.73903667924530803</v>
      </c>
      <c r="U55" s="242">
        <f t="shared" si="20"/>
        <v>-0.72428030040291791</v>
      </c>
      <c r="V55" s="242">
        <f t="shared" si="20"/>
        <v>-0.7098801554448203</v>
      </c>
      <c r="W55" s="242">
        <f t="shared" si="20"/>
        <v>-0.69583925330775587</v>
      </c>
      <c r="X55" s="242">
        <f t="shared" si="20"/>
        <v>-0.68218472570634225</v>
      </c>
      <c r="Y55" s="242">
        <f t="shared" si="20"/>
        <v>-0.66875039363068756</v>
      </c>
      <c r="Z55" s="242">
        <f t="shared" si="20"/>
        <v>-0.6558987148082337</v>
      </c>
      <c r="AA55" s="242">
        <f t="shared" si="20"/>
        <v>-0.64330694985993686</v>
      </c>
      <c r="AB55" s="242">
        <f t="shared" si="20"/>
        <v>-0.6309823166858084</v>
      </c>
      <c r="AC55" s="242">
        <f t="shared" si="20"/>
        <v>-0.61882162359707393</v>
      </c>
      <c r="AD55" s="242">
        <f t="shared" si="20"/>
        <v>-0.6070375808502243</v>
      </c>
      <c r="AE55" s="242">
        <f t="shared" si="20"/>
        <v>-0.59546966320705752</v>
      </c>
      <c r="AF55" s="242">
        <f t="shared" si="20"/>
        <v>-0.58414769682744194</v>
      </c>
      <c r="AG55" s="242">
        <f t="shared" si="20"/>
        <v>-0.57314717171334351</v>
      </c>
      <c r="AH55" s="242">
        <f t="shared" si="20"/>
        <v>-0.56230188356426991</v>
      </c>
      <c r="AI55" s="242">
        <f t="shared" si="20"/>
        <v>-0.55169867407166229</v>
      </c>
    </row>
    <row r="56" spans="1:35" x14ac:dyDescent="0.2">
      <c r="A56" s="376"/>
      <c r="B56" s="168"/>
      <c r="C56" s="571" t="s">
        <v>814</v>
      </c>
      <c r="D56" s="571"/>
      <c r="E56" s="222" t="s">
        <v>78</v>
      </c>
      <c r="F56" s="365">
        <v>2</v>
      </c>
      <c r="G56" s="561"/>
      <c r="H56" s="597"/>
      <c r="I56" s="597"/>
      <c r="J56" s="587"/>
      <c r="K56" s="566">
        <v>0</v>
      </c>
      <c r="L56" s="566">
        <v>0</v>
      </c>
      <c r="M56" s="566">
        <v>0</v>
      </c>
      <c r="N56" s="566">
        <v>0</v>
      </c>
      <c r="O56" s="566">
        <v>0</v>
      </c>
      <c r="P56" s="566">
        <v>-0.16963562287360809</v>
      </c>
      <c r="Q56" s="566">
        <v>-0.31466404328983255</v>
      </c>
      <c r="R56" s="566">
        <v>-0.4579806422125845</v>
      </c>
      <c r="S56" s="566">
        <v>-0.5994831137839719</v>
      </c>
      <c r="T56" s="566">
        <v>-0.73903667924530803</v>
      </c>
      <c r="U56" s="566">
        <v>-0.72428030040291791</v>
      </c>
      <c r="V56" s="566">
        <v>-0.7098801554448203</v>
      </c>
      <c r="W56" s="566">
        <v>-0.69583925330775587</v>
      </c>
      <c r="X56" s="566">
        <v>-0.68218472570634225</v>
      </c>
      <c r="Y56" s="566">
        <v>-0.66875039363068756</v>
      </c>
      <c r="Z56" s="566">
        <v>-0.6558987148082337</v>
      </c>
      <c r="AA56" s="566">
        <v>-0.64330694985993686</v>
      </c>
      <c r="AB56" s="566">
        <v>-0.6309823166858084</v>
      </c>
      <c r="AC56" s="566">
        <v>-0.61882162359707393</v>
      </c>
      <c r="AD56" s="566">
        <v>-0.6070375808502243</v>
      </c>
      <c r="AE56" s="566">
        <v>-0.59546966320705752</v>
      </c>
      <c r="AF56" s="566">
        <v>-0.58414769682744194</v>
      </c>
      <c r="AG56" s="566">
        <v>-0.57314717171334351</v>
      </c>
      <c r="AH56" s="566">
        <v>-0.56230188356426991</v>
      </c>
      <c r="AI56" s="567">
        <v>-0.55169867407166229</v>
      </c>
    </row>
    <row r="57" spans="1:35" x14ac:dyDescent="0.2">
      <c r="A57" s="376"/>
      <c r="B57" s="267" t="s">
        <v>126</v>
      </c>
      <c r="C57" s="575" t="s">
        <v>605</v>
      </c>
      <c r="D57" s="805" t="s">
        <v>126</v>
      </c>
      <c r="E57" s="393" t="s">
        <v>126</v>
      </c>
      <c r="F57" s="565"/>
      <c r="G57" s="561" t="s">
        <v>126</v>
      </c>
      <c r="H57" s="597" t="s">
        <v>126</v>
      </c>
      <c r="I57" s="597" t="s">
        <v>126</v>
      </c>
      <c r="J57" s="587" t="s">
        <v>126</v>
      </c>
      <c r="K57" s="566" t="s">
        <v>126</v>
      </c>
      <c r="L57" s="566" t="s">
        <v>126</v>
      </c>
      <c r="M57" s="566" t="s">
        <v>126</v>
      </c>
      <c r="N57" s="566" t="s">
        <v>126</v>
      </c>
      <c r="O57" s="566" t="s">
        <v>126</v>
      </c>
      <c r="P57" s="566" t="s">
        <v>126</v>
      </c>
      <c r="Q57" s="566" t="s">
        <v>126</v>
      </c>
      <c r="R57" s="566" t="s">
        <v>126</v>
      </c>
      <c r="S57" s="566" t="s">
        <v>126</v>
      </c>
      <c r="T57" s="566" t="s">
        <v>126</v>
      </c>
      <c r="U57" s="566" t="s">
        <v>126</v>
      </c>
      <c r="V57" s="566" t="s">
        <v>126</v>
      </c>
      <c r="W57" s="566" t="s">
        <v>126</v>
      </c>
      <c r="X57" s="566" t="s">
        <v>126</v>
      </c>
      <c r="Y57" s="566" t="s">
        <v>126</v>
      </c>
      <c r="Z57" s="566" t="s">
        <v>126</v>
      </c>
      <c r="AA57" s="566" t="s">
        <v>126</v>
      </c>
      <c r="AB57" s="566" t="s">
        <v>126</v>
      </c>
      <c r="AC57" s="566" t="s">
        <v>126</v>
      </c>
      <c r="AD57" s="566" t="s">
        <v>126</v>
      </c>
      <c r="AE57" s="566" t="s">
        <v>126</v>
      </c>
      <c r="AF57" s="566" t="s">
        <v>126</v>
      </c>
      <c r="AG57" s="566" t="s">
        <v>126</v>
      </c>
      <c r="AH57" s="566" t="s">
        <v>126</v>
      </c>
      <c r="AI57" s="567" t="s">
        <v>126</v>
      </c>
    </row>
    <row r="58" spans="1:35" x14ac:dyDescent="0.2">
      <c r="A58" s="376"/>
      <c r="B58" s="808">
        <f>B55+0.1</f>
        <v>61.500000000000007</v>
      </c>
      <c r="C58" s="241" t="s">
        <v>625</v>
      </c>
      <c r="D58" s="373" t="s">
        <v>126</v>
      </c>
      <c r="E58" s="241" t="s">
        <v>78</v>
      </c>
      <c r="F58" s="241">
        <v>2</v>
      </c>
      <c r="G58" s="570">
        <f t="shared" ref="G58:AI58" si="21">SUM(G59:G60)</f>
        <v>0</v>
      </c>
      <c r="H58" s="597">
        <f t="shared" si="21"/>
        <v>0</v>
      </c>
      <c r="I58" s="597">
        <f t="shared" si="21"/>
        <v>0</v>
      </c>
      <c r="J58" s="597">
        <f t="shared" si="21"/>
        <v>0</v>
      </c>
      <c r="K58" s="242">
        <f t="shared" si="21"/>
        <v>0</v>
      </c>
      <c r="L58" s="242">
        <f t="shared" si="21"/>
        <v>0</v>
      </c>
      <c r="M58" s="242">
        <f t="shared" si="21"/>
        <v>0</v>
      </c>
      <c r="N58" s="242">
        <f t="shared" si="21"/>
        <v>0</v>
      </c>
      <c r="O58" s="242">
        <f t="shared" si="21"/>
        <v>0</v>
      </c>
      <c r="P58" s="242">
        <f t="shared" si="21"/>
        <v>0</v>
      </c>
      <c r="Q58" s="242">
        <f t="shared" si="21"/>
        <v>0</v>
      </c>
      <c r="R58" s="242">
        <f t="shared" si="21"/>
        <v>0</v>
      </c>
      <c r="S58" s="242">
        <f t="shared" si="21"/>
        <v>0</v>
      </c>
      <c r="T58" s="242">
        <f t="shared" si="21"/>
        <v>0</v>
      </c>
      <c r="U58" s="242">
        <f t="shared" si="21"/>
        <v>0</v>
      </c>
      <c r="V58" s="242">
        <f t="shared" si="21"/>
        <v>0</v>
      </c>
      <c r="W58" s="242">
        <f t="shared" si="21"/>
        <v>0</v>
      </c>
      <c r="X58" s="242">
        <f t="shared" si="21"/>
        <v>0</v>
      </c>
      <c r="Y58" s="242">
        <f t="shared" si="21"/>
        <v>0</v>
      </c>
      <c r="Z58" s="242">
        <f t="shared" si="21"/>
        <v>0</v>
      </c>
      <c r="AA58" s="242">
        <f t="shared" si="21"/>
        <v>0</v>
      </c>
      <c r="AB58" s="242">
        <f t="shared" si="21"/>
        <v>0</v>
      </c>
      <c r="AC58" s="242">
        <f t="shared" si="21"/>
        <v>0</v>
      </c>
      <c r="AD58" s="242">
        <f t="shared" si="21"/>
        <v>0</v>
      </c>
      <c r="AE58" s="242">
        <f t="shared" si="21"/>
        <v>0</v>
      </c>
      <c r="AF58" s="242">
        <f t="shared" si="21"/>
        <v>0</v>
      </c>
      <c r="AG58" s="242">
        <f t="shared" si="21"/>
        <v>0</v>
      </c>
      <c r="AH58" s="242">
        <f t="shared" si="21"/>
        <v>0</v>
      </c>
      <c r="AI58" s="242">
        <f t="shared" si="21"/>
        <v>0</v>
      </c>
    </row>
    <row r="59" spans="1:35" x14ac:dyDescent="0.2">
      <c r="A59" s="376"/>
      <c r="B59" s="168" t="s">
        <v>126</v>
      </c>
      <c r="C59" s="571"/>
      <c r="D59" s="571"/>
      <c r="E59" s="363" t="s">
        <v>78</v>
      </c>
      <c r="F59" s="363">
        <v>2</v>
      </c>
      <c r="G59" s="570"/>
      <c r="H59" s="597"/>
      <c r="I59" s="597"/>
      <c r="J59" s="597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577"/>
    </row>
    <row r="60" spans="1:35" x14ac:dyDescent="0.2">
      <c r="A60" s="376"/>
      <c r="B60" s="267" t="s">
        <v>126</v>
      </c>
      <c r="C60" s="575" t="s">
        <v>605</v>
      </c>
      <c r="D60" s="805" t="s">
        <v>126</v>
      </c>
      <c r="E60" s="565" t="s">
        <v>126</v>
      </c>
      <c r="F60" s="565"/>
      <c r="G60" s="561" t="s">
        <v>126</v>
      </c>
      <c r="H60" s="587" t="s">
        <v>126</v>
      </c>
      <c r="I60" s="587" t="s">
        <v>126</v>
      </c>
      <c r="J60" s="587" t="s">
        <v>126</v>
      </c>
      <c r="K60" s="566" t="s">
        <v>126</v>
      </c>
      <c r="L60" s="566" t="s">
        <v>126</v>
      </c>
      <c r="M60" s="566" t="s">
        <v>126</v>
      </c>
      <c r="N60" s="566" t="s">
        <v>126</v>
      </c>
      <c r="O60" s="566" t="s">
        <v>126</v>
      </c>
      <c r="P60" s="566" t="s">
        <v>126</v>
      </c>
      <c r="Q60" s="566" t="s">
        <v>126</v>
      </c>
      <c r="R60" s="566" t="s">
        <v>126</v>
      </c>
      <c r="S60" s="566" t="s">
        <v>126</v>
      </c>
      <c r="T60" s="566" t="s">
        <v>126</v>
      </c>
      <c r="U60" s="566" t="s">
        <v>126</v>
      </c>
      <c r="V60" s="566" t="s">
        <v>126</v>
      </c>
      <c r="W60" s="566" t="s">
        <v>126</v>
      </c>
      <c r="X60" s="566" t="s">
        <v>126</v>
      </c>
      <c r="Y60" s="566" t="s">
        <v>126</v>
      </c>
      <c r="Z60" s="566" t="s">
        <v>126</v>
      </c>
      <c r="AA60" s="566" t="s">
        <v>126</v>
      </c>
      <c r="AB60" s="566" t="s">
        <v>126</v>
      </c>
      <c r="AC60" s="566" t="s">
        <v>126</v>
      </c>
      <c r="AD60" s="566" t="s">
        <v>126</v>
      </c>
      <c r="AE60" s="566" t="s">
        <v>126</v>
      </c>
      <c r="AF60" s="566" t="s">
        <v>126</v>
      </c>
      <c r="AG60" s="566" t="s">
        <v>126</v>
      </c>
      <c r="AH60" s="566" t="s">
        <v>126</v>
      </c>
      <c r="AI60" s="567" t="s">
        <v>126</v>
      </c>
    </row>
    <row r="61" spans="1:35" ht="25.5" x14ac:dyDescent="0.2">
      <c r="A61" s="375"/>
      <c r="B61" s="808">
        <f>B58+0.1</f>
        <v>61.600000000000009</v>
      </c>
      <c r="C61" s="241" t="s">
        <v>626</v>
      </c>
      <c r="D61" s="373"/>
      <c r="E61" s="366" t="s">
        <v>627</v>
      </c>
      <c r="F61" s="366">
        <v>2</v>
      </c>
      <c r="G61" s="570">
        <f t="shared" ref="G61:AI61" si="22">SUM(G62:G63)</f>
        <v>0</v>
      </c>
      <c r="H61" s="597">
        <f t="shared" si="22"/>
        <v>0</v>
      </c>
      <c r="I61" s="597">
        <f t="shared" si="22"/>
        <v>0</v>
      </c>
      <c r="J61" s="597">
        <f t="shared" si="22"/>
        <v>0</v>
      </c>
      <c r="K61" s="242">
        <f t="shared" si="22"/>
        <v>0</v>
      </c>
      <c r="L61" s="242">
        <f t="shared" si="22"/>
        <v>0</v>
      </c>
      <c r="M61" s="242">
        <f t="shared" si="22"/>
        <v>0</v>
      </c>
      <c r="N61" s="242">
        <f t="shared" si="22"/>
        <v>0</v>
      </c>
      <c r="O61" s="242">
        <f t="shared" si="22"/>
        <v>0</v>
      </c>
      <c r="P61" s="242">
        <f t="shared" si="22"/>
        <v>0</v>
      </c>
      <c r="Q61" s="242">
        <f t="shared" si="22"/>
        <v>0</v>
      </c>
      <c r="R61" s="242">
        <f t="shared" si="22"/>
        <v>0</v>
      </c>
      <c r="S61" s="242">
        <f t="shared" si="22"/>
        <v>0</v>
      </c>
      <c r="T61" s="242">
        <f t="shared" si="22"/>
        <v>0</v>
      </c>
      <c r="U61" s="242">
        <f t="shared" si="22"/>
        <v>0</v>
      </c>
      <c r="V61" s="242">
        <f t="shared" si="22"/>
        <v>0</v>
      </c>
      <c r="W61" s="242">
        <f t="shared" si="22"/>
        <v>0</v>
      </c>
      <c r="X61" s="242">
        <f t="shared" si="22"/>
        <v>0</v>
      </c>
      <c r="Y61" s="242">
        <f t="shared" si="22"/>
        <v>0</v>
      </c>
      <c r="Z61" s="242">
        <f t="shared" si="22"/>
        <v>0</v>
      </c>
      <c r="AA61" s="242">
        <f t="shared" si="22"/>
        <v>0</v>
      </c>
      <c r="AB61" s="242">
        <f t="shared" si="22"/>
        <v>0</v>
      </c>
      <c r="AC61" s="242">
        <f t="shared" si="22"/>
        <v>0</v>
      </c>
      <c r="AD61" s="242">
        <f t="shared" si="22"/>
        <v>0</v>
      </c>
      <c r="AE61" s="242">
        <f t="shared" si="22"/>
        <v>0</v>
      </c>
      <c r="AF61" s="242">
        <f t="shared" si="22"/>
        <v>0</v>
      </c>
      <c r="AG61" s="242">
        <f t="shared" si="22"/>
        <v>0</v>
      </c>
      <c r="AH61" s="242">
        <f t="shared" si="22"/>
        <v>0</v>
      </c>
      <c r="AI61" s="242">
        <f t="shared" si="22"/>
        <v>0</v>
      </c>
    </row>
    <row r="62" spans="1:35" x14ac:dyDescent="0.2">
      <c r="A62" s="375"/>
      <c r="B62" s="168" t="s">
        <v>126</v>
      </c>
      <c r="C62" s="571"/>
      <c r="D62" s="571"/>
      <c r="E62" s="363" t="s">
        <v>78</v>
      </c>
      <c r="F62" s="363">
        <v>2</v>
      </c>
      <c r="G62" s="570"/>
      <c r="H62" s="597"/>
      <c r="I62" s="597"/>
      <c r="J62" s="597"/>
      <c r="K62" s="576"/>
      <c r="L62" s="576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6"/>
      <c r="X62" s="576"/>
      <c r="Y62" s="576"/>
      <c r="Z62" s="576"/>
      <c r="AA62" s="576"/>
      <c r="AB62" s="576"/>
      <c r="AC62" s="576"/>
      <c r="AD62" s="576"/>
      <c r="AE62" s="576"/>
      <c r="AF62" s="576"/>
      <c r="AG62" s="576"/>
      <c r="AH62" s="576"/>
      <c r="AI62" s="577"/>
    </row>
    <row r="63" spans="1:35" x14ac:dyDescent="0.2">
      <c r="A63" s="375"/>
      <c r="B63" s="267" t="s">
        <v>126</v>
      </c>
      <c r="C63" s="575" t="s">
        <v>605</v>
      </c>
      <c r="D63" s="805" t="s">
        <v>126</v>
      </c>
      <c r="E63" s="565" t="s">
        <v>126</v>
      </c>
      <c r="F63" s="565"/>
      <c r="G63" s="561" t="s">
        <v>126</v>
      </c>
      <c r="H63" s="587" t="s">
        <v>126</v>
      </c>
      <c r="I63" s="587" t="s">
        <v>126</v>
      </c>
      <c r="J63" s="587" t="s">
        <v>126</v>
      </c>
      <c r="K63" s="566" t="s">
        <v>126</v>
      </c>
      <c r="L63" s="566" t="s">
        <v>126</v>
      </c>
      <c r="M63" s="566" t="s">
        <v>126</v>
      </c>
      <c r="N63" s="566" t="s">
        <v>126</v>
      </c>
      <c r="O63" s="566" t="s">
        <v>126</v>
      </c>
      <c r="P63" s="566" t="s">
        <v>126</v>
      </c>
      <c r="Q63" s="566" t="s">
        <v>126</v>
      </c>
      <c r="R63" s="566" t="s">
        <v>126</v>
      </c>
      <c r="S63" s="566" t="s">
        <v>126</v>
      </c>
      <c r="T63" s="566" t="s">
        <v>126</v>
      </c>
      <c r="U63" s="566" t="s">
        <v>126</v>
      </c>
      <c r="V63" s="566" t="s">
        <v>126</v>
      </c>
      <c r="W63" s="566" t="s">
        <v>126</v>
      </c>
      <c r="X63" s="566" t="s">
        <v>126</v>
      </c>
      <c r="Y63" s="566" t="s">
        <v>126</v>
      </c>
      <c r="Z63" s="566" t="s">
        <v>126</v>
      </c>
      <c r="AA63" s="566" t="s">
        <v>126</v>
      </c>
      <c r="AB63" s="566" t="s">
        <v>126</v>
      </c>
      <c r="AC63" s="566" t="s">
        <v>126</v>
      </c>
      <c r="AD63" s="566" t="s">
        <v>126</v>
      </c>
      <c r="AE63" s="566" t="s">
        <v>126</v>
      </c>
      <c r="AF63" s="566" t="s">
        <v>126</v>
      </c>
      <c r="AG63" s="566" t="s">
        <v>126</v>
      </c>
      <c r="AH63" s="566" t="s">
        <v>126</v>
      </c>
      <c r="AI63" s="567" t="s">
        <v>126</v>
      </c>
    </row>
    <row r="64" spans="1:35" ht="25.5" x14ac:dyDescent="0.2">
      <c r="A64" s="375"/>
      <c r="B64" s="808">
        <f>B61+0.1</f>
        <v>61.70000000000001</v>
      </c>
      <c r="C64" s="241" t="s">
        <v>628</v>
      </c>
      <c r="D64" s="373"/>
      <c r="E64" s="366" t="s">
        <v>627</v>
      </c>
      <c r="F64" s="366">
        <v>2</v>
      </c>
      <c r="G64" s="570">
        <f t="shared" ref="G64:AI64" si="23">SUM(G65:G66)</f>
        <v>0</v>
      </c>
      <c r="H64" s="597">
        <f t="shared" si="23"/>
        <v>0</v>
      </c>
      <c r="I64" s="597">
        <f t="shared" si="23"/>
        <v>0</v>
      </c>
      <c r="J64" s="597">
        <f t="shared" si="23"/>
        <v>0</v>
      </c>
      <c r="K64" s="242">
        <f t="shared" si="23"/>
        <v>0</v>
      </c>
      <c r="L64" s="242">
        <f t="shared" si="23"/>
        <v>0</v>
      </c>
      <c r="M64" s="242">
        <f t="shared" si="23"/>
        <v>0</v>
      </c>
      <c r="N64" s="242">
        <f t="shared" si="23"/>
        <v>0</v>
      </c>
      <c r="O64" s="242">
        <f t="shared" si="23"/>
        <v>0</v>
      </c>
      <c r="P64" s="242">
        <f t="shared" si="23"/>
        <v>0</v>
      </c>
      <c r="Q64" s="242">
        <f t="shared" si="23"/>
        <v>0</v>
      </c>
      <c r="R64" s="242">
        <f t="shared" si="23"/>
        <v>0</v>
      </c>
      <c r="S64" s="242">
        <f t="shared" si="23"/>
        <v>0</v>
      </c>
      <c r="T64" s="242">
        <f t="shared" si="23"/>
        <v>0</v>
      </c>
      <c r="U64" s="242">
        <f t="shared" si="23"/>
        <v>0</v>
      </c>
      <c r="V64" s="242">
        <f t="shared" si="23"/>
        <v>0</v>
      </c>
      <c r="W64" s="242">
        <f t="shared" si="23"/>
        <v>0</v>
      </c>
      <c r="X64" s="242">
        <f t="shared" si="23"/>
        <v>0</v>
      </c>
      <c r="Y64" s="242">
        <f t="shared" si="23"/>
        <v>0</v>
      </c>
      <c r="Z64" s="242">
        <f t="shared" si="23"/>
        <v>0</v>
      </c>
      <c r="AA64" s="242">
        <f t="shared" si="23"/>
        <v>0</v>
      </c>
      <c r="AB64" s="242">
        <f t="shared" si="23"/>
        <v>0</v>
      </c>
      <c r="AC64" s="242">
        <f t="shared" si="23"/>
        <v>0</v>
      </c>
      <c r="AD64" s="242">
        <f t="shared" si="23"/>
        <v>0</v>
      </c>
      <c r="AE64" s="242">
        <f t="shared" si="23"/>
        <v>0</v>
      </c>
      <c r="AF64" s="242">
        <f t="shared" si="23"/>
        <v>0</v>
      </c>
      <c r="AG64" s="242">
        <f t="shared" si="23"/>
        <v>0</v>
      </c>
      <c r="AH64" s="242">
        <f t="shared" si="23"/>
        <v>0</v>
      </c>
      <c r="AI64" s="242">
        <f t="shared" si="23"/>
        <v>0</v>
      </c>
    </row>
    <row r="65" spans="1:35" x14ac:dyDescent="0.2">
      <c r="A65" s="375"/>
      <c r="B65" s="168" t="s">
        <v>126</v>
      </c>
      <c r="C65" s="571"/>
      <c r="D65" s="571"/>
      <c r="E65" s="363" t="s">
        <v>78</v>
      </c>
      <c r="F65" s="363">
        <v>2</v>
      </c>
      <c r="G65" s="570"/>
      <c r="H65" s="597"/>
      <c r="I65" s="597"/>
      <c r="J65" s="597"/>
      <c r="K65" s="576"/>
      <c r="L65" s="576"/>
      <c r="M65" s="576"/>
      <c r="N65" s="576"/>
      <c r="O65" s="576"/>
      <c r="P65" s="576"/>
      <c r="Q65" s="576"/>
      <c r="R65" s="576"/>
      <c r="S65" s="576"/>
      <c r="T65" s="576"/>
      <c r="U65" s="576"/>
      <c r="V65" s="576"/>
      <c r="W65" s="576"/>
      <c r="X65" s="576"/>
      <c r="Y65" s="576"/>
      <c r="Z65" s="576"/>
      <c r="AA65" s="576"/>
      <c r="AB65" s="576"/>
      <c r="AC65" s="576"/>
      <c r="AD65" s="576"/>
      <c r="AE65" s="576"/>
      <c r="AF65" s="576"/>
      <c r="AG65" s="576"/>
      <c r="AH65" s="576"/>
      <c r="AI65" s="577"/>
    </row>
    <row r="66" spans="1:35" x14ac:dyDescent="0.2">
      <c r="A66" s="375"/>
      <c r="B66" s="267" t="s">
        <v>126</v>
      </c>
      <c r="C66" s="575" t="s">
        <v>605</v>
      </c>
      <c r="D66" s="805" t="s">
        <v>126</v>
      </c>
      <c r="E66" s="565" t="s">
        <v>126</v>
      </c>
      <c r="F66" s="565"/>
      <c r="G66" s="561" t="s">
        <v>126</v>
      </c>
      <c r="H66" s="587" t="s">
        <v>126</v>
      </c>
      <c r="I66" s="587" t="s">
        <v>126</v>
      </c>
      <c r="J66" s="587" t="s">
        <v>126</v>
      </c>
      <c r="K66" s="566" t="s">
        <v>126</v>
      </c>
      <c r="L66" s="566" t="s">
        <v>126</v>
      </c>
      <c r="M66" s="566" t="s">
        <v>126</v>
      </c>
      <c r="N66" s="566" t="s">
        <v>126</v>
      </c>
      <c r="O66" s="566" t="s">
        <v>126</v>
      </c>
      <c r="P66" s="566" t="s">
        <v>126</v>
      </c>
      <c r="Q66" s="566" t="s">
        <v>126</v>
      </c>
      <c r="R66" s="566" t="s">
        <v>126</v>
      </c>
      <c r="S66" s="566" t="s">
        <v>126</v>
      </c>
      <c r="T66" s="566" t="s">
        <v>126</v>
      </c>
      <c r="U66" s="566" t="s">
        <v>126</v>
      </c>
      <c r="V66" s="566" t="s">
        <v>126</v>
      </c>
      <c r="W66" s="566" t="s">
        <v>126</v>
      </c>
      <c r="X66" s="566" t="s">
        <v>126</v>
      </c>
      <c r="Y66" s="566" t="s">
        <v>126</v>
      </c>
      <c r="Z66" s="566" t="s">
        <v>126</v>
      </c>
      <c r="AA66" s="566" t="s">
        <v>126</v>
      </c>
      <c r="AB66" s="566" t="s">
        <v>126</v>
      </c>
      <c r="AC66" s="566" t="s">
        <v>126</v>
      </c>
      <c r="AD66" s="566" t="s">
        <v>126</v>
      </c>
      <c r="AE66" s="566" t="s">
        <v>126</v>
      </c>
      <c r="AF66" s="566" t="s">
        <v>126</v>
      </c>
      <c r="AG66" s="566" t="s">
        <v>126</v>
      </c>
      <c r="AH66" s="566" t="s">
        <v>126</v>
      </c>
      <c r="AI66" s="567" t="s">
        <v>126</v>
      </c>
    </row>
    <row r="67" spans="1:35" ht="25.5" x14ac:dyDescent="0.2">
      <c r="A67" s="375"/>
      <c r="B67" s="808">
        <f>B64+0.1</f>
        <v>61.800000000000011</v>
      </c>
      <c r="C67" s="241" t="s">
        <v>629</v>
      </c>
      <c r="D67" s="373"/>
      <c r="E67" s="366" t="s">
        <v>627</v>
      </c>
      <c r="F67" s="366">
        <v>2</v>
      </c>
      <c r="G67" s="570">
        <f t="shared" ref="G67:AI67" si="24">SUM(G68:G69)</f>
        <v>0</v>
      </c>
      <c r="H67" s="597">
        <f t="shared" si="24"/>
        <v>0</v>
      </c>
      <c r="I67" s="597">
        <f t="shared" si="24"/>
        <v>0</v>
      </c>
      <c r="J67" s="597">
        <f t="shared" si="24"/>
        <v>0</v>
      </c>
      <c r="K67" s="242">
        <f t="shared" si="24"/>
        <v>0</v>
      </c>
      <c r="L67" s="242">
        <f t="shared" si="24"/>
        <v>0</v>
      </c>
      <c r="M67" s="242">
        <f t="shared" si="24"/>
        <v>0</v>
      </c>
      <c r="N67" s="242">
        <f t="shared" si="24"/>
        <v>0</v>
      </c>
      <c r="O67" s="242">
        <f t="shared" si="24"/>
        <v>0</v>
      </c>
      <c r="P67" s="242">
        <f t="shared" si="24"/>
        <v>0</v>
      </c>
      <c r="Q67" s="242">
        <f t="shared" si="24"/>
        <v>0</v>
      </c>
      <c r="R67" s="242">
        <f t="shared" si="24"/>
        <v>0</v>
      </c>
      <c r="S67" s="242">
        <f t="shared" si="24"/>
        <v>0</v>
      </c>
      <c r="T67" s="242">
        <f t="shared" si="24"/>
        <v>0</v>
      </c>
      <c r="U67" s="242">
        <f t="shared" si="24"/>
        <v>0</v>
      </c>
      <c r="V67" s="242">
        <f t="shared" si="24"/>
        <v>0</v>
      </c>
      <c r="W67" s="242">
        <f t="shared" si="24"/>
        <v>0</v>
      </c>
      <c r="X67" s="242">
        <f t="shared" si="24"/>
        <v>0</v>
      </c>
      <c r="Y67" s="242">
        <f t="shared" si="24"/>
        <v>0</v>
      </c>
      <c r="Z67" s="242">
        <f t="shared" si="24"/>
        <v>0</v>
      </c>
      <c r="AA67" s="242">
        <f t="shared" si="24"/>
        <v>0</v>
      </c>
      <c r="AB67" s="242">
        <f t="shared" si="24"/>
        <v>0</v>
      </c>
      <c r="AC67" s="242">
        <f t="shared" si="24"/>
        <v>0</v>
      </c>
      <c r="AD67" s="242">
        <f t="shared" si="24"/>
        <v>0</v>
      </c>
      <c r="AE67" s="242">
        <f t="shared" si="24"/>
        <v>0</v>
      </c>
      <c r="AF67" s="242">
        <f t="shared" si="24"/>
        <v>0</v>
      </c>
      <c r="AG67" s="242">
        <f t="shared" si="24"/>
        <v>0</v>
      </c>
      <c r="AH67" s="242">
        <f t="shared" si="24"/>
        <v>0</v>
      </c>
      <c r="AI67" s="242">
        <f t="shared" si="24"/>
        <v>0</v>
      </c>
    </row>
    <row r="68" spans="1:35" x14ac:dyDescent="0.2">
      <c r="A68" s="375"/>
      <c r="B68" s="168" t="s">
        <v>126</v>
      </c>
      <c r="C68" s="571"/>
      <c r="D68" s="571"/>
      <c r="E68" s="363" t="s">
        <v>78</v>
      </c>
      <c r="F68" s="363">
        <v>2</v>
      </c>
      <c r="G68" s="570"/>
      <c r="H68" s="597"/>
      <c r="I68" s="597"/>
      <c r="J68" s="597"/>
      <c r="K68" s="576"/>
      <c r="L68" s="576"/>
      <c r="M68" s="576"/>
      <c r="N68" s="576"/>
      <c r="O68" s="576"/>
      <c r="P68" s="576"/>
      <c r="Q68" s="576"/>
      <c r="R68" s="576"/>
      <c r="S68" s="576"/>
      <c r="T68" s="576"/>
      <c r="U68" s="576"/>
      <c r="V68" s="576"/>
      <c r="W68" s="576"/>
      <c r="X68" s="576"/>
      <c r="Y68" s="576"/>
      <c r="Z68" s="576"/>
      <c r="AA68" s="576"/>
      <c r="AB68" s="576"/>
      <c r="AC68" s="576"/>
      <c r="AD68" s="576"/>
      <c r="AE68" s="576"/>
      <c r="AF68" s="576"/>
      <c r="AG68" s="576"/>
      <c r="AH68" s="576"/>
      <c r="AI68" s="577"/>
    </row>
    <row r="69" spans="1:35" x14ac:dyDescent="0.2">
      <c r="A69" s="375"/>
      <c r="B69" s="267" t="s">
        <v>126</v>
      </c>
      <c r="C69" s="575" t="s">
        <v>605</v>
      </c>
      <c r="D69" s="805" t="s">
        <v>126</v>
      </c>
      <c r="E69" s="565" t="s">
        <v>126</v>
      </c>
      <c r="F69" s="565"/>
      <c r="G69" s="561" t="s">
        <v>126</v>
      </c>
      <c r="H69" s="587" t="s">
        <v>126</v>
      </c>
      <c r="I69" s="587" t="s">
        <v>126</v>
      </c>
      <c r="J69" s="587" t="s">
        <v>126</v>
      </c>
      <c r="K69" s="566" t="s">
        <v>126</v>
      </c>
      <c r="L69" s="566" t="s">
        <v>126</v>
      </c>
      <c r="M69" s="566" t="s">
        <v>126</v>
      </c>
      <c r="N69" s="566" t="s">
        <v>126</v>
      </c>
      <c r="O69" s="566" t="s">
        <v>126</v>
      </c>
      <c r="P69" s="566" t="s">
        <v>126</v>
      </c>
      <c r="Q69" s="566" t="s">
        <v>126</v>
      </c>
      <c r="R69" s="566" t="s">
        <v>126</v>
      </c>
      <c r="S69" s="566" t="s">
        <v>126</v>
      </c>
      <c r="T69" s="566" t="s">
        <v>126</v>
      </c>
      <c r="U69" s="566" t="s">
        <v>126</v>
      </c>
      <c r="V69" s="566" t="s">
        <v>126</v>
      </c>
      <c r="W69" s="566" t="s">
        <v>126</v>
      </c>
      <c r="X69" s="566" t="s">
        <v>126</v>
      </c>
      <c r="Y69" s="566" t="s">
        <v>126</v>
      </c>
      <c r="Z69" s="566" t="s">
        <v>126</v>
      </c>
      <c r="AA69" s="566" t="s">
        <v>126</v>
      </c>
      <c r="AB69" s="566" t="s">
        <v>126</v>
      </c>
      <c r="AC69" s="566" t="s">
        <v>126</v>
      </c>
      <c r="AD69" s="566" t="s">
        <v>126</v>
      </c>
      <c r="AE69" s="566" t="s">
        <v>126</v>
      </c>
      <c r="AF69" s="566" t="s">
        <v>126</v>
      </c>
      <c r="AG69" s="566" t="s">
        <v>126</v>
      </c>
      <c r="AH69" s="566" t="s">
        <v>126</v>
      </c>
      <c r="AI69" s="567" t="s">
        <v>126</v>
      </c>
    </row>
    <row r="70" spans="1:35" ht="25.5" x14ac:dyDescent="0.2">
      <c r="A70" s="375"/>
      <c r="B70" s="808">
        <f>B67+0.1</f>
        <v>61.900000000000013</v>
      </c>
      <c r="C70" s="241" t="s">
        <v>630</v>
      </c>
      <c r="D70" s="374"/>
      <c r="E70" s="366" t="s">
        <v>627</v>
      </c>
      <c r="F70" s="366">
        <v>2</v>
      </c>
      <c r="G70" s="570">
        <f t="shared" ref="G70:AI70" si="25">SUM(G71:G72)</f>
        <v>0</v>
      </c>
      <c r="H70" s="597">
        <f t="shared" si="25"/>
        <v>0</v>
      </c>
      <c r="I70" s="597">
        <f t="shared" si="25"/>
        <v>0</v>
      </c>
      <c r="J70" s="597">
        <f t="shared" si="25"/>
        <v>0</v>
      </c>
      <c r="K70" s="242">
        <f t="shared" si="25"/>
        <v>0</v>
      </c>
      <c r="L70" s="242">
        <f t="shared" si="25"/>
        <v>0</v>
      </c>
      <c r="M70" s="242">
        <f t="shared" si="25"/>
        <v>0</v>
      </c>
      <c r="N70" s="242">
        <f t="shared" si="25"/>
        <v>0</v>
      </c>
      <c r="O70" s="242">
        <f t="shared" si="25"/>
        <v>0</v>
      </c>
      <c r="P70" s="242">
        <f t="shared" si="25"/>
        <v>0</v>
      </c>
      <c r="Q70" s="242">
        <f t="shared" si="25"/>
        <v>0</v>
      </c>
      <c r="R70" s="242">
        <f t="shared" si="25"/>
        <v>0</v>
      </c>
      <c r="S70" s="242">
        <f t="shared" si="25"/>
        <v>0</v>
      </c>
      <c r="T70" s="242">
        <f t="shared" si="25"/>
        <v>0</v>
      </c>
      <c r="U70" s="242">
        <f t="shared" si="25"/>
        <v>0</v>
      </c>
      <c r="V70" s="242">
        <f t="shared" si="25"/>
        <v>0</v>
      </c>
      <c r="W70" s="242">
        <f t="shared" si="25"/>
        <v>0</v>
      </c>
      <c r="X70" s="242">
        <f t="shared" si="25"/>
        <v>0</v>
      </c>
      <c r="Y70" s="242">
        <f t="shared" si="25"/>
        <v>0</v>
      </c>
      <c r="Z70" s="242">
        <f t="shared" si="25"/>
        <v>0</v>
      </c>
      <c r="AA70" s="242">
        <f t="shared" si="25"/>
        <v>0</v>
      </c>
      <c r="AB70" s="242">
        <f t="shared" si="25"/>
        <v>0</v>
      </c>
      <c r="AC70" s="242">
        <f t="shared" si="25"/>
        <v>0</v>
      </c>
      <c r="AD70" s="242">
        <f t="shared" si="25"/>
        <v>0</v>
      </c>
      <c r="AE70" s="242">
        <f t="shared" si="25"/>
        <v>0</v>
      </c>
      <c r="AF70" s="242">
        <f t="shared" si="25"/>
        <v>0</v>
      </c>
      <c r="AG70" s="242">
        <f t="shared" si="25"/>
        <v>0</v>
      </c>
      <c r="AH70" s="242">
        <f t="shared" si="25"/>
        <v>0</v>
      </c>
      <c r="AI70" s="242">
        <f t="shared" si="25"/>
        <v>0</v>
      </c>
    </row>
    <row r="71" spans="1:35" x14ac:dyDescent="0.2">
      <c r="A71" s="375"/>
      <c r="B71" s="168" t="s">
        <v>126</v>
      </c>
      <c r="C71" s="571"/>
      <c r="D71" s="571"/>
      <c r="E71" s="363" t="s">
        <v>78</v>
      </c>
      <c r="F71" s="363">
        <v>2</v>
      </c>
      <c r="G71" s="570"/>
      <c r="H71" s="597"/>
      <c r="I71" s="597"/>
      <c r="J71" s="597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7"/>
    </row>
    <row r="72" spans="1:35" x14ac:dyDescent="0.2">
      <c r="A72" s="375"/>
      <c r="B72" s="267" t="s">
        <v>126</v>
      </c>
      <c r="C72" s="575" t="s">
        <v>605</v>
      </c>
      <c r="D72" s="805" t="s">
        <v>126</v>
      </c>
      <c r="E72" s="565" t="s">
        <v>126</v>
      </c>
      <c r="F72" s="565"/>
      <c r="G72" s="561" t="s">
        <v>126</v>
      </c>
      <c r="H72" s="587" t="s">
        <v>126</v>
      </c>
      <c r="I72" s="587" t="s">
        <v>126</v>
      </c>
      <c r="J72" s="587" t="s">
        <v>126</v>
      </c>
      <c r="K72" s="566" t="s">
        <v>126</v>
      </c>
      <c r="L72" s="566" t="s">
        <v>126</v>
      </c>
      <c r="M72" s="566" t="s">
        <v>126</v>
      </c>
      <c r="N72" s="566" t="s">
        <v>126</v>
      </c>
      <c r="O72" s="566" t="s">
        <v>126</v>
      </c>
      <c r="P72" s="566" t="s">
        <v>126</v>
      </c>
      <c r="Q72" s="566" t="s">
        <v>126</v>
      </c>
      <c r="R72" s="566" t="s">
        <v>126</v>
      </c>
      <c r="S72" s="566" t="s">
        <v>126</v>
      </c>
      <c r="T72" s="566" t="s">
        <v>126</v>
      </c>
      <c r="U72" s="566" t="s">
        <v>126</v>
      </c>
      <c r="V72" s="566" t="s">
        <v>126</v>
      </c>
      <c r="W72" s="566" t="s">
        <v>126</v>
      </c>
      <c r="X72" s="566" t="s">
        <v>126</v>
      </c>
      <c r="Y72" s="566" t="s">
        <v>126</v>
      </c>
      <c r="Z72" s="566" t="s">
        <v>126</v>
      </c>
      <c r="AA72" s="566" t="s">
        <v>126</v>
      </c>
      <c r="AB72" s="566" t="s">
        <v>126</v>
      </c>
      <c r="AC72" s="566" t="s">
        <v>126</v>
      </c>
      <c r="AD72" s="566" t="s">
        <v>126</v>
      </c>
      <c r="AE72" s="566" t="s">
        <v>126</v>
      </c>
      <c r="AF72" s="566" t="s">
        <v>126</v>
      </c>
      <c r="AG72" s="566" t="s">
        <v>126</v>
      </c>
      <c r="AH72" s="566" t="s">
        <v>126</v>
      </c>
      <c r="AI72" s="567" t="s">
        <v>126</v>
      </c>
    </row>
    <row r="73" spans="1:35" ht="25.5" x14ac:dyDescent="0.2">
      <c r="A73" s="375"/>
      <c r="B73" s="812">
        <f>B45</f>
        <v>61.1</v>
      </c>
      <c r="C73" s="241" t="s">
        <v>631</v>
      </c>
      <c r="D73" s="373"/>
      <c r="E73" s="366" t="s">
        <v>627</v>
      </c>
      <c r="F73" s="366">
        <v>2</v>
      </c>
      <c r="G73" s="570">
        <f t="shared" ref="G73:AI73" si="26">SUM(G74:G75)</f>
        <v>0</v>
      </c>
      <c r="H73" s="597">
        <f t="shared" si="26"/>
        <v>0</v>
      </c>
      <c r="I73" s="597">
        <f t="shared" si="26"/>
        <v>0</v>
      </c>
      <c r="J73" s="597">
        <f t="shared" si="26"/>
        <v>0</v>
      </c>
      <c r="K73" s="242">
        <f t="shared" si="26"/>
        <v>0</v>
      </c>
      <c r="L73" s="242">
        <f t="shared" si="26"/>
        <v>0</v>
      </c>
      <c r="M73" s="242">
        <f t="shared" si="26"/>
        <v>0</v>
      </c>
      <c r="N73" s="242">
        <f t="shared" si="26"/>
        <v>0</v>
      </c>
      <c r="O73" s="242">
        <f t="shared" si="26"/>
        <v>0</v>
      </c>
      <c r="P73" s="242">
        <f t="shared" si="26"/>
        <v>0</v>
      </c>
      <c r="Q73" s="242">
        <f t="shared" si="26"/>
        <v>0</v>
      </c>
      <c r="R73" s="242">
        <f t="shared" si="26"/>
        <v>0</v>
      </c>
      <c r="S73" s="242">
        <f t="shared" si="26"/>
        <v>0</v>
      </c>
      <c r="T73" s="242">
        <f t="shared" si="26"/>
        <v>0</v>
      </c>
      <c r="U73" s="242">
        <f t="shared" si="26"/>
        <v>0</v>
      </c>
      <c r="V73" s="242">
        <f t="shared" si="26"/>
        <v>0</v>
      </c>
      <c r="W73" s="242">
        <f t="shared" si="26"/>
        <v>0</v>
      </c>
      <c r="X73" s="242">
        <f t="shared" si="26"/>
        <v>0</v>
      </c>
      <c r="Y73" s="242">
        <f t="shared" si="26"/>
        <v>0</v>
      </c>
      <c r="Z73" s="242">
        <f t="shared" si="26"/>
        <v>0</v>
      </c>
      <c r="AA73" s="242">
        <f t="shared" si="26"/>
        <v>0</v>
      </c>
      <c r="AB73" s="242">
        <f t="shared" si="26"/>
        <v>0</v>
      </c>
      <c r="AC73" s="242">
        <f t="shared" si="26"/>
        <v>0</v>
      </c>
      <c r="AD73" s="242">
        <f t="shared" si="26"/>
        <v>0</v>
      </c>
      <c r="AE73" s="242">
        <f t="shared" si="26"/>
        <v>0</v>
      </c>
      <c r="AF73" s="242">
        <f t="shared" si="26"/>
        <v>0</v>
      </c>
      <c r="AG73" s="242">
        <f t="shared" si="26"/>
        <v>0</v>
      </c>
      <c r="AH73" s="242">
        <f t="shared" si="26"/>
        <v>0</v>
      </c>
      <c r="AI73" s="242">
        <f t="shared" si="26"/>
        <v>0</v>
      </c>
    </row>
    <row r="74" spans="1:35" x14ac:dyDescent="0.2">
      <c r="A74" s="375"/>
      <c r="B74" s="168" t="s">
        <v>126</v>
      </c>
      <c r="C74" s="571"/>
      <c r="D74" s="571"/>
      <c r="E74" s="363" t="s">
        <v>78</v>
      </c>
      <c r="F74" s="363">
        <v>2</v>
      </c>
      <c r="G74" s="570"/>
      <c r="H74" s="597"/>
      <c r="I74" s="597"/>
      <c r="J74" s="597"/>
      <c r="K74" s="576"/>
      <c r="L74" s="576"/>
      <c r="M74" s="576"/>
      <c r="N74" s="576"/>
      <c r="O74" s="576"/>
      <c r="P74" s="576"/>
      <c r="Q74" s="576"/>
      <c r="R74" s="576"/>
      <c r="S74" s="576"/>
      <c r="T74" s="576"/>
      <c r="U74" s="576"/>
      <c r="V74" s="576"/>
      <c r="W74" s="576"/>
      <c r="X74" s="576"/>
      <c r="Y74" s="576"/>
      <c r="Z74" s="576"/>
      <c r="AA74" s="576"/>
      <c r="AB74" s="576"/>
      <c r="AC74" s="576"/>
      <c r="AD74" s="576"/>
      <c r="AE74" s="576"/>
      <c r="AF74" s="576"/>
      <c r="AG74" s="576"/>
      <c r="AH74" s="576"/>
      <c r="AI74" s="577"/>
    </row>
    <row r="75" spans="1:35" ht="15.75" thickBot="1" x14ac:dyDescent="0.25">
      <c r="A75" s="375"/>
      <c r="B75" s="367" t="s">
        <v>126</v>
      </c>
      <c r="C75" s="575" t="s">
        <v>605</v>
      </c>
      <c r="D75" s="805" t="s">
        <v>126</v>
      </c>
      <c r="E75" s="600" t="s">
        <v>126</v>
      </c>
      <c r="F75" s="600"/>
      <c r="G75" s="603" t="s">
        <v>126</v>
      </c>
      <c r="H75" s="813" t="s">
        <v>126</v>
      </c>
      <c r="I75" s="813" t="s">
        <v>126</v>
      </c>
      <c r="J75" s="813" t="s">
        <v>126</v>
      </c>
      <c r="K75" s="605" t="s">
        <v>126</v>
      </c>
      <c r="L75" s="605" t="s">
        <v>126</v>
      </c>
      <c r="M75" s="605" t="s">
        <v>126</v>
      </c>
      <c r="N75" s="605" t="s">
        <v>126</v>
      </c>
      <c r="O75" s="605" t="s">
        <v>126</v>
      </c>
      <c r="P75" s="605" t="s">
        <v>126</v>
      </c>
      <c r="Q75" s="605" t="s">
        <v>126</v>
      </c>
      <c r="R75" s="605" t="s">
        <v>126</v>
      </c>
      <c r="S75" s="605" t="s">
        <v>126</v>
      </c>
      <c r="T75" s="605" t="s">
        <v>126</v>
      </c>
      <c r="U75" s="605" t="s">
        <v>126</v>
      </c>
      <c r="V75" s="605" t="s">
        <v>126</v>
      </c>
      <c r="W75" s="605" t="s">
        <v>126</v>
      </c>
      <c r="X75" s="605" t="s">
        <v>126</v>
      </c>
      <c r="Y75" s="605" t="s">
        <v>126</v>
      </c>
      <c r="Z75" s="605" t="s">
        <v>126</v>
      </c>
      <c r="AA75" s="605" t="s">
        <v>126</v>
      </c>
      <c r="AB75" s="605" t="s">
        <v>126</v>
      </c>
      <c r="AC75" s="605" t="s">
        <v>126</v>
      </c>
      <c r="AD75" s="605" t="s">
        <v>126</v>
      </c>
      <c r="AE75" s="605" t="s">
        <v>126</v>
      </c>
      <c r="AF75" s="605" t="s">
        <v>126</v>
      </c>
      <c r="AG75" s="605" t="s">
        <v>126</v>
      </c>
      <c r="AH75" s="605" t="s">
        <v>126</v>
      </c>
      <c r="AI75" s="606" t="s">
        <v>126</v>
      </c>
    </row>
    <row r="76" spans="1:35" x14ac:dyDescent="0.2">
      <c r="A76" s="169"/>
      <c r="B76" s="167"/>
      <c r="C76" s="169"/>
      <c r="D76" s="171"/>
      <c r="E76" s="160"/>
      <c r="F76" s="160"/>
      <c r="G76" s="160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</row>
    <row r="77" spans="1:35" x14ac:dyDescent="0.2">
      <c r="A77" s="169"/>
      <c r="B77" s="167"/>
      <c r="C77" s="658" t="str">
        <f>'TITLE PAGE'!B9</f>
        <v>Company:</v>
      </c>
      <c r="D77" s="814" t="str">
        <f>'TITLE PAGE'!D9</f>
        <v>Severn Trent Water</v>
      </c>
      <c r="E77" s="160"/>
      <c r="F77" s="160"/>
      <c r="G77" s="160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</row>
    <row r="78" spans="1:35" x14ac:dyDescent="0.2">
      <c r="A78" s="169"/>
      <c r="B78" s="167"/>
      <c r="C78" s="660" t="str">
        <f>'TITLE PAGE'!B10</f>
        <v>Resource Zone Name:</v>
      </c>
      <c r="D78" s="815" t="str">
        <f>'TITLE PAGE'!D10</f>
        <v>Kinsall</v>
      </c>
      <c r="E78" s="160"/>
      <c r="F78" s="160"/>
      <c r="G78" s="160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</row>
    <row r="79" spans="1:35" x14ac:dyDescent="0.2">
      <c r="A79" s="169"/>
      <c r="B79" s="167"/>
      <c r="C79" s="660" t="str">
        <f>'TITLE PAGE'!B11</f>
        <v>Resource Zone Number:</v>
      </c>
      <c r="D79" s="815">
        <f>'TITLE PAGE'!D11</f>
        <v>3</v>
      </c>
      <c r="E79" s="160"/>
      <c r="F79" s="160"/>
      <c r="G79" s="160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</row>
    <row r="80" spans="1:35" x14ac:dyDescent="0.2">
      <c r="A80" s="169"/>
      <c r="B80" s="167"/>
      <c r="C80" s="660" t="str">
        <f>'TITLE PAGE'!B12</f>
        <v xml:space="preserve">Planning Scenario Name:                                                                     </v>
      </c>
      <c r="D80" s="815" t="str">
        <f>'TITLE PAGE'!D12</f>
        <v>Dry Year Annual Average</v>
      </c>
      <c r="E80" s="160"/>
      <c r="F80" s="160"/>
      <c r="G80" s="160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</row>
    <row r="81" spans="1:35" x14ac:dyDescent="0.2">
      <c r="A81" s="169"/>
      <c r="B81" s="169"/>
      <c r="C81" s="664" t="str">
        <f>'TITLE PAGE'!B13</f>
        <v xml:space="preserve">Chosen Level of Service:  </v>
      </c>
      <c r="D81" s="816" t="str">
        <f>'TITLE PAGE'!D13</f>
        <v>No more than 3 in 100 Temporary Use Bans</v>
      </c>
      <c r="E81" s="160"/>
      <c r="F81" s="160"/>
      <c r="G81" s="160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</row>
    <row r="82" spans="1:35" x14ac:dyDescent="0.2">
      <c r="A82" s="169"/>
      <c r="B82" s="169"/>
      <c r="C82" s="169"/>
      <c r="D82" s="169"/>
      <c r="E82" s="160"/>
      <c r="F82" s="160"/>
      <c r="G82" s="160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</row>
  </sheetData>
  <sheetProtection algorithmName="SHA-512" hashValue="0K624+kKKJulHozek+KlpaOBScNFLBRgKN0DZXpMiQ52Ob5h2wzuvBK62fbNrKxznaEkqDxOlp3ci08qS4cIPw==" saltValue="5r3yYAnOqR6yl4vHxsCO4Q==" spinCount="100000" sheet="1" objects="1" scenarios="1"/>
  <mergeCells count="1">
    <mergeCell ref="G2:AI2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zoomScale="80" zoomScaleNormal="80" workbookViewId="0">
      <pane xSplit="7" ySplit="2" topLeftCell="I3" activePane="bottomRight" state="frozen"/>
      <selection pane="topRight" activeCell="H1" sqref="H1"/>
      <selection pane="bottomLeft" activeCell="A3" sqref="A3"/>
      <selection pane="bottomRight" activeCell="E7" sqref="E7"/>
    </sheetView>
  </sheetViews>
  <sheetFormatPr defaultColWidth="8.88671875" defaultRowHeight="15" x14ac:dyDescent="0.2"/>
  <cols>
    <col min="1" max="1" width="2.109375" style="515" customWidth="1"/>
    <col min="2" max="2" width="7.88671875" style="515" customWidth="1"/>
    <col min="3" max="3" width="5.6640625" style="515" customWidth="1"/>
    <col min="4" max="4" width="39.77734375" style="515" customWidth="1"/>
    <col min="5" max="5" width="34.21875" style="515" customWidth="1"/>
    <col min="6" max="6" width="6.109375" style="515" customWidth="1"/>
    <col min="7" max="7" width="8.44140625" style="515" customWidth="1"/>
    <col min="8" max="8" width="15.44140625" style="515" customWidth="1"/>
    <col min="9" max="9" width="12.21875" style="515" customWidth="1"/>
    <col min="10" max="10" width="12.6640625" style="515" customWidth="1"/>
    <col min="11" max="11" width="12" style="515" customWidth="1"/>
    <col min="12" max="36" width="11.44140625" style="515" customWidth="1"/>
    <col min="37" max="246" width="8.88671875" style="515"/>
    <col min="247" max="247" width="2.109375" style="515" customWidth="1"/>
    <col min="248" max="248" width="7.88671875" style="515" customWidth="1"/>
    <col min="249" max="249" width="5.6640625" style="515" customWidth="1"/>
    <col min="250" max="250" width="39.77734375" style="515" customWidth="1"/>
    <col min="251" max="251" width="34.21875" style="515" customWidth="1"/>
    <col min="252" max="252" width="6.109375" style="515" customWidth="1"/>
    <col min="253" max="253" width="8.44140625" style="515" customWidth="1"/>
    <col min="254" max="254" width="15.44140625" style="515" customWidth="1"/>
    <col min="255" max="255" width="12.21875" style="515" customWidth="1"/>
    <col min="256" max="256" width="12.6640625" style="515" customWidth="1"/>
    <col min="257" max="257" width="12" style="515" customWidth="1"/>
    <col min="258" max="282" width="11.44140625" style="515" customWidth="1"/>
    <col min="283" max="502" width="8.88671875" style="515"/>
    <col min="503" max="503" width="2.109375" style="515" customWidth="1"/>
    <col min="504" max="504" width="7.88671875" style="515" customWidth="1"/>
    <col min="505" max="505" width="5.6640625" style="515" customWidth="1"/>
    <col min="506" max="506" width="39.77734375" style="515" customWidth="1"/>
    <col min="507" max="507" width="34.21875" style="515" customWidth="1"/>
    <col min="508" max="508" width="6.109375" style="515" customWidth="1"/>
    <col min="509" max="509" width="8.44140625" style="515" customWidth="1"/>
    <col min="510" max="510" width="15.44140625" style="515" customWidth="1"/>
    <col min="511" max="511" width="12.21875" style="515" customWidth="1"/>
    <col min="512" max="512" width="12.6640625" style="515" customWidth="1"/>
    <col min="513" max="513" width="12" style="515" customWidth="1"/>
    <col min="514" max="538" width="11.44140625" style="515" customWidth="1"/>
    <col min="539" max="758" width="8.88671875" style="515"/>
    <col min="759" max="759" width="2.109375" style="515" customWidth="1"/>
    <col min="760" max="760" width="7.88671875" style="515" customWidth="1"/>
    <col min="761" max="761" width="5.6640625" style="515" customWidth="1"/>
    <col min="762" max="762" width="39.77734375" style="515" customWidth="1"/>
    <col min="763" max="763" width="34.21875" style="515" customWidth="1"/>
    <col min="764" max="764" width="6.109375" style="515" customWidth="1"/>
    <col min="765" max="765" width="8.44140625" style="515" customWidth="1"/>
    <col min="766" max="766" width="15.44140625" style="515" customWidth="1"/>
    <col min="767" max="767" width="12.21875" style="515" customWidth="1"/>
    <col min="768" max="768" width="12.6640625" style="515" customWidth="1"/>
    <col min="769" max="769" width="12" style="515" customWidth="1"/>
    <col min="770" max="794" width="11.44140625" style="515" customWidth="1"/>
    <col min="795" max="1014" width="8.88671875" style="515"/>
    <col min="1015" max="1015" width="2.109375" style="515" customWidth="1"/>
    <col min="1016" max="1016" width="7.88671875" style="515" customWidth="1"/>
    <col min="1017" max="1017" width="5.6640625" style="515" customWidth="1"/>
    <col min="1018" max="1018" width="39.77734375" style="515" customWidth="1"/>
    <col min="1019" max="1019" width="34.21875" style="515" customWidth="1"/>
    <col min="1020" max="1020" width="6.109375" style="515" customWidth="1"/>
    <col min="1021" max="1021" width="8.44140625" style="515" customWidth="1"/>
    <col min="1022" max="1022" width="15.44140625" style="515" customWidth="1"/>
    <col min="1023" max="1023" width="12.21875" style="515" customWidth="1"/>
    <col min="1024" max="1024" width="12.6640625" style="515" customWidth="1"/>
    <col min="1025" max="1025" width="12" style="515" customWidth="1"/>
    <col min="1026" max="1050" width="11.44140625" style="515" customWidth="1"/>
    <col min="1051" max="1270" width="8.88671875" style="515"/>
    <col min="1271" max="1271" width="2.109375" style="515" customWidth="1"/>
    <col min="1272" max="1272" width="7.88671875" style="515" customWidth="1"/>
    <col min="1273" max="1273" width="5.6640625" style="515" customWidth="1"/>
    <col min="1274" max="1274" width="39.77734375" style="515" customWidth="1"/>
    <col min="1275" max="1275" width="34.21875" style="515" customWidth="1"/>
    <col min="1276" max="1276" width="6.109375" style="515" customWidth="1"/>
    <col min="1277" max="1277" width="8.44140625" style="515" customWidth="1"/>
    <col min="1278" max="1278" width="15.44140625" style="515" customWidth="1"/>
    <col min="1279" max="1279" width="12.21875" style="515" customWidth="1"/>
    <col min="1280" max="1280" width="12.6640625" style="515" customWidth="1"/>
    <col min="1281" max="1281" width="12" style="515" customWidth="1"/>
    <col min="1282" max="1306" width="11.44140625" style="515" customWidth="1"/>
    <col min="1307" max="1526" width="8.88671875" style="515"/>
    <col min="1527" max="1527" width="2.109375" style="515" customWidth="1"/>
    <col min="1528" max="1528" width="7.88671875" style="515" customWidth="1"/>
    <col min="1529" max="1529" width="5.6640625" style="515" customWidth="1"/>
    <col min="1530" max="1530" width="39.77734375" style="515" customWidth="1"/>
    <col min="1531" max="1531" width="34.21875" style="515" customWidth="1"/>
    <col min="1532" max="1532" width="6.109375" style="515" customWidth="1"/>
    <col min="1533" max="1533" width="8.44140625" style="515" customWidth="1"/>
    <col min="1534" max="1534" width="15.44140625" style="515" customWidth="1"/>
    <col min="1535" max="1535" width="12.21875" style="515" customWidth="1"/>
    <col min="1536" max="1536" width="12.6640625" style="515" customWidth="1"/>
    <col min="1537" max="1537" width="12" style="515" customWidth="1"/>
    <col min="1538" max="1562" width="11.44140625" style="515" customWidth="1"/>
    <col min="1563" max="1782" width="8.88671875" style="515"/>
    <col min="1783" max="1783" width="2.109375" style="515" customWidth="1"/>
    <col min="1784" max="1784" width="7.88671875" style="515" customWidth="1"/>
    <col min="1785" max="1785" width="5.6640625" style="515" customWidth="1"/>
    <col min="1786" max="1786" width="39.77734375" style="515" customWidth="1"/>
    <col min="1787" max="1787" width="34.21875" style="515" customWidth="1"/>
    <col min="1788" max="1788" width="6.109375" style="515" customWidth="1"/>
    <col min="1789" max="1789" width="8.44140625" style="515" customWidth="1"/>
    <col min="1790" max="1790" width="15.44140625" style="515" customWidth="1"/>
    <col min="1791" max="1791" width="12.21875" style="515" customWidth="1"/>
    <col min="1792" max="1792" width="12.6640625" style="515" customWidth="1"/>
    <col min="1793" max="1793" width="12" style="515" customWidth="1"/>
    <col min="1794" max="1818" width="11.44140625" style="515" customWidth="1"/>
    <col min="1819" max="2038" width="8.88671875" style="515"/>
    <col min="2039" max="2039" width="2.109375" style="515" customWidth="1"/>
    <col min="2040" max="2040" width="7.88671875" style="515" customWidth="1"/>
    <col min="2041" max="2041" width="5.6640625" style="515" customWidth="1"/>
    <col min="2042" max="2042" width="39.77734375" style="515" customWidth="1"/>
    <col min="2043" max="2043" width="34.21875" style="515" customWidth="1"/>
    <col min="2044" max="2044" width="6.109375" style="515" customWidth="1"/>
    <col min="2045" max="2045" width="8.44140625" style="515" customWidth="1"/>
    <col min="2046" max="2046" width="15.44140625" style="515" customWidth="1"/>
    <col min="2047" max="2047" width="12.21875" style="515" customWidth="1"/>
    <col min="2048" max="2048" width="12.6640625" style="515" customWidth="1"/>
    <col min="2049" max="2049" width="12" style="515" customWidth="1"/>
    <col min="2050" max="2074" width="11.44140625" style="515" customWidth="1"/>
    <col min="2075" max="2294" width="8.88671875" style="515"/>
    <col min="2295" max="2295" width="2.109375" style="515" customWidth="1"/>
    <col min="2296" max="2296" width="7.88671875" style="515" customWidth="1"/>
    <col min="2297" max="2297" width="5.6640625" style="515" customWidth="1"/>
    <col min="2298" max="2298" width="39.77734375" style="515" customWidth="1"/>
    <col min="2299" max="2299" width="34.21875" style="515" customWidth="1"/>
    <col min="2300" max="2300" width="6.109375" style="515" customWidth="1"/>
    <col min="2301" max="2301" width="8.44140625" style="515" customWidth="1"/>
    <col min="2302" max="2302" width="15.44140625" style="515" customWidth="1"/>
    <col min="2303" max="2303" width="12.21875" style="515" customWidth="1"/>
    <col min="2304" max="2304" width="12.6640625" style="515" customWidth="1"/>
    <col min="2305" max="2305" width="12" style="515" customWidth="1"/>
    <col min="2306" max="2330" width="11.44140625" style="515" customWidth="1"/>
    <col min="2331" max="2550" width="8.88671875" style="515"/>
    <col min="2551" max="2551" width="2.109375" style="515" customWidth="1"/>
    <col min="2552" max="2552" width="7.88671875" style="515" customWidth="1"/>
    <col min="2553" max="2553" width="5.6640625" style="515" customWidth="1"/>
    <col min="2554" max="2554" width="39.77734375" style="515" customWidth="1"/>
    <col min="2555" max="2555" width="34.21875" style="515" customWidth="1"/>
    <col min="2556" max="2556" width="6.109375" style="515" customWidth="1"/>
    <col min="2557" max="2557" width="8.44140625" style="515" customWidth="1"/>
    <col min="2558" max="2558" width="15.44140625" style="515" customWidth="1"/>
    <col min="2559" max="2559" width="12.21875" style="515" customWidth="1"/>
    <col min="2560" max="2560" width="12.6640625" style="515" customWidth="1"/>
    <col min="2561" max="2561" width="12" style="515" customWidth="1"/>
    <col min="2562" max="2586" width="11.44140625" style="515" customWidth="1"/>
    <col min="2587" max="2806" width="8.88671875" style="515"/>
    <col min="2807" max="2807" width="2.109375" style="515" customWidth="1"/>
    <col min="2808" max="2808" width="7.88671875" style="515" customWidth="1"/>
    <col min="2809" max="2809" width="5.6640625" style="515" customWidth="1"/>
    <col min="2810" max="2810" width="39.77734375" style="515" customWidth="1"/>
    <col min="2811" max="2811" width="34.21875" style="515" customWidth="1"/>
    <col min="2812" max="2812" width="6.109375" style="515" customWidth="1"/>
    <col min="2813" max="2813" width="8.44140625" style="515" customWidth="1"/>
    <col min="2814" max="2814" width="15.44140625" style="515" customWidth="1"/>
    <col min="2815" max="2815" width="12.21875" style="515" customWidth="1"/>
    <col min="2816" max="2816" width="12.6640625" style="515" customWidth="1"/>
    <col min="2817" max="2817" width="12" style="515" customWidth="1"/>
    <col min="2818" max="2842" width="11.44140625" style="515" customWidth="1"/>
    <col min="2843" max="3062" width="8.88671875" style="515"/>
    <col min="3063" max="3063" width="2.109375" style="515" customWidth="1"/>
    <col min="3064" max="3064" width="7.88671875" style="515" customWidth="1"/>
    <col min="3065" max="3065" width="5.6640625" style="515" customWidth="1"/>
    <col min="3066" max="3066" width="39.77734375" style="515" customWidth="1"/>
    <col min="3067" max="3067" width="34.21875" style="515" customWidth="1"/>
    <col min="3068" max="3068" width="6.109375" style="515" customWidth="1"/>
    <col min="3069" max="3069" width="8.44140625" style="515" customWidth="1"/>
    <col min="3070" max="3070" width="15.44140625" style="515" customWidth="1"/>
    <col min="3071" max="3071" width="12.21875" style="515" customWidth="1"/>
    <col min="3072" max="3072" width="12.6640625" style="515" customWidth="1"/>
    <col min="3073" max="3073" width="12" style="515" customWidth="1"/>
    <col min="3074" max="3098" width="11.44140625" style="515" customWidth="1"/>
    <col min="3099" max="3318" width="8.88671875" style="515"/>
    <col min="3319" max="3319" width="2.109375" style="515" customWidth="1"/>
    <col min="3320" max="3320" width="7.88671875" style="515" customWidth="1"/>
    <col min="3321" max="3321" width="5.6640625" style="515" customWidth="1"/>
    <col min="3322" max="3322" width="39.77734375" style="515" customWidth="1"/>
    <col min="3323" max="3323" width="34.21875" style="515" customWidth="1"/>
    <col min="3324" max="3324" width="6.109375" style="515" customWidth="1"/>
    <col min="3325" max="3325" width="8.44140625" style="515" customWidth="1"/>
    <col min="3326" max="3326" width="15.44140625" style="515" customWidth="1"/>
    <col min="3327" max="3327" width="12.21875" style="515" customWidth="1"/>
    <col min="3328" max="3328" width="12.6640625" style="515" customWidth="1"/>
    <col min="3329" max="3329" width="12" style="515" customWidth="1"/>
    <col min="3330" max="3354" width="11.44140625" style="515" customWidth="1"/>
    <col min="3355" max="3574" width="8.88671875" style="515"/>
    <col min="3575" max="3575" width="2.109375" style="515" customWidth="1"/>
    <col min="3576" max="3576" width="7.88671875" style="515" customWidth="1"/>
    <col min="3577" max="3577" width="5.6640625" style="515" customWidth="1"/>
    <col min="3578" max="3578" width="39.77734375" style="515" customWidth="1"/>
    <col min="3579" max="3579" width="34.21875" style="515" customWidth="1"/>
    <col min="3580" max="3580" width="6.109375" style="515" customWidth="1"/>
    <col min="3581" max="3581" width="8.44140625" style="515" customWidth="1"/>
    <col min="3582" max="3582" width="15.44140625" style="515" customWidth="1"/>
    <col min="3583" max="3583" width="12.21875" style="515" customWidth="1"/>
    <col min="3584" max="3584" width="12.6640625" style="515" customWidth="1"/>
    <col min="3585" max="3585" width="12" style="515" customWidth="1"/>
    <col min="3586" max="3610" width="11.44140625" style="515" customWidth="1"/>
    <col min="3611" max="3830" width="8.88671875" style="515"/>
    <col min="3831" max="3831" width="2.109375" style="515" customWidth="1"/>
    <col min="3832" max="3832" width="7.88671875" style="515" customWidth="1"/>
    <col min="3833" max="3833" width="5.6640625" style="515" customWidth="1"/>
    <col min="3834" max="3834" width="39.77734375" style="515" customWidth="1"/>
    <col min="3835" max="3835" width="34.21875" style="515" customWidth="1"/>
    <col min="3836" max="3836" width="6.109375" style="515" customWidth="1"/>
    <col min="3837" max="3837" width="8.44140625" style="515" customWidth="1"/>
    <col min="3838" max="3838" width="15.44140625" style="515" customWidth="1"/>
    <col min="3839" max="3839" width="12.21875" style="515" customWidth="1"/>
    <col min="3840" max="3840" width="12.6640625" style="515" customWidth="1"/>
    <col min="3841" max="3841" width="12" style="515" customWidth="1"/>
    <col min="3842" max="3866" width="11.44140625" style="515" customWidth="1"/>
    <col min="3867" max="4086" width="8.88671875" style="515"/>
    <col min="4087" max="4087" width="2.109375" style="515" customWidth="1"/>
    <col min="4088" max="4088" width="7.88671875" style="515" customWidth="1"/>
    <col min="4089" max="4089" width="5.6640625" style="515" customWidth="1"/>
    <col min="4090" max="4090" width="39.77734375" style="515" customWidth="1"/>
    <col min="4091" max="4091" width="34.21875" style="515" customWidth="1"/>
    <col min="4092" max="4092" width="6.109375" style="515" customWidth="1"/>
    <col min="4093" max="4093" width="8.44140625" style="515" customWidth="1"/>
    <col min="4094" max="4094" width="15.44140625" style="515" customWidth="1"/>
    <col min="4095" max="4095" width="12.21875" style="515" customWidth="1"/>
    <col min="4096" max="4096" width="12.6640625" style="515" customWidth="1"/>
    <col min="4097" max="4097" width="12" style="515" customWidth="1"/>
    <col min="4098" max="4122" width="11.44140625" style="515" customWidth="1"/>
    <col min="4123" max="4342" width="8.88671875" style="515"/>
    <col min="4343" max="4343" width="2.109375" style="515" customWidth="1"/>
    <col min="4344" max="4344" width="7.88671875" style="515" customWidth="1"/>
    <col min="4345" max="4345" width="5.6640625" style="515" customWidth="1"/>
    <col min="4346" max="4346" width="39.77734375" style="515" customWidth="1"/>
    <col min="4347" max="4347" width="34.21875" style="515" customWidth="1"/>
    <col min="4348" max="4348" width="6.109375" style="515" customWidth="1"/>
    <col min="4349" max="4349" width="8.44140625" style="515" customWidth="1"/>
    <col min="4350" max="4350" width="15.44140625" style="515" customWidth="1"/>
    <col min="4351" max="4351" width="12.21875" style="515" customWidth="1"/>
    <col min="4352" max="4352" width="12.6640625" style="515" customWidth="1"/>
    <col min="4353" max="4353" width="12" style="515" customWidth="1"/>
    <col min="4354" max="4378" width="11.44140625" style="515" customWidth="1"/>
    <col min="4379" max="4598" width="8.88671875" style="515"/>
    <col min="4599" max="4599" width="2.109375" style="515" customWidth="1"/>
    <col min="4600" max="4600" width="7.88671875" style="515" customWidth="1"/>
    <col min="4601" max="4601" width="5.6640625" style="515" customWidth="1"/>
    <col min="4602" max="4602" width="39.77734375" style="515" customWidth="1"/>
    <col min="4603" max="4603" width="34.21875" style="515" customWidth="1"/>
    <col min="4604" max="4604" width="6.109375" style="515" customWidth="1"/>
    <col min="4605" max="4605" width="8.44140625" style="515" customWidth="1"/>
    <col min="4606" max="4606" width="15.44140625" style="515" customWidth="1"/>
    <col min="4607" max="4607" width="12.21875" style="515" customWidth="1"/>
    <col min="4608" max="4608" width="12.6640625" style="515" customWidth="1"/>
    <col min="4609" max="4609" width="12" style="515" customWidth="1"/>
    <col min="4610" max="4634" width="11.44140625" style="515" customWidth="1"/>
    <col min="4635" max="4854" width="8.88671875" style="515"/>
    <col min="4855" max="4855" width="2.109375" style="515" customWidth="1"/>
    <col min="4856" max="4856" width="7.88671875" style="515" customWidth="1"/>
    <col min="4857" max="4857" width="5.6640625" style="515" customWidth="1"/>
    <col min="4858" max="4858" width="39.77734375" style="515" customWidth="1"/>
    <col min="4859" max="4859" width="34.21875" style="515" customWidth="1"/>
    <col min="4860" max="4860" width="6.109375" style="515" customWidth="1"/>
    <col min="4861" max="4861" width="8.44140625" style="515" customWidth="1"/>
    <col min="4862" max="4862" width="15.44140625" style="515" customWidth="1"/>
    <col min="4863" max="4863" width="12.21875" style="515" customWidth="1"/>
    <col min="4864" max="4864" width="12.6640625" style="515" customWidth="1"/>
    <col min="4865" max="4865" width="12" style="515" customWidth="1"/>
    <col min="4866" max="4890" width="11.44140625" style="515" customWidth="1"/>
    <col min="4891" max="5110" width="8.88671875" style="515"/>
    <col min="5111" max="5111" width="2.109375" style="515" customWidth="1"/>
    <col min="5112" max="5112" width="7.88671875" style="515" customWidth="1"/>
    <col min="5113" max="5113" width="5.6640625" style="515" customWidth="1"/>
    <col min="5114" max="5114" width="39.77734375" style="515" customWidth="1"/>
    <col min="5115" max="5115" width="34.21875" style="515" customWidth="1"/>
    <col min="5116" max="5116" width="6.109375" style="515" customWidth="1"/>
    <col min="5117" max="5117" width="8.44140625" style="515" customWidth="1"/>
    <col min="5118" max="5118" width="15.44140625" style="515" customWidth="1"/>
    <col min="5119" max="5119" width="12.21875" style="515" customWidth="1"/>
    <col min="5120" max="5120" width="12.6640625" style="515" customWidth="1"/>
    <col min="5121" max="5121" width="12" style="515" customWidth="1"/>
    <col min="5122" max="5146" width="11.44140625" style="515" customWidth="1"/>
    <col min="5147" max="5366" width="8.88671875" style="515"/>
    <col min="5367" max="5367" width="2.109375" style="515" customWidth="1"/>
    <col min="5368" max="5368" width="7.88671875" style="515" customWidth="1"/>
    <col min="5369" max="5369" width="5.6640625" style="515" customWidth="1"/>
    <col min="5370" max="5370" width="39.77734375" style="515" customWidth="1"/>
    <col min="5371" max="5371" width="34.21875" style="515" customWidth="1"/>
    <col min="5372" max="5372" width="6.109375" style="515" customWidth="1"/>
    <col min="5373" max="5373" width="8.44140625" style="515" customWidth="1"/>
    <col min="5374" max="5374" width="15.44140625" style="515" customWidth="1"/>
    <col min="5375" max="5375" width="12.21875" style="515" customWidth="1"/>
    <col min="5376" max="5376" width="12.6640625" style="515" customWidth="1"/>
    <col min="5377" max="5377" width="12" style="515" customWidth="1"/>
    <col min="5378" max="5402" width="11.44140625" style="515" customWidth="1"/>
    <col min="5403" max="5622" width="8.88671875" style="515"/>
    <col min="5623" max="5623" width="2.109375" style="515" customWidth="1"/>
    <col min="5624" max="5624" width="7.88671875" style="515" customWidth="1"/>
    <col min="5625" max="5625" width="5.6640625" style="515" customWidth="1"/>
    <col min="5626" max="5626" width="39.77734375" style="515" customWidth="1"/>
    <col min="5627" max="5627" width="34.21875" style="515" customWidth="1"/>
    <col min="5628" max="5628" width="6.109375" style="515" customWidth="1"/>
    <col min="5629" max="5629" width="8.44140625" style="515" customWidth="1"/>
    <col min="5630" max="5630" width="15.44140625" style="515" customWidth="1"/>
    <col min="5631" max="5631" width="12.21875" style="515" customWidth="1"/>
    <col min="5632" max="5632" width="12.6640625" style="515" customWidth="1"/>
    <col min="5633" max="5633" width="12" style="515" customWidth="1"/>
    <col min="5634" max="5658" width="11.44140625" style="515" customWidth="1"/>
    <col min="5659" max="5878" width="8.88671875" style="515"/>
    <col min="5879" max="5879" width="2.109375" style="515" customWidth="1"/>
    <col min="5880" max="5880" width="7.88671875" style="515" customWidth="1"/>
    <col min="5881" max="5881" width="5.6640625" style="515" customWidth="1"/>
    <col min="5882" max="5882" width="39.77734375" style="515" customWidth="1"/>
    <col min="5883" max="5883" width="34.21875" style="515" customWidth="1"/>
    <col min="5884" max="5884" width="6.109375" style="515" customWidth="1"/>
    <col min="5885" max="5885" width="8.44140625" style="515" customWidth="1"/>
    <col min="5886" max="5886" width="15.44140625" style="515" customWidth="1"/>
    <col min="5887" max="5887" width="12.21875" style="515" customWidth="1"/>
    <col min="5888" max="5888" width="12.6640625" style="515" customWidth="1"/>
    <col min="5889" max="5889" width="12" style="515" customWidth="1"/>
    <col min="5890" max="5914" width="11.44140625" style="515" customWidth="1"/>
    <col min="5915" max="6134" width="8.88671875" style="515"/>
    <col min="6135" max="6135" width="2.109375" style="515" customWidth="1"/>
    <col min="6136" max="6136" width="7.88671875" style="515" customWidth="1"/>
    <col min="6137" max="6137" width="5.6640625" style="515" customWidth="1"/>
    <col min="6138" max="6138" width="39.77734375" style="515" customWidth="1"/>
    <col min="6139" max="6139" width="34.21875" style="515" customWidth="1"/>
    <col min="6140" max="6140" width="6.109375" style="515" customWidth="1"/>
    <col min="6141" max="6141" width="8.44140625" style="515" customWidth="1"/>
    <col min="6142" max="6142" width="15.44140625" style="515" customWidth="1"/>
    <col min="6143" max="6143" width="12.21875" style="515" customWidth="1"/>
    <col min="6144" max="6144" width="12.6640625" style="515" customWidth="1"/>
    <col min="6145" max="6145" width="12" style="515" customWidth="1"/>
    <col min="6146" max="6170" width="11.44140625" style="515" customWidth="1"/>
    <col min="6171" max="6390" width="8.88671875" style="515"/>
    <col min="6391" max="6391" width="2.109375" style="515" customWidth="1"/>
    <col min="6392" max="6392" width="7.88671875" style="515" customWidth="1"/>
    <col min="6393" max="6393" width="5.6640625" style="515" customWidth="1"/>
    <col min="6394" max="6394" width="39.77734375" style="515" customWidth="1"/>
    <col min="6395" max="6395" width="34.21875" style="515" customWidth="1"/>
    <col min="6396" max="6396" width="6.109375" style="515" customWidth="1"/>
    <col min="6397" max="6397" width="8.44140625" style="515" customWidth="1"/>
    <col min="6398" max="6398" width="15.44140625" style="515" customWidth="1"/>
    <col min="6399" max="6399" width="12.21875" style="515" customWidth="1"/>
    <col min="6400" max="6400" width="12.6640625" style="515" customWidth="1"/>
    <col min="6401" max="6401" width="12" style="515" customWidth="1"/>
    <col min="6402" max="6426" width="11.44140625" style="515" customWidth="1"/>
    <col min="6427" max="6646" width="8.88671875" style="515"/>
    <col min="6647" max="6647" width="2.109375" style="515" customWidth="1"/>
    <col min="6648" max="6648" width="7.88671875" style="515" customWidth="1"/>
    <col min="6649" max="6649" width="5.6640625" style="515" customWidth="1"/>
    <col min="6650" max="6650" width="39.77734375" style="515" customWidth="1"/>
    <col min="6651" max="6651" width="34.21875" style="515" customWidth="1"/>
    <col min="6652" max="6652" width="6.109375" style="515" customWidth="1"/>
    <col min="6653" max="6653" width="8.44140625" style="515" customWidth="1"/>
    <col min="6654" max="6654" width="15.44140625" style="515" customWidth="1"/>
    <col min="6655" max="6655" width="12.21875" style="515" customWidth="1"/>
    <col min="6656" max="6656" width="12.6640625" style="515" customWidth="1"/>
    <col min="6657" max="6657" width="12" style="515" customWidth="1"/>
    <col min="6658" max="6682" width="11.44140625" style="515" customWidth="1"/>
    <col min="6683" max="6902" width="8.88671875" style="515"/>
    <col min="6903" max="6903" width="2.109375" style="515" customWidth="1"/>
    <col min="6904" max="6904" width="7.88671875" style="515" customWidth="1"/>
    <col min="6905" max="6905" width="5.6640625" style="515" customWidth="1"/>
    <col min="6906" max="6906" width="39.77734375" style="515" customWidth="1"/>
    <col min="6907" max="6907" width="34.21875" style="515" customWidth="1"/>
    <col min="6908" max="6908" width="6.109375" style="515" customWidth="1"/>
    <col min="6909" max="6909" width="8.44140625" style="515" customWidth="1"/>
    <col min="6910" max="6910" width="15.44140625" style="515" customWidth="1"/>
    <col min="6911" max="6911" width="12.21875" style="515" customWidth="1"/>
    <col min="6912" max="6912" width="12.6640625" style="515" customWidth="1"/>
    <col min="6913" max="6913" width="12" style="515" customWidth="1"/>
    <col min="6914" max="6938" width="11.44140625" style="515" customWidth="1"/>
    <col min="6939" max="7158" width="8.88671875" style="515"/>
    <col min="7159" max="7159" width="2.109375" style="515" customWidth="1"/>
    <col min="7160" max="7160" width="7.88671875" style="515" customWidth="1"/>
    <col min="7161" max="7161" width="5.6640625" style="515" customWidth="1"/>
    <col min="7162" max="7162" width="39.77734375" style="515" customWidth="1"/>
    <col min="7163" max="7163" width="34.21875" style="515" customWidth="1"/>
    <col min="7164" max="7164" width="6.109375" style="515" customWidth="1"/>
    <col min="7165" max="7165" width="8.44140625" style="515" customWidth="1"/>
    <col min="7166" max="7166" width="15.44140625" style="515" customWidth="1"/>
    <col min="7167" max="7167" width="12.21875" style="515" customWidth="1"/>
    <col min="7168" max="7168" width="12.6640625" style="515" customWidth="1"/>
    <col min="7169" max="7169" width="12" style="515" customWidth="1"/>
    <col min="7170" max="7194" width="11.44140625" style="515" customWidth="1"/>
    <col min="7195" max="7414" width="8.88671875" style="515"/>
    <col min="7415" max="7415" width="2.109375" style="515" customWidth="1"/>
    <col min="7416" max="7416" width="7.88671875" style="515" customWidth="1"/>
    <col min="7417" max="7417" width="5.6640625" style="515" customWidth="1"/>
    <col min="7418" max="7418" width="39.77734375" style="515" customWidth="1"/>
    <col min="7419" max="7419" width="34.21875" style="515" customWidth="1"/>
    <col min="7420" max="7420" width="6.109375" style="515" customWidth="1"/>
    <col min="7421" max="7421" width="8.44140625" style="515" customWidth="1"/>
    <col min="7422" max="7422" width="15.44140625" style="515" customWidth="1"/>
    <col min="7423" max="7423" width="12.21875" style="515" customWidth="1"/>
    <col min="7424" max="7424" width="12.6640625" style="515" customWidth="1"/>
    <col min="7425" max="7425" width="12" style="515" customWidth="1"/>
    <col min="7426" max="7450" width="11.44140625" style="515" customWidth="1"/>
    <col min="7451" max="7670" width="8.88671875" style="515"/>
    <col min="7671" max="7671" width="2.109375" style="515" customWidth="1"/>
    <col min="7672" max="7672" width="7.88671875" style="515" customWidth="1"/>
    <col min="7673" max="7673" width="5.6640625" style="515" customWidth="1"/>
    <col min="7674" max="7674" width="39.77734375" style="515" customWidth="1"/>
    <col min="7675" max="7675" width="34.21875" style="515" customWidth="1"/>
    <col min="7676" max="7676" width="6.109375" style="515" customWidth="1"/>
    <col min="7677" max="7677" width="8.44140625" style="515" customWidth="1"/>
    <col min="7678" max="7678" width="15.44140625" style="515" customWidth="1"/>
    <col min="7679" max="7679" width="12.21875" style="515" customWidth="1"/>
    <col min="7680" max="7680" width="12.6640625" style="515" customWidth="1"/>
    <col min="7681" max="7681" width="12" style="515" customWidth="1"/>
    <col min="7682" max="7706" width="11.44140625" style="515" customWidth="1"/>
    <col min="7707" max="7926" width="8.88671875" style="515"/>
    <col min="7927" max="7927" width="2.109375" style="515" customWidth="1"/>
    <col min="7928" max="7928" width="7.88671875" style="515" customWidth="1"/>
    <col min="7929" max="7929" width="5.6640625" style="515" customWidth="1"/>
    <col min="7930" max="7930" width="39.77734375" style="515" customWidth="1"/>
    <col min="7931" max="7931" width="34.21875" style="515" customWidth="1"/>
    <col min="7932" max="7932" width="6.109375" style="515" customWidth="1"/>
    <col min="7933" max="7933" width="8.44140625" style="515" customWidth="1"/>
    <col min="7934" max="7934" width="15.44140625" style="515" customWidth="1"/>
    <col min="7935" max="7935" width="12.21875" style="515" customWidth="1"/>
    <col min="7936" max="7936" width="12.6640625" style="515" customWidth="1"/>
    <col min="7937" max="7937" width="12" style="515" customWidth="1"/>
    <col min="7938" max="7962" width="11.44140625" style="515" customWidth="1"/>
    <col min="7963" max="8182" width="8.88671875" style="515"/>
    <col min="8183" max="8183" width="2.109375" style="515" customWidth="1"/>
    <col min="8184" max="8184" width="7.88671875" style="515" customWidth="1"/>
    <col min="8185" max="8185" width="5.6640625" style="515" customWidth="1"/>
    <col min="8186" max="8186" width="39.77734375" style="515" customWidth="1"/>
    <col min="8187" max="8187" width="34.21875" style="515" customWidth="1"/>
    <col min="8188" max="8188" width="6.109375" style="515" customWidth="1"/>
    <col min="8189" max="8189" width="8.44140625" style="515" customWidth="1"/>
    <col min="8190" max="8190" width="15.44140625" style="515" customWidth="1"/>
    <col min="8191" max="8191" width="12.21875" style="515" customWidth="1"/>
    <col min="8192" max="8192" width="12.6640625" style="515" customWidth="1"/>
    <col min="8193" max="8193" width="12" style="515" customWidth="1"/>
    <col min="8194" max="8218" width="11.44140625" style="515" customWidth="1"/>
    <col min="8219" max="8438" width="8.88671875" style="515"/>
    <col min="8439" max="8439" width="2.109375" style="515" customWidth="1"/>
    <col min="8440" max="8440" width="7.88671875" style="515" customWidth="1"/>
    <col min="8441" max="8441" width="5.6640625" style="515" customWidth="1"/>
    <col min="8442" max="8442" width="39.77734375" style="515" customWidth="1"/>
    <col min="8443" max="8443" width="34.21875" style="515" customWidth="1"/>
    <col min="8444" max="8444" width="6.109375" style="515" customWidth="1"/>
    <col min="8445" max="8445" width="8.44140625" style="515" customWidth="1"/>
    <col min="8446" max="8446" width="15.44140625" style="515" customWidth="1"/>
    <col min="8447" max="8447" width="12.21875" style="515" customWidth="1"/>
    <col min="8448" max="8448" width="12.6640625" style="515" customWidth="1"/>
    <col min="8449" max="8449" width="12" style="515" customWidth="1"/>
    <col min="8450" max="8474" width="11.44140625" style="515" customWidth="1"/>
    <col min="8475" max="8694" width="8.88671875" style="515"/>
    <col min="8695" max="8695" width="2.109375" style="515" customWidth="1"/>
    <col min="8696" max="8696" width="7.88671875" style="515" customWidth="1"/>
    <col min="8697" max="8697" width="5.6640625" style="515" customWidth="1"/>
    <col min="8698" max="8698" width="39.77734375" style="515" customWidth="1"/>
    <col min="8699" max="8699" width="34.21875" style="515" customWidth="1"/>
    <col min="8700" max="8700" width="6.109375" style="515" customWidth="1"/>
    <col min="8701" max="8701" width="8.44140625" style="515" customWidth="1"/>
    <col min="8702" max="8702" width="15.44140625" style="515" customWidth="1"/>
    <col min="8703" max="8703" width="12.21875" style="515" customWidth="1"/>
    <col min="8704" max="8704" width="12.6640625" style="515" customWidth="1"/>
    <col min="8705" max="8705" width="12" style="515" customWidth="1"/>
    <col min="8706" max="8730" width="11.44140625" style="515" customWidth="1"/>
    <col min="8731" max="8950" width="8.88671875" style="515"/>
    <col min="8951" max="8951" width="2.109375" style="515" customWidth="1"/>
    <col min="8952" max="8952" width="7.88671875" style="515" customWidth="1"/>
    <col min="8953" max="8953" width="5.6640625" style="515" customWidth="1"/>
    <col min="8954" max="8954" width="39.77734375" style="515" customWidth="1"/>
    <col min="8955" max="8955" width="34.21875" style="515" customWidth="1"/>
    <col min="8956" max="8956" width="6.109375" style="515" customWidth="1"/>
    <col min="8957" max="8957" width="8.44140625" style="515" customWidth="1"/>
    <col min="8958" max="8958" width="15.44140625" style="515" customWidth="1"/>
    <col min="8959" max="8959" width="12.21875" style="515" customWidth="1"/>
    <col min="8960" max="8960" width="12.6640625" style="515" customWidth="1"/>
    <col min="8961" max="8961" width="12" style="515" customWidth="1"/>
    <col min="8962" max="8986" width="11.44140625" style="515" customWidth="1"/>
    <col min="8987" max="9206" width="8.88671875" style="515"/>
    <col min="9207" max="9207" width="2.109375" style="515" customWidth="1"/>
    <col min="9208" max="9208" width="7.88671875" style="515" customWidth="1"/>
    <col min="9209" max="9209" width="5.6640625" style="515" customWidth="1"/>
    <col min="9210" max="9210" width="39.77734375" style="515" customWidth="1"/>
    <col min="9211" max="9211" width="34.21875" style="515" customWidth="1"/>
    <col min="9212" max="9212" width="6.109375" style="515" customWidth="1"/>
    <col min="9213" max="9213" width="8.44140625" style="515" customWidth="1"/>
    <col min="9214" max="9214" width="15.44140625" style="515" customWidth="1"/>
    <col min="9215" max="9215" width="12.21875" style="515" customWidth="1"/>
    <col min="9216" max="9216" width="12.6640625" style="515" customWidth="1"/>
    <col min="9217" max="9217" width="12" style="515" customWidth="1"/>
    <col min="9218" max="9242" width="11.44140625" style="515" customWidth="1"/>
    <col min="9243" max="9462" width="8.88671875" style="515"/>
    <col min="9463" max="9463" width="2.109375" style="515" customWidth="1"/>
    <col min="9464" max="9464" width="7.88671875" style="515" customWidth="1"/>
    <col min="9465" max="9465" width="5.6640625" style="515" customWidth="1"/>
    <col min="9466" max="9466" width="39.77734375" style="515" customWidth="1"/>
    <col min="9467" max="9467" width="34.21875" style="515" customWidth="1"/>
    <col min="9468" max="9468" width="6.109375" style="515" customWidth="1"/>
    <col min="9469" max="9469" width="8.44140625" style="515" customWidth="1"/>
    <col min="9470" max="9470" width="15.44140625" style="515" customWidth="1"/>
    <col min="9471" max="9471" width="12.21875" style="515" customWidth="1"/>
    <col min="9472" max="9472" width="12.6640625" style="515" customWidth="1"/>
    <col min="9473" max="9473" width="12" style="515" customWidth="1"/>
    <col min="9474" max="9498" width="11.44140625" style="515" customWidth="1"/>
    <col min="9499" max="9718" width="8.88671875" style="515"/>
    <col min="9719" max="9719" width="2.109375" style="515" customWidth="1"/>
    <col min="9720" max="9720" width="7.88671875" style="515" customWidth="1"/>
    <col min="9721" max="9721" width="5.6640625" style="515" customWidth="1"/>
    <col min="9722" max="9722" width="39.77734375" style="515" customWidth="1"/>
    <col min="9723" max="9723" width="34.21875" style="515" customWidth="1"/>
    <col min="9724" max="9724" width="6.109375" style="515" customWidth="1"/>
    <col min="9725" max="9725" width="8.44140625" style="515" customWidth="1"/>
    <col min="9726" max="9726" width="15.44140625" style="515" customWidth="1"/>
    <col min="9727" max="9727" width="12.21875" style="515" customWidth="1"/>
    <col min="9728" max="9728" width="12.6640625" style="515" customWidth="1"/>
    <col min="9729" max="9729" width="12" style="515" customWidth="1"/>
    <col min="9730" max="9754" width="11.44140625" style="515" customWidth="1"/>
    <col min="9755" max="9974" width="8.88671875" style="515"/>
    <col min="9975" max="9975" width="2.109375" style="515" customWidth="1"/>
    <col min="9976" max="9976" width="7.88671875" style="515" customWidth="1"/>
    <col min="9977" max="9977" width="5.6640625" style="515" customWidth="1"/>
    <col min="9978" max="9978" width="39.77734375" style="515" customWidth="1"/>
    <col min="9979" max="9979" width="34.21875" style="515" customWidth="1"/>
    <col min="9980" max="9980" width="6.109375" style="515" customWidth="1"/>
    <col min="9981" max="9981" width="8.44140625" style="515" customWidth="1"/>
    <col min="9982" max="9982" width="15.44140625" style="515" customWidth="1"/>
    <col min="9983" max="9983" width="12.21875" style="515" customWidth="1"/>
    <col min="9984" max="9984" width="12.6640625" style="515" customWidth="1"/>
    <col min="9985" max="9985" width="12" style="515" customWidth="1"/>
    <col min="9986" max="10010" width="11.44140625" style="515" customWidth="1"/>
    <col min="10011" max="10230" width="8.88671875" style="515"/>
    <col min="10231" max="10231" width="2.109375" style="515" customWidth="1"/>
    <col min="10232" max="10232" width="7.88671875" style="515" customWidth="1"/>
    <col min="10233" max="10233" width="5.6640625" style="515" customWidth="1"/>
    <col min="10234" max="10234" width="39.77734375" style="515" customWidth="1"/>
    <col min="10235" max="10235" width="34.21875" style="515" customWidth="1"/>
    <col min="10236" max="10236" width="6.109375" style="515" customWidth="1"/>
    <col min="10237" max="10237" width="8.44140625" style="515" customWidth="1"/>
    <col min="10238" max="10238" width="15.44140625" style="515" customWidth="1"/>
    <col min="10239" max="10239" width="12.21875" style="515" customWidth="1"/>
    <col min="10240" max="10240" width="12.6640625" style="515" customWidth="1"/>
    <col min="10241" max="10241" width="12" style="515" customWidth="1"/>
    <col min="10242" max="10266" width="11.44140625" style="515" customWidth="1"/>
    <col min="10267" max="10486" width="8.88671875" style="515"/>
    <col min="10487" max="10487" width="2.109375" style="515" customWidth="1"/>
    <col min="10488" max="10488" width="7.88671875" style="515" customWidth="1"/>
    <col min="10489" max="10489" width="5.6640625" style="515" customWidth="1"/>
    <col min="10490" max="10490" width="39.77734375" style="515" customWidth="1"/>
    <col min="10491" max="10491" width="34.21875" style="515" customWidth="1"/>
    <col min="10492" max="10492" width="6.109375" style="515" customWidth="1"/>
    <col min="10493" max="10493" width="8.44140625" style="515" customWidth="1"/>
    <col min="10494" max="10494" width="15.44140625" style="515" customWidth="1"/>
    <col min="10495" max="10495" width="12.21875" style="515" customWidth="1"/>
    <col min="10496" max="10496" width="12.6640625" style="515" customWidth="1"/>
    <col min="10497" max="10497" width="12" style="515" customWidth="1"/>
    <col min="10498" max="10522" width="11.44140625" style="515" customWidth="1"/>
    <col min="10523" max="10742" width="8.88671875" style="515"/>
    <col min="10743" max="10743" width="2.109375" style="515" customWidth="1"/>
    <col min="10744" max="10744" width="7.88671875" style="515" customWidth="1"/>
    <col min="10745" max="10745" width="5.6640625" style="515" customWidth="1"/>
    <col min="10746" max="10746" width="39.77734375" style="515" customWidth="1"/>
    <col min="10747" max="10747" width="34.21875" style="515" customWidth="1"/>
    <col min="10748" max="10748" width="6.109375" style="515" customWidth="1"/>
    <col min="10749" max="10749" width="8.44140625" style="515" customWidth="1"/>
    <col min="10750" max="10750" width="15.44140625" style="515" customWidth="1"/>
    <col min="10751" max="10751" width="12.21875" style="515" customWidth="1"/>
    <col min="10752" max="10752" width="12.6640625" style="515" customWidth="1"/>
    <col min="10753" max="10753" width="12" style="515" customWidth="1"/>
    <col min="10754" max="10778" width="11.44140625" style="515" customWidth="1"/>
    <col min="10779" max="10998" width="8.88671875" style="515"/>
    <col min="10999" max="10999" width="2.109375" style="515" customWidth="1"/>
    <col min="11000" max="11000" width="7.88671875" style="515" customWidth="1"/>
    <col min="11001" max="11001" width="5.6640625" style="515" customWidth="1"/>
    <col min="11002" max="11002" width="39.77734375" style="515" customWidth="1"/>
    <col min="11003" max="11003" width="34.21875" style="515" customWidth="1"/>
    <col min="11004" max="11004" width="6.109375" style="515" customWidth="1"/>
    <col min="11005" max="11005" width="8.44140625" style="515" customWidth="1"/>
    <col min="11006" max="11006" width="15.44140625" style="515" customWidth="1"/>
    <col min="11007" max="11007" width="12.21875" style="515" customWidth="1"/>
    <col min="11008" max="11008" width="12.6640625" style="515" customWidth="1"/>
    <col min="11009" max="11009" width="12" style="515" customWidth="1"/>
    <col min="11010" max="11034" width="11.44140625" style="515" customWidth="1"/>
    <col min="11035" max="11254" width="8.88671875" style="515"/>
    <col min="11255" max="11255" width="2.109375" style="515" customWidth="1"/>
    <col min="11256" max="11256" width="7.88671875" style="515" customWidth="1"/>
    <col min="11257" max="11257" width="5.6640625" style="515" customWidth="1"/>
    <col min="11258" max="11258" width="39.77734375" style="515" customWidth="1"/>
    <col min="11259" max="11259" width="34.21875" style="515" customWidth="1"/>
    <col min="11260" max="11260" width="6.109375" style="515" customWidth="1"/>
    <col min="11261" max="11261" width="8.44140625" style="515" customWidth="1"/>
    <col min="11262" max="11262" width="15.44140625" style="515" customWidth="1"/>
    <col min="11263" max="11263" width="12.21875" style="515" customWidth="1"/>
    <col min="11264" max="11264" width="12.6640625" style="515" customWidth="1"/>
    <col min="11265" max="11265" width="12" style="515" customWidth="1"/>
    <col min="11266" max="11290" width="11.44140625" style="515" customWidth="1"/>
    <col min="11291" max="11510" width="8.88671875" style="515"/>
    <col min="11511" max="11511" width="2.109375" style="515" customWidth="1"/>
    <col min="11512" max="11512" width="7.88671875" style="515" customWidth="1"/>
    <col min="11513" max="11513" width="5.6640625" style="515" customWidth="1"/>
    <col min="11514" max="11514" width="39.77734375" style="515" customWidth="1"/>
    <col min="11515" max="11515" width="34.21875" style="515" customWidth="1"/>
    <col min="11516" max="11516" width="6.109375" style="515" customWidth="1"/>
    <col min="11517" max="11517" width="8.44140625" style="515" customWidth="1"/>
    <col min="11518" max="11518" width="15.44140625" style="515" customWidth="1"/>
    <col min="11519" max="11519" width="12.21875" style="515" customWidth="1"/>
    <col min="11520" max="11520" width="12.6640625" style="515" customWidth="1"/>
    <col min="11521" max="11521" width="12" style="515" customWidth="1"/>
    <col min="11522" max="11546" width="11.44140625" style="515" customWidth="1"/>
    <col min="11547" max="11766" width="8.88671875" style="515"/>
    <col min="11767" max="11767" width="2.109375" style="515" customWidth="1"/>
    <col min="11768" max="11768" width="7.88671875" style="515" customWidth="1"/>
    <col min="11769" max="11769" width="5.6640625" style="515" customWidth="1"/>
    <col min="11770" max="11770" width="39.77734375" style="515" customWidth="1"/>
    <col min="11771" max="11771" width="34.21875" style="515" customWidth="1"/>
    <col min="11772" max="11772" width="6.109375" style="515" customWidth="1"/>
    <col min="11773" max="11773" width="8.44140625" style="515" customWidth="1"/>
    <col min="11774" max="11774" width="15.44140625" style="515" customWidth="1"/>
    <col min="11775" max="11775" width="12.21875" style="515" customWidth="1"/>
    <col min="11776" max="11776" width="12.6640625" style="515" customWidth="1"/>
    <col min="11777" max="11777" width="12" style="515" customWidth="1"/>
    <col min="11778" max="11802" width="11.44140625" style="515" customWidth="1"/>
    <col min="11803" max="12022" width="8.88671875" style="515"/>
    <col min="12023" max="12023" width="2.109375" style="515" customWidth="1"/>
    <col min="12024" max="12024" width="7.88671875" style="515" customWidth="1"/>
    <col min="12025" max="12025" width="5.6640625" style="515" customWidth="1"/>
    <col min="12026" max="12026" width="39.77734375" style="515" customWidth="1"/>
    <col min="12027" max="12027" width="34.21875" style="515" customWidth="1"/>
    <col min="12028" max="12028" width="6.109375" style="515" customWidth="1"/>
    <col min="12029" max="12029" width="8.44140625" style="515" customWidth="1"/>
    <col min="12030" max="12030" width="15.44140625" style="515" customWidth="1"/>
    <col min="12031" max="12031" width="12.21875" style="515" customWidth="1"/>
    <col min="12032" max="12032" width="12.6640625" style="515" customWidth="1"/>
    <col min="12033" max="12033" width="12" style="515" customWidth="1"/>
    <col min="12034" max="12058" width="11.44140625" style="515" customWidth="1"/>
    <col min="12059" max="12278" width="8.88671875" style="515"/>
    <col min="12279" max="12279" width="2.109375" style="515" customWidth="1"/>
    <col min="12280" max="12280" width="7.88671875" style="515" customWidth="1"/>
    <col min="12281" max="12281" width="5.6640625" style="515" customWidth="1"/>
    <col min="12282" max="12282" width="39.77734375" style="515" customWidth="1"/>
    <col min="12283" max="12283" width="34.21875" style="515" customWidth="1"/>
    <col min="12284" max="12284" width="6.109375" style="515" customWidth="1"/>
    <col min="12285" max="12285" width="8.44140625" style="515" customWidth="1"/>
    <col min="12286" max="12286" width="15.44140625" style="515" customWidth="1"/>
    <col min="12287" max="12287" width="12.21875" style="515" customWidth="1"/>
    <col min="12288" max="12288" width="12.6640625" style="515" customWidth="1"/>
    <col min="12289" max="12289" width="12" style="515" customWidth="1"/>
    <col min="12290" max="12314" width="11.44140625" style="515" customWidth="1"/>
    <col min="12315" max="12534" width="8.88671875" style="515"/>
    <col min="12535" max="12535" width="2.109375" style="515" customWidth="1"/>
    <col min="12536" max="12536" width="7.88671875" style="515" customWidth="1"/>
    <col min="12537" max="12537" width="5.6640625" style="515" customWidth="1"/>
    <col min="12538" max="12538" width="39.77734375" style="515" customWidth="1"/>
    <col min="12539" max="12539" width="34.21875" style="515" customWidth="1"/>
    <col min="12540" max="12540" width="6.109375" style="515" customWidth="1"/>
    <col min="12541" max="12541" width="8.44140625" style="515" customWidth="1"/>
    <col min="12542" max="12542" width="15.44140625" style="515" customWidth="1"/>
    <col min="12543" max="12543" width="12.21875" style="515" customWidth="1"/>
    <col min="12544" max="12544" width="12.6640625" style="515" customWidth="1"/>
    <col min="12545" max="12545" width="12" style="515" customWidth="1"/>
    <col min="12546" max="12570" width="11.44140625" style="515" customWidth="1"/>
    <col min="12571" max="12790" width="8.88671875" style="515"/>
    <col min="12791" max="12791" width="2.109375" style="515" customWidth="1"/>
    <col min="12792" max="12792" width="7.88671875" style="515" customWidth="1"/>
    <col min="12793" max="12793" width="5.6640625" style="515" customWidth="1"/>
    <col min="12794" max="12794" width="39.77734375" style="515" customWidth="1"/>
    <col min="12795" max="12795" width="34.21875" style="515" customWidth="1"/>
    <col min="12796" max="12796" width="6.109375" style="515" customWidth="1"/>
    <col min="12797" max="12797" width="8.44140625" style="515" customWidth="1"/>
    <col min="12798" max="12798" width="15.44140625" style="515" customWidth="1"/>
    <col min="12799" max="12799" width="12.21875" style="515" customWidth="1"/>
    <col min="12800" max="12800" width="12.6640625" style="515" customWidth="1"/>
    <col min="12801" max="12801" width="12" style="515" customWidth="1"/>
    <col min="12802" max="12826" width="11.44140625" style="515" customWidth="1"/>
    <col min="12827" max="13046" width="8.88671875" style="515"/>
    <col min="13047" max="13047" width="2.109375" style="515" customWidth="1"/>
    <col min="13048" max="13048" width="7.88671875" style="515" customWidth="1"/>
    <col min="13049" max="13049" width="5.6640625" style="515" customWidth="1"/>
    <col min="13050" max="13050" width="39.77734375" style="515" customWidth="1"/>
    <col min="13051" max="13051" width="34.21875" style="515" customWidth="1"/>
    <col min="13052" max="13052" width="6.109375" style="515" customWidth="1"/>
    <col min="13053" max="13053" width="8.44140625" style="515" customWidth="1"/>
    <col min="13054" max="13054" width="15.44140625" style="515" customWidth="1"/>
    <col min="13055" max="13055" width="12.21875" style="515" customWidth="1"/>
    <col min="13056" max="13056" width="12.6640625" style="515" customWidth="1"/>
    <col min="13057" max="13057" width="12" style="515" customWidth="1"/>
    <col min="13058" max="13082" width="11.44140625" style="515" customWidth="1"/>
    <col min="13083" max="13302" width="8.88671875" style="515"/>
    <col min="13303" max="13303" width="2.109375" style="515" customWidth="1"/>
    <col min="13304" max="13304" width="7.88671875" style="515" customWidth="1"/>
    <col min="13305" max="13305" width="5.6640625" style="515" customWidth="1"/>
    <col min="13306" max="13306" width="39.77734375" style="515" customWidth="1"/>
    <col min="13307" max="13307" width="34.21875" style="515" customWidth="1"/>
    <col min="13308" max="13308" width="6.109375" style="515" customWidth="1"/>
    <col min="13309" max="13309" width="8.44140625" style="515" customWidth="1"/>
    <col min="13310" max="13310" width="15.44140625" style="515" customWidth="1"/>
    <col min="13311" max="13311" width="12.21875" style="515" customWidth="1"/>
    <col min="13312" max="13312" width="12.6640625" style="515" customWidth="1"/>
    <col min="13313" max="13313" width="12" style="515" customWidth="1"/>
    <col min="13314" max="13338" width="11.44140625" style="515" customWidth="1"/>
    <col min="13339" max="13558" width="8.88671875" style="515"/>
    <col min="13559" max="13559" width="2.109375" style="515" customWidth="1"/>
    <col min="13560" max="13560" width="7.88671875" style="515" customWidth="1"/>
    <col min="13561" max="13561" width="5.6640625" style="515" customWidth="1"/>
    <col min="13562" max="13562" width="39.77734375" style="515" customWidth="1"/>
    <col min="13563" max="13563" width="34.21875" style="515" customWidth="1"/>
    <col min="13564" max="13564" width="6.109375" style="515" customWidth="1"/>
    <col min="13565" max="13565" width="8.44140625" style="515" customWidth="1"/>
    <col min="13566" max="13566" width="15.44140625" style="515" customWidth="1"/>
    <col min="13567" max="13567" width="12.21875" style="515" customWidth="1"/>
    <col min="13568" max="13568" width="12.6640625" style="515" customWidth="1"/>
    <col min="13569" max="13569" width="12" style="515" customWidth="1"/>
    <col min="13570" max="13594" width="11.44140625" style="515" customWidth="1"/>
    <col min="13595" max="13814" width="8.88671875" style="515"/>
    <col min="13815" max="13815" width="2.109375" style="515" customWidth="1"/>
    <col min="13816" max="13816" width="7.88671875" style="515" customWidth="1"/>
    <col min="13817" max="13817" width="5.6640625" style="515" customWidth="1"/>
    <col min="13818" max="13818" width="39.77734375" style="515" customWidth="1"/>
    <col min="13819" max="13819" width="34.21875" style="515" customWidth="1"/>
    <col min="13820" max="13820" width="6.109375" style="515" customWidth="1"/>
    <col min="13821" max="13821" width="8.44140625" style="515" customWidth="1"/>
    <col min="13822" max="13822" width="15.44140625" style="515" customWidth="1"/>
    <col min="13823" max="13823" width="12.21875" style="515" customWidth="1"/>
    <col min="13824" max="13824" width="12.6640625" style="515" customWidth="1"/>
    <col min="13825" max="13825" width="12" style="515" customWidth="1"/>
    <col min="13826" max="13850" width="11.44140625" style="515" customWidth="1"/>
    <col min="13851" max="14070" width="8.88671875" style="515"/>
    <col min="14071" max="14071" width="2.109375" style="515" customWidth="1"/>
    <col min="14072" max="14072" width="7.88671875" style="515" customWidth="1"/>
    <col min="14073" max="14073" width="5.6640625" style="515" customWidth="1"/>
    <col min="14074" max="14074" width="39.77734375" style="515" customWidth="1"/>
    <col min="14075" max="14075" width="34.21875" style="515" customWidth="1"/>
    <col min="14076" max="14076" width="6.109375" style="515" customWidth="1"/>
    <col min="14077" max="14077" width="8.44140625" style="515" customWidth="1"/>
    <col min="14078" max="14078" width="15.44140625" style="515" customWidth="1"/>
    <col min="14079" max="14079" width="12.21875" style="515" customWidth="1"/>
    <col min="14080" max="14080" width="12.6640625" style="515" customWidth="1"/>
    <col min="14081" max="14081" width="12" style="515" customWidth="1"/>
    <col min="14082" max="14106" width="11.44140625" style="515" customWidth="1"/>
    <col min="14107" max="14326" width="8.88671875" style="515"/>
    <col min="14327" max="14327" width="2.109375" style="515" customWidth="1"/>
    <col min="14328" max="14328" width="7.88671875" style="515" customWidth="1"/>
    <col min="14329" max="14329" width="5.6640625" style="515" customWidth="1"/>
    <col min="14330" max="14330" width="39.77734375" style="515" customWidth="1"/>
    <col min="14331" max="14331" width="34.21875" style="515" customWidth="1"/>
    <col min="14332" max="14332" width="6.109375" style="515" customWidth="1"/>
    <col min="14333" max="14333" width="8.44140625" style="515" customWidth="1"/>
    <col min="14334" max="14334" width="15.44140625" style="515" customWidth="1"/>
    <col min="14335" max="14335" width="12.21875" style="515" customWidth="1"/>
    <col min="14336" max="14336" width="12.6640625" style="515" customWidth="1"/>
    <col min="14337" max="14337" width="12" style="515" customWidth="1"/>
    <col min="14338" max="14362" width="11.44140625" style="515" customWidth="1"/>
    <col min="14363" max="14582" width="8.88671875" style="515"/>
    <col min="14583" max="14583" width="2.109375" style="515" customWidth="1"/>
    <col min="14584" max="14584" width="7.88671875" style="515" customWidth="1"/>
    <col min="14585" max="14585" width="5.6640625" style="515" customWidth="1"/>
    <col min="14586" max="14586" width="39.77734375" style="515" customWidth="1"/>
    <col min="14587" max="14587" width="34.21875" style="515" customWidth="1"/>
    <col min="14588" max="14588" width="6.109375" style="515" customWidth="1"/>
    <col min="14589" max="14589" width="8.44140625" style="515" customWidth="1"/>
    <col min="14590" max="14590" width="15.44140625" style="515" customWidth="1"/>
    <col min="14591" max="14591" width="12.21875" style="515" customWidth="1"/>
    <col min="14592" max="14592" width="12.6640625" style="515" customWidth="1"/>
    <col min="14593" max="14593" width="12" style="515" customWidth="1"/>
    <col min="14594" max="14618" width="11.44140625" style="515" customWidth="1"/>
    <col min="14619" max="14838" width="8.88671875" style="515"/>
    <col min="14839" max="14839" width="2.109375" style="515" customWidth="1"/>
    <col min="14840" max="14840" width="7.88671875" style="515" customWidth="1"/>
    <col min="14841" max="14841" width="5.6640625" style="515" customWidth="1"/>
    <col min="14842" max="14842" width="39.77734375" style="515" customWidth="1"/>
    <col min="14843" max="14843" width="34.21875" style="515" customWidth="1"/>
    <col min="14844" max="14844" width="6.109375" style="515" customWidth="1"/>
    <col min="14845" max="14845" width="8.44140625" style="515" customWidth="1"/>
    <col min="14846" max="14846" width="15.44140625" style="515" customWidth="1"/>
    <col min="14847" max="14847" width="12.21875" style="515" customWidth="1"/>
    <col min="14848" max="14848" width="12.6640625" style="515" customWidth="1"/>
    <col min="14849" max="14849" width="12" style="515" customWidth="1"/>
    <col min="14850" max="14874" width="11.44140625" style="515" customWidth="1"/>
    <col min="14875" max="15094" width="8.88671875" style="515"/>
    <col min="15095" max="15095" width="2.109375" style="515" customWidth="1"/>
    <col min="15096" max="15096" width="7.88671875" style="515" customWidth="1"/>
    <col min="15097" max="15097" width="5.6640625" style="515" customWidth="1"/>
    <col min="15098" max="15098" width="39.77734375" style="515" customWidth="1"/>
    <col min="15099" max="15099" width="34.21875" style="515" customWidth="1"/>
    <col min="15100" max="15100" width="6.109375" style="515" customWidth="1"/>
    <col min="15101" max="15101" width="8.44140625" style="515" customWidth="1"/>
    <col min="15102" max="15102" width="15.44140625" style="515" customWidth="1"/>
    <col min="15103" max="15103" width="12.21875" style="515" customWidth="1"/>
    <col min="15104" max="15104" width="12.6640625" style="515" customWidth="1"/>
    <col min="15105" max="15105" width="12" style="515" customWidth="1"/>
    <col min="15106" max="15130" width="11.44140625" style="515" customWidth="1"/>
    <col min="15131" max="15350" width="8.88671875" style="515"/>
    <col min="15351" max="15351" width="2.109375" style="515" customWidth="1"/>
    <col min="15352" max="15352" width="7.88671875" style="515" customWidth="1"/>
    <col min="15353" max="15353" width="5.6640625" style="515" customWidth="1"/>
    <col min="15354" max="15354" width="39.77734375" style="515" customWidth="1"/>
    <col min="15355" max="15355" width="34.21875" style="515" customWidth="1"/>
    <col min="15356" max="15356" width="6.109375" style="515" customWidth="1"/>
    <col min="15357" max="15357" width="8.44140625" style="515" customWidth="1"/>
    <col min="15358" max="15358" width="15.44140625" style="515" customWidth="1"/>
    <col min="15359" max="15359" width="12.21875" style="515" customWidth="1"/>
    <col min="15360" max="15360" width="12.6640625" style="515" customWidth="1"/>
    <col min="15361" max="15361" width="12" style="515" customWidth="1"/>
    <col min="15362" max="15386" width="11.44140625" style="515" customWidth="1"/>
    <col min="15387" max="15606" width="8.88671875" style="515"/>
    <col min="15607" max="15607" width="2.109375" style="515" customWidth="1"/>
    <col min="15608" max="15608" width="7.88671875" style="515" customWidth="1"/>
    <col min="15609" max="15609" width="5.6640625" style="515" customWidth="1"/>
    <col min="15610" max="15610" width="39.77734375" style="515" customWidth="1"/>
    <col min="15611" max="15611" width="34.21875" style="515" customWidth="1"/>
    <col min="15612" max="15612" width="6.109375" style="515" customWidth="1"/>
    <col min="15613" max="15613" width="8.44140625" style="515" customWidth="1"/>
    <col min="15614" max="15614" width="15.44140625" style="515" customWidth="1"/>
    <col min="15615" max="15615" width="12.21875" style="515" customWidth="1"/>
    <col min="15616" max="15616" width="12.6640625" style="515" customWidth="1"/>
    <col min="15617" max="15617" width="12" style="515" customWidth="1"/>
    <col min="15618" max="15642" width="11.44140625" style="515" customWidth="1"/>
    <col min="15643" max="15862" width="8.88671875" style="515"/>
    <col min="15863" max="15863" width="2.109375" style="515" customWidth="1"/>
    <col min="15864" max="15864" width="7.88671875" style="515" customWidth="1"/>
    <col min="15865" max="15865" width="5.6640625" style="515" customWidth="1"/>
    <col min="15866" max="15866" width="39.77734375" style="515" customWidth="1"/>
    <col min="15867" max="15867" width="34.21875" style="515" customWidth="1"/>
    <col min="15868" max="15868" width="6.109375" style="515" customWidth="1"/>
    <col min="15869" max="15869" width="8.44140625" style="515" customWidth="1"/>
    <col min="15870" max="15870" width="15.44140625" style="515" customWidth="1"/>
    <col min="15871" max="15871" width="12.21875" style="515" customWidth="1"/>
    <col min="15872" max="15872" width="12.6640625" style="515" customWidth="1"/>
    <col min="15873" max="15873" width="12" style="515" customWidth="1"/>
    <col min="15874" max="15898" width="11.44140625" style="515" customWidth="1"/>
    <col min="15899" max="16118" width="8.88671875" style="515"/>
    <col min="16119" max="16119" width="2.109375" style="515" customWidth="1"/>
    <col min="16120" max="16120" width="7.88671875" style="515" customWidth="1"/>
    <col min="16121" max="16121" width="5.6640625" style="515" customWidth="1"/>
    <col min="16122" max="16122" width="39.77734375" style="515" customWidth="1"/>
    <col min="16123" max="16123" width="34.21875" style="515" customWidth="1"/>
    <col min="16124" max="16124" width="6.109375" style="515" customWidth="1"/>
    <col min="16125" max="16125" width="8.44140625" style="515" customWidth="1"/>
    <col min="16126" max="16126" width="15.44140625" style="515" customWidth="1"/>
    <col min="16127" max="16127" width="12.21875" style="515" customWidth="1"/>
    <col min="16128" max="16128" width="12.6640625" style="515" customWidth="1"/>
    <col min="16129" max="16129" width="12" style="515" customWidth="1"/>
    <col min="16130" max="16154" width="11.44140625" style="515" customWidth="1"/>
    <col min="16155" max="16384" width="8.88671875" style="515"/>
  </cols>
  <sheetData>
    <row r="1" spans="1:36" ht="18.75" thickBot="1" x14ac:dyDescent="0.25">
      <c r="A1" s="630"/>
      <c r="B1" s="623"/>
      <c r="C1" s="624" t="s">
        <v>632</v>
      </c>
      <c r="D1" s="817"/>
      <c r="E1" s="818"/>
      <c r="F1" s="627"/>
      <c r="G1" s="627"/>
      <c r="H1" s="627"/>
      <c r="I1" s="627"/>
      <c r="J1" s="628"/>
      <c r="K1" s="628"/>
      <c r="L1" s="819"/>
      <c r="M1" s="628"/>
      <c r="N1" s="628"/>
      <c r="O1" s="628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30"/>
      <c r="AI1" s="629"/>
      <c r="AJ1" s="629"/>
    </row>
    <row r="2" spans="1:36" ht="32.25" thickBot="1" x14ac:dyDescent="0.25">
      <c r="A2" s="537"/>
      <c r="B2" s="537"/>
      <c r="C2" s="820" t="s">
        <v>600</v>
      </c>
      <c r="D2" s="540" t="s">
        <v>143</v>
      </c>
      <c r="E2" s="821" t="s">
        <v>116</v>
      </c>
      <c r="F2" s="540" t="s">
        <v>144</v>
      </c>
      <c r="G2" s="540" t="s">
        <v>192</v>
      </c>
      <c r="H2" s="822" t="str">
        <f>'TITLE PAGE'!D14</f>
        <v>2016-17</v>
      </c>
      <c r="I2" s="823" t="str">
        <f>'WRZ summary'!E3</f>
        <v>For info 2017-18</v>
      </c>
      <c r="J2" s="823" t="str">
        <f>'WRZ summary'!F3</f>
        <v>For info 2018-19</v>
      </c>
      <c r="K2" s="823" t="str">
        <f>'WRZ summary'!G3</f>
        <v>For info 2019-20</v>
      </c>
      <c r="L2" s="824" t="str">
        <f>'WRZ summary'!H3</f>
        <v>2020-21</v>
      </c>
      <c r="M2" s="824" t="str">
        <f>'WRZ summary'!I3</f>
        <v>2021-22</v>
      </c>
      <c r="N2" s="824" t="str">
        <f>'WRZ summary'!J3</f>
        <v>2022-23</v>
      </c>
      <c r="O2" s="824" t="str">
        <f>'WRZ summary'!K3</f>
        <v>2023-24</v>
      </c>
      <c r="P2" s="824" t="str">
        <f>'WRZ summary'!L3</f>
        <v>2024-25</v>
      </c>
      <c r="Q2" s="824" t="str">
        <f>'WRZ summary'!M3</f>
        <v>2025-26</v>
      </c>
      <c r="R2" s="824" t="str">
        <f>'WRZ summary'!N3</f>
        <v>2026-27</v>
      </c>
      <c r="S2" s="824" t="str">
        <f>'WRZ summary'!O3</f>
        <v>2027-28</v>
      </c>
      <c r="T2" s="824" t="str">
        <f>'WRZ summary'!P3</f>
        <v>2028-29</v>
      </c>
      <c r="U2" s="824" t="str">
        <f>'WRZ summary'!Q3</f>
        <v>2029-2030</v>
      </c>
      <c r="V2" s="824" t="str">
        <f>'WRZ summary'!R3</f>
        <v>2030-2031</v>
      </c>
      <c r="W2" s="824" t="str">
        <f>'WRZ summary'!S3</f>
        <v>2031-2032</v>
      </c>
      <c r="X2" s="824" t="str">
        <f>'WRZ summary'!T3</f>
        <v>2032-33</v>
      </c>
      <c r="Y2" s="824" t="str">
        <f>'WRZ summary'!U3</f>
        <v>2033-34</v>
      </c>
      <c r="Z2" s="824" t="str">
        <f>'WRZ summary'!V3</f>
        <v>2034-35</v>
      </c>
      <c r="AA2" s="824" t="str">
        <f>'WRZ summary'!W3</f>
        <v>2035-36</v>
      </c>
      <c r="AB2" s="824" t="str">
        <f>'WRZ summary'!X3</f>
        <v>2036-37</v>
      </c>
      <c r="AC2" s="824" t="str">
        <f>'WRZ summary'!Y3</f>
        <v>2037-38</v>
      </c>
      <c r="AD2" s="824" t="str">
        <f>'WRZ summary'!Z3</f>
        <v>2038-39</v>
      </c>
      <c r="AE2" s="824" t="str">
        <f>'WRZ summary'!AA3</f>
        <v>2039-40</v>
      </c>
      <c r="AF2" s="824" t="str">
        <f>'WRZ summary'!AB3</f>
        <v>2040-41</v>
      </c>
      <c r="AG2" s="824" t="str">
        <f>'WRZ summary'!AC3</f>
        <v>2041-42</v>
      </c>
      <c r="AH2" s="824" t="str">
        <f>'WRZ summary'!AD3</f>
        <v>2042-43</v>
      </c>
      <c r="AI2" s="824" t="str">
        <f>'WRZ summary'!AE3</f>
        <v>2043-44</v>
      </c>
      <c r="AJ2" s="545" t="str">
        <f>'WRZ summary'!AF3</f>
        <v>2044-45</v>
      </c>
    </row>
    <row r="3" spans="1:36" ht="15.75" thickBot="1" x14ac:dyDescent="0.25">
      <c r="A3" s="657"/>
      <c r="B3" s="505" t="s">
        <v>148</v>
      </c>
      <c r="C3" s="464" t="s">
        <v>633</v>
      </c>
      <c r="D3" s="448" t="s">
        <v>634</v>
      </c>
      <c r="E3" s="284" t="s">
        <v>146</v>
      </c>
      <c r="F3" s="825" t="s">
        <v>78</v>
      </c>
      <c r="G3" s="825">
        <v>2</v>
      </c>
      <c r="H3" s="826">
        <f>'2. BL Supply'!H3</f>
        <v>5</v>
      </c>
      <c r="I3" s="549">
        <f>'2. BL Supply'!I3</f>
        <v>5</v>
      </c>
      <c r="J3" s="549">
        <f>'2. BL Supply'!J3</f>
        <v>5</v>
      </c>
      <c r="K3" s="549">
        <f>'2. BL Supply'!K3</f>
        <v>5</v>
      </c>
      <c r="L3" s="242">
        <f>'2. BL Supply'!L3</f>
        <v>5</v>
      </c>
      <c r="M3" s="242">
        <f>'2. BL Supply'!M3</f>
        <v>5</v>
      </c>
      <c r="N3" s="242">
        <f>'2. BL Supply'!N3</f>
        <v>5</v>
      </c>
      <c r="O3" s="242">
        <f>'2. BL Supply'!O3</f>
        <v>5</v>
      </c>
      <c r="P3" s="242">
        <f>'2. BL Supply'!P3</f>
        <v>5</v>
      </c>
      <c r="Q3" s="242">
        <f>'2. BL Supply'!Q3</f>
        <v>5</v>
      </c>
      <c r="R3" s="242">
        <f>'2. BL Supply'!R3</f>
        <v>5</v>
      </c>
      <c r="S3" s="242">
        <f>'2. BL Supply'!S3</f>
        <v>5</v>
      </c>
      <c r="T3" s="242">
        <f>'2. BL Supply'!T3</f>
        <v>5</v>
      </c>
      <c r="U3" s="242">
        <f>'2. BL Supply'!U3</f>
        <v>5</v>
      </c>
      <c r="V3" s="242">
        <f>'2. BL Supply'!V3</f>
        <v>5</v>
      </c>
      <c r="W3" s="242">
        <f>'2. BL Supply'!W3</f>
        <v>5</v>
      </c>
      <c r="X3" s="242">
        <f>'2. BL Supply'!X3</f>
        <v>5</v>
      </c>
      <c r="Y3" s="242">
        <f>'2. BL Supply'!Y3</f>
        <v>5</v>
      </c>
      <c r="Z3" s="242">
        <f>'2. BL Supply'!Z3</f>
        <v>5</v>
      </c>
      <c r="AA3" s="242">
        <f>'2. BL Supply'!AA3</f>
        <v>5</v>
      </c>
      <c r="AB3" s="242">
        <f>'2. BL Supply'!AB3</f>
        <v>5</v>
      </c>
      <c r="AC3" s="242">
        <f>'2. BL Supply'!AC3</f>
        <v>5</v>
      </c>
      <c r="AD3" s="242">
        <f>'2. BL Supply'!AD3</f>
        <v>5</v>
      </c>
      <c r="AE3" s="242">
        <f>'2. BL Supply'!AE3</f>
        <v>5</v>
      </c>
      <c r="AF3" s="242">
        <f>'2. BL Supply'!AF3</f>
        <v>5</v>
      </c>
      <c r="AG3" s="242">
        <f>'2. BL Supply'!AG3</f>
        <v>5</v>
      </c>
      <c r="AH3" s="242">
        <f>'2. BL Supply'!AH3</f>
        <v>5</v>
      </c>
      <c r="AI3" s="242">
        <f>'2. BL Supply'!AI3</f>
        <v>5</v>
      </c>
      <c r="AJ3" s="242">
        <f>'2. BL Supply'!AJ3</f>
        <v>5</v>
      </c>
    </row>
    <row r="4" spans="1:36" x14ac:dyDescent="0.2">
      <c r="A4" s="657"/>
      <c r="B4" s="506"/>
      <c r="C4" s="259" t="s">
        <v>635</v>
      </c>
      <c r="D4" s="827" t="s">
        <v>636</v>
      </c>
      <c r="E4" s="284" t="s">
        <v>637</v>
      </c>
      <c r="F4" s="295" t="s">
        <v>78</v>
      </c>
      <c r="G4" s="295">
        <v>2</v>
      </c>
      <c r="H4" s="570">
        <f>'2. BL Supply'!H4+'6. Preferred (Scenario Yr)'!G8</f>
        <v>0</v>
      </c>
      <c r="I4" s="549">
        <f>'2. BL Supply'!I4+'6. Preferred (Scenario Yr)'!H8</f>
        <v>0</v>
      </c>
      <c r="J4" s="549">
        <f>'2. BL Supply'!J4+'6. Preferred (Scenario Yr)'!I8</f>
        <v>0</v>
      </c>
      <c r="K4" s="549">
        <f>'2. BL Supply'!K4+'6. Preferred (Scenario Yr)'!J8</f>
        <v>0</v>
      </c>
      <c r="L4" s="242">
        <f>'2. BL Supply'!L4+'6. Preferred (Scenario Yr)'!K8</f>
        <v>0</v>
      </c>
      <c r="M4" s="242">
        <f>'2. BL Supply'!M4+'6. Preferred (Scenario Yr)'!L8</f>
        <v>0</v>
      </c>
      <c r="N4" s="242">
        <f>'2. BL Supply'!N4+'6. Preferred (Scenario Yr)'!M8</f>
        <v>0</v>
      </c>
      <c r="O4" s="242">
        <f>'2. BL Supply'!O4+'6. Preferred (Scenario Yr)'!N8</f>
        <v>0</v>
      </c>
      <c r="P4" s="242">
        <f>'2. BL Supply'!P4+'6. Preferred (Scenario Yr)'!O8</f>
        <v>0</v>
      </c>
      <c r="Q4" s="242">
        <f>'2. BL Supply'!Q4+'6. Preferred (Scenario Yr)'!P8</f>
        <v>0</v>
      </c>
      <c r="R4" s="242">
        <f>'2. BL Supply'!R4+'6. Preferred (Scenario Yr)'!Q8</f>
        <v>0</v>
      </c>
      <c r="S4" s="242">
        <f>'2. BL Supply'!S4+'6. Preferred (Scenario Yr)'!R8</f>
        <v>0</v>
      </c>
      <c r="T4" s="242">
        <f>'2. BL Supply'!T4+'6. Preferred (Scenario Yr)'!S8</f>
        <v>0</v>
      </c>
      <c r="U4" s="242">
        <f>'2. BL Supply'!U4+'6. Preferred (Scenario Yr)'!T8</f>
        <v>0</v>
      </c>
      <c r="V4" s="242">
        <f>'2. BL Supply'!V4+'6. Preferred (Scenario Yr)'!U8</f>
        <v>0</v>
      </c>
      <c r="W4" s="242">
        <f>'2. BL Supply'!W4+'6. Preferred (Scenario Yr)'!V8</f>
        <v>0</v>
      </c>
      <c r="X4" s="242">
        <f>'2. BL Supply'!X4+'6. Preferred (Scenario Yr)'!W8</f>
        <v>0</v>
      </c>
      <c r="Y4" s="242">
        <f>'2. BL Supply'!Y4+'6. Preferred (Scenario Yr)'!X8</f>
        <v>0</v>
      </c>
      <c r="Z4" s="242">
        <f>'2. BL Supply'!Z4+'6. Preferred (Scenario Yr)'!Y8</f>
        <v>0</v>
      </c>
      <c r="AA4" s="242">
        <f>'2. BL Supply'!AA4+'6. Preferred (Scenario Yr)'!Z8</f>
        <v>0</v>
      </c>
      <c r="AB4" s="242">
        <f>'2. BL Supply'!AB4+'6. Preferred (Scenario Yr)'!AA8</f>
        <v>0</v>
      </c>
      <c r="AC4" s="242">
        <f>'2. BL Supply'!AC4+'6. Preferred (Scenario Yr)'!AB8</f>
        <v>0</v>
      </c>
      <c r="AD4" s="242">
        <f>'2. BL Supply'!AD4+'6. Preferred (Scenario Yr)'!AC8</f>
        <v>0</v>
      </c>
      <c r="AE4" s="242">
        <f>'2. BL Supply'!AE4+'6. Preferred (Scenario Yr)'!AD8</f>
        <v>0</v>
      </c>
      <c r="AF4" s="242">
        <f>'2. BL Supply'!AF4+'6. Preferred (Scenario Yr)'!AE8</f>
        <v>0</v>
      </c>
      <c r="AG4" s="242">
        <f>'2. BL Supply'!AG4+'6. Preferred (Scenario Yr)'!AF8</f>
        <v>0</v>
      </c>
      <c r="AH4" s="242">
        <f>'2. BL Supply'!AH4+'6. Preferred (Scenario Yr)'!AG8</f>
        <v>0</v>
      </c>
      <c r="AI4" s="242">
        <f>'2. BL Supply'!AI4+'6. Preferred (Scenario Yr)'!AH8</f>
        <v>0</v>
      </c>
      <c r="AJ4" s="242">
        <f>'2. BL Supply'!AJ4+'6. Preferred (Scenario Yr)'!AI8</f>
        <v>0</v>
      </c>
    </row>
    <row r="5" spans="1:36" x14ac:dyDescent="0.2">
      <c r="A5" s="828"/>
      <c r="B5" s="506"/>
      <c r="C5" s="267" t="s">
        <v>126</v>
      </c>
      <c r="D5" s="829" t="s">
        <v>126</v>
      </c>
      <c r="E5" s="449" t="s">
        <v>126</v>
      </c>
      <c r="F5" s="571" t="s">
        <v>126</v>
      </c>
      <c r="G5" s="571">
        <v>2</v>
      </c>
      <c r="H5" s="830" t="s">
        <v>126</v>
      </c>
      <c r="I5" s="562" t="s">
        <v>126</v>
      </c>
      <c r="J5" s="562" t="s">
        <v>126</v>
      </c>
      <c r="K5" s="562" t="s">
        <v>126</v>
      </c>
      <c r="L5" s="563" t="s">
        <v>126</v>
      </c>
      <c r="M5" s="563" t="s">
        <v>126</v>
      </c>
      <c r="N5" s="563" t="s">
        <v>126</v>
      </c>
      <c r="O5" s="563" t="s">
        <v>126</v>
      </c>
      <c r="P5" s="563" t="s">
        <v>126</v>
      </c>
      <c r="Q5" s="563" t="s">
        <v>126</v>
      </c>
      <c r="R5" s="563" t="s">
        <v>126</v>
      </c>
      <c r="S5" s="563" t="s">
        <v>126</v>
      </c>
      <c r="T5" s="563" t="s">
        <v>126</v>
      </c>
      <c r="U5" s="563" t="s">
        <v>126</v>
      </c>
      <c r="V5" s="563" t="s">
        <v>126</v>
      </c>
      <c r="W5" s="563" t="s">
        <v>126</v>
      </c>
      <c r="X5" s="563" t="s">
        <v>126</v>
      </c>
      <c r="Y5" s="563" t="s">
        <v>126</v>
      </c>
      <c r="Z5" s="563" t="s">
        <v>126</v>
      </c>
      <c r="AA5" s="563" t="s">
        <v>126</v>
      </c>
      <c r="AB5" s="563" t="s">
        <v>126</v>
      </c>
      <c r="AC5" s="563" t="s">
        <v>126</v>
      </c>
      <c r="AD5" s="563" t="s">
        <v>126</v>
      </c>
      <c r="AE5" s="563" t="s">
        <v>126</v>
      </c>
      <c r="AF5" s="563" t="s">
        <v>126</v>
      </c>
      <c r="AG5" s="563" t="s">
        <v>126</v>
      </c>
      <c r="AH5" s="563" t="s">
        <v>126</v>
      </c>
      <c r="AI5" s="563" t="s">
        <v>126</v>
      </c>
      <c r="AJ5" s="563" t="s">
        <v>126</v>
      </c>
    </row>
    <row r="6" spans="1:36" x14ac:dyDescent="0.2">
      <c r="A6" s="828"/>
      <c r="B6" s="506"/>
      <c r="C6" s="267" t="s">
        <v>126</v>
      </c>
      <c r="D6" s="829" t="s">
        <v>126</v>
      </c>
      <c r="E6" s="449" t="s">
        <v>126</v>
      </c>
      <c r="F6" s="571" t="s">
        <v>126</v>
      </c>
      <c r="G6" s="571">
        <v>2</v>
      </c>
      <c r="H6" s="830" t="s">
        <v>126</v>
      </c>
      <c r="I6" s="562" t="s">
        <v>126</v>
      </c>
      <c r="J6" s="562" t="s">
        <v>126</v>
      </c>
      <c r="K6" s="562" t="s">
        <v>126</v>
      </c>
      <c r="L6" s="563" t="s">
        <v>126</v>
      </c>
      <c r="M6" s="563" t="s">
        <v>126</v>
      </c>
      <c r="N6" s="563" t="s">
        <v>126</v>
      </c>
      <c r="O6" s="563" t="s">
        <v>126</v>
      </c>
      <c r="P6" s="563" t="s">
        <v>126</v>
      </c>
      <c r="Q6" s="563" t="s">
        <v>126</v>
      </c>
      <c r="R6" s="563" t="s">
        <v>126</v>
      </c>
      <c r="S6" s="563" t="s">
        <v>126</v>
      </c>
      <c r="T6" s="563" t="s">
        <v>126</v>
      </c>
      <c r="U6" s="563" t="s">
        <v>126</v>
      </c>
      <c r="V6" s="563" t="s">
        <v>126</v>
      </c>
      <c r="W6" s="563" t="s">
        <v>126</v>
      </c>
      <c r="X6" s="563" t="s">
        <v>126</v>
      </c>
      <c r="Y6" s="563" t="s">
        <v>126</v>
      </c>
      <c r="Z6" s="563" t="s">
        <v>126</v>
      </c>
      <c r="AA6" s="563" t="s">
        <v>126</v>
      </c>
      <c r="AB6" s="563" t="s">
        <v>126</v>
      </c>
      <c r="AC6" s="563" t="s">
        <v>126</v>
      </c>
      <c r="AD6" s="563" t="s">
        <v>126</v>
      </c>
      <c r="AE6" s="563" t="s">
        <v>126</v>
      </c>
      <c r="AF6" s="563" t="s">
        <v>126</v>
      </c>
      <c r="AG6" s="563" t="s">
        <v>126</v>
      </c>
      <c r="AH6" s="563" t="s">
        <v>126</v>
      </c>
      <c r="AI6" s="563" t="s">
        <v>126</v>
      </c>
      <c r="AJ6" s="563" t="s">
        <v>126</v>
      </c>
    </row>
    <row r="7" spans="1:36" ht="15.75" thickBot="1" x14ac:dyDescent="0.25">
      <c r="A7" s="828"/>
      <c r="B7" s="506"/>
      <c r="C7" s="267" t="s">
        <v>126</v>
      </c>
      <c r="D7" s="558" t="s">
        <v>126</v>
      </c>
      <c r="E7" s="449" t="s">
        <v>126</v>
      </c>
      <c r="F7" s="571" t="s">
        <v>126</v>
      </c>
      <c r="G7" s="571">
        <v>2</v>
      </c>
      <c r="H7" s="830" t="s">
        <v>126</v>
      </c>
      <c r="I7" s="562" t="s">
        <v>126</v>
      </c>
      <c r="J7" s="562" t="s">
        <v>126</v>
      </c>
      <c r="K7" s="562" t="s">
        <v>126</v>
      </c>
      <c r="L7" s="563" t="s">
        <v>126</v>
      </c>
      <c r="M7" s="563" t="s">
        <v>126</v>
      </c>
      <c r="N7" s="563" t="s">
        <v>126</v>
      </c>
      <c r="O7" s="563" t="s">
        <v>126</v>
      </c>
      <c r="P7" s="563" t="s">
        <v>126</v>
      </c>
      <c r="Q7" s="563" t="s">
        <v>126</v>
      </c>
      <c r="R7" s="563" t="s">
        <v>126</v>
      </c>
      <c r="S7" s="563" t="s">
        <v>126</v>
      </c>
      <c r="T7" s="563" t="s">
        <v>126</v>
      </c>
      <c r="U7" s="563" t="s">
        <v>126</v>
      </c>
      <c r="V7" s="563" t="s">
        <v>126</v>
      </c>
      <c r="W7" s="563" t="s">
        <v>126</v>
      </c>
      <c r="X7" s="563" t="s">
        <v>126</v>
      </c>
      <c r="Y7" s="563" t="s">
        <v>126</v>
      </c>
      <c r="Z7" s="563" t="s">
        <v>126</v>
      </c>
      <c r="AA7" s="563" t="s">
        <v>126</v>
      </c>
      <c r="AB7" s="563" t="s">
        <v>126</v>
      </c>
      <c r="AC7" s="563" t="s">
        <v>126</v>
      </c>
      <c r="AD7" s="563" t="s">
        <v>126</v>
      </c>
      <c r="AE7" s="563" t="s">
        <v>126</v>
      </c>
      <c r="AF7" s="563" t="s">
        <v>126</v>
      </c>
      <c r="AG7" s="563" t="s">
        <v>126</v>
      </c>
      <c r="AH7" s="563" t="s">
        <v>126</v>
      </c>
      <c r="AI7" s="563" t="s">
        <v>126</v>
      </c>
      <c r="AJ7" s="563" t="s">
        <v>126</v>
      </c>
    </row>
    <row r="8" spans="1:36" x14ac:dyDescent="0.2">
      <c r="A8" s="657"/>
      <c r="B8" s="506"/>
      <c r="C8" s="259" t="s">
        <v>638</v>
      </c>
      <c r="D8" s="827" t="s">
        <v>639</v>
      </c>
      <c r="E8" s="284" t="s">
        <v>640</v>
      </c>
      <c r="F8" s="295" t="s">
        <v>78</v>
      </c>
      <c r="G8" s="295">
        <v>2</v>
      </c>
      <c r="H8" s="570">
        <f>'2. BL Supply'!H7+'6. Preferred (Scenario Yr)'!G11</f>
        <v>0</v>
      </c>
      <c r="I8" s="549">
        <f>'2. BL Supply'!I7+'6. Preferred (Scenario Yr)'!H11</f>
        <v>0</v>
      </c>
      <c r="J8" s="549">
        <f>'2. BL Supply'!J7+'6. Preferred (Scenario Yr)'!I11</f>
        <v>0</v>
      </c>
      <c r="K8" s="549">
        <f>'2. BL Supply'!K7+'6. Preferred (Scenario Yr)'!J11</f>
        <v>0</v>
      </c>
      <c r="L8" s="242">
        <f>'2. BL Supply'!L7+'6. Preferred (Scenario Yr)'!K11</f>
        <v>0</v>
      </c>
      <c r="M8" s="242">
        <f>'2. BL Supply'!M7+'6. Preferred (Scenario Yr)'!L11</f>
        <v>0</v>
      </c>
      <c r="N8" s="242">
        <f>'2. BL Supply'!N7+'6. Preferred (Scenario Yr)'!M11</f>
        <v>0</v>
      </c>
      <c r="O8" s="242">
        <f>'2. BL Supply'!O7+'6. Preferred (Scenario Yr)'!N11</f>
        <v>0</v>
      </c>
      <c r="P8" s="242">
        <f>'2. BL Supply'!P7+'6. Preferred (Scenario Yr)'!O11</f>
        <v>0</v>
      </c>
      <c r="Q8" s="242">
        <f>'2. BL Supply'!Q7+'6. Preferred (Scenario Yr)'!P11</f>
        <v>0</v>
      </c>
      <c r="R8" s="242">
        <f>'2. BL Supply'!R7+'6. Preferred (Scenario Yr)'!Q11</f>
        <v>0</v>
      </c>
      <c r="S8" s="242">
        <f>'2. BL Supply'!S7+'6. Preferred (Scenario Yr)'!R11</f>
        <v>0</v>
      </c>
      <c r="T8" s="242">
        <f>'2. BL Supply'!T7+'6. Preferred (Scenario Yr)'!S11</f>
        <v>0</v>
      </c>
      <c r="U8" s="242">
        <f>'2. BL Supply'!U7+'6. Preferred (Scenario Yr)'!T11</f>
        <v>0</v>
      </c>
      <c r="V8" s="242">
        <f>'2. BL Supply'!V7+'6. Preferred (Scenario Yr)'!U11</f>
        <v>0</v>
      </c>
      <c r="W8" s="242">
        <f>'2. BL Supply'!W7+'6. Preferred (Scenario Yr)'!V11</f>
        <v>0</v>
      </c>
      <c r="X8" s="242">
        <f>'2. BL Supply'!X7+'6. Preferred (Scenario Yr)'!W11</f>
        <v>0</v>
      </c>
      <c r="Y8" s="242">
        <f>'2. BL Supply'!Y7+'6. Preferred (Scenario Yr)'!X11</f>
        <v>0</v>
      </c>
      <c r="Z8" s="242">
        <f>'2. BL Supply'!Z7+'6. Preferred (Scenario Yr)'!Y11</f>
        <v>0</v>
      </c>
      <c r="AA8" s="242">
        <f>'2. BL Supply'!AA7+'6. Preferred (Scenario Yr)'!Z11</f>
        <v>0</v>
      </c>
      <c r="AB8" s="242">
        <f>'2. BL Supply'!AB7+'6. Preferred (Scenario Yr)'!AA11</f>
        <v>0</v>
      </c>
      <c r="AC8" s="242">
        <f>'2. BL Supply'!AC7+'6. Preferred (Scenario Yr)'!AB11</f>
        <v>0</v>
      </c>
      <c r="AD8" s="242">
        <f>'2. BL Supply'!AD7+'6. Preferred (Scenario Yr)'!AC11</f>
        <v>0</v>
      </c>
      <c r="AE8" s="242">
        <f>'2. BL Supply'!AE7+'6. Preferred (Scenario Yr)'!AD11</f>
        <v>0</v>
      </c>
      <c r="AF8" s="242">
        <f>'2. BL Supply'!AF7+'6. Preferred (Scenario Yr)'!AE11</f>
        <v>0</v>
      </c>
      <c r="AG8" s="242">
        <f>'2. BL Supply'!AG7+'6. Preferred (Scenario Yr)'!AF11</f>
        <v>0</v>
      </c>
      <c r="AH8" s="242">
        <f>'2. BL Supply'!AH7+'6. Preferred (Scenario Yr)'!AG11</f>
        <v>0</v>
      </c>
      <c r="AI8" s="242">
        <f>'2. BL Supply'!AI7+'6. Preferred (Scenario Yr)'!AH11</f>
        <v>0</v>
      </c>
      <c r="AJ8" s="242">
        <f>'2. BL Supply'!AJ7+'6. Preferred (Scenario Yr)'!AI11</f>
        <v>0</v>
      </c>
    </row>
    <row r="9" spans="1:36" x14ac:dyDescent="0.2">
      <c r="A9" s="828"/>
      <c r="B9" s="506"/>
      <c r="C9" s="267" t="s">
        <v>126</v>
      </c>
      <c r="D9" s="829" t="s">
        <v>126</v>
      </c>
      <c r="E9" s="831" t="s">
        <v>126</v>
      </c>
      <c r="F9" s="832" t="s">
        <v>126</v>
      </c>
      <c r="G9" s="832">
        <v>2</v>
      </c>
      <c r="H9" s="830" t="s">
        <v>126</v>
      </c>
      <c r="I9" s="562" t="s">
        <v>126</v>
      </c>
      <c r="J9" s="562" t="s">
        <v>126</v>
      </c>
      <c r="K9" s="562" t="s">
        <v>126</v>
      </c>
      <c r="L9" s="563" t="s">
        <v>126</v>
      </c>
      <c r="M9" s="563" t="s">
        <v>126</v>
      </c>
      <c r="N9" s="563" t="s">
        <v>126</v>
      </c>
      <c r="O9" s="563" t="s">
        <v>126</v>
      </c>
      <c r="P9" s="563" t="s">
        <v>126</v>
      </c>
      <c r="Q9" s="563" t="s">
        <v>126</v>
      </c>
      <c r="R9" s="563" t="s">
        <v>126</v>
      </c>
      <c r="S9" s="563" t="s">
        <v>126</v>
      </c>
      <c r="T9" s="563" t="s">
        <v>126</v>
      </c>
      <c r="U9" s="563" t="s">
        <v>126</v>
      </c>
      <c r="V9" s="563" t="s">
        <v>126</v>
      </c>
      <c r="W9" s="563" t="s">
        <v>126</v>
      </c>
      <c r="X9" s="563" t="s">
        <v>126</v>
      </c>
      <c r="Y9" s="563" t="s">
        <v>126</v>
      </c>
      <c r="Z9" s="563" t="s">
        <v>126</v>
      </c>
      <c r="AA9" s="563" t="s">
        <v>126</v>
      </c>
      <c r="AB9" s="563" t="s">
        <v>126</v>
      </c>
      <c r="AC9" s="563" t="s">
        <v>126</v>
      </c>
      <c r="AD9" s="563" t="s">
        <v>126</v>
      </c>
      <c r="AE9" s="563" t="s">
        <v>126</v>
      </c>
      <c r="AF9" s="563" t="s">
        <v>126</v>
      </c>
      <c r="AG9" s="563" t="s">
        <v>126</v>
      </c>
      <c r="AH9" s="563" t="s">
        <v>126</v>
      </c>
      <c r="AI9" s="563" t="s">
        <v>126</v>
      </c>
      <c r="AJ9" s="563" t="s">
        <v>126</v>
      </c>
    </row>
    <row r="10" spans="1:36" x14ac:dyDescent="0.2">
      <c r="A10" s="828"/>
      <c r="B10" s="506"/>
      <c r="C10" s="267" t="s">
        <v>126</v>
      </c>
      <c r="D10" s="558" t="s">
        <v>126</v>
      </c>
      <c r="E10" s="833" t="s">
        <v>126</v>
      </c>
      <c r="F10" s="575" t="s">
        <v>126</v>
      </c>
      <c r="G10" s="832">
        <v>2</v>
      </c>
      <c r="H10" s="830" t="s">
        <v>126</v>
      </c>
      <c r="I10" s="562" t="s">
        <v>126</v>
      </c>
      <c r="J10" s="562" t="s">
        <v>126</v>
      </c>
      <c r="K10" s="562" t="s">
        <v>126</v>
      </c>
      <c r="L10" s="563" t="s">
        <v>126</v>
      </c>
      <c r="M10" s="563" t="s">
        <v>126</v>
      </c>
      <c r="N10" s="563" t="s">
        <v>126</v>
      </c>
      <c r="O10" s="563" t="s">
        <v>126</v>
      </c>
      <c r="P10" s="563" t="s">
        <v>126</v>
      </c>
      <c r="Q10" s="563" t="s">
        <v>126</v>
      </c>
      <c r="R10" s="563" t="s">
        <v>126</v>
      </c>
      <c r="S10" s="563" t="s">
        <v>126</v>
      </c>
      <c r="T10" s="563" t="s">
        <v>126</v>
      </c>
      <c r="U10" s="563" t="s">
        <v>126</v>
      </c>
      <c r="V10" s="563" t="s">
        <v>126</v>
      </c>
      <c r="W10" s="563" t="s">
        <v>126</v>
      </c>
      <c r="X10" s="563" t="s">
        <v>126</v>
      </c>
      <c r="Y10" s="563" t="s">
        <v>126</v>
      </c>
      <c r="Z10" s="563" t="s">
        <v>126</v>
      </c>
      <c r="AA10" s="563" t="s">
        <v>126</v>
      </c>
      <c r="AB10" s="563" t="s">
        <v>126</v>
      </c>
      <c r="AC10" s="563" t="s">
        <v>126</v>
      </c>
      <c r="AD10" s="563" t="s">
        <v>126</v>
      </c>
      <c r="AE10" s="563" t="s">
        <v>126</v>
      </c>
      <c r="AF10" s="563" t="s">
        <v>126</v>
      </c>
      <c r="AG10" s="563" t="s">
        <v>126</v>
      </c>
      <c r="AH10" s="563" t="s">
        <v>126</v>
      </c>
      <c r="AI10" s="563" t="s">
        <v>126</v>
      </c>
      <c r="AJ10" s="563" t="s">
        <v>126</v>
      </c>
    </row>
    <row r="11" spans="1:36" x14ac:dyDescent="0.2">
      <c r="A11" s="828"/>
      <c r="B11" s="506"/>
      <c r="C11" s="267" t="s">
        <v>126</v>
      </c>
      <c r="D11" s="558" t="s">
        <v>126</v>
      </c>
      <c r="E11" s="833" t="s">
        <v>126</v>
      </c>
      <c r="F11" s="575" t="s">
        <v>126</v>
      </c>
      <c r="G11" s="832">
        <v>2</v>
      </c>
      <c r="H11" s="830" t="s">
        <v>126</v>
      </c>
      <c r="I11" s="562" t="s">
        <v>126</v>
      </c>
      <c r="J11" s="562" t="s">
        <v>126</v>
      </c>
      <c r="K11" s="562" t="s">
        <v>126</v>
      </c>
      <c r="L11" s="563" t="s">
        <v>126</v>
      </c>
      <c r="M11" s="563" t="s">
        <v>126</v>
      </c>
      <c r="N11" s="563" t="s">
        <v>126</v>
      </c>
      <c r="O11" s="563" t="s">
        <v>126</v>
      </c>
      <c r="P11" s="563" t="s">
        <v>126</v>
      </c>
      <c r="Q11" s="563" t="s">
        <v>126</v>
      </c>
      <c r="R11" s="563" t="s">
        <v>126</v>
      </c>
      <c r="S11" s="563" t="s">
        <v>126</v>
      </c>
      <c r="T11" s="563" t="s">
        <v>126</v>
      </c>
      <c r="U11" s="563" t="s">
        <v>126</v>
      </c>
      <c r="V11" s="563" t="s">
        <v>126</v>
      </c>
      <c r="W11" s="563" t="s">
        <v>126</v>
      </c>
      <c r="X11" s="563" t="s">
        <v>126</v>
      </c>
      <c r="Y11" s="563" t="s">
        <v>126</v>
      </c>
      <c r="Z11" s="563" t="s">
        <v>126</v>
      </c>
      <c r="AA11" s="563" t="s">
        <v>126</v>
      </c>
      <c r="AB11" s="563" t="s">
        <v>126</v>
      </c>
      <c r="AC11" s="563" t="s">
        <v>126</v>
      </c>
      <c r="AD11" s="563" t="s">
        <v>126</v>
      </c>
      <c r="AE11" s="563" t="s">
        <v>126</v>
      </c>
      <c r="AF11" s="563" t="s">
        <v>126</v>
      </c>
      <c r="AG11" s="563" t="s">
        <v>126</v>
      </c>
      <c r="AH11" s="563" t="s">
        <v>126</v>
      </c>
      <c r="AI11" s="563" t="s">
        <v>126</v>
      </c>
      <c r="AJ11" s="563" t="s">
        <v>126</v>
      </c>
    </row>
    <row r="12" spans="1:36" ht="15.75" thickBot="1" x14ac:dyDescent="0.25">
      <c r="A12" s="828"/>
      <c r="B12" s="507"/>
      <c r="C12" s="367" t="s">
        <v>126</v>
      </c>
      <c r="D12" s="834" t="s">
        <v>126</v>
      </c>
      <c r="E12" s="835" t="s">
        <v>126</v>
      </c>
      <c r="F12" s="836" t="s">
        <v>126</v>
      </c>
      <c r="G12" s="836">
        <v>2</v>
      </c>
      <c r="H12" s="837" t="s">
        <v>126</v>
      </c>
      <c r="I12" s="646" t="s">
        <v>126</v>
      </c>
      <c r="J12" s="646" t="s">
        <v>126</v>
      </c>
      <c r="K12" s="646" t="s">
        <v>126</v>
      </c>
      <c r="L12" s="838" t="s">
        <v>126</v>
      </c>
      <c r="M12" s="838" t="s">
        <v>126</v>
      </c>
      <c r="N12" s="838" t="s">
        <v>126</v>
      </c>
      <c r="O12" s="838" t="s">
        <v>126</v>
      </c>
      <c r="P12" s="838" t="s">
        <v>126</v>
      </c>
      <c r="Q12" s="838" t="s">
        <v>126</v>
      </c>
      <c r="R12" s="838" t="s">
        <v>126</v>
      </c>
      <c r="S12" s="838" t="s">
        <v>126</v>
      </c>
      <c r="T12" s="838" t="s">
        <v>126</v>
      </c>
      <c r="U12" s="838" t="s">
        <v>126</v>
      </c>
      <c r="V12" s="838" t="s">
        <v>126</v>
      </c>
      <c r="W12" s="838" t="s">
        <v>126</v>
      </c>
      <c r="X12" s="838" t="s">
        <v>126</v>
      </c>
      <c r="Y12" s="838" t="s">
        <v>126</v>
      </c>
      <c r="Z12" s="838" t="s">
        <v>126</v>
      </c>
      <c r="AA12" s="838" t="s">
        <v>126</v>
      </c>
      <c r="AB12" s="838" t="s">
        <v>126</v>
      </c>
      <c r="AC12" s="838" t="s">
        <v>126</v>
      </c>
      <c r="AD12" s="838" t="s">
        <v>126</v>
      </c>
      <c r="AE12" s="838" t="s">
        <v>126</v>
      </c>
      <c r="AF12" s="838" t="s">
        <v>126</v>
      </c>
      <c r="AG12" s="838" t="s">
        <v>126</v>
      </c>
      <c r="AH12" s="838" t="s">
        <v>126</v>
      </c>
      <c r="AI12" s="838" t="s">
        <v>126</v>
      </c>
      <c r="AJ12" s="838" t="s">
        <v>126</v>
      </c>
    </row>
    <row r="13" spans="1:36" x14ac:dyDescent="0.2">
      <c r="A13" s="657"/>
      <c r="B13" s="839" t="s">
        <v>641</v>
      </c>
      <c r="C13" s="259" t="s">
        <v>642</v>
      </c>
      <c r="D13" s="827" t="s">
        <v>643</v>
      </c>
      <c r="E13" s="284" t="s">
        <v>644</v>
      </c>
      <c r="F13" s="295" t="s">
        <v>78</v>
      </c>
      <c r="G13" s="295">
        <v>2</v>
      </c>
      <c r="H13" s="570">
        <f>'2. BL Supply'!H10+'6. Preferred (Scenario Yr)'!G17</f>
        <v>0</v>
      </c>
      <c r="I13" s="549">
        <f>'2. BL Supply'!I10+'6. Preferred (Scenario Yr)'!H17</f>
        <v>0</v>
      </c>
      <c r="J13" s="549">
        <f>'2. BL Supply'!J10+'6. Preferred (Scenario Yr)'!I17</f>
        <v>0</v>
      </c>
      <c r="K13" s="549">
        <f>'2. BL Supply'!K10+'6. Preferred (Scenario Yr)'!J17</f>
        <v>0</v>
      </c>
      <c r="L13" s="242">
        <f>'2. BL Supply'!L10+'6. Preferred (Scenario Yr)'!K17</f>
        <v>0</v>
      </c>
      <c r="M13" s="242">
        <f>'2. BL Supply'!M10+'6. Preferred (Scenario Yr)'!L17</f>
        <v>0</v>
      </c>
      <c r="N13" s="242">
        <f>'2. BL Supply'!N10+'6. Preferred (Scenario Yr)'!M17</f>
        <v>0</v>
      </c>
      <c r="O13" s="242">
        <f>'2. BL Supply'!O10+'6. Preferred (Scenario Yr)'!N17</f>
        <v>0</v>
      </c>
      <c r="P13" s="242">
        <f>'2. BL Supply'!P10+'6. Preferred (Scenario Yr)'!O17</f>
        <v>0</v>
      </c>
      <c r="Q13" s="242">
        <f>'2. BL Supply'!Q10+'6. Preferred (Scenario Yr)'!P17</f>
        <v>0</v>
      </c>
      <c r="R13" s="242">
        <f>'2. BL Supply'!R10+'6. Preferred (Scenario Yr)'!Q17</f>
        <v>0</v>
      </c>
      <c r="S13" s="242">
        <f>'2. BL Supply'!S10+'6. Preferred (Scenario Yr)'!R17</f>
        <v>0</v>
      </c>
      <c r="T13" s="242">
        <f>'2. BL Supply'!T10+'6. Preferred (Scenario Yr)'!S17</f>
        <v>0</v>
      </c>
      <c r="U13" s="242">
        <f>'2. BL Supply'!U10+'6. Preferred (Scenario Yr)'!T17</f>
        <v>0</v>
      </c>
      <c r="V13" s="242">
        <f>'2. BL Supply'!V10+'6. Preferred (Scenario Yr)'!U17</f>
        <v>0</v>
      </c>
      <c r="W13" s="242">
        <f>'2. BL Supply'!W10+'6. Preferred (Scenario Yr)'!V17</f>
        <v>0</v>
      </c>
      <c r="X13" s="242">
        <f>'2. BL Supply'!X10+'6. Preferred (Scenario Yr)'!W17</f>
        <v>0</v>
      </c>
      <c r="Y13" s="242">
        <f>'2. BL Supply'!Y10+'6. Preferred (Scenario Yr)'!X17</f>
        <v>0</v>
      </c>
      <c r="Z13" s="242">
        <f>'2. BL Supply'!Z10+'6. Preferred (Scenario Yr)'!Y17</f>
        <v>0</v>
      </c>
      <c r="AA13" s="242">
        <f>'2. BL Supply'!AA10+'6. Preferred (Scenario Yr)'!Z17</f>
        <v>0</v>
      </c>
      <c r="AB13" s="242">
        <f>'2. BL Supply'!AB10+'6. Preferred (Scenario Yr)'!AA17</f>
        <v>0</v>
      </c>
      <c r="AC13" s="242">
        <f>'2. BL Supply'!AC10+'6. Preferred (Scenario Yr)'!AB17</f>
        <v>0</v>
      </c>
      <c r="AD13" s="242">
        <f>'2. BL Supply'!AD10+'6. Preferred (Scenario Yr)'!AC17</f>
        <v>0</v>
      </c>
      <c r="AE13" s="242">
        <f>'2. BL Supply'!AE10+'6. Preferred (Scenario Yr)'!AD17</f>
        <v>0</v>
      </c>
      <c r="AF13" s="242">
        <f>'2. BL Supply'!AF10+'6. Preferred (Scenario Yr)'!AE17</f>
        <v>0</v>
      </c>
      <c r="AG13" s="242">
        <f>'2. BL Supply'!AG10+'6. Preferred (Scenario Yr)'!AF17</f>
        <v>0</v>
      </c>
      <c r="AH13" s="242">
        <f>'2. BL Supply'!AH10+'6. Preferred (Scenario Yr)'!AG17</f>
        <v>0</v>
      </c>
      <c r="AI13" s="242">
        <f>'2. BL Supply'!AI10+'6. Preferred (Scenario Yr)'!AH17</f>
        <v>0</v>
      </c>
      <c r="AJ13" s="242">
        <f>'2. BL Supply'!AJ10+'6. Preferred (Scenario Yr)'!AI17</f>
        <v>0</v>
      </c>
    </row>
    <row r="14" spans="1:36" x14ac:dyDescent="0.2">
      <c r="A14" s="828"/>
      <c r="B14" s="840"/>
      <c r="C14" s="267" t="s">
        <v>126</v>
      </c>
      <c r="D14" s="558" t="s">
        <v>126</v>
      </c>
      <c r="E14" s="449" t="s">
        <v>126</v>
      </c>
      <c r="F14" s="571" t="s">
        <v>126</v>
      </c>
      <c r="G14" s="571">
        <v>2</v>
      </c>
      <c r="H14" s="830" t="s">
        <v>126</v>
      </c>
      <c r="I14" s="562" t="s">
        <v>126</v>
      </c>
      <c r="J14" s="562" t="s">
        <v>126</v>
      </c>
      <c r="K14" s="562" t="s">
        <v>126</v>
      </c>
      <c r="L14" s="563" t="s">
        <v>126</v>
      </c>
      <c r="M14" s="563" t="s">
        <v>126</v>
      </c>
      <c r="N14" s="563" t="s">
        <v>126</v>
      </c>
      <c r="O14" s="563" t="s">
        <v>126</v>
      </c>
      <c r="P14" s="563" t="s">
        <v>126</v>
      </c>
      <c r="Q14" s="563" t="s">
        <v>126</v>
      </c>
      <c r="R14" s="563" t="s">
        <v>126</v>
      </c>
      <c r="S14" s="563" t="s">
        <v>126</v>
      </c>
      <c r="T14" s="563" t="s">
        <v>126</v>
      </c>
      <c r="U14" s="563" t="s">
        <v>126</v>
      </c>
      <c r="V14" s="563" t="s">
        <v>126</v>
      </c>
      <c r="W14" s="563" t="s">
        <v>126</v>
      </c>
      <c r="X14" s="563" t="s">
        <v>126</v>
      </c>
      <c r="Y14" s="563" t="s">
        <v>126</v>
      </c>
      <c r="Z14" s="563" t="s">
        <v>126</v>
      </c>
      <c r="AA14" s="563" t="s">
        <v>126</v>
      </c>
      <c r="AB14" s="563" t="s">
        <v>126</v>
      </c>
      <c r="AC14" s="563" t="s">
        <v>126</v>
      </c>
      <c r="AD14" s="563" t="s">
        <v>126</v>
      </c>
      <c r="AE14" s="563" t="s">
        <v>126</v>
      </c>
      <c r="AF14" s="563" t="s">
        <v>126</v>
      </c>
      <c r="AG14" s="563" t="s">
        <v>126</v>
      </c>
      <c r="AH14" s="563" t="s">
        <v>126</v>
      </c>
      <c r="AI14" s="563" t="s">
        <v>126</v>
      </c>
      <c r="AJ14" s="563" t="s">
        <v>126</v>
      </c>
    </row>
    <row r="15" spans="1:36" x14ac:dyDescent="0.2">
      <c r="A15" s="828"/>
      <c r="B15" s="840"/>
      <c r="C15" s="267" t="s">
        <v>126</v>
      </c>
      <c r="D15" s="558" t="s">
        <v>126</v>
      </c>
      <c r="E15" s="449" t="s">
        <v>126</v>
      </c>
      <c r="F15" s="571" t="s">
        <v>126</v>
      </c>
      <c r="G15" s="571">
        <v>2</v>
      </c>
      <c r="H15" s="830" t="s">
        <v>126</v>
      </c>
      <c r="I15" s="562" t="s">
        <v>126</v>
      </c>
      <c r="J15" s="562" t="s">
        <v>126</v>
      </c>
      <c r="K15" s="562" t="s">
        <v>126</v>
      </c>
      <c r="L15" s="563" t="s">
        <v>126</v>
      </c>
      <c r="M15" s="563" t="s">
        <v>126</v>
      </c>
      <c r="N15" s="563" t="s">
        <v>126</v>
      </c>
      <c r="O15" s="563" t="s">
        <v>126</v>
      </c>
      <c r="P15" s="563" t="s">
        <v>126</v>
      </c>
      <c r="Q15" s="563" t="s">
        <v>126</v>
      </c>
      <c r="R15" s="563" t="s">
        <v>126</v>
      </c>
      <c r="S15" s="563" t="s">
        <v>126</v>
      </c>
      <c r="T15" s="563" t="s">
        <v>126</v>
      </c>
      <c r="U15" s="563" t="s">
        <v>126</v>
      </c>
      <c r="V15" s="563" t="s">
        <v>126</v>
      </c>
      <c r="W15" s="563" t="s">
        <v>126</v>
      </c>
      <c r="X15" s="563" t="s">
        <v>126</v>
      </c>
      <c r="Y15" s="563" t="s">
        <v>126</v>
      </c>
      <c r="Z15" s="563" t="s">
        <v>126</v>
      </c>
      <c r="AA15" s="563" t="s">
        <v>126</v>
      </c>
      <c r="AB15" s="563" t="s">
        <v>126</v>
      </c>
      <c r="AC15" s="563" t="s">
        <v>126</v>
      </c>
      <c r="AD15" s="563" t="s">
        <v>126</v>
      </c>
      <c r="AE15" s="563" t="s">
        <v>126</v>
      </c>
      <c r="AF15" s="563" t="s">
        <v>126</v>
      </c>
      <c r="AG15" s="563" t="s">
        <v>126</v>
      </c>
      <c r="AH15" s="563" t="s">
        <v>126</v>
      </c>
      <c r="AI15" s="563" t="s">
        <v>126</v>
      </c>
      <c r="AJ15" s="563" t="s">
        <v>126</v>
      </c>
    </row>
    <row r="16" spans="1:36" ht="15.75" thickBot="1" x14ac:dyDescent="0.25">
      <c r="A16" s="828"/>
      <c r="B16" s="840"/>
      <c r="C16" s="267" t="s">
        <v>126</v>
      </c>
      <c r="D16" s="558" t="s">
        <v>126</v>
      </c>
      <c r="E16" s="449" t="s">
        <v>126</v>
      </c>
      <c r="F16" s="571" t="s">
        <v>126</v>
      </c>
      <c r="G16" s="571">
        <v>2</v>
      </c>
      <c r="H16" s="830" t="s">
        <v>126</v>
      </c>
      <c r="I16" s="562" t="s">
        <v>126</v>
      </c>
      <c r="J16" s="562" t="s">
        <v>126</v>
      </c>
      <c r="K16" s="562" t="s">
        <v>126</v>
      </c>
      <c r="L16" s="563" t="s">
        <v>126</v>
      </c>
      <c r="M16" s="563" t="s">
        <v>126</v>
      </c>
      <c r="N16" s="563" t="s">
        <v>126</v>
      </c>
      <c r="O16" s="563" t="s">
        <v>126</v>
      </c>
      <c r="P16" s="563" t="s">
        <v>126</v>
      </c>
      <c r="Q16" s="563" t="s">
        <v>126</v>
      </c>
      <c r="R16" s="563" t="s">
        <v>126</v>
      </c>
      <c r="S16" s="563" t="s">
        <v>126</v>
      </c>
      <c r="T16" s="563" t="s">
        <v>126</v>
      </c>
      <c r="U16" s="563" t="s">
        <v>126</v>
      </c>
      <c r="V16" s="563" t="s">
        <v>126</v>
      </c>
      <c r="W16" s="563" t="s">
        <v>126</v>
      </c>
      <c r="X16" s="563" t="s">
        <v>126</v>
      </c>
      <c r="Y16" s="563" t="s">
        <v>126</v>
      </c>
      <c r="Z16" s="563" t="s">
        <v>126</v>
      </c>
      <c r="AA16" s="563" t="s">
        <v>126</v>
      </c>
      <c r="AB16" s="563" t="s">
        <v>126</v>
      </c>
      <c r="AC16" s="563" t="s">
        <v>126</v>
      </c>
      <c r="AD16" s="563" t="s">
        <v>126</v>
      </c>
      <c r="AE16" s="563" t="s">
        <v>126</v>
      </c>
      <c r="AF16" s="563" t="s">
        <v>126</v>
      </c>
      <c r="AG16" s="563" t="s">
        <v>126</v>
      </c>
      <c r="AH16" s="563" t="s">
        <v>126</v>
      </c>
      <c r="AI16" s="563" t="s">
        <v>126</v>
      </c>
      <c r="AJ16" s="563" t="s">
        <v>126</v>
      </c>
    </row>
    <row r="17" spans="1:36" x14ac:dyDescent="0.2">
      <c r="A17" s="657"/>
      <c r="B17" s="840"/>
      <c r="C17" s="259" t="s">
        <v>645</v>
      </c>
      <c r="D17" s="841" t="s">
        <v>646</v>
      </c>
      <c r="E17" s="284" t="s">
        <v>647</v>
      </c>
      <c r="F17" s="295" t="s">
        <v>78</v>
      </c>
      <c r="G17" s="295">
        <v>2</v>
      </c>
      <c r="H17" s="570">
        <f>'2. BL Supply'!H14+'6. Preferred (Scenario Yr)'!G24</f>
        <v>0</v>
      </c>
      <c r="I17" s="549">
        <f>'2. BL Supply'!I14+'6. Preferred (Scenario Yr)'!H24</f>
        <v>0</v>
      </c>
      <c r="J17" s="549">
        <f>'2. BL Supply'!J14+'6. Preferred (Scenario Yr)'!I24</f>
        <v>0</v>
      </c>
      <c r="K17" s="549">
        <f>'2. BL Supply'!K14+'6. Preferred (Scenario Yr)'!J24</f>
        <v>0</v>
      </c>
      <c r="L17" s="242">
        <f>'2. BL Supply'!L14+'6. Preferred (Scenario Yr)'!K24</f>
        <v>0</v>
      </c>
      <c r="M17" s="242">
        <f>'2. BL Supply'!M14+'6. Preferred (Scenario Yr)'!L24</f>
        <v>0</v>
      </c>
      <c r="N17" s="242">
        <f>'2. BL Supply'!N14+'6. Preferred (Scenario Yr)'!M24</f>
        <v>0</v>
      </c>
      <c r="O17" s="242">
        <f>'2. BL Supply'!O14+'6. Preferred (Scenario Yr)'!N24</f>
        <v>0</v>
      </c>
      <c r="P17" s="242">
        <f>'2. BL Supply'!P14+'6. Preferred (Scenario Yr)'!O24</f>
        <v>0</v>
      </c>
      <c r="Q17" s="242">
        <f>'2. BL Supply'!Q14+'6. Preferred (Scenario Yr)'!P24</f>
        <v>0</v>
      </c>
      <c r="R17" s="242">
        <f>'2. BL Supply'!R14+'6. Preferred (Scenario Yr)'!Q24</f>
        <v>0</v>
      </c>
      <c r="S17" s="242">
        <f>'2. BL Supply'!S14+'6. Preferred (Scenario Yr)'!R24</f>
        <v>0</v>
      </c>
      <c r="T17" s="242">
        <f>'2. BL Supply'!T14+'6. Preferred (Scenario Yr)'!S24</f>
        <v>0</v>
      </c>
      <c r="U17" s="242">
        <f>'2. BL Supply'!U14+'6. Preferred (Scenario Yr)'!T24</f>
        <v>0</v>
      </c>
      <c r="V17" s="242">
        <f>'2. BL Supply'!V14+'6. Preferred (Scenario Yr)'!U24</f>
        <v>0</v>
      </c>
      <c r="W17" s="242">
        <f>'2. BL Supply'!W14+'6. Preferred (Scenario Yr)'!V24</f>
        <v>0</v>
      </c>
      <c r="X17" s="242">
        <f>'2. BL Supply'!X14+'6. Preferred (Scenario Yr)'!W24</f>
        <v>0</v>
      </c>
      <c r="Y17" s="242">
        <f>'2. BL Supply'!Y14+'6. Preferred (Scenario Yr)'!X24</f>
        <v>0</v>
      </c>
      <c r="Z17" s="242">
        <f>'2. BL Supply'!Z14+'6. Preferred (Scenario Yr)'!Y24</f>
        <v>0</v>
      </c>
      <c r="AA17" s="242">
        <f>'2. BL Supply'!AA14+'6. Preferred (Scenario Yr)'!Z24</f>
        <v>0</v>
      </c>
      <c r="AB17" s="242">
        <f>'2. BL Supply'!AB14+'6. Preferred (Scenario Yr)'!AA24</f>
        <v>0</v>
      </c>
      <c r="AC17" s="242">
        <f>'2. BL Supply'!AC14+'6. Preferred (Scenario Yr)'!AB24</f>
        <v>0</v>
      </c>
      <c r="AD17" s="242">
        <f>'2. BL Supply'!AD14+'6. Preferred (Scenario Yr)'!AC24</f>
        <v>0</v>
      </c>
      <c r="AE17" s="242">
        <f>'2. BL Supply'!AE14+'6. Preferred (Scenario Yr)'!AD24</f>
        <v>0</v>
      </c>
      <c r="AF17" s="242">
        <f>'2. BL Supply'!AF14+'6. Preferred (Scenario Yr)'!AE24</f>
        <v>0</v>
      </c>
      <c r="AG17" s="242">
        <f>'2. BL Supply'!AG14+'6. Preferred (Scenario Yr)'!AF24</f>
        <v>0</v>
      </c>
      <c r="AH17" s="242">
        <f>'2. BL Supply'!AH14+'6. Preferred (Scenario Yr)'!AG24</f>
        <v>0</v>
      </c>
      <c r="AI17" s="242">
        <f>'2. BL Supply'!AI14+'6. Preferred (Scenario Yr)'!AH24</f>
        <v>0</v>
      </c>
      <c r="AJ17" s="242">
        <f>'2. BL Supply'!AJ14+'6. Preferred (Scenario Yr)'!AI24</f>
        <v>0</v>
      </c>
    </row>
    <row r="18" spans="1:36" x14ac:dyDescent="0.2">
      <c r="A18" s="828"/>
      <c r="B18" s="840"/>
      <c r="C18" s="267" t="s">
        <v>126</v>
      </c>
      <c r="D18" s="363" t="s">
        <v>126</v>
      </c>
      <c r="E18" s="831" t="s">
        <v>126</v>
      </c>
      <c r="F18" s="832" t="s">
        <v>126</v>
      </c>
      <c r="G18" s="832">
        <v>2</v>
      </c>
      <c r="H18" s="830" t="s">
        <v>126</v>
      </c>
      <c r="I18" s="562" t="s">
        <v>126</v>
      </c>
      <c r="J18" s="562" t="s">
        <v>126</v>
      </c>
      <c r="K18" s="562" t="s">
        <v>126</v>
      </c>
      <c r="L18" s="563" t="s">
        <v>648</v>
      </c>
      <c r="M18" s="563" t="s">
        <v>126</v>
      </c>
      <c r="N18" s="563" t="s">
        <v>126</v>
      </c>
      <c r="O18" s="563" t="s">
        <v>126</v>
      </c>
      <c r="P18" s="563" t="s">
        <v>126</v>
      </c>
      <c r="Q18" s="563" t="s">
        <v>126</v>
      </c>
      <c r="R18" s="563" t="s">
        <v>126</v>
      </c>
      <c r="S18" s="563" t="s">
        <v>126</v>
      </c>
      <c r="T18" s="563" t="s">
        <v>126</v>
      </c>
      <c r="U18" s="563" t="s">
        <v>126</v>
      </c>
      <c r="V18" s="563" t="s">
        <v>126</v>
      </c>
      <c r="W18" s="563" t="s">
        <v>126</v>
      </c>
      <c r="X18" s="563" t="s">
        <v>126</v>
      </c>
      <c r="Y18" s="563" t="s">
        <v>126</v>
      </c>
      <c r="Z18" s="563" t="s">
        <v>126</v>
      </c>
      <c r="AA18" s="563" t="s">
        <v>126</v>
      </c>
      <c r="AB18" s="563" t="s">
        <v>126</v>
      </c>
      <c r="AC18" s="563" t="s">
        <v>126</v>
      </c>
      <c r="AD18" s="563" t="s">
        <v>126</v>
      </c>
      <c r="AE18" s="563" t="s">
        <v>126</v>
      </c>
      <c r="AF18" s="563" t="s">
        <v>126</v>
      </c>
      <c r="AG18" s="563" t="s">
        <v>126</v>
      </c>
      <c r="AH18" s="563" t="s">
        <v>126</v>
      </c>
      <c r="AI18" s="563" t="s">
        <v>126</v>
      </c>
      <c r="AJ18" s="563" t="s">
        <v>126</v>
      </c>
    </row>
    <row r="19" spans="1:36" x14ac:dyDescent="0.2">
      <c r="A19" s="828"/>
      <c r="B19" s="840"/>
      <c r="C19" s="267" t="s">
        <v>126</v>
      </c>
      <c r="D19" s="363" t="s">
        <v>126</v>
      </c>
      <c r="E19" s="831" t="s">
        <v>126</v>
      </c>
      <c r="F19" s="832" t="s">
        <v>126</v>
      </c>
      <c r="G19" s="832">
        <v>2</v>
      </c>
      <c r="H19" s="830" t="s">
        <v>126</v>
      </c>
      <c r="I19" s="562" t="s">
        <v>126</v>
      </c>
      <c r="J19" s="562" t="s">
        <v>126</v>
      </c>
      <c r="K19" s="562" t="s">
        <v>126</v>
      </c>
      <c r="L19" s="563" t="s">
        <v>126</v>
      </c>
      <c r="M19" s="563" t="s">
        <v>126</v>
      </c>
      <c r="N19" s="563" t="s">
        <v>126</v>
      </c>
      <c r="O19" s="563" t="s">
        <v>126</v>
      </c>
      <c r="P19" s="563" t="s">
        <v>126</v>
      </c>
      <c r="Q19" s="563" t="s">
        <v>126</v>
      </c>
      <c r="R19" s="563" t="s">
        <v>126</v>
      </c>
      <c r="S19" s="563" t="s">
        <v>126</v>
      </c>
      <c r="T19" s="563" t="s">
        <v>126</v>
      </c>
      <c r="U19" s="563" t="s">
        <v>126</v>
      </c>
      <c r="V19" s="563" t="s">
        <v>126</v>
      </c>
      <c r="W19" s="563" t="s">
        <v>126</v>
      </c>
      <c r="X19" s="563" t="s">
        <v>126</v>
      </c>
      <c r="Y19" s="563" t="s">
        <v>126</v>
      </c>
      <c r="Z19" s="563" t="s">
        <v>126</v>
      </c>
      <c r="AA19" s="563" t="s">
        <v>126</v>
      </c>
      <c r="AB19" s="563" t="s">
        <v>126</v>
      </c>
      <c r="AC19" s="563" t="s">
        <v>126</v>
      </c>
      <c r="AD19" s="563" t="s">
        <v>126</v>
      </c>
      <c r="AE19" s="563" t="s">
        <v>126</v>
      </c>
      <c r="AF19" s="563" t="s">
        <v>126</v>
      </c>
      <c r="AG19" s="563" t="s">
        <v>126</v>
      </c>
      <c r="AH19" s="563" t="s">
        <v>126</v>
      </c>
      <c r="AI19" s="563" t="s">
        <v>126</v>
      </c>
      <c r="AJ19" s="563" t="s">
        <v>126</v>
      </c>
    </row>
    <row r="20" spans="1:36" ht="15.75" thickBot="1" x14ac:dyDescent="0.25">
      <c r="A20" s="828"/>
      <c r="B20" s="840"/>
      <c r="C20" s="267" t="s">
        <v>126</v>
      </c>
      <c r="D20" s="829" t="s">
        <v>126</v>
      </c>
      <c r="E20" s="449" t="s">
        <v>126</v>
      </c>
      <c r="F20" s="571" t="s">
        <v>126</v>
      </c>
      <c r="G20" s="571">
        <v>2</v>
      </c>
      <c r="H20" s="830" t="s">
        <v>126</v>
      </c>
      <c r="I20" s="562" t="s">
        <v>126</v>
      </c>
      <c r="J20" s="562" t="s">
        <v>126</v>
      </c>
      <c r="K20" s="562" t="s">
        <v>126</v>
      </c>
      <c r="L20" s="563" t="s">
        <v>126</v>
      </c>
      <c r="M20" s="563" t="s">
        <v>126</v>
      </c>
      <c r="N20" s="563" t="s">
        <v>126</v>
      </c>
      <c r="O20" s="563" t="s">
        <v>126</v>
      </c>
      <c r="P20" s="563" t="s">
        <v>126</v>
      </c>
      <c r="Q20" s="563" t="s">
        <v>126</v>
      </c>
      <c r="R20" s="563" t="s">
        <v>126</v>
      </c>
      <c r="S20" s="563" t="s">
        <v>126</v>
      </c>
      <c r="T20" s="563" t="s">
        <v>126</v>
      </c>
      <c r="U20" s="563" t="s">
        <v>126</v>
      </c>
      <c r="V20" s="563" t="s">
        <v>126</v>
      </c>
      <c r="W20" s="563" t="s">
        <v>126</v>
      </c>
      <c r="X20" s="563" t="s">
        <v>126</v>
      </c>
      <c r="Y20" s="563" t="s">
        <v>126</v>
      </c>
      <c r="Z20" s="563" t="s">
        <v>126</v>
      </c>
      <c r="AA20" s="563" t="s">
        <v>126</v>
      </c>
      <c r="AB20" s="563" t="s">
        <v>126</v>
      </c>
      <c r="AC20" s="563" t="s">
        <v>126</v>
      </c>
      <c r="AD20" s="563" t="s">
        <v>126</v>
      </c>
      <c r="AE20" s="563" t="s">
        <v>126</v>
      </c>
      <c r="AF20" s="563" t="s">
        <v>126</v>
      </c>
      <c r="AG20" s="563" t="s">
        <v>126</v>
      </c>
      <c r="AH20" s="563" t="s">
        <v>126</v>
      </c>
      <c r="AI20" s="563" t="s">
        <v>126</v>
      </c>
      <c r="AJ20" s="563" t="s">
        <v>126</v>
      </c>
    </row>
    <row r="21" spans="1:36" ht="25.5" x14ac:dyDescent="0.2">
      <c r="A21" s="657"/>
      <c r="B21" s="840"/>
      <c r="C21" s="259" t="s">
        <v>649</v>
      </c>
      <c r="D21" s="841" t="s">
        <v>650</v>
      </c>
      <c r="E21" s="284" t="s">
        <v>811</v>
      </c>
      <c r="F21" s="295"/>
      <c r="G21" s="295">
        <v>2</v>
      </c>
      <c r="H21" s="570">
        <f>'2. BL Supply'!H17+'2. BL Supply'!H18+'6. Preferred (Scenario Yr)'!G27+'6. Preferred (Scenario Yr)'!G5</f>
        <v>5</v>
      </c>
      <c r="I21" s="549">
        <f>'2. BL Supply'!I17+'2. BL Supply'!I18+'6. Preferred (Scenario Yr)'!H27+'6. Preferred (Scenario Yr)'!H5</f>
        <v>5</v>
      </c>
      <c r="J21" s="549">
        <f>'2. BL Supply'!J17+'2. BL Supply'!J18+'6. Preferred (Scenario Yr)'!I27+'6. Preferred (Scenario Yr)'!I5</f>
        <v>5</v>
      </c>
      <c r="K21" s="549">
        <f>'2. BL Supply'!K17+'2. BL Supply'!K18+'6. Preferred (Scenario Yr)'!J27+'6. Preferred (Scenario Yr)'!J5</f>
        <v>5</v>
      </c>
      <c r="L21" s="242">
        <f>'2. BL Supply'!L17+'2. BL Supply'!L18+'6. Preferred (Scenario Yr)'!K27+'6. Preferred (Scenario Yr)'!K5</f>
        <v>5</v>
      </c>
      <c r="M21" s="242">
        <f>'2. BL Supply'!M17+'2. BL Supply'!M18+'6. Preferred (Scenario Yr)'!L27+'6. Preferred (Scenario Yr)'!L5</f>
        <v>5</v>
      </c>
      <c r="N21" s="242">
        <f>'2. BL Supply'!N17+'2. BL Supply'!N18+'6. Preferred (Scenario Yr)'!M27+'6. Preferred (Scenario Yr)'!M5</f>
        <v>5</v>
      </c>
      <c r="O21" s="242">
        <f>'2. BL Supply'!O17+'2. BL Supply'!O18+'6. Preferred (Scenario Yr)'!N27+'6. Preferred (Scenario Yr)'!N5</f>
        <v>5</v>
      </c>
      <c r="P21" s="242">
        <f>'2. BL Supply'!P17+'2. BL Supply'!P18+'6. Preferred (Scenario Yr)'!O27+'6. Preferred (Scenario Yr)'!O5</f>
        <v>5</v>
      </c>
      <c r="Q21" s="242">
        <f>'2. BL Supply'!Q17+'2. BL Supply'!Q18+'6. Preferred (Scenario Yr)'!P27+'6. Preferred (Scenario Yr)'!P5</f>
        <v>5</v>
      </c>
      <c r="R21" s="242">
        <f>'2. BL Supply'!R17+'2. BL Supply'!R18+'6. Preferred (Scenario Yr)'!Q27+'6. Preferred (Scenario Yr)'!Q5</f>
        <v>5</v>
      </c>
      <c r="S21" s="242">
        <f>'2. BL Supply'!S17+'2. BL Supply'!S18+'6. Preferred (Scenario Yr)'!R27+'6. Preferred (Scenario Yr)'!R5</f>
        <v>5</v>
      </c>
      <c r="T21" s="242">
        <f>'2. BL Supply'!T17+'2. BL Supply'!T18+'6. Preferred (Scenario Yr)'!S27+'6. Preferred (Scenario Yr)'!S5</f>
        <v>5</v>
      </c>
      <c r="U21" s="242">
        <f>'2. BL Supply'!U17+'2. BL Supply'!U18+'6. Preferred (Scenario Yr)'!T27+'6. Preferred (Scenario Yr)'!T5</f>
        <v>5</v>
      </c>
      <c r="V21" s="242">
        <f>'2. BL Supply'!V17+'2. BL Supply'!V18+'6. Preferred (Scenario Yr)'!U27+'6. Preferred (Scenario Yr)'!U5</f>
        <v>4.49</v>
      </c>
      <c r="W21" s="242">
        <f>'2. BL Supply'!W17+'2. BL Supply'!W18+'6. Preferred (Scenario Yr)'!V27+'6. Preferred (Scenario Yr)'!V5</f>
        <v>4.49</v>
      </c>
      <c r="X21" s="242">
        <f>'2. BL Supply'!X17+'2. BL Supply'!X18+'6. Preferred (Scenario Yr)'!W27+'6. Preferred (Scenario Yr)'!W5</f>
        <v>4.49</v>
      </c>
      <c r="Y21" s="242">
        <f>'2. BL Supply'!Y17+'2. BL Supply'!Y18+'6. Preferred (Scenario Yr)'!X27+'6. Preferred (Scenario Yr)'!X5</f>
        <v>4.49</v>
      </c>
      <c r="Z21" s="242">
        <f>'2. BL Supply'!Z17+'2. BL Supply'!Z18+'6. Preferred (Scenario Yr)'!Y27+'6. Preferred (Scenario Yr)'!Y5</f>
        <v>4.49</v>
      </c>
      <c r="AA21" s="242">
        <f>'2. BL Supply'!AA17+'2. BL Supply'!AA18+'6. Preferred (Scenario Yr)'!Z27+'6. Preferred (Scenario Yr)'!Z5</f>
        <v>4.49</v>
      </c>
      <c r="AB21" s="242">
        <f>'2. BL Supply'!AB17+'2. BL Supply'!AB18+'6. Preferred (Scenario Yr)'!AA27+'6. Preferred (Scenario Yr)'!AA5</f>
        <v>4.49</v>
      </c>
      <c r="AC21" s="242">
        <f>'2. BL Supply'!AC17+'2. BL Supply'!AC18+'6. Preferred (Scenario Yr)'!AB27+'6. Preferred (Scenario Yr)'!AB5</f>
        <v>4.49</v>
      </c>
      <c r="AD21" s="242">
        <f>'2. BL Supply'!AD17+'2. BL Supply'!AD18+'6. Preferred (Scenario Yr)'!AC27+'6. Preferred (Scenario Yr)'!AC5</f>
        <v>4.49</v>
      </c>
      <c r="AE21" s="242">
        <f>'2. BL Supply'!AE17+'2. BL Supply'!AE18+'6. Preferred (Scenario Yr)'!AD27+'6. Preferred (Scenario Yr)'!AD5</f>
        <v>4.49</v>
      </c>
      <c r="AF21" s="242">
        <f>'2. BL Supply'!AF17+'2. BL Supply'!AF18+'6. Preferred (Scenario Yr)'!AE27+'6. Preferred (Scenario Yr)'!AE5</f>
        <v>4.49</v>
      </c>
      <c r="AG21" s="242">
        <f>'2. BL Supply'!AG17+'2. BL Supply'!AG18+'6. Preferred (Scenario Yr)'!AF27+'6. Preferred (Scenario Yr)'!AF5</f>
        <v>4.49</v>
      </c>
      <c r="AH21" s="242">
        <f>'2. BL Supply'!AH17+'2. BL Supply'!AH18+'6. Preferred (Scenario Yr)'!AG27+'6. Preferred (Scenario Yr)'!AG5</f>
        <v>4.49</v>
      </c>
      <c r="AI21" s="242">
        <f>'2. BL Supply'!AI17+'2. BL Supply'!AI18+'6. Preferred (Scenario Yr)'!AH27+'6. Preferred (Scenario Yr)'!AH5</f>
        <v>4.49</v>
      </c>
      <c r="AJ21" s="242">
        <f>'2. BL Supply'!AJ17+'2. BL Supply'!AJ18+'6. Preferred (Scenario Yr)'!AI27+'6. Preferred (Scenario Yr)'!AI5</f>
        <v>4.49</v>
      </c>
    </row>
    <row r="22" spans="1:36" x14ac:dyDescent="0.2">
      <c r="A22" s="657"/>
      <c r="B22" s="840"/>
      <c r="C22" s="259" t="s">
        <v>126</v>
      </c>
      <c r="D22" s="842" t="s">
        <v>126</v>
      </c>
      <c r="E22" s="284" t="s">
        <v>126</v>
      </c>
      <c r="F22" s="295" t="s">
        <v>126</v>
      </c>
      <c r="G22" s="295">
        <v>2</v>
      </c>
      <c r="H22" s="830"/>
      <c r="I22" s="562"/>
      <c r="J22" s="562"/>
      <c r="K22" s="562"/>
      <c r="L22" s="843" t="s">
        <v>126</v>
      </c>
      <c r="M22" s="843" t="s">
        <v>126</v>
      </c>
      <c r="N22" s="843" t="s">
        <v>126</v>
      </c>
      <c r="O22" s="843" t="s">
        <v>126</v>
      </c>
      <c r="P22" s="843" t="s">
        <v>126</v>
      </c>
      <c r="Q22" s="843" t="s">
        <v>126</v>
      </c>
      <c r="R22" s="843" t="s">
        <v>126</v>
      </c>
      <c r="S22" s="843" t="s">
        <v>126</v>
      </c>
      <c r="T22" s="843" t="s">
        <v>126</v>
      </c>
      <c r="U22" s="843" t="s">
        <v>126</v>
      </c>
      <c r="V22" s="843" t="s">
        <v>126</v>
      </c>
      <c r="W22" s="843" t="s">
        <v>126</v>
      </c>
      <c r="X22" s="843" t="s">
        <v>126</v>
      </c>
      <c r="Y22" s="843" t="s">
        <v>126</v>
      </c>
      <c r="Z22" s="843" t="s">
        <v>126</v>
      </c>
      <c r="AA22" s="843" t="s">
        <v>126</v>
      </c>
      <c r="AB22" s="843" t="s">
        <v>126</v>
      </c>
      <c r="AC22" s="843" t="s">
        <v>126</v>
      </c>
      <c r="AD22" s="843" t="s">
        <v>126</v>
      </c>
      <c r="AE22" s="843" t="s">
        <v>126</v>
      </c>
      <c r="AF22" s="843" t="s">
        <v>126</v>
      </c>
      <c r="AG22" s="843" t="s">
        <v>126</v>
      </c>
      <c r="AH22" s="843" t="s">
        <v>126</v>
      </c>
      <c r="AI22" s="843" t="s">
        <v>126</v>
      </c>
      <c r="AJ22" s="843" t="s">
        <v>126</v>
      </c>
    </row>
    <row r="23" spans="1:36" x14ac:dyDescent="0.2">
      <c r="A23" s="657"/>
      <c r="B23" s="840"/>
      <c r="C23" s="267" t="s">
        <v>126</v>
      </c>
      <c r="D23" s="363" t="s">
        <v>126</v>
      </c>
      <c r="E23" s="831" t="s">
        <v>126</v>
      </c>
      <c r="F23" s="832" t="s">
        <v>126</v>
      </c>
      <c r="G23" s="832">
        <v>2</v>
      </c>
      <c r="H23" s="830" t="s">
        <v>126</v>
      </c>
      <c r="I23" s="562" t="s">
        <v>126</v>
      </c>
      <c r="J23" s="562" t="s">
        <v>126</v>
      </c>
      <c r="K23" s="562" t="s">
        <v>126</v>
      </c>
      <c r="L23" s="563" t="s">
        <v>126</v>
      </c>
      <c r="M23" s="563" t="s">
        <v>126</v>
      </c>
      <c r="N23" s="563" t="s">
        <v>126</v>
      </c>
      <c r="O23" s="563" t="s">
        <v>126</v>
      </c>
      <c r="P23" s="563" t="s">
        <v>126</v>
      </c>
      <c r="Q23" s="563" t="s">
        <v>126</v>
      </c>
      <c r="R23" s="563" t="s">
        <v>126</v>
      </c>
      <c r="S23" s="563" t="s">
        <v>126</v>
      </c>
      <c r="T23" s="563" t="s">
        <v>126</v>
      </c>
      <c r="U23" s="563" t="s">
        <v>126</v>
      </c>
      <c r="V23" s="563" t="s">
        <v>126</v>
      </c>
      <c r="W23" s="563" t="s">
        <v>126</v>
      </c>
      <c r="X23" s="563" t="s">
        <v>126</v>
      </c>
      <c r="Y23" s="563" t="s">
        <v>126</v>
      </c>
      <c r="Z23" s="563" t="s">
        <v>126</v>
      </c>
      <c r="AA23" s="563" t="s">
        <v>126</v>
      </c>
      <c r="AB23" s="563" t="s">
        <v>126</v>
      </c>
      <c r="AC23" s="563" t="s">
        <v>126</v>
      </c>
      <c r="AD23" s="563" t="s">
        <v>126</v>
      </c>
      <c r="AE23" s="563" t="s">
        <v>126</v>
      </c>
      <c r="AF23" s="563" t="s">
        <v>126</v>
      </c>
      <c r="AG23" s="563" t="s">
        <v>126</v>
      </c>
      <c r="AH23" s="563" t="s">
        <v>126</v>
      </c>
      <c r="AI23" s="563" t="s">
        <v>126</v>
      </c>
      <c r="AJ23" s="563" t="s">
        <v>126</v>
      </c>
    </row>
    <row r="24" spans="1:36" x14ac:dyDescent="0.2">
      <c r="A24" s="657"/>
      <c r="B24" s="840"/>
      <c r="C24" s="267" t="s">
        <v>126</v>
      </c>
      <c r="D24" s="363" t="s">
        <v>126</v>
      </c>
      <c r="E24" s="831" t="s">
        <v>126</v>
      </c>
      <c r="F24" s="832" t="s">
        <v>126</v>
      </c>
      <c r="G24" s="832">
        <v>2</v>
      </c>
      <c r="H24" s="830" t="s">
        <v>126</v>
      </c>
      <c r="I24" s="562" t="s">
        <v>126</v>
      </c>
      <c r="J24" s="562" t="s">
        <v>126</v>
      </c>
      <c r="K24" s="562" t="s">
        <v>126</v>
      </c>
      <c r="L24" s="563" t="s">
        <v>126</v>
      </c>
      <c r="M24" s="563" t="s">
        <v>126</v>
      </c>
      <c r="N24" s="563" t="s">
        <v>126</v>
      </c>
      <c r="O24" s="563" t="s">
        <v>126</v>
      </c>
      <c r="P24" s="563" t="s">
        <v>126</v>
      </c>
      <c r="Q24" s="563" t="s">
        <v>126</v>
      </c>
      <c r="R24" s="563" t="s">
        <v>126</v>
      </c>
      <c r="S24" s="563" t="s">
        <v>126</v>
      </c>
      <c r="T24" s="563" t="s">
        <v>126</v>
      </c>
      <c r="U24" s="563" t="s">
        <v>126</v>
      </c>
      <c r="V24" s="563" t="s">
        <v>126</v>
      </c>
      <c r="W24" s="563" t="s">
        <v>126</v>
      </c>
      <c r="X24" s="563" t="s">
        <v>126</v>
      </c>
      <c r="Y24" s="563" t="s">
        <v>126</v>
      </c>
      <c r="Z24" s="563" t="s">
        <v>126</v>
      </c>
      <c r="AA24" s="563" t="s">
        <v>126</v>
      </c>
      <c r="AB24" s="563" t="s">
        <v>126</v>
      </c>
      <c r="AC24" s="563" t="s">
        <v>126</v>
      </c>
      <c r="AD24" s="563" t="s">
        <v>126</v>
      </c>
      <c r="AE24" s="563" t="s">
        <v>126</v>
      </c>
      <c r="AF24" s="563" t="s">
        <v>126</v>
      </c>
      <c r="AG24" s="563" t="s">
        <v>126</v>
      </c>
      <c r="AH24" s="563" t="s">
        <v>126</v>
      </c>
      <c r="AI24" s="563" t="s">
        <v>126</v>
      </c>
      <c r="AJ24" s="563" t="s">
        <v>126</v>
      </c>
    </row>
    <row r="25" spans="1:36" x14ac:dyDescent="0.2">
      <c r="A25" s="657"/>
      <c r="B25" s="840"/>
      <c r="C25" s="267" t="s">
        <v>126</v>
      </c>
      <c r="D25" s="363" t="s">
        <v>126</v>
      </c>
      <c r="E25" s="831" t="s">
        <v>126</v>
      </c>
      <c r="F25" s="832" t="s">
        <v>126</v>
      </c>
      <c r="G25" s="832">
        <v>2</v>
      </c>
      <c r="H25" s="830" t="s">
        <v>126</v>
      </c>
      <c r="I25" s="562" t="s">
        <v>126</v>
      </c>
      <c r="J25" s="562" t="s">
        <v>126</v>
      </c>
      <c r="K25" s="562" t="s">
        <v>126</v>
      </c>
      <c r="L25" s="563" t="s">
        <v>126</v>
      </c>
      <c r="M25" s="563" t="s">
        <v>126</v>
      </c>
      <c r="N25" s="563" t="s">
        <v>126</v>
      </c>
      <c r="O25" s="563" t="s">
        <v>126</v>
      </c>
      <c r="P25" s="563" t="s">
        <v>126</v>
      </c>
      <c r="Q25" s="563" t="s">
        <v>126</v>
      </c>
      <c r="R25" s="563" t="s">
        <v>126</v>
      </c>
      <c r="S25" s="563" t="s">
        <v>126</v>
      </c>
      <c r="T25" s="563" t="s">
        <v>126</v>
      </c>
      <c r="U25" s="563" t="s">
        <v>126</v>
      </c>
      <c r="V25" s="563" t="s">
        <v>126</v>
      </c>
      <c r="W25" s="563" t="s">
        <v>126</v>
      </c>
      <c r="X25" s="563" t="s">
        <v>126</v>
      </c>
      <c r="Y25" s="563" t="s">
        <v>126</v>
      </c>
      <c r="Z25" s="563" t="s">
        <v>126</v>
      </c>
      <c r="AA25" s="563" t="s">
        <v>126</v>
      </c>
      <c r="AB25" s="563" t="s">
        <v>126</v>
      </c>
      <c r="AC25" s="563" t="s">
        <v>126</v>
      </c>
      <c r="AD25" s="563" t="s">
        <v>126</v>
      </c>
      <c r="AE25" s="563" t="s">
        <v>126</v>
      </c>
      <c r="AF25" s="563" t="s">
        <v>126</v>
      </c>
      <c r="AG25" s="563" t="s">
        <v>126</v>
      </c>
      <c r="AH25" s="563" t="s">
        <v>126</v>
      </c>
      <c r="AI25" s="563" t="s">
        <v>126</v>
      </c>
      <c r="AJ25" s="563" t="s">
        <v>126</v>
      </c>
    </row>
    <row r="26" spans="1:36" x14ac:dyDescent="0.2">
      <c r="A26" s="657"/>
      <c r="B26" s="844"/>
      <c r="C26" s="393" t="s">
        <v>126</v>
      </c>
      <c r="D26" s="222" t="s">
        <v>126</v>
      </c>
      <c r="E26" s="833" t="s">
        <v>126</v>
      </c>
      <c r="F26" s="845" t="s">
        <v>126</v>
      </c>
      <c r="G26" s="845">
        <v>2</v>
      </c>
      <c r="H26" s="555" t="s">
        <v>126</v>
      </c>
      <c r="I26" s="846" t="s">
        <v>126</v>
      </c>
      <c r="J26" s="846" t="s">
        <v>126</v>
      </c>
      <c r="K26" s="846" t="s">
        <v>126</v>
      </c>
      <c r="L26" s="847" t="s">
        <v>126</v>
      </c>
      <c r="M26" s="847" t="s">
        <v>126</v>
      </c>
      <c r="N26" s="847" t="s">
        <v>126</v>
      </c>
      <c r="O26" s="847" t="s">
        <v>126</v>
      </c>
      <c r="P26" s="847" t="s">
        <v>126</v>
      </c>
      <c r="Q26" s="847" t="s">
        <v>126</v>
      </c>
      <c r="R26" s="847" t="s">
        <v>126</v>
      </c>
      <c r="S26" s="847" t="s">
        <v>126</v>
      </c>
      <c r="T26" s="847" t="s">
        <v>126</v>
      </c>
      <c r="U26" s="847" t="s">
        <v>126</v>
      </c>
      <c r="V26" s="847" t="s">
        <v>126</v>
      </c>
      <c r="W26" s="847" t="s">
        <v>126</v>
      </c>
      <c r="X26" s="847" t="s">
        <v>126</v>
      </c>
      <c r="Y26" s="847" t="s">
        <v>126</v>
      </c>
      <c r="Z26" s="847" t="s">
        <v>126</v>
      </c>
      <c r="AA26" s="847" t="s">
        <v>126</v>
      </c>
      <c r="AB26" s="847" t="s">
        <v>126</v>
      </c>
      <c r="AC26" s="847" t="s">
        <v>126</v>
      </c>
      <c r="AD26" s="847" t="s">
        <v>126</v>
      </c>
      <c r="AE26" s="847" t="s">
        <v>126</v>
      </c>
      <c r="AF26" s="847" t="s">
        <v>126</v>
      </c>
      <c r="AG26" s="847" t="s">
        <v>126</v>
      </c>
      <c r="AH26" s="847" t="s">
        <v>126</v>
      </c>
      <c r="AI26" s="847" t="s">
        <v>126</v>
      </c>
      <c r="AJ26" s="847" t="s">
        <v>126</v>
      </c>
    </row>
    <row r="27" spans="1:36" ht="26.25" thickBot="1" x14ac:dyDescent="0.25">
      <c r="A27" s="657"/>
      <c r="B27" s="848"/>
      <c r="C27" s="319" t="s">
        <v>651</v>
      </c>
      <c r="D27" s="328" t="s">
        <v>188</v>
      </c>
      <c r="E27" s="328" t="s">
        <v>809</v>
      </c>
      <c r="F27" s="295" t="s">
        <v>78</v>
      </c>
      <c r="G27" s="295">
        <v>2</v>
      </c>
      <c r="H27" s="849">
        <f>'2. BL Supply'!H24+('6. Preferred (Scenario Yr)'!G38+'6. Preferred (Scenario Yr)'!G14)</f>
        <v>0</v>
      </c>
      <c r="I27" s="562">
        <f>'2. BL Supply'!I24+('6. Preferred (Scenario Yr)'!H38+'6. Preferred (Scenario Yr)'!H14)</f>
        <v>0</v>
      </c>
      <c r="J27" s="562">
        <f>'2. BL Supply'!J24+('6. Preferred (Scenario Yr)'!I38+'6. Preferred (Scenario Yr)'!I14)</f>
        <v>0</v>
      </c>
      <c r="K27" s="562">
        <f>'2. BL Supply'!K24+('6. Preferred (Scenario Yr)'!J38+'6. Preferred (Scenario Yr)'!J14)</f>
        <v>0</v>
      </c>
      <c r="L27" s="242">
        <f>'2. BL Supply'!L24+('6. Preferred (Scenario Yr)'!K38+'6. Preferred (Scenario Yr)'!K14)</f>
        <v>0</v>
      </c>
      <c r="M27" s="242">
        <f>'2. BL Supply'!M24+('6. Preferred (Scenario Yr)'!L38+'6. Preferred (Scenario Yr)'!L14)</f>
        <v>0</v>
      </c>
      <c r="N27" s="242">
        <f>'2. BL Supply'!N24+('6. Preferred (Scenario Yr)'!M38+'6. Preferred (Scenario Yr)'!M14)</f>
        <v>0</v>
      </c>
      <c r="O27" s="242">
        <f>'2. BL Supply'!O24+('6. Preferred (Scenario Yr)'!N38+'6. Preferred (Scenario Yr)'!N14)</f>
        <v>0</v>
      </c>
      <c r="P27" s="242">
        <f>'2. BL Supply'!P24+('6. Preferred (Scenario Yr)'!O38+'6. Preferred (Scenario Yr)'!O14)</f>
        <v>0</v>
      </c>
      <c r="Q27" s="242">
        <f>'2. BL Supply'!Q24+('6. Preferred (Scenario Yr)'!P38+'6. Preferred (Scenario Yr)'!P14)</f>
        <v>0</v>
      </c>
      <c r="R27" s="242">
        <f>'2. BL Supply'!R24+('6. Preferred (Scenario Yr)'!Q38+'6. Preferred (Scenario Yr)'!Q14)</f>
        <v>0</v>
      </c>
      <c r="S27" s="242">
        <f>'2. BL Supply'!S24+('6. Preferred (Scenario Yr)'!R38+'6. Preferred (Scenario Yr)'!R14)</f>
        <v>0</v>
      </c>
      <c r="T27" s="242">
        <f>'2. BL Supply'!T24+('6. Preferred (Scenario Yr)'!S38+'6. Preferred (Scenario Yr)'!S14)</f>
        <v>0</v>
      </c>
      <c r="U27" s="242">
        <f>'2. BL Supply'!U24+('6. Preferred (Scenario Yr)'!T38+'6. Preferred (Scenario Yr)'!T14)</f>
        <v>0</v>
      </c>
      <c r="V27" s="242">
        <f>'2. BL Supply'!V24+('6. Preferred (Scenario Yr)'!U38+'6. Preferred (Scenario Yr)'!U14)</f>
        <v>0</v>
      </c>
      <c r="W27" s="242">
        <f>'2. BL Supply'!W24+('6. Preferred (Scenario Yr)'!V38+'6. Preferred (Scenario Yr)'!V14)</f>
        <v>0</v>
      </c>
      <c r="X27" s="242">
        <f>'2. BL Supply'!X24+('6. Preferred (Scenario Yr)'!W38+'6. Preferred (Scenario Yr)'!W14)</f>
        <v>0</v>
      </c>
      <c r="Y27" s="242">
        <f>'2. BL Supply'!Y24+('6. Preferred (Scenario Yr)'!X38+'6. Preferred (Scenario Yr)'!X14)</f>
        <v>0</v>
      </c>
      <c r="Z27" s="242">
        <f>'2. BL Supply'!Z24+('6. Preferred (Scenario Yr)'!Y38+'6. Preferred (Scenario Yr)'!Y14)</f>
        <v>0</v>
      </c>
      <c r="AA27" s="242">
        <f>'2. BL Supply'!AA24+('6. Preferred (Scenario Yr)'!Z38+'6. Preferred (Scenario Yr)'!Z14)</f>
        <v>0</v>
      </c>
      <c r="AB27" s="242">
        <f>'2. BL Supply'!AB24+('6. Preferred (Scenario Yr)'!AA38+'6. Preferred (Scenario Yr)'!AA14)</f>
        <v>0</v>
      </c>
      <c r="AC27" s="242">
        <f>'2. BL Supply'!AC24+('6. Preferred (Scenario Yr)'!AB38+'6. Preferred (Scenario Yr)'!AB14)</f>
        <v>0</v>
      </c>
      <c r="AD27" s="242">
        <f>'2. BL Supply'!AD24+('6. Preferred (Scenario Yr)'!AC38+'6. Preferred (Scenario Yr)'!AC14)</f>
        <v>0</v>
      </c>
      <c r="AE27" s="242">
        <f>'2. BL Supply'!AE24+('6. Preferred (Scenario Yr)'!AD38+'6. Preferred (Scenario Yr)'!AD14)</f>
        <v>0</v>
      </c>
      <c r="AF27" s="242">
        <f>'2. BL Supply'!AF24+('6. Preferred (Scenario Yr)'!AE38+'6. Preferred (Scenario Yr)'!AE14)</f>
        <v>0</v>
      </c>
      <c r="AG27" s="242">
        <f>'2. BL Supply'!AG24+('6. Preferred (Scenario Yr)'!AF38+'6. Preferred (Scenario Yr)'!AF14)</f>
        <v>0</v>
      </c>
      <c r="AH27" s="242">
        <f>'2. BL Supply'!AH24+('6. Preferred (Scenario Yr)'!AG38+'6. Preferred (Scenario Yr)'!AG14)</f>
        <v>0</v>
      </c>
      <c r="AI27" s="242">
        <f>'2. BL Supply'!AI24+('6. Preferred (Scenario Yr)'!AH38+'6. Preferred (Scenario Yr)'!AH14)</f>
        <v>0</v>
      </c>
      <c r="AJ27" s="242">
        <f>'2. BL Supply'!AJ24+('6. Preferred (Scenario Yr)'!AI38+'6. Preferred (Scenario Yr)'!AI14)</f>
        <v>0</v>
      </c>
    </row>
    <row r="28" spans="1:36" ht="15.75" thickBot="1" x14ac:dyDescent="0.25">
      <c r="A28" s="657"/>
      <c r="B28" s="850"/>
      <c r="C28" s="326" t="s">
        <v>652</v>
      </c>
      <c r="D28" s="851" t="s">
        <v>190</v>
      </c>
      <c r="E28" s="328" t="s">
        <v>653</v>
      </c>
      <c r="F28" s="349" t="s">
        <v>78</v>
      </c>
      <c r="G28" s="349">
        <v>2</v>
      </c>
      <c r="H28" s="837">
        <f>'2. BL Supply'!H25+'6. Preferred (Scenario Yr)'!G41</f>
        <v>0.186397839302756</v>
      </c>
      <c r="I28" s="562">
        <f>'2. BL Supply'!I25+'6. Preferred (Scenario Yr)'!H41</f>
        <v>0.186397839302756</v>
      </c>
      <c r="J28" s="562">
        <f>'2. BL Supply'!J25+'6. Preferred (Scenario Yr)'!I41</f>
        <v>0.186397839302756</v>
      </c>
      <c r="K28" s="562">
        <f>'2. BL Supply'!K25+'6. Preferred (Scenario Yr)'!J41</f>
        <v>0.186397839302756</v>
      </c>
      <c r="L28" s="242">
        <f>'2. BL Supply'!L25+'6. Preferred (Scenario Yr)'!K41</f>
        <v>0.186397839302756</v>
      </c>
      <c r="M28" s="242">
        <f>'2. BL Supply'!M25+'6. Preferred (Scenario Yr)'!L41</f>
        <v>0.186397839302756</v>
      </c>
      <c r="N28" s="242">
        <f>'2. BL Supply'!N25+'6. Preferred (Scenario Yr)'!M41</f>
        <v>0.186397839302756</v>
      </c>
      <c r="O28" s="242">
        <f>'2. BL Supply'!O25+'6. Preferred (Scenario Yr)'!N41</f>
        <v>0.186397839302756</v>
      </c>
      <c r="P28" s="242">
        <f>'2. BL Supply'!P25+'6. Preferred (Scenario Yr)'!O41</f>
        <v>0.186397839302756</v>
      </c>
      <c r="Q28" s="242">
        <f>'2. BL Supply'!Q25+'6. Preferred (Scenario Yr)'!P41</f>
        <v>0.186397839302756</v>
      </c>
      <c r="R28" s="242">
        <f>'2. BL Supply'!R25+'6. Preferred (Scenario Yr)'!Q41</f>
        <v>0.186397839302756</v>
      </c>
      <c r="S28" s="242">
        <f>'2. BL Supply'!S25+'6. Preferred (Scenario Yr)'!R41</f>
        <v>0.186397839302756</v>
      </c>
      <c r="T28" s="242">
        <f>'2. BL Supply'!T25+'6. Preferred (Scenario Yr)'!S41</f>
        <v>0.186397839302756</v>
      </c>
      <c r="U28" s="242">
        <f>'2. BL Supply'!U25+'6. Preferred (Scenario Yr)'!T41</f>
        <v>0.186397839302756</v>
      </c>
      <c r="V28" s="242">
        <f>'2. BL Supply'!V25+'6. Preferred (Scenario Yr)'!U41</f>
        <v>0.186397839302756</v>
      </c>
      <c r="W28" s="242">
        <f>'2. BL Supply'!W25+'6. Preferred (Scenario Yr)'!V41</f>
        <v>0.186397839302756</v>
      </c>
      <c r="X28" s="242">
        <f>'2. BL Supply'!X25+'6. Preferred (Scenario Yr)'!W41</f>
        <v>0.186397839302756</v>
      </c>
      <c r="Y28" s="242">
        <f>'2. BL Supply'!Y25+'6. Preferred (Scenario Yr)'!X41</f>
        <v>0.186397839302756</v>
      </c>
      <c r="Z28" s="242">
        <f>'2. BL Supply'!Z25+'6. Preferred (Scenario Yr)'!Y41</f>
        <v>0.186397839302756</v>
      </c>
      <c r="AA28" s="242">
        <f>'2. BL Supply'!AA25+'6. Preferred (Scenario Yr)'!Z41</f>
        <v>0.186397839302756</v>
      </c>
      <c r="AB28" s="242">
        <f>'2. BL Supply'!AB25+'6. Preferred (Scenario Yr)'!AA41</f>
        <v>0.186397839302756</v>
      </c>
      <c r="AC28" s="242">
        <f>'2. BL Supply'!AC25+'6. Preferred (Scenario Yr)'!AB41</f>
        <v>0.186397839302756</v>
      </c>
      <c r="AD28" s="242">
        <f>'2. BL Supply'!AD25+'6. Preferred (Scenario Yr)'!AC41</f>
        <v>0.186397839302756</v>
      </c>
      <c r="AE28" s="242">
        <f>'2. BL Supply'!AE25+'6. Preferred (Scenario Yr)'!AD41</f>
        <v>0.186397839302756</v>
      </c>
      <c r="AF28" s="242">
        <f>'2. BL Supply'!AF25+'6. Preferred (Scenario Yr)'!AE41</f>
        <v>0.186397839302756</v>
      </c>
      <c r="AG28" s="242">
        <f>'2. BL Supply'!AG25+'6. Preferred (Scenario Yr)'!AF41</f>
        <v>0.186397839302756</v>
      </c>
      <c r="AH28" s="242">
        <f>'2. BL Supply'!AH25+'6. Preferred (Scenario Yr)'!AG41</f>
        <v>0.186397839302756</v>
      </c>
      <c r="AI28" s="242">
        <f>'2. BL Supply'!AI25+'6. Preferred (Scenario Yr)'!AH41</f>
        <v>0.186397839302756</v>
      </c>
      <c r="AJ28" s="242">
        <f>'2. BL Supply'!AJ25+'6. Preferred (Scenario Yr)'!AI41</f>
        <v>0.186397839302756</v>
      </c>
    </row>
    <row r="29" spans="1:36" ht="15.75" x14ac:dyDescent="0.25">
      <c r="A29" s="657"/>
      <c r="B29" s="650"/>
      <c r="C29" s="88"/>
      <c r="D29" s="852"/>
      <c r="E29" s="853"/>
      <c r="F29" s="651"/>
      <c r="G29" s="651"/>
      <c r="H29" s="651"/>
      <c r="I29" s="654"/>
      <c r="J29" s="174"/>
      <c r="K29" s="854"/>
      <c r="L29" s="175"/>
      <c r="M29" s="176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</row>
    <row r="30" spans="1:36" ht="15.75" x14ac:dyDescent="0.25">
      <c r="A30" s="657"/>
      <c r="B30" s="650"/>
      <c r="C30" s="88"/>
      <c r="D30" s="855"/>
      <c r="E30" s="856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</row>
    <row r="31" spans="1:36" ht="15.75" x14ac:dyDescent="0.25">
      <c r="A31" s="657"/>
      <c r="B31" s="650"/>
      <c r="C31" s="651"/>
      <c r="D31" s="852"/>
      <c r="E31" s="853"/>
      <c r="F31" s="651"/>
      <c r="G31" s="651"/>
      <c r="H31" s="651"/>
      <c r="I31" s="651"/>
      <c r="J31" s="651"/>
      <c r="K31" s="651"/>
      <c r="L31" s="651"/>
      <c r="M31" s="651"/>
      <c r="N31" s="651"/>
      <c r="O31" s="651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</row>
    <row r="32" spans="1:36" ht="15.75" x14ac:dyDescent="0.25">
      <c r="A32" s="657"/>
      <c r="B32" s="650"/>
      <c r="C32" s="651"/>
      <c r="D32" s="857" t="str">
        <f>'TITLE PAGE'!B9</f>
        <v>Company:</v>
      </c>
      <c r="E32" s="858" t="str">
        <f>'TITLE PAGE'!D9</f>
        <v>Severn Trent Water</v>
      </c>
      <c r="F32" s="651"/>
      <c r="G32" s="651"/>
      <c r="H32" s="651"/>
      <c r="I32" s="651"/>
      <c r="J32" s="651"/>
      <c r="K32" s="651"/>
      <c r="L32" s="651"/>
      <c r="M32" s="651"/>
      <c r="N32" s="651"/>
      <c r="O32" s="651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3" spans="1:36" ht="15.75" x14ac:dyDescent="0.25">
      <c r="A33" s="657"/>
      <c r="B33" s="650"/>
      <c r="C33" s="651"/>
      <c r="D33" s="859" t="str">
        <f>'TITLE PAGE'!B10</f>
        <v>Resource Zone Name:</v>
      </c>
      <c r="E33" s="860" t="str">
        <f>'TITLE PAGE'!D10</f>
        <v>Kinsall</v>
      </c>
      <c r="F33" s="651"/>
      <c r="G33" s="651"/>
      <c r="H33" s="651"/>
      <c r="I33" s="651"/>
      <c r="J33" s="651"/>
      <c r="K33" s="651"/>
      <c r="L33" s="651"/>
      <c r="M33" s="651"/>
      <c r="N33" s="651"/>
      <c r="O33" s="651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5.75" x14ac:dyDescent="0.25">
      <c r="A34" s="657"/>
      <c r="B34" s="650"/>
      <c r="C34" s="651"/>
      <c r="D34" s="859" t="str">
        <f>'TITLE PAGE'!B11</f>
        <v>Resource Zone Number:</v>
      </c>
      <c r="E34" s="815">
        <f>'TITLE PAGE'!D11</f>
        <v>3</v>
      </c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</row>
    <row r="35" spans="1:36" ht="15.75" x14ac:dyDescent="0.25">
      <c r="A35" s="657"/>
      <c r="B35" s="650"/>
      <c r="C35" s="651"/>
      <c r="D35" s="859" t="str">
        <f>'TITLE PAGE'!B12</f>
        <v xml:space="preserve">Planning Scenario Name:                                                                     </v>
      </c>
      <c r="E35" s="860" t="str">
        <f>'TITLE PAGE'!D12</f>
        <v>Dry Year Annual Average</v>
      </c>
      <c r="F35" s="651"/>
      <c r="G35" s="651"/>
      <c r="H35" s="651"/>
      <c r="I35" s="651"/>
      <c r="J35" s="651"/>
      <c r="K35" s="651"/>
      <c r="L35" s="651"/>
      <c r="M35" s="651"/>
      <c r="N35" s="651"/>
      <c r="O35" s="651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</row>
    <row r="36" spans="1:36" ht="15.75" x14ac:dyDescent="0.25">
      <c r="A36" s="657"/>
      <c r="B36" s="650"/>
      <c r="C36" s="651"/>
      <c r="D36" s="861" t="str">
        <f>'TITLE PAGE'!B13</f>
        <v xml:space="preserve">Chosen Level of Service:  </v>
      </c>
      <c r="E36" s="862" t="str">
        <f>'TITLE PAGE'!D13</f>
        <v>No more than 3 in 100 Temporary Use Bans</v>
      </c>
      <c r="F36" s="651"/>
      <c r="G36" s="651"/>
      <c r="H36" s="651"/>
      <c r="I36" s="651"/>
      <c r="J36" s="651"/>
      <c r="K36" s="651"/>
      <c r="L36" s="651"/>
      <c r="M36" s="651"/>
      <c r="N36" s="651"/>
      <c r="O36" s="651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</row>
  </sheetData>
  <sheetProtection algorithmName="SHA-512" hashValue="1EMNf6BRjvTqElWz0DRZK6cLYNWHU9DRiZWypJ3EmvCXbhvS6h+jbTV1P+h0SiRe/pRgurFxLywhdEVYnWy8CA==" saltValue="ZfW5k8dbqWEVB7n15mP0Ug==" spinCount="100000" sheet="1" objects="1" scenarios="1"/>
  <mergeCells count="3">
    <mergeCell ref="B3:B12"/>
    <mergeCell ref="B13:B26"/>
    <mergeCell ref="B27:B28"/>
  </mergeCells>
  <pageMargins left="0.7" right="0.7" top="0.75" bottom="0.75" header="0.3" footer="0.3"/>
  <pageSetup paperSize="9"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6AB39A75BCC545A4CECD8690090A0E" ma:contentTypeVersion="0" ma:contentTypeDescription="Create a new document." ma:contentTypeScope="" ma:versionID="a35f22034bcac2df92d7f0dd2f0ef7c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5878BF-F61C-498B-87DE-7D2202B0F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8409DE-3838-47CC-9517-68E229AB84F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FDD848D-19DF-4BA5-8153-6494A45A8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2018-03-27T14:26:21Z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0x010100896AB39A75BCC545A4CECD8690090A0E</vt:lpwstr>
  </property>
</Properties>
</file>