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workbookProtection workbookAlgorithmName="SHA-512" workbookHashValue="5BQdoDTfXyBF0nRK9BcGtMI2YxfJgGg/rN7xcYn7bQNpE33uBF0AdTUtSA/ETN539R/t6t15wOim2nlHWu8Cmw==" workbookSaltValue="kneLCNkI0rG9HEmEG1mPHw==" workbookSpinCount="100000" lockStructure="1"/>
  <bookViews>
    <workbookView xWindow="0" yWindow="0" windowWidth="25200" windowHeight="11160" tabRatio="920"/>
  </bookViews>
  <sheets>
    <sheet name="TITLE PAGE" sheetId="1" r:id="rId1"/>
    <sheet name="WRZ summary" sheetId="2" r:id="rId2"/>
    <sheet name="1. BL Licences" sheetId="3" state="hidden" r:id="rId3"/>
    <sheet name="2. BL Supply" sheetId="4" r:id="rId4"/>
    <sheet name="3. BL Demand" sheetId="5" r:id="rId5"/>
    <sheet name="4. BL SDB" sheetId="6" r:id="rId6"/>
    <sheet name="5. Feasible Options" sheetId="14" r:id="rId7"/>
    <sheet name="6. Preferred (Scenario Yr)" sheetId="8" r:id="rId8"/>
    <sheet name="7. FP Supply" sheetId="9" r:id="rId9"/>
    <sheet name="8. FP Demand" sheetId="10" r:id="rId10"/>
    <sheet name="9. FP SDB" sheetId="11" r:id="rId11"/>
    <sheet name="10. Drought plan links" sheetId="13" r:id="rId12"/>
  </sheets>
  <externalReferences>
    <externalReference r:id="rId13"/>
    <externalReference r:id="rId14"/>
  </externalReferences>
  <definedNames>
    <definedName name="Source_Types" localSheetId="11">'[1]WRP1a BL Licences'!$C$1109:$C$1112</definedName>
    <definedName name="Source_Types">'[2]WRP1a BL Licences'!$C$1000:$C$1003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9" i="14" l="1"/>
  <c r="M107" i="14"/>
  <c r="CY119" i="14"/>
  <c r="CX119" i="14"/>
  <c r="CW119" i="14"/>
  <c r="CV119" i="14"/>
  <c r="CU119" i="14"/>
  <c r="CT119" i="14"/>
  <c r="CS119" i="14"/>
  <c r="CR119" i="14"/>
  <c r="CQ119" i="14"/>
  <c r="CP119" i="14"/>
  <c r="CO119" i="14"/>
  <c r="CN119" i="14"/>
  <c r="CM119" i="14"/>
  <c r="CL119" i="14"/>
  <c r="CK119" i="14"/>
  <c r="CJ119" i="14"/>
  <c r="CI119" i="14"/>
  <c r="CH119" i="14"/>
  <c r="CG119" i="14"/>
  <c r="CF119" i="14"/>
  <c r="CE119" i="14"/>
  <c r="CD119" i="14"/>
  <c r="CC119" i="14"/>
  <c r="CB119" i="14"/>
  <c r="CA119" i="14"/>
  <c r="BZ119" i="14"/>
  <c r="BY119" i="14"/>
  <c r="BX119" i="14"/>
  <c r="BW119" i="14"/>
  <c r="BV119" i="14"/>
  <c r="BU119" i="14"/>
  <c r="BT119" i="14"/>
  <c r="BS119" i="14"/>
  <c r="BR119" i="14"/>
  <c r="BQ119" i="14"/>
  <c r="BP119" i="14"/>
  <c r="BO119" i="14"/>
  <c r="BN119" i="14"/>
  <c r="BM119" i="14"/>
  <c r="BL119" i="14"/>
  <c r="BK119" i="14"/>
  <c r="BJ119" i="14"/>
  <c r="BI119" i="14"/>
  <c r="BH119" i="14"/>
  <c r="BG119" i="14"/>
  <c r="BF119" i="14"/>
  <c r="BE119" i="14"/>
  <c r="BD119" i="14"/>
  <c r="BC119" i="14"/>
  <c r="BB119" i="14"/>
  <c r="BA119" i="14"/>
  <c r="AZ119" i="14"/>
  <c r="AY119" i="14"/>
  <c r="AX119" i="14"/>
  <c r="AW119" i="14"/>
  <c r="AV119" i="14"/>
  <c r="AU119" i="14"/>
  <c r="AT119" i="14"/>
  <c r="AS119" i="14"/>
  <c r="AR119" i="14"/>
  <c r="AQ119" i="14"/>
  <c r="AP119" i="14"/>
  <c r="AO119" i="14"/>
  <c r="AN119" i="14"/>
  <c r="AM119" i="14"/>
  <c r="AL119" i="14"/>
  <c r="AK119" i="14"/>
  <c r="AJ119" i="14"/>
  <c r="AI119" i="14"/>
  <c r="AH119" i="14"/>
  <c r="AG119" i="14"/>
  <c r="AF119" i="14"/>
  <c r="AE119" i="14"/>
  <c r="AD119" i="14"/>
  <c r="AC119" i="14"/>
  <c r="AB119" i="14"/>
  <c r="AA119" i="14"/>
  <c r="Z119" i="14"/>
  <c r="Y119" i="14"/>
  <c r="X119" i="14"/>
  <c r="I107" i="14"/>
  <c r="DW66" i="14" l="1"/>
  <c r="DV66" i="14"/>
  <c r="DU66" i="14"/>
  <c r="DT66" i="14"/>
  <c r="DS66" i="14"/>
  <c r="DR66" i="14"/>
  <c r="DQ66" i="14"/>
  <c r="DP66" i="14"/>
  <c r="DO66" i="14"/>
  <c r="DN66" i="14"/>
  <c r="DM66" i="14"/>
  <c r="DL66" i="14"/>
  <c r="DK66" i="14"/>
  <c r="DJ66" i="14"/>
  <c r="DI66" i="14"/>
  <c r="DH66" i="14"/>
  <c r="DG66" i="14"/>
  <c r="DF66" i="14"/>
  <c r="DE66" i="14"/>
  <c r="DD66" i="14"/>
  <c r="DC66" i="14"/>
  <c r="DB66" i="14"/>
  <c r="DA66" i="14"/>
  <c r="CZ66" i="14"/>
  <c r="CY66" i="14"/>
  <c r="CX66" i="14"/>
  <c r="CW66" i="14"/>
  <c r="CV66" i="14"/>
  <c r="CU66" i="14"/>
  <c r="CT66" i="14"/>
  <c r="CS66" i="14"/>
  <c r="CR66" i="14"/>
  <c r="CQ66" i="14"/>
  <c r="CP66" i="14"/>
  <c r="CO66" i="14"/>
  <c r="CN66" i="14"/>
  <c r="CM66" i="14"/>
  <c r="CL66" i="14"/>
  <c r="CK66" i="14"/>
  <c r="CJ66" i="14"/>
  <c r="CI66" i="14"/>
  <c r="CH66" i="14"/>
  <c r="CG66" i="14"/>
  <c r="CF66" i="14"/>
  <c r="CE66" i="14"/>
  <c r="CD66" i="14"/>
  <c r="CC66" i="14"/>
  <c r="CB66" i="14"/>
  <c r="CA66" i="14"/>
  <c r="BZ66" i="14"/>
  <c r="BY66" i="14"/>
  <c r="BX66" i="14"/>
  <c r="BW66" i="14"/>
  <c r="BV66" i="14"/>
  <c r="BU66" i="14"/>
  <c r="BT66" i="14"/>
  <c r="BS66" i="14"/>
  <c r="BR66" i="14"/>
  <c r="BQ66" i="14"/>
  <c r="BP66" i="14"/>
  <c r="BO66" i="14"/>
  <c r="BN66" i="14"/>
  <c r="BM66" i="14"/>
  <c r="BL66" i="14"/>
  <c r="BK66" i="14"/>
  <c r="BJ66" i="14"/>
  <c r="BI66" i="14"/>
  <c r="BH66" i="14"/>
  <c r="BG66" i="14"/>
  <c r="BF66" i="14"/>
  <c r="BE66" i="14"/>
  <c r="BD66" i="14"/>
  <c r="BC66" i="14"/>
  <c r="BB66" i="14"/>
  <c r="BA66" i="14"/>
  <c r="AZ66" i="14"/>
  <c r="AY66" i="14"/>
  <c r="AX66" i="14"/>
  <c r="AW66" i="14"/>
  <c r="AV66" i="14"/>
  <c r="AU66" i="14"/>
  <c r="AT66" i="14"/>
  <c r="AS66" i="14"/>
  <c r="AR66" i="14"/>
  <c r="AQ66" i="14"/>
  <c r="AP66" i="14"/>
  <c r="AO66" i="14"/>
  <c r="AN66" i="14"/>
  <c r="AM66" i="14"/>
  <c r="AL66" i="14"/>
  <c r="AK66" i="14"/>
  <c r="AJ66" i="14"/>
  <c r="AI66" i="14"/>
  <c r="AH66" i="14"/>
  <c r="AG66" i="14"/>
  <c r="AF66" i="14"/>
  <c r="AE66" i="14"/>
  <c r="AD66" i="14"/>
  <c r="AC66" i="14"/>
  <c r="AB66" i="14"/>
  <c r="AA66" i="14"/>
  <c r="Z66" i="14"/>
  <c r="Y66" i="14"/>
  <c r="X66" i="14"/>
  <c r="I54" i="14"/>
  <c r="CY53" i="14"/>
  <c r="CX53" i="14"/>
  <c r="CW53" i="14"/>
  <c r="CV53" i="14"/>
  <c r="CU53" i="14"/>
  <c r="CT53" i="14"/>
  <c r="CS53" i="14"/>
  <c r="CR53" i="14"/>
  <c r="CQ53" i="14"/>
  <c r="CP53" i="14"/>
  <c r="CO53" i="14"/>
  <c r="CN53" i="14"/>
  <c r="CM53" i="14"/>
  <c r="CL53" i="14"/>
  <c r="CK53" i="14"/>
  <c r="CJ53" i="14"/>
  <c r="CI53" i="14"/>
  <c r="CH53" i="14"/>
  <c r="CG53" i="14"/>
  <c r="CF53" i="14"/>
  <c r="CE53" i="14"/>
  <c r="CD53" i="14"/>
  <c r="CC53" i="14"/>
  <c r="CB53" i="14"/>
  <c r="CA53" i="14"/>
  <c r="BZ53" i="14"/>
  <c r="BY53" i="14"/>
  <c r="BX53" i="14"/>
  <c r="BW53" i="14"/>
  <c r="BV53" i="14"/>
  <c r="BU53" i="14"/>
  <c r="BT53" i="14"/>
  <c r="BS53" i="14"/>
  <c r="BR53" i="14"/>
  <c r="BQ53" i="14"/>
  <c r="BP53" i="14"/>
  <c r="BO53" i="14"/>
  <c r="BN53" i="14"/>
  <c r="BM53" i="14"/>
  <c r="BL53" i="14"/>
  <c r="BK53" i="14"/>
  <c r="BJ53" i="14"/>
  <c r="BI53" i="14"/>
  <c r="BH53" i="14"/>
  <c r="BG53" i="14"/>
  <c r="BF53" i="14"/>
  <c r="BE53" i="14"/>
  <c r="BD53" i="14"/>
  <c r="BC53" i="14"/>
  <c r="BB53" i="14"/>
  <c r="BA53" i="14"/>
  <c r="AZ53" i="14"/>
  <c r="AY53" i="14"/>
  <c r="AX53" i="14"/>
  <c r="AW53" i="14"/>
  <c r="AV53" i="14"/>
  <c r="AU53" i="14"/>
  <c r="AT53" i="14"/>
  <c r="AS53" i="14"/>
  <c r="AR53" i="14"/>
  <c r="AQ53" i="14"/>
  <c r="AP53" i="14"/>
  <c r="AO53" i="14"/>
  <c r="AN53" i="14"/>
  <c r="AM53" i="14"/>
  <c r="AL53" i="14"/>
  <c r="AK53" i="14"/>
  <c r="AJ53" i="14"/>
  <c r="AI53" i="14"/>
  <c r="AH53" i="14"/>
  <c r="AG53" i="14"/>
  <c r="AF53" i="14"/>
  <c r="AE53" i="14"/>
  <c r="AD53" i="14"/>
  <c r="AC53" i="14"/>
  <c r="AB53" i="14"/>
  <c r="AA53" i="14"/>
  <c r="Z53" i="14"/>
  <c r="Y53" i="14"/>
  <c r="X53" i="14"/>
  <c r="I41" i="14"/>
  <c r="DW87" i="14" l="1"/>
  <c r="DV87" i="14"/>
  <c r="DU87" i="14"/>
  <c r="DT87" i="14"/>
  <c r="DS87" i="14"/>
  <c r="DR87" i="14"/>
  <c r="DQ87" i="14"/>
  <c r="DP87" i="14"/>
  <c r="DO87" i="14"/>
  <c r="DN87" i="14"/>
  <c r="DM87" i="14"/>
  <c r="DL87" i="14"/>
  <c r="DK87" i="14"/>
  <c r="DJ87" i="14"/>
  <c r="DI87" i="14"/>
  <c r="DH87" i="14"/>
  <c r="DG87" i="14"/>
  <c r="DF87" i="14"/>
  <c r="DE87" i="14"/>
  <c r="DD87" i="14"/>
  <c r="DC87" i="14"/>
  <c r="DB87" i="14"/>
  <c r="DA87" i="14"/>
  <c r="CZ87" i="14"/>
  <c r="CY87" i="14"/>
  <c r="CX87" i="14"/>
  <c r="CW87" i="14"/>
  <c r="CV87" i="14"/>
  <c r="CU87" i="14"/>
  <c r="CT87" i="14"/>
  <c r="CS87" i="14"/>
  <c r="CR87" i="14"/>
  <c r="CQ87" i="14"/>
  <c r="CP87" i="14"/>
  <c r="CO87" i="14"/>
  <c r="CN87" i="14"/>
  <c r="CM87" i="14"/>
  <c r="CL87" i="14"/>
  <c r="CK87" i="14"/>
  <c r="CJ87" i="14"/>
  <c r="CI87" i="14"/>
  <c r="CH87" i="14"/>
  <c r="CG87" i="14"/>
  <c r="CF87" i="14"/>
  <c r="CE87" i="14"/>
  <c r="CD87" i="14"/>
  <c r="CC87" i="14"/>
  <c r="CB87" i="14"/>
  <c r="CA87" i="14"/>
  <c r="BZ87" i="14"/>
  <c r="BY87" i="14"/>
  <c r="BX87" i="14"/>
  <c r="BW87" i="14"/>
  <c r="BV87" i="14"/>
  <c r="BU87" i="14"/>
  <c r="BT87" i="14"/>
  <c r="BS87" i="14"/>
  <c r="BR87" i="14"/>
  <c r="BQ87" i="14"/>
  <c r="BP87" i="14"/>
  <c r="BO87" i="14"/>
  <c r="BN87" i="14"/>
  <c r="BM87" i="14"/>
  <c r="BL87" i="14"/>
  <c r="BK87" i="14"/>
  <c r="BJ87" i="14"/>
  <c r="BI87" i="14"/>
  <c r="BH87" i="14"/>
  <c r="BG87" i="14"/>
  <c r="BF87" i="14"/>
  <c r="BE87" i="14"/>
  <c r="BD87" i="14"/>
  <c r="BC87" i="14"/>
  <c r="BB87" i="14"/>
  <c r="BA87" i="14"/>
  <c r="AZ87" i="14"/>
  <c r="AY87" i="14"/>
  <c r="AX87" i="14"/>
  <c r="AW87" i="14"/>
  <c r="AV87" i="14"/>
  <c r="AU87" i="14"/>
  <c r="AT87" i="14"/>
  <c r="AS87" i="14"/>
  <c r="AR87" i="14"/>
  <c r="AQ87" i="14"/>
  <c r="AP87" i="14"/>
  <c r="AO87" i="14"/>
  <c r="AN87" i="14"/>
  <c r="AM87" i="14"/>
  <c r="AL87" i="14"/>
  <c r="AK87" i="14"/>
  <c r="AJ87" i="14"/>
  <c r="AI87" i="14"/>
  <c r="AH87" i="14"/>
  <c r="AG87" i="14"/>
  <c r="AF87" i="14"/>
  <c r="AE87" i="14"/>
  <c r="AD87" i="14"/>
  <c r="AC87" i="14"/>
  <c r="AB87" i="14"/>
  <c r="AA87" i="14"/>
  <c r="Z87" i="14"/>
  <c r="Y87" i="14"/>
  <c r="X87" i="14"/>
  <c r="I75" i="14"/>
  <c r="H62" i="5" l="1"/>
  <c r="H61" i="5"/>
  <c r="AJ60" i="5"/>
  <c r="AI60" i="5"/>
  <c r="AH60" i="5"/>
  <c r="AG60" i="5"/>
  <c r="AF60" i="5"/>
  <c r="AE60" i="5"/>
  <c r="AD60" i="5"/>
  <c r="AC60" i="5"/>
  <c r="AB60" i="5"/>
  <c r="AA60" i="5"/>
  <c r="Z60" i="5"/>
  <c r="Y60" i="5"/>
  <c r="X60" i="5"/>
  <c r="W60" i="5"/>
  <c r="V60" i="5"/>
  <c r="U60" i="5"/>
  <c r="T60" i="5"/>
  <c r="S60" i="5"/>
  <c r="R60" i="5"/>
  <c r="Q60" i="5"/>
  <c r="P60" i="5"/>
  <c r="O60" i="5"/>
  <c r="N60" i="5"/>
  <c r="M60" i="5"/>
  <c r="L60" i="5"/>
  <c r="K60" i="5"/>
  <c r="J60" i="5"/>
  <c r="I60" i="5"/>
  <c r="H60" i="5"/>
  <c r="H59" i="5"/>
  <c r="AJ58" i="5"/>
  <c r="AI58" i="5"/>
  <c r="AH58" i="5"/>
  <c r="AG58" i="5"/>
  <c r="AF58" i="5"/>
  <c r="AE58" i="5"/>
  <c r="AD58" i="5"/>
  <c r="AC58" i="5"/>
  <c r="AB58" i="5"/>
  <c r="AA58" i="5"/>
  <c r="Z58" i="5"/>
  <c r="Y58" i="5"/>
  <c r="X58" i="5"/>
  <c r="W58" i="5"/>
  <c r="V58" i="5"/>
  <c r="U58" i="5"/>
  <c r="T58" i="5"/>
  <c r="S58" i="5"/>
  <c r="R58" i="5"/>
  <c r="Q58" i="5"/>
  <c r="P58" i="5"/>
  <c r="O58" i="5"/>
  <c r="N58" i="5"/>
  <c r="M58" i="5"/>
  <c r="L58" i="5"/>
  <c r="K58" i="5"/>
  <c r="J58" i="5"/>
  <c r="I58" i="5"/>
  <c r="H58" i="5"/>
  <c r="H53" i="5"/>
  <c r="I43" i="5"/>
  <c r="I61" i="5" s="1"/>
  <c r="AJ38" i="5"/>
  <c r="AI38" i="5"/>
  <c r="AH38" i="5"/>
  <c r="AG38" i="5"/>
  <c r="AF38" i="5"/>
  <c r="AE38" i="5"/>
  <c r="AD38" i="5"/>
  <c r="AC38" i="5"/>
  <c r="AB38" i="5"/>
  <c r="AA38" i="5"/>
  <c r="Z38" i="5"/>
  <c r="Y38" i="5"/>
  <c r="X38" i="5"/>
  <c r="W38" i="5"/>
  <c r="V38" i="5"/>
  <c r="U38" i="5"/>
  <c r="T38" i="5"/>
  <c r="S38" i="5"/>
  <c r="R38" i="5"/>
  <c r="Q38" i="5"/>
  <c r="P38" i="5"/>
  <c r="O38" i="5"/>
  <c r="N38" i="5"/>
  <c r="M38" i="5"/>
  <c r="L38" i="5"/>
  <c r="K38" i="5"/>
  <c r="J38" i="5"/>
  <c r="I38" i="5"/>
  <c r="H38" i="5"/>
  <c r="AJ10" i="5"/>
  <c r="AJ21" i="5" s="1"/>
  <c r="AI10" i="5"/>
  <c r="AI21" i="5" s="1"/>
  <c r="AH10" i="5"/>
  <c r="AH21" i="5" s="1"/>
  <c r="AG10" i="5"/>
  <c r="AG21" i="5" s="1"/>
  <c r="AF10" i="5"/>
  <c r="AF21" i="5" s="1"/>
  <c r="AE10" i="5"/>
  <c r="AE21" i="5" s="1"/>
  <c r="AD10" i="5"/>
  <c r="AD21" i="5" s="1"/>
  <c r="AC10" i="5"/>
  <c r="AC21" i="5" s="1"/>
  <c r="AB10" i="5"/>
  <c r="AB21" i="5" s="1"/>
  <c r="AA10" i="5"/>
  <c r="AA21" i="5" s="1"/>
  <c r="Z10" i="5"/>
  <c r="Z21" i="5" s="1"/>
  <c r="Y10" i="5"/>
  <c r="Y21" i="5" s="1"/>
  <c r="X10" i="5"/>
  <c r="X21" i="5" s="1"/>
  <c r="W10" i="5"/>
  <c r="W21" i="5" s="1"/>
  <c r="V10" i="5"/>
  <c r="V21" i="5" s="1"/>
  <c r="U10" i="5"/>
  <c r="U21" i="5" s="1"/>
  <c r="T10" i="5"/>
  <c r="T21" i="5" s="1"/>
  <c r="S10" i="5"/>
  <c r="S21" i="5" s="1"/>
  <c r="R10" i="5"/>
  <c r="R21" i="5" s="1"/>
  <c r="Q10" i="5"/>
  <c r="Q21" i="5" s="1"/>
  <c r="P10" i="5"/>
  <c r="P21" i="5" s="1"/>
  <c r="O10" i="5"/>
  <c r="O21" i="5" s="1"/>
  <c r="N10" i="5"/>
  <c r="N21" i="5" s="1"/>
  <c r="M10" i="5"/>
  <c r="M21" i="5" s="1"/>
  <c r="L10" i="5"/>
  <c r="L21" i="5" s="1"/>
  <c r="K10" i="5"/>
  <c r="K21" i="5" s="1"/>
  <c r="J10" i="5"/>
  <c r="J21" i="5" s="1"/>
  <c r="I10" i="5"/>
  <c r="I21" i="5" s="1"/>
  <c r="H10" i="5"/>
  <c r="H21" i="5" s="1"/>
  <c r="AJ9" i="5"/>
  <c r="AI9" i="5"/>
  <c r="AH9" i="5"/>
  <c r="AH13" i="5" s="1"/>
  <c r="AG9" i="5"/>
  <c r="AG13" i="5" s="1"/>
  <c r="AF9" i="5"/>
  <c r="AE9" i="5"/>
  <c r="AE13" i="5" s="1"/>
  <c r="AD9" i="5"/>
  <c r="AC9" i="5"/>
  <c r="AC13" i="5" s="1"/>
  <c r="AB9" i="5"/>
  <c r="AA9" i="5"/>
  <c r="Z9" i="5"/>
  <c r="Z13" i="5" s="1"/>
  <c r="Y9" i="5"/>
  <c r="Y13" i="5" s="1"/>
  <c r="X9" i="5"/>
  <c r="W9" i="5"/>
  <c r="W13" i="5" s="1"/>
  <c r="V9" i="5"/>
  <c r="V13" i="5" s="1"/>
  <c r="U9" i="5"/>
  <c r="U13" i="5" s="1"/>
  <c r="T9" i="5"/>
  <c r="S9" i="5"/>
  <c r="R9" i="5"/>
  <c r="R13" i="5" s="1"/>
  <c r="Q9" i="5"/>
  <c r="Q13" i="5" s="1"/>
  <c r="P9" i="5"/>
  <c r="O9" i="5"/>
  <c r="O13" i="5" s="1"/>
  <c r="N9" i="5"/>
  <c r="N13" i="5" s="1"/>
  <c r="M9" i="5"/>
  <c r="M13" i="5" s="1"/>
  <c r="L9" i="5"/>
  <c r="K9" i="5"/>
  <c r="J9" i="5"/>
  <c r="J13" i="5" s="1"/>
  <c r="I9" i="5"/>
  <c r="I13" i="5" s="1"/>
  <c r="H9" i="5"/>
  <c r="AJ8" i="5"/>
  <c r="AI8" i="5"/>
  <c r="AH8" i="5"/>
  <c r="AG8" i="5"/>
  <c r="AF8" i="5"/>
  <c r="AE8" i="5"/>
  <c r="AD8" i="5"/>
  <c r="AC8" i="5"/>
  <c r="AB8" i="5"/>
  <c r="AA8" i="5"/>
  <c r="Z8" i="5"/>
  <c r="Y8" i="5"/>
  <c r="X8" i="5"/>
  <c r="W8" i="5"/>
  <c r="V8" i="5"/>
  <c r="U8" i="5"/>
  <c r="T8" i="5"/>
  <c r="S8" i="5"/>
  <c r="R8" i="5"/>
  <c r="Q8" i="5"/>
  <c r="P8" i="5"/>
  <c r="O8" i="5"/>
  <c r="N8" i="5"/>
  <c r="M8" i="5"/>
  <c r="L8" i="5"/>
  <c r="K8" i="5"/>
  <c r="J8" i="5"/>
  <c r="I8" i="5"/>
  <c r="H8" i="5"/>
  <c r="AJ7" i="5"/>
  <c r="AI7" i="5"/>
  <c r="AH7" i="5"/>
  <c r="AG7" i="5"/>
  <c r="AF7" i="5"/>
  <c r="AE7" i="5"/>
  <c r="AD7" i="5"/>
  <c r="AC7" i="5"/>
  <c r="AB7" i="5"/>
  <c r="AA7" i="5"/>
  <c r="Z7" i="5"/>
  <c r="Y7" i="5"/>
  <c r="X7" i="5"/>
  <c r="W7" i="5"/>
  <c r="V7" i="5"/>
  <c r="U7" i="5"/>
  <c r="T7" i="5"/>
  <c r="S7" i="5"/>
  <c r="R7" i="5"/>
  <c r="Q7" i="5"/>
  <c r="P7" i="5"/>
  <c r="O7" i="5"/>
  <c r="N7" i="5"/>
  <c r="M7" i="5"/>
  <c r="L7" i="5"/>
  <c r="K7" i="5"/>
  <c r="J7" i="5"/>
  <c r="I7" i="5"/>
  <c r="H7" i="5"/>
  <c r="H39" i="5" l="1"/>
  <c r="AD29" i="5"/>
  <c r="X29" i="5"/>
  <c r="AF29" i="5"/>
  <c r="H29" i="5"/>
  <c r="P29" i="5"/>
  <c r="N12" i="5"/>
  <c r="V12" i="5"/>
  <c r="AD12" i="5"/>
  <c r="I12" i="5"/>
  <c r="Q12" i="5"/>
  <c r="Y12" i="5"/>
  <c r="AG12" i="5"/>
  <c r="L12" i="5"/>
  <c r="T12" i="5"/>
  <c r="AB12" i="5"/>
  <c r="AJ29" i="5"/>
  <c r="N29" i="5"/>
  <c r="V29" i="5"/>
  <c r="AD13" i="5"/>
  <c r="J12" i="5"/>
  <c r="R12" i="5"/>
  <c r="Z12" i="5"/>
  <c r="AH12" i="5"/>
  <c r="H12" i="5"/>
  <c r="P12" i="5"/>
  <c r="X12" i="5"/>
  <c r="AF12" i="5"/>
  <c r="L13" i="5"/>
  <c r="T13" i="5"/>
  <c r="AB13" i="5"/>
  <c r="AJ13" i="5"/>
  <c r="J29" i="5"/>
  <c r="M12" i="5"/>
  <c r="U12" i="5"/>
  <c r="AC12" i="5"/>
  <c r="K12" i="5"/>
  <c r="O29" i="5"/>
  <c r="S12" i="5"/>
  <c r="W29" i="5"/>
  <c r="AA12" i="5"/>
  <c r="AE29" i="5"/>
  <c r="AI29" i="5"/>
  <c r="R29" i="5"/>
  <c r="I53" i="5"/>
  <c r="I39" i="5" s="1"/>
  <c r="Z29" i="5"/>
  <c r="O12" i="5"/>
  <c r="W12" i="5"/>
  <c r="AE12" i="5"/>
  <c r="M29" i="5"/>
  <c r="U29" i="5"/>
  <c r="AC29" i="5"/>
  <c r="AH29" i="5"/>
  <c r="I62" i="5"/>
  <c r="S29" i="5"/>
  <c r="AI12" i="5"/>
  <c r="AB29" i="5"/>
  <c r="AJ12" i="5"/>
  <c r="K13" i="5"/>
  <c r="S13" i="5"/>
  <c r="AA13" i="5"/>
  <c r="AI13" i="5"/>
  <c r="I29" i="5"/>
  <c r="Q29" i="5"/>
  <c r="Y29" i="5"/>
  <c r="AG29" i="5"/>
  <c r="K29" i="5"/>
  <c r="T29" i="5"/>
  <c r="H13" i="5"/>
  <c r="P13" i="5"/>
  <c r="X13" i="5"/>
  <c r="AF13" i="5"/>
  <c r="I59" i="5"/>
  <c r="L29" i="5"/>
  <c r="AA29" i="5"/>
  <c r="J43" i="5"/>
  <c r="J59" i="5" l="1"/>
  <c r="J53" i="5"/>
  <c r="J39" i="5" s="1"/>
  <c r="J62" i="5"/>
  <c r="J61" i="5"/>
  <c r="K43" i="5"/>
  <c r="K59" i="5" l="1"/>
  <c r="K62" i="5"/>
  <c r="K61" i="5"/>
  <c r="K53" i="5"/>
  <c r="K39" i="5" s="1"/>
  <c r="L43" i="5"/>
  <c r="L62" i="5" l="1"/>
  <c r="L53" i="5"/>
  <c r="L39" i="5" s="1"/>
  <c r="L61" i="5"/>
  <c r="M43" i="5"/>
  <c r="L59" i="5"/>
  <c r="M53" i="5" l="1"/>
  <c r="M39" i="5" s="1"/>
  <c r="M61" i="5"/>
  <c r="M59" i="5"/>
  <c r="N43" i="5"/>
  <c r="M62" i="5"/>
  <c r="O43" i="5" l="1"/>
  <c r="N59" i="5"/>
  <c r="N62" i="5"/>
  <c r="N61" i="5"/>
  <c r="N53" i="5"/>
  <c r="N39" i="5" s="1"/>
  <c r="O59" i="5" l="1"/>
  <c r="O62" i="5"/>
  <c r="O53" i="5"/>
  <c r="O39" i="5" s="1"/>
  <c r="O61" i="5"/>
  <c r="P43" i="5"/>
  <c r="P61" i="5" l="1"/>
  <c r="Q43" i="5"/>
  <c r="P59" i="5"/>
  <c r="P53" i="5"/>
  <c r="P39" i="5" s="1"/>
  <c r="P62" i="5"/>
  <c r="Q61" i="5" l="1"/>
  <c r="R43" i="5"/>
  <c r="Q53" i="5"/>
  <c r="Q39" i="5" s="1"/>
  <c r="Q59" i="5"/>
  <c r="Q62" i="5"/>
  <c r="R53" i="5" l="1"/>
  <c r="R39" i="5" s="1"/>
  <c r="R59" i="5"/>
  <c r="R62" i="5"/>
  <c r="R61" i="5"/>
  <c r="S43" i="5"/>
  <c r="S59" i="5" l="1"/>
  <c r="S62" i="5"/>
  <c r="T43" i="5"/>
  <c r="S53" i="5"/>
  <c r="S39" i="5" s="1"/>
  <c r="S61" i="5"/>
  <c r="T62" i="5" l="1"/>
  <c r="T61" i="5"/>
  <c r="U43" i="5"/>
  <c r="T53" i="5"/>
  <c r="T39" i="5" s="1"/>
  <c r="T59" i="5"/>
  <c r="U53" i="5" l="1"/>
  <c r="U39" i="5" s="1"/>
  <c r="V43" i="5"/>
  <c r="U59" i="5"/>
  <c r="U62" i="5"/>
  <c r="U61" i="5"/>
  <c r="V61" i="5" l="1"/>
  <c r="W43" i="5"/>
  <c r="V59" i="5"/>
  <c r="V53" i="5"/>
  <c r="V39" i="5" s="1"/>
  <c r="V62" i="5"/>
  <c r="W62" i="5" l="1"/>
  <c r="W59" i="5"/>
  <c r="W61" i="5"/>
  <c r="X43" i="5"/>
  <c r="W53" i="5"/>
  <c r="W39" i="5" s="1"/>
  <c r="X59" i="5" l="1"/>
  <c r="X53" i="5"/>
  <c r="X39" i="5" s="1"/>
  <c r="X61" i="5"/>
  <c r="Y43" i="5"/>
  <c r="X62" i="5"/>
  <c r="Y61" i="5" l="1"/>
  <c r="Z43" i="5"/>
  <c r="Y62" i="5"/>
  <c r="Y59" i="5"/>
  <c r="Y53" i="5"/>
  <c r="Y39" i="5" s="1"/>
  <c r="Z59" i="5" l="1"/>
  <c r="Z53" i="5"/>
  <c r="Z39" i="5" s="1"/>
  <c r="Z62" i="5"/>
  <c r="Z61" i="5"/>
  <c r="AA43" i="5"/>
  <c r="AA59" i="5" l="1"/>
  <c r="AA62" i="5"/>
  <c r="AA61" i="5"/>
  <c r="AA53" i="5"/>
  <c r="AA39" i="5" s="1"/>
  <c r="AB43" i="5"/>
  <c r="AB62" i="5" l="1"/>
  <c r="AB53" i="5"/>
  <c r="AB39" i="5" s="1"/>
  <c r="AB61" i="5"/>
  <c r="AC43" i="5"/>
  <c r="AB59" i="5"/>
  <c r="AC53" i="5" l="1"/>
  <c r="AC39" i="5" s="1"/>
  <c r="AC61" i="5"/>
  <c r="AD43" i="5"/>
  <c r="AC62" i="5"/>
  <c r="AC59" i="5"/>
  <c r="AD59" i="5" l="1"/>
  <c r="AD61" i="5"/>
  <c r="AD62" i="5"/>
  <c r="AD53" i="5"/>
  <c r="AD39" i="5" s="1"/>
  <c r="AE43" i="5"/>
  <c r="AE53" i="5" l="1"/>
  <c r="AE39" i="5" s="1"/>
  <c r="AE59" i="5"/>
  <c r="AE61" i="5"/>
  <c r="AF43" i="5"/>
  <c r="AE62" i="5"/>
  <c r="AF61" i="5" l="1"/>
  <c r="AG43" i="5"/>
  <c r="AF62" i="5"/>
  <c r="AF59" i="5"/>
  <c r="AF53" i="5"/>
  <c r="AF39" i="5" s="1"/>
  <c r="AG61" i="5" l="1"/>
  <c r="AH43" i="5"/>
  <c r="AG53" i="5"/>
  <c r="AG39" i="5" s="1"/>
  <c r="AG62" i="5"/>
  <c r="AG59" i="5"/>
  <c r="AH59" i="5" l="1"/>
  <c r="AH62" i="5"/>
  <c r="AH53" i="5"/>
  <c r="AH39" i="5" s="1"/>
  <c r="AH61" i="5"/>
  <c r="AI43" i="5"/>
  <c r="AI59" i="5" l="1"/>
  <c r="AI62" i="5"/>
  <c r="AJ43" i="5"/>
  <c r="AI53" i="5"/>
  <c r="AI39" i="5" s="1"/>
  <c r="AI61" i="5"/>
  <c r="AJ62" i="5" l="1"/>
  <c r="AJ53" i="5"/>
  <c r="AJ39" i="5" s="1"/>
  <c r="AJ59" i="5"/>
  <c r="AJ61" i="5"/>
  <c r="C130" i="14" l="1"/>
  <c r="D130" i="14"/>
  <c r="C131" i="14"/>
  <c r="D131" i="14"/>
  <c r="C132" i="14"/>
  <c r="D132" i="14"/>
  <c r="C133" i="14"/>
  <c r="D133" i="14"/>
  <c r="D129" i="14"/>
  <c r="C129" i="14"/>
  <c r="DW120" i="14" l="1"/>
  <c r="DP120" i="14"/>
  <c r="DO120" i="14"/>
  <c r="DM120" i="14"/>
  <c r="DH120" i="14"/>
  <c r="CZ120" i="14"/>
  <c r="CY120" i="14"/>
  <c r="CW120" i="14"/>
  <c r="CR120" i="14"/>
  <c r="CJ120" i="14"/>
  <c r="CI120" i="14"/>
  <c r="CG120" i="14"/>
  <c r="CB120" i="14"/>
  <c r="BT120" i="14"/>
  <c r="BS120" i="14"/>
  <c r="BQ120" i="14"/>
  <c r="BL120" i="14"/>
  <c r="BD120" i="14"/>
  <c r="BC120" i="14"/>
  <c r="BA120" i="14"/>
  <c r="AV120" i="14"/>
  <c r="AN120" i="14"/>
  <c r="AM120" i="14"/>
  <c r="AK120" i="14"/>
  <c r="AF120" i="14"/>
  <c r="X120" i="14"/>
  <c r="DW106" i="14"/>
  <c r="DU106" i="14"/>
  <c r="DP106" i="14"/>
  <c r="DM106" i="14"/>
  <c r="DI106" i="14"/>
  <c r="DH106" i="14"/>
  <c r="DG106" i="14"/>
  <c r="DE106" i="14"/>
  <c r="DA106" i="14"/>
  <c r="CZ106" i="14"/>
  <c r="CY106" i="14"/>
  <c r="CW106" i="14"/>
  <c r="CS106" i="14"/>
  <c r="CR106" i="14"/>
  <c r="CQ106" i="14"/>
  <c r="CO106" i="14"/>
  <c r="CK106" i="14"/>
  <c r="CJ106" i="14"/>
  <c r="CI106" i="14"/>
  <c r="CG106" i="14"/>
  <c r="CD106" i="14"/>
  <c r="CC106" i="14"/>
  <c r="CB106" i="14"/>
  <c r="CA106" i="14"/>
  <c r="BY106" i="14"/>
  <c r="BV106" i="14"/>
  <c r="BU106" i="14"/>
  <c r="BT106" i="14"/>
  <c r="BS106" i="14"/>
  <c r="BQ106" i="14"/>
  <c r="BN106" i="14"/>
  <c r="BM106" i="14"/>
  <c r="BL106" i="14"/>
  <c r="BK106" i="14"/>
  <c r="BI106" i="14"/>
  <c r="BF106" i="14"/>
  <c r="BE106" i="14"/>
  <c r="BD106" i="14"/>
  <c r="BC106" i="14"/>
  <c r="BA106" i="14"/>
  <c r="AX106" i="14"/>
  <c r="AW106" i="14"/>
  <c r="AV106" i="14"/>
  <c r="AU106" i="14"/>
  <c r="AS106" i="14"/>
  <c r="AP106" i="14"/>
  <c r="AO106" i="14"/>
  <c r="AN106" i="14"/>
  <c r="AM106" i="14"/>
  <c r="AK106" i="14"/>
  <c r="AH106" i="14"/>
  <c r="AG106" i="14"/>
  <c r="AF106" i="14"/>
  <c r="AE106" i="14"/>
  <c r="AC106" i="14"/>
  <c r="Z106" i="14"/>
  <c r="Y106" i="14"/>
  <c r="X106" i="14"/>
  <c r="DW105" i="14"/>
  <c r="DU105" i="14"/>
  <c r="DR105" i="14"/>
  <c r="DQ105" i="14"/>
  <c r="DP105" i="14"/>
  <c r="DO105" i="14"/>
  <c r="DM105" i="14"/>
  <c r="DJ105" i="14"/>
  <c r="DI105" i="14"/>
  <c r="DH105" i="14"/>
  <c r="DG105" i="14"/>
  <c r="DE105" i="14"/>
  <c r="DB105" i="14"/>
  <c r="DA105" i="14"/>
  <c r="CZ105" i="14"/>
  <c r="CY105" i="14"/>
  <c r="CW105" i="14"/>
  <c r="CT105" i="14"/>
  <c r="CS105" i="14"/>
  <c r="CR105" i="14"/>
  <c r="CQ105" i="14"/>
  <c r="CO105" i="14"/>
  <c r="CL105" i="14"/>
  <c r="CK105" i="14"/>
  <c r="CJ105" i="14"/>
  <c r="CI105" i="14"/>
  <c r="CG105" i="14"/>
  <c r="CD105" i="14"/>
  <c r="CC105" i="14"/>
  <c r="CB105" i="14"/>
  <c r="CA105" i="14"/>
  <c r="BY105" i="14"/>
  <c r="BV105" i="14"/>
  <c r="BU105" i="14"/>
  <c r="BT105" i="14"/>
  <c r="BS105" i="14"/>
  <c r="BQ105" i="14"/>
  <c r="BN105" i="14"/>
  <c r="BM105" i="14"/>
  <c r="BL105" i="14"/>
  <c r="BK105" i="14"/>
  <c r="BI105" i="14"/>
  <c r="BF105" i="14"/>
  <c r="BE105" i="14"/>
  <c r="BD105" i="14"/>
  <c r="BC105" i="14"/>
  <c r="BA105" i="14"/>
  <c r="AX105" i="14"/>
  <c r="AW105" i="14"/>
  <c r="AV105" i="14"/>
  <c r="AU105" i="14"/>
  <c r="AS105" i="14"/>
  <c r="AP105" i="14"/>
  <c r="AO105" i="14"/>
  <c r="AN105" i="14"/>
  <c r="AM105" i="14"/>
  <c r="AK105" i="14"/>
  <c r="AH105" i="14"/>
  <c r="AG105" i="14"/>
  <c r="AF105" i="14"/>
  <c r="AE105" i="14"/>
  <c r="AC105" i="14"/>
  <c r="Z105" i="14"/>
  <c r="Y105" i="14"/>
  <c r="X105" i="14"/>
  <c r="DW104" i="14"/>
  <c r="DU104" i="14"/>
  <c r="DR104" i="14"/>
  <c r="DQ104" i="14"/>
  <c r="DP104" i="14"/>
  <c r="DO104" i="14"/>
  <c r="DM104" i="14"/>
  <c r="DJ104" i="14"/>
  <c r="DI104" i="14"/>
  <c r="DH104" i="14"/>
  <c r="DG104" i="14"/>
  <c r="DE104" i="14"/>
  <c r="DB104" i="14"/>
  <c r="DA104" i="14"/>
  <c r="CZ104" i="14"/>
  <c r="CY104" i="14"/>
  <c r="CW104" i="14"/>
  <c r="CT104" i="14"/>
  <c r="CS104" i="14"/>
  <c r="CR104" i="14"/>
  <c r="CQ104" i="14"/>
  <c r="CO104" i="14"/>
  <c r="CL104" i="14"/>
  <c r="CK104" i="14"/>
  <c r="CJ104" i="14"/>
  <c r="CI104" i="14"/>
  <c r="CG104" i="14"/>
  <c r="CD104" i="14"/>
  <c r="CC104" i="14"/>
  <c r="CB104" i="14"/>
  <c r="CA104" i="14"/>
  <c r="BY104" i="14"/>
  <c r="BV104" i="14"/>
  <c r="BU104" i="14"/>
  <c r="BT104" i="14"/>
  <c r="BS104" i="14"/>
  <c r="BQ104" i="14"/>
  <c r="BN104" i="14"/>
  <c r="BM104" i="14"/>
  <c r="BL104" i="14"/>
  <c r="BK104" i="14"/>
  <c r="BI104" i="14"/>
  <c r="BF104" i="14"/>
  <c r="BE104" i="14"/>
  <c r="BD104" i="14"/>
  <c r="BC104" i="14"/>
  <c r="BA104" i="14"/>
  <c r="AX104" i="14"/>
  <c r="AW104" i="14"/>
  <c r="AV104" i="14"/>
  <c r="AU104" i="14"/>
  <c r="AS104" i="14"/>
  <c r="AP104" i="14"/>
  <c r="AO104" i="14"/>
  <c r="AN104" i="14"/>
  <c r="AM104" i="14"/>
  <c r="AK104" i="14"/>
  <c r="AI104" i="14"/>
  <c r="AH104" i="14"/>
  <c r="AG104" i="14"/>
  <c r="AF104" i="14"/>
  <c r="AE104" i="14"/>
  <c r="AC104" i="14"/>
  <c r="AA104" i="14"/>
  <c r="Z104" i="14"/>
  <c r="Y104" i="14"/>
  <c r="X104" i="14"/>
  <c r="DW103" i="14"/>
  <c r="DU103" i="14"/>
  <c r="DS103" i="14"/>
  <c r="DR103" i="14"/>
  <c r="DQ103" i="14"/>
  <c r="DP103" i="14"/>
  <c r="DO103" i="14"/>
  <c r="DM103" i="14"/>
  <c r="DK103" i="14"/>
  <c r="DJ103" i="14"/>
  <c r="DI103" i="14"/>
  <c r="DH103" i="14"/>
  <c r="DG103" i="14"/>
  <c r="DE103" i="14"/>
  <c r="DC103" i="14"/>
  <c r="DB103" i="14"/>
  <c r="DA103" i="14"/>
  <c r="CZ103" i="14"/>
  <c r="CY103" i="14"/>
  <c r="CW103" i="14"/>
  <c r="CU103" i="14"/>
  <c r="CT103" i="14"/>
  <c r="CS103" i="14"/>
  <c r="CR103" i="14"/>
  <c r="CQ103" i="14"/>
  <c r="CO103" i="14"/>
  <c r="CM103" i="14"/>
  <c r="CL103" i="14"/>
  <c r="CK103" i="14"/>
  <c r="CJ103" i="14"/>
  <c r="CI103" i="14"/>
  <c r="CG103" i="14"/>
  <c r="CE103" i="14"/>
  <c r="CD103" i="14"/>
  <c r="CC103" i="14"/>
  <c r="CB103" i="14"/>
  <c r="CA103" i="14"/>
  <c r="BY103" i="14"/>
  <c r="BW103" i="14"/>
  <c r="BV103" i="14"/>
  <c r="BU103" i="14"/>
  <c r="BT103" i="14"/>
  <c r="BS103" i="14"/>
  <c r="BQ103" i="14"/>
  <c r="BO103" i="14"/>
  <c r="BN103" i="14"/>
  <c r="BM103" i="14"/>
  <c r="BL103" i="14"/>
  <c r="BK103" i="14"/>
  <c r="BI103" i="14"/>
  <c r="BG103" i="14"/>
  <c r="BF103" i="14"/>
  <c r="BE103" i="14"/>
  <c r="BD103" i="14"/>
  <c r="BC103" i="14"/>
  <c r="BA103" i="14"/>
  <c r="AY103" i="14"/>
  <c r="AX103" i="14"/>
  <c r="AW103" i="14"/>
  <c r="AV103" i="14"/>
  <c r="AU103" i="14"/>
  <c r="AS103" i="14"/>
  <c r="AQ103" i="14"/>
  <c r="AP103" i="14"/>
  <c r="AO103" i="14"/>
  <c r="AN103" i="14"/>
  <c r="AM103" i="14"/>
  <c r="AK103" i="14"/>
  <c r="AI103" i="14"/>
  <c r="AH103" i="14"/>
  <c r="AG103" i="14"/>
  <c r="AF103" i="14"/>
  <c r="AE103" i="14"/>
  <c r="AC103" i="14"/>
  <c r="AA103" i="14"/>
  <c r="Z103" i="14"/>
  <c r="Y103" i="14"/>
  <c r="X103" i="14"/>
  <c r="DW102" i="14"/>
  <c r="DU102" i="14"/>
  <c r="DS102" i="14"/>
  <c r="DR102" i="14"/>
  <c r="DQ102" i="14"/>
  <c r="DP102" i="14"/>
  <c r="DO102" i="14"/>
  <c r="DM102" i="14"/>
  <c r="DK102" i="14"/>
  <c r="DJ102" i="14"/>
  <c r="DI102" i="14"/>
  <c r="DH102" i="14"/>
  <c r="DG102" i="14"/>
  <c r="DE102" i="14"/>
  <c r="DC102" i="14"/>
  <c r="DB102" i="14"/>
  <c r="DA102" i="14"/>
  <c r="CZ102" i="14"/>
  <c r="CY102" i="14"/>
  <c r="CW102" i="14"/>
  <c r="CU102" i="14"/>
  <c r="CT102" i="14"/>
  <c r="CS102" i="14"/>
  <c r="CR102" i="14"/>
  <c r="CQ102" i="14"/>
  <c r="CO102" i="14"/>
  <c r="CM102" i="14"/>
  <c r="CL102" i="14"/>
  <c r="CK102" i="14"/>
  <c r="CJ102" i="14"/>
  <c r="CI102" i="14"/>
  <c r="CG102" i="14"/>
  <c r="CE102" i="14"/>
  <c r="CD102" i="14"/>
  <c r="CC102" i="14"/>
  <c r="CB102" i="14"/>
  <c r="CA102" i="14"/>
  <c r="BY102" i="14"/>
  <c r="BW102" i="14"/>
  <c r="BV102" i="14"/>
  <c r="BU102" i="14"/>
  <c r="BT102" i="14"/>
  <c r="BS102" i="14"/>
  <c r="BQ102" i="14"/>
  <c r="BO102" i="14"/>
  <c r="BN102" i="14"/>
  <c r="BM102" i="14"/>
  <c r="BL102" i="14"/>
  <c r="BK102" i="14"/>
  <c r="BI102" i="14"/>
  <c r="BG102" i="14"/>
  <c r="BF102" i="14"/>
  <c r="BE102" i="14"/>
  <c r="BD102" i="14"/>
  <c r="BC102" i="14"/>
  <c r="BA102" i="14"/>
  <c r="AY102" i="14"/>
  <c r="AX102" i="14"/>
  <c r="AW102" i="14"/>
  <c r="AV102" i="14"/>
  <c r="AU102" i="14"/>
  <c r="AS102" i="14"/>
  <c r="AQ102" i="14"/>
  <c r="AP102" i="14"/>
  <c r="AO102" i="14"/>
  <c r="AN102" i="14"/>
  <c r="AM102" i="14"/>
  <c r="AK102" i="14"/>
  <c r="AI102" i="14"/>
  <c r="AH102" i="14"/>
  <c r="AG102" i="14"/>
  <c r="AF102" i="14"/>
  <c r="AE102" i="14"/>
  <c r="AC102" i="14"/>
  <c r="AA102" i="14"/>
  <c r="Z102" i="14"/>
  <c r="Y102" i="14"/>
  <c r="X102" i="14"/>
  <c r="CY101" i="14"/>
  <c r="CX101" i="14"/>
  <c r="CW101" i="14"/>
  <c r="CV101" i="14"/>
  <c r="CU101" i="14"/>
  <c r="CT101" i="14"/>
  <c r="CS101" i="14"/>
  <c r="CR101" i="14"/>
  <c r="CQ101" i="14"/>
  <c r="CP101" i="14"/>
  <c r="CO101" i="14"/>
  <c r="CN101" i="14"/>
  <c r="CM101" i="14"/>
  <c r="CL101" i="14"/>
  <c r="CK101" i="14"/>
  <c r="CJ101" i="14"/>
  <c r="CI101" i="14"/>
  <c r="CH101" i="14"/>
  <c r="CG101" i="14"/>
  <c r="CF101" i="14"/>
  <c r="CE101" i="14"/>
  <c r="CD101" i="14"/>
  <c r="CC101" i="14"/>
  <c r="CB101" i="14"/>
  <c r="CA101" i="14"/>
  <c r="BZ101" i="14"/>
  <c r="BY101" i="14"/>
  <c r="BX101" i="14"/>
  <c r="BW101" i="14"/>
  <c r="BV101" i="14"/>
  <c r="BU101" i="14"/>
  <c r="BT101" i="14"/>
  <c r="BS101" i="14"/>
  <c r="BR101" i="14"/>
  <c r="BQ101" i="14"/>
  <c r="BP101" i="14"/>
  <c r="BO101" i="14"/>
  <c r="BN101" i="14"/>
  <c r="BM101" i="14"/>
  <c r="BL101" i="14"/>
  <c r="BK101" i="14"/>
  <c r="BJ101" i="14"/>
  <c r="BI101" i="14"/>
  <c r="BH101" i="14"/>
  <c r="BG101" i="14"/>
  <c r="BF101" i="14"/>
  <c r="BE101" i="14"/>
  <c r="BD101" i="14"/>
  <c r="BC101" i="14"/>
  <c r="BB101" i="14"/>
  <c r="BA101" i="14"/>
  <c r="AZ101" i="14"/>
  <c r="AY101" i="14"/>
  <c r="AX101" i="14"/>
  <c r="AW101" i="14"/>
  <c r="AV101" i="14"/>
  <c r="AU101" i="14"/>
  <c r="AT101" i="14"/>
  <c r="AS101" i="14"/>
  <c r="AR101" i="14"/>
  <c r="AQ101" i="14"/>
  <c r="AP101" i="14"/>
  <c r="AO101" i="14"/>
  <c r="AN101" i="14"/>
  <c r="AM101" i="14"/>
  <c r="AL101" i="14"/>
  <c r="AK101" i="14"/>
  <c r="AJ101" i="14"/>
  <c r="AI101" i="14"/>
  <c r="AH101" i="14"/>
  <c r="AG101" i="14"/>
  <c r="AF101" i="14"/>
  <c r="AE101" i="14"/>
  <c r="AD101" i="14"/>
  <c r="AC101" i="14"/>
  <c r="AB101" i="14"/>
  <c r="AA101" i="14"/>
  <c r="Z101" i="14"/>
  <c r="Y101" i="14"/>
  <c r="X101" i="14"/>
  <c r="I89" i="14"/>
  <c r="DW88" i="14"/>
  <c r="DU88" i="14"/>
  <c r="DT88" i="14"/>
  <c r="DS88" i="14"/>
  <c r="DR88" i="14"/>
  <c r="DQ88" i="14"/>
  <c r="DO88" i="14"/>
  <c r="DM88" i="14"/>
  <c r="DL88" i="14"/>
  <c r="DK88" i="14"/>
  <c r="DJ88" i="14"/>
  <c r="DI88" i="14"/>
  <c r="DG88" i="14"/>
  <c r="DE88" i="14"/>
  <c r="DD88" i="14"/>
  <c r="DC88" i="14"/>
  <c r="DB88" i="14"/>
  <c r="DA88" i="14"/>
  <c r="CY88" i="14"/>
  <c r="CW88" i="14"/>
  <c r="CV88" i="14"/>
  <c r="CU88" i="14"/>
  <c r="CT88" i="14"/>
  <c r="CS88" i="14"/>
  <c r="CR88" i="14"/>
  <c r="CQ88" i="14"/>
  <c r="CO88" i="14"/>
  <c r="CN88" i="14"/>
  <c r="CM88" i="14"/>
  <c r="CL88" i="14"/>
  <c r="CK88" i="14"/>
  <c r="CJ88" i="14"/>
  <c r="CI88" i="14"/>
  <c r="CG88" i="14"/>
  <c r="CF88" i="14"/>
  <c r="CE88" i="14"/>
  <c r="CD88" i="14"/>
  <c r="CC88" i="14"/>
  <c r="CB88" i="14"/>
  <c r="CA88" i="14"/>
  <c r="BZ88" i="14"/>
  <c r="BY88" i="14"/>
  <c r="BX88" i="14"/>
  <c r="BW88" i="14"/>
  <c r="BV88" i="14"/>
  <c r="BU88" i="14"/>
  <c r="BT88" i="14"/>
  <c r="BS88" i="14"/>
  <c r="BR88" i="14"/>
  <c r="BQ88" i="14"/>
  <c r="BP88" i="14"/>
  <c r="BO88" i="14"/>
  <c r="BN88" i="14"/>
  <c r="BM88" i="14"/>
  <c r="BL88" i="14"/>
  <c r="BK88" i="14"/>
  <c r="BJ88" i="14"/>
  <c r="BI88" i="14"/>
  <c r="BH88" i="14"/>
  <c r="BG88" i="14"/>
  <c r="BF88" i="14"/>
  <c r="BE88" i="14"/>
  <c r="BD88" i="14"/>
  <c r="BC88" i="14"/>
  <c r="BB88" i="14"/>
  <c r="BA88" i="14"/>
  <c r="AZ88" i="14"/>
  <c r="AY88" i="14"/>
  <c r="AX88" i="14"/>
  <c r="AW88" i="14"/>
  <c r="AV88" i="14"/>
  <c r="AU88" i="14"/>
  <c r="AT88" i="14"/>
  <c r="AS88" i="14"/>
  <c r="AR88" i="14"/>
  <c r="AQ88" i="14"/>
  <c r="AP88" i="14"/>
  <c r="AO88" i="14"/>
  <c r="AN88" i="14"/>
  <c r="AM88" i="14"/>
  <c r="AL88" i="14"/>
  <c r="AK88" i="14"/>
  <c r="AJ88" i="14"/>
  <c r="AI88" i="14"/>
  <c r="AH88" i="14"/>
  <c r="AG88" i="14"/>
  <c r="AF88" i="14"/>
  <c r="AE88" i="14"/>
  <c r="AD88" i="14"/>
  <c r="AC88" i="14"/>
  <c r="AB88" i="14"/>
  <c r="AA88" i="14"/>
  <c r="Z88" i="14"/>
  <c r="Y88" i="14"/>
  <c r="X88" i="14"/>
  <c r="DW74" i="14"/>
  <c r="DV74" i="14"/>
  <c r="DU74" i="14"/>
  <c r="DT74" i="14"/>
  <c r="DS74" i="14"/>
  <c r="DR74" i="14"/>
  <c r="DQ74" i="14"/>
  <c r="DP74" i="14"/>
  <c r="DO74" i="14"/>
  <c r="DN74" i="14"/>
  <c r="DM74" i="14"/>
  <c r="DL74" i="14"/>
  <c r="DK74" i="14"/>
  <c r="DJ74" i="14"/>
  <c r="DI74" i="14"/>
  <c r="DH74" i="14"/>
  <c r="DG74" i="14"/>
  <c r="DF74" i="14"/>
  <c r="DE74" i="14"/>
  <c r="DD74" i="14"/>
  <c r="DC74" i="14"/>
  <c r="DB74" i="14"/>
  <c r="DA74" i="14"/>
  <c r="CZ74" i="14"/>
  <c r="CY74" i="14"/>
  <c r="CX74" i="14"/>
  <c r="CW74" i="14"/>
  <c r="CV74" i="14"/>
  <c r="CU74" i="14"/>
  <c r="CT74" i="14"/>
  <c r="CS74" i="14"/>
  <c r="CR74" i="14"/>
  <c r="CQ74" i="14"/>
  <c r="CP74" i="14"/>
  <c r="CO74" i="14"/>
  <c r="CN74" i="14"/>
  <c r="CM74" i="14"/>
  <c r="CL74" i="14"/>
  <c r="CK74" i="14"/>
  <c r="CJ74" i="14"/>
  <c r="CI74" i="14"/>
  <c r="CH74" i="14"/>
  <c r="CG74" i="14"/>
  <c r="CF74" i="14"/>
  <c r="CE74" i="14"/>
  <c r="CD74" i="14"/>
  <c r="CC74" i="14"/>
  <c r="CB74" i="14"/>
  <c r="CA74" i="14"/>
  <c r="BZ74" i="14"/>
  <c r="BY74" i="14"/>
  <c r="BX74" i="14"/>
  <c r="BW74" i="14"/>
  <c r="BV74" i="14"/>
  <c r="BU74" i="14"/>
  <c r="BT74" i="14"/>
  <c r="BS74" i="14"/>
  <c r="BR74" i="14"/>
  <c r="BQ74" i="14"/>
  <c r="BP74" i="14"/>
  <c r="BO74" i="14"/>
  <c r="BN74" i="14"/>
  <c r="BM74" i="14"/>
  <c r="BL74" i="14"/>
  <c r="BK74" i="14"/>
  <c r="BJ74" i="14"/>
  <c r="BI74" i="14"/>
  <c r="BH74" i="14"/>
  <c r="BG74" i="14"/>
  <c r="BF74" i="14"/>
  <c r="BE74" i="14"/>
  <c r="BD74" i="14"/>
  <c r="BC74" i="14"/>
  <c r="BB74" i="14"/>
  <c r="BA74" i="14"/>
  <c r="AZ74" i="14"/>
  <c r="AY74" i="14"/>
  <c r="AX74" i="14"/>
  <c r="AW74" i="14"/>
  <c r="AV74" i="14"/>
  <c r="AU74" i="14"/>
  <c r="AT74" i="14"/>
  <c r="AS74" i="14"/>
  <c r="AR74" i="14"/>
  <c r="AQ74" i="14"/>
  <c r="AP74" i="14"/>
  <c r="AO74" i="14"/>
  <c r="AN74" i="14"/>
  <c r="AM74" i="14"/>
  <c r="AL74" i="14"/>
  <c r="AK74" i="14"/>
  <c r="AJ74" i="14"/>
  <c r="AI74" i="14"/>
  <c r="AH74" i="14"/>
  <c r="AG74" i="14"/>
  <c r="AF74" i="14"/>
  <c r="AE74" i="14"/>
  <c r="AD74" i="14"/>
  <c r="AC74" i="14"/>
  <c r="AB74" i="14"/>
  <c r="AA74" i="14"/>
  <c r="Z74" i="14"/>
  <c r="Y74" i="14"/>
  <c r="X74" i="14"/>
  <c r="DW73" i="14"/>
  <c r="DV73" i="14"/>
  <c r="DU73" i="14"/>
  <c r="DT73" i="14"/>
  <c r="DS73" i="14"/>
  <c r="DR73" i="14"/>
  <c r="DQ73" i="14"/>
  <c r="DP73" i="14"/>
  <c r="DO73" i="14"/>
  <c r="DN73" i="14"/>
  <c r="DM73" i="14"/>
  <c r="DL73" i="14"/>
  <c r="DK73" i="14"/>
  <c r="DJ73" i="14"/>
  <c r="DI73" i="14"/>
  <c r="DH73" i="14"/>
  <c r="DG73" i="14"/>
  <c r="DF73" i="14"/>
  <c r="DE73" i="14"/>
  <c r="DD73" i="14"/>
  <c r="DC73" i="14"/>
  <c r="DB73" i="14"/>
  <c r="DA73" i="14"/>
  <c r="CZ73" i="14"/>
  <c r="CY73" i="14"/>
  <c r="CX73" i="14"/>
  <c r="CW73" i="14"/>
  <c r="CV73" i="14"/>
  <c r="CU73" i="14"/>
  <c r="CT73" i="14"/>
  <c r="CS73" i="14"/>
  <c r="CR73" i="14"/>
  <c r="CQ73" i="14"/>
  <c r="CP73" i="14"/>
  <c r="CO73" i="14"/>
  <c r="CN73" i="14"/>
  <c r="CM73" i="14"/>
  <c r="CL73" i="14"/>
  <c r="CK73" i="14"/>
  <c r="CJ73" i="14"/>
  <c r="CI73" i="14"/>
  <c r="CH73" i="14"/>
  <c r="CG73" i="14"/>
  <c r="CF73" i="14"/>
  <c r="CE73" i="14"/>
  <c r="CD73" i="14"/>
  <c r="CC73" i="14"/>
  <c r="CB73" i="14"/>
  <c r="CA73" i="14"/>
  <c r="BZ73" i="14"/>
  <c r="BY73" i="14"/>
  <c r="BX73" i="14"/>
  <c r="BW73" i="14"/>
  <c r="BV73" i="14"/>
  <c r="BU73" i="14"/>
  <c r="BT73" i="14"/>
  <c r="BS73" i="14"/>
  <c r="BR73" i="14"/>
  <c r="BQ73" i="14"/>
  <c r="BP73" i="14"/>
  <c r="BO73" i="14"/>
  <c r="BN73" i="14"/>
  <c r="BM73" i="14"/>
  <c r="BL73" i="14"/>
  <c r="BK73" i="14"/>
  <c r="BJ73" i="14"/>
  <c r="BI73" i="14"/>
  <c r="BH73" i="14"/>
  <c r="BG73" i="14"/>
  <c r="BF73" i="14"/>
  <c r="BE73" i="14"/>
  <c r="BD73" i="14"/>
  <c r="BC73" i="14"/>
  <c r="BB73" i="14"/>
  <c r="BA73" i="14"/>
  <c r="AZ73" i="14"/>
  <c r="AY73" i="14"/>
  <c r="AX73" i="14"/>
  <c r="AW73" i="14"/>
  <c r="AV73" i="14"/>
  <c r="AU73" i="14"/>
  <c r="AT73" i="14"/>
  <c r="AS73" i="14"/>
  <c r="AR73" i="14"/>
  <c r="AQ73" i="14"/>
  <c r="AP73" i="14"/>
  <c r="AO73" i="14"/>
  <c r="AN73" i="14"/>
  <c r="AM73" i="14"/>
  <c r="AL73" i="14"/>
  <c r="AK73" i="14"/>
  <c r="AJ73" i="14"/>
  <c r="AI73" i="14"/>
  <c r="AH73" i="14"/>
  <c r="AG73" i="14"/>
  <c r="AF73" i="14"/>
  <c r="AE73" i="14"/>
  <c r="AD73" i="14"/>
  <c r="AC73" i="14"/>
  <c r="AB73" i="14"/>
  <c r="AA73" i="14"/>
  <c r="Z73" i="14"/>
  <c r="Y73" i="14"/>
  <c r="X73" i="14"/>
  <c r="DW72" i="14"/>
  <c r="DV72" i="14"/>
  <c r="DU72" i="14"/>
  <c r="DT72" i="14"/>
  <c r="DS72" i="14"/>
  <c r="DR72" i="14"/>
  <c r="DQ72" i="14"/>
  <c r="DP72" i="14"/>
  <c r="DO72" i="14"/>
  <c r="DN72" i="14"/>
  <c r="DM72" i="14"/>
  <c r="DL72" i="14"/>
  <c r="DK72" i="14"/>
  <c r="DJ72" i="14"/>
  <c r="DI72" i="14"/>
  <c r="DH72" i="14"/>
  <c r="DG72" i="14"/>
  <c r="DF72" i="14"/>
  <c r="DE72" i="14"/>
  <c r="DD72" i="14"/>
  <c r="DC72" i="14"/>
  <c r="DB72" i="14"/>
  <c r="DA72" i="14"/>
  <c r="CZ72" i="14"/>
  <c r="CY72" i="14"/>
  <c r="CX72" i="14"/>
  <c r="CW72" i="14"/>
  <c r="CV72" i="14"/>
  <c r="CU72" i="14"/>
  <c r="CT72" i="14"/>
  <c r="CS72" i="14"/>
  <c r="CR72" i="14"/>
  <c r="CQ72" i="14"/>
  <c r="CP72" i="14"/>
  <c r="CO72" i="14"/>
  <c r="CN72" i="14"/>
  <c r="CM72" i="14"/>
  <c r="CL72" i="14"/>
  <c r="CK72" i="14"/>
  <c r="CJ72" i="14"/>
  <c r="CI72" i="14"/>
  <c r="CH72" i="14"/>
  <c r="CG72" i="14"/>
  <c r="CF72" i="14"/>
  <c r="CE72" i="14"/>
  <c r="CD72" i="14"/>
  <c r="CC72" i="14"/>
  <c r="CB72" i="14"/>
  <c r="CA72" i="14"/>
  <c r="BZ72" i="14"/>
  <c r="BY72" i="14"/>
  <c r="BX72" i="14"/>
  <c r="BW72" i="14"/>
  <c r="BV72" i="14"/>
  <c r="BU72" i="14"/>
  <c r="BT72" i="14"/>
  <c r="BS72" i="14"/>
  <c r="BR72" i="14"/>
  <c r="BQ72" i="14"/>
  <c r="BP72" i="14"/>
  <c r="BO72" i="14"/>
  <c r="BN72" i="14"/>
  <c r="BM72" i="14"/>
  <c r="BL72" i="14"/>
  <c r="BK72" i="14"/>
  <c r="BJ72" i="14"/>
  <c r="BI72" i="14"/>
  <c r="BH72" i="14"/>
  <c r="BG72" i="14"/>
  <c r="BF72" i="14"/>
  <c r="BE72" i="14"/>
  <c r="BD72" i="14"/>
  <c r="BC72" i="14"/>
  <c r="BB72" i="14"/>
  <c r="BA72" i="14"/>
  <c r="AZ72" i="14"/>
  <c r="AY72" i="14"/>
  <c r="AX72" i="14"/>
  <c r="AW72" i="14"/>
  <c r="AV72" i="14"/>
  <c r="AU72" i="14"/>
  <c r="AT72" i="14"/>
  <c r="AS72" i="14"/>
  <c r="AR72" i="14"/>
  <c r="AQ72" i="14"/>
  <c r="AP72" i="14"/>
  <c r="AO72" i="14"/>
  <c r="AN72" i="14"/>
  <c r="AM72" i="14"/>
  <c r="AL72" i="14"/>
  <c r="AK72" i="14"/>
  <c r="AJ72" i="14"/>
  <c r="AI72" i="14"/>
  <c r="AH72" i="14"/>
  <c r="AG72" i="14"/>
  <c r="AF72" i="14"/>
  <c r="AE72" i="14"/>
  <c r="AD72" i="14"/>
  <c r="AC72" i="14"/>
  <c r="AB72" i="14"/>
  <c r="AA72" i="14"/>
  <c r="Z72" i="14"/>
  <c r="Y72" i="14"/>
  <c r="X72" i="14"/>
  <c r="DW70" i="14"/>
  <c r="DV70" i="14"/>
  <c r="DU70" i="14"/>
  <c r="DT70" i="14"/>
  <c r="DS70" i="14"/>
  <c r="DR70" i="14"/>
  <c r="DQ70" i="14"/>
  <c r="DP70" i="14"/>
  <c r="DO70" i="14"/>
  <c r="DN70" i="14"/>
  <c r="DM70" i="14"/>
  <c r="DL70" i="14"/>
  <c r="DK70" i="14"/>
  <c r="DJ70" i="14"/>
  <c r="DI70" i="14"/>
  <c r="DH70" i="14"/>
  <c r="DG70" i="14"/>
  <c r="DF70" i="14"/>
  <c r="DE70" i="14"/>
  <c r="DD70" i="14"/>
  <c r="DC70" i="14"/>
  <c r="DB70" i="14"/>
  <c r="DA70" i="14"/>
  <c r="CZ70" i="14"/>
  <c r="CY70" i="14"/>
  <c r="CX70" i="14"/>
  <c r="CW70" i="14"/>
  <c r="CV70" i="14"/>
  <c r="CU70" i="14"/>
  <c r="CT70" i="14"/>
  <c r="CS70" i="14"/>
  <c r="CR70" i="14"/>
  <c r="CQ70" i="14"/>
  <c r="CP70" i="14"/>
  <c r="CO70" i="14"/>
  <c r="CN70" i="14"/>
  <c r="CM70" i="14"/>
  <c r="CL70" i="14"/>
  <c r="CK70" i="14"/>
  <c r="CJ70" i="14"/>
  <c r="CI70" i="14"/>
  <c r="CH70" i="14"/>
  <c r="CG70" i="14"/>
  <c r="CF70" i="14"/>
  <c r="CE70" i="14"/>
  <c r="CD70" i="14"/>
  <c r="CC70" i="14"/>
  <c r="CB70" i="14"/>
  <c r="CA70" i="14"/>
  <c r="BZ70" i="14"/>
  <c r="BY70" i="14"/>
  <c r="BX70" i="14"/>
  <c r="BW70" i="14"/>
  <c r="BV70" i="14"/>
  <c r="BU70" i="14"/>
  <c r="BT70" i="14"/>
  <c r="BS70" i="14"/>
  <c r="BR70" i="14"/>
  <c r="BQ70" i="14"/>
  <c r="BP70" i="14"/>
  <c r="BO70" i="14"/>
  <c r="BN70" i="14"/>
  <c r="BM70" i="14"/>
  <c r="BL70" i="14"/>
  <c r="BK70" i="14"/>
  <c r="BJ70" i="14"/>
  <c r="BI70" i="14"/>
  <c r="BH70" i="14"/>
  <c r="BG70" i="14"/>
  <c r="BF70" i="14"/>
  <c r="BE70" i="14"/>
  <c r="BD70" i="14"/>
  <c r="BC70" i="14"/>
  <c r="BB70" i="14"/>
  <c r="BA70" i="14"/>
  <c r="AZ70" i="14"/>
  <c r="AY70" i="14"/>
  <c r="AX70" i="14"/>
  <c r="AW70" i="14"/>
  <c r="AV70" i="14"/>
  <c r="AU70" i="14"/>
  <c r="AT70" i="14"/>
  <c r="AS70" i="14"/>
  <c r="AR70" i="14"/>
  <c r="AQ70" i="14"/>
  <c r="AP70" i="14"/>
  <c r="AO70" i="14"/>
  <c r="AN70" i="14"/>
  <c r="AM70" i="14"/>
  <c r="AL70" i="14"/>
  <c r="AK70" i="14"/>
  <c r="AJ70" i="14"/>
  <c r="AI70" i="14"/>
  <c r="AH70" i="14"/>
  <c r="AG70" i="14"/>
  <c r="AF70" i="14"/>
  <c r="AE70" i="14"/>
  <c r="AD70" i="14"/>
  <c r="AC70" i="14"/>
  <c r="AB70" i="14"/>
  <c r="AA70" i="14"/>
  <c r="Z70" i="14"/>
  <c r="Y70" i="14"/>
  <c r="X70" i="14"/>
  <c r="DW69" i="14"/>
  <c r="DV69" i="14"/>
  <c r="DU69" i="14"/>
  <c r="DT69" i="14"/>
  <c r="DS69" i="14"/>
  <c r="DR69" i="14"/>
  <c r="DQ69" i="14"/>
  <c r="DP69" i="14"/>
  <c r="DO69" i="14"/>
  <c r="DN69" i="14"/>
  <c r="DM69" i="14"/>
  <c r="DL69" i="14"/>
  <c r="DK69" i="14"/>
  <c r="DJ69" i="14"/>
  <c r="DI69" i="14"/>
  <c r="DH69" i="14"/>
  <c r="DG69" i="14"/>
  <c r="DF69" i="14"/>
  <c r="DE69" i="14"/>
  <c r="DD69" i="14"/>
  <c r="DC69" i="14"/>
  <c r="DB69" i="14"/>
  <c r="DA69" i="14"/>
  <c r="CZ69" i="14"/>
  <c r="CY69" i="14"/>
  <c r="CX69" i="14"/>
  <c r="CW69" i="14"/>
  <c r="CV69" i="14"/>
  <c r="CU69" i="14"/>
  <c r="CT69" i="14"/>
  <c r="CS69" i="14"/>
  <c r="CR69" i="14"/>
  <c r="CQ69" i="14"/>
  <c r="CP69" i="14"/>
  <c r="CO69" i="14"/>
  <c r="CN69" i="14"/>
  <c r="CM69" i="14"/>
  <c r="CL69" i="14"/>
  <c r="CK69" i="14"/>
  <c r="CJ69" i="14"/>
  <c r="CI69" i="14"/>
  <c r="CH69" i="14"/>
  <c r="CG69" i="14"/>
  <c r="CF69" i="14"/>
  <c r="CE69" i="14"/>
  <c r="CD69" i="14"/>
  <c r="CC69" i="14"/>
  <c r="CB69" i="14"/>
  <c r="CA69" i="14"/>
  <c r="BZ69" i="14"/>
  <c r="BY69" i="14"/>
  <c r="BX69" i="14"/>
  <c r="BW69" i="14"/>
  <c r="BV69" i="14"/>
  <c r="BU69" i="14"/>
  <c r="BT69" i="14"/>
  <c r="BS69" i="14"/>
  <c r="BR69" i="14"/>
  <c r="BQ69" i="14"/>
  <c r="BP69" i="14"/>
  <c r="BO69" i="14"/>
  <c r="BN69" i="14"/>
  <c r="BM69" i="14"/>
  <c r="BL69" i="14"/>
  <c r="BK69" i="14"/>
  <c r="BJ69" i="14"/>
  <c r="BI69" i="14"/>
  <c r="BH69" i="14"/>
  <c r="BG69" i="14"/>
  <c r="BF69" i="14"/>
  <c r="BE69" i="14"/>
  <c r="BD69" i="14"/>
  <c r="BC69" i="14"/>
  <c r="BB69" i="14"/>
  <c r="BA69" i="14"/>
  <c r="AZ69" i="14"/>
  <c r="AY69" i="14"/>
  <c r="AX69" i="14"/>
  <c r="AW69" i="14"/>
  <c r="AV69" i="14"/>
  <c r="AU69" i="14"/>
  <c r="AT69" i="14"/>
  <c r="AS69" i="14"/>
  <c r="AR69" i="14"/>
  <c r="AQ69" i="14"/>
  <c r="AP69" i="14"/>
  <c r="AO69" i="14"/>
  <c r="AN69" i="14"/>
  <c r="AM69" i="14"/>
  <c r="AL69" i="14"/>
  <c r="AK69" i="14"/>
  <c r="AJ69" i="14"/>
  <c r="AI69" i="14"/>
  <c r="AH69" i="14"/>
  <c r="AG69" i="14"/>
  <c r="AF69" i="14"/>
  <c r="AE69" i="14"/>
  <c r="AD69" i="14"/>
  <c r="AC69" i="14"/>
  <c r="AB69" i="14"/>
  <c r="AA69" i="14"/>
  <c r="Z69" i="14"/>
  <c r="Y69" i="14"/>
  <c r="X69" i="14"/>
  <c r="DW67" i="14"/>
  <c r="DV67" i="14"/>
  <c r="DU67" i="14"/>
  <c r="DT67" i="14"/>
  <c r="DS67" i="14"/>
  <c r="DR67" i="14"/>
  <c r="DQ67" i="14"/>
  <c r="DP67" i="14"/>
  <c r="DO67" i="14"/>
  <c r="DN67" i="14"/>
  <c r="DM67" i="14"/>
  <c r="DL67" i="14"/>
  <c r="DK67" i="14"/>
  <c r="DJ67" i="14"/>
  <c r="DI67" i="14"/>
  <c r="DH67" i="14"/>
  <c r="DG67" i="14"/>
  <c r="DF67" i="14"/>
  <c r="DE67" i="14"/>
  <c r="DD67" i="14"/>
  <c r="DC67" i="14"/>
  <c r="DB67" i="14"/>
  <c r="DA67" i="14"/>
  <c r="CZ67" i="14"/>
  <c r="CY67" i="14"/>
  <c r="CX67" i="14"/>
  <c r="CW67" i="14"/>
  <c r="CV67" i="14"/>
  <c r="CU67" i="14"/>
  <c r="CT67" i="14"/>
  <c r="CS67" i="14"/>
  <c r="CR67" i="14"/>
  <c r="CQ67" i="14"/>
  <c r="CP67" i="14"/>
  <c r="CO67" i="14"/>
  <c r="CN67" i="14"/>
  <c r="CM67" i="14"/>
  <c r="CL67" i="14"/>
  <c r="CK67" i="14"/>
  <c r="CJ67" i="14"/>
  <c r="CI67" i="14"/>
  <c r="CH67" i="14"/>
  <c r="CG67" i="14"/>
  <c r="CF67" i="14"/>
  <c r="CE67" i="14"/>
  <c r="CD67" i="14"/>
  <c r="CC67" i="14"/>
  <c r="CB67" i="14"/>
  <c r="CA67" i="14"/>
  <c r="BZ67" i="14"/>
  <c r="BY67" i="14"/>
  <c r="BX67" i="14"/>
  <c r="BW67" i="14"/>
  <c r="BV67" i="14"/>
  <c r="BU67" i="14"/>
  <c r="BT67" i="14"/>
  <c r="BS67" i="14"/>
  <c r="BR67" i="14"/>
  <c r="BQ67" i="14"/>
  <c r="BP67" i="14"/>
  <c r="BO67" i="14"/>
  <c r="BN67" i="14"/>
  <c r="BM67" i="14"/>
  <c r="BL67" i="14"/>
  <c r="BK67" i="14"/>
  <c r="BJ67" i="14"/>
  <c r="BI67" i="14"/>
  <c r="BH67" i="14"/>
  <c r="BG67" i="14"/>
  <c r="BF67" i="14"/>
  <c r="BE67" i="14"/>
  <c r="BD67" i="14"/>
  <c r="BC67" i="14"/>
  <c r="BB67" i="14"/>
  <c r="BA67" i="14"/>
  <c r="AZ67" i="14"/>
  <c r="AY67" i="14"/>
  <c r="AX67" i="14"/>
  <c r="AW67" i="14"/>
  <c r="AV67" i="14"/>
  <c r="AU67" i="14"/>
  <c r="AT67" i="14"/>
  <c r="AS67" i="14"/>
  <c r="AR67" i="14"/>
  <c r="AQ67" i="14"/>
  <c r="AP67" i="14"/>
  <c r="AO67" i="14"/>
  <c r="AN67" i="14"/>
  <c r="AM67" i="14"/>
  <c r="AL67" i="14"/>
  <c r="AK67" i="14"/>
  <c r="AJ67" i="14"/>
  <c r="AI67" i="14"/>
  <c r="AH67" i="14"/>
  <c r="AG67" i="14"/>
  <c r="AF67" i="14"/>
  <c r="AE67" i="14"/>
  <c r="AD67" i="14"/>
  <c r="AC67" i="14"/>
  <c r="AB67" i="14"/>
  <c r="AA67" i="14"/>
  <c r="Z67" i="14"/>
  <c r="Y67" i="14"/>
  <c r="X67" i="14"/>
  <c r="DW53" i="14"/>
  <c r="DV53" i="14"/>
  <c r="DU53" i="14"/>
  <c r="DT53" i="14"/>
  <c r="DS53" i="14"/>
  <c r="DR53" i="14"/>
  <c r="DQ53" i="14"/>
  <c r="DP53" i="14"/>
  <c r="DO53" i="14"/>
  <c r="DN53" i="14"/>
  <c r="DM53" i="14"/>
  <c r="DL53" i="14"/>
  <c r="DK53" i="14"/>
  <c r="DJ53" i="14"/>
  <c r="DI53" i="14"/>
  <c r="DH53" i="14"/>
  <c r="DG53" i="14"/>
  <c r="DF53" i="14"/>
  <c r="DE53" i="14"/>
  <c r="DD53" i="14"/>
  <c r="DC53" i="14"/>
  <c r="DB53" i="14"/>
  <c r="DA53" i="14"/>
  <c r="CZ53" i="14"/>
  <c r="DW40" i="14"/>
  <c r="DV40" i="14"/>
  <c r="DU40" i="14"/>
  <c r="DT40" i="14"/>
  <c r="DS40" i="14"/>
  <c r="DR40" i="14"/>
  <c r="DQ40" i="14"/>
  <c r="DP40" i="14"/>
  <c r="DO40" i="14"/>
  <c r="DN40" i="14"/>
  <c r="DM40" i="14"/>
  <c r="DL40" i="14"/>
  <c r="DK40" i="14"/>
  <c r="DJ40" i="14"/>
  <c r="DI40" i="14"/>
  <c r="DH40" i="14"/>
  <c r="DG40" i="14"/>
  <c r="DF40" i="14"/>
  <c r="DE40" i="14"/>
  <c r="DD40" i="14"/>
  <c r="DC40" i="14"/>
  <c r="DB40" i="14"/>
  <c r="DA40" i="14"/>
  <c r="CZ40" i="14"/>
  <c r="CY40" i="14"/>
  <c r="CX40" i="14"/>
  <c r="CW40" i="14"/>
  <c r="CV40" i="14"/>
  <c r="CU40" i="14"/>
  <c r="CT40" i="14"/>
  <c r="CS40" i="14"/>
  <c r="CR40" i="14"/>
  <c r="CQ40" i="14"/>
  <c r="CP40" i="14"/>
  <c r="CO40" i="14"/>
  <c r="CN40" i="14"/>
  <c r="CM40" i="14"/>
  <c r="CL40" i="14"/>
  <c r="CK40" i="14"/>
  <c r="CJ40" i="14"/>
  <c r="CI40" i="14"/>
  <c r="CH40" i="14"/>
  <c r="CG40" i="14"/>
  <c r="CF40" i="14"/>
  <c r="CE40" i="14"/>
  <c r="CD40" i="14"/>
  <c r="CC40" i="14"/>
  <c r="CB40" i="14"/>
  <c r="CA40" i="14"/>
  <c r="BZ40" i="14"/>
  <c r="BY40" i="14"/>
  <c r="BX40" i="14"/>
  <c r="BW40" i="14"/>
  <c r="BV40" i="14"/>
  <c r="BU40" i="14"/>
  <c r="BT40" i="14"/>
  <c r="BS40" i="14"/>
  <c r="BR40" i="14"/>
  <c r="BQ40" i="14"/>
  <c r="BP40" i="14"/>
  <c r="BO40" i="14"/>
  <c r="BN40" i="14"/>
  <c r="BM40" i="14"/>
  <c r="BL40" i="14"/>
  <c r="BK40" i="14"/>
  <c r="BJ40" i="14"/>
  <c r="BI40" i="14"/>
  <c r="BH40" i="14"/>
  <c r="BG40" i="14"/>
  <c r="BF40" i="14"/>
  <c r="BE40" i="14"/>
  <c r="BD40" i="14"/>
  <c r="BC40" i="14"/>
  <c r="BB40" i="14"/>
  <c r="BA40" i="14"/>
  <c r="AZ40" i="14"/>
  <c r="AY40" i="14"/>
  <c r="AX40" i="14"/>
  <c r="AW40" i="14"/>
  <c r="AV40" i="14"/>
  <c r="AU40" i="14"/>
  <c r="AT40" i="14"/>
  <c r="AS40" i="14"/>
  <c r="AR40" i="14"/>
  <c r="AQ40" i="14"/>
  <c r="AP40" i="14"/>
  <c r="AO40" i="14"/>
  <c r="AN40" i="14"/>
  <c r="AM40" i="14"/>
  <c r="AL40" i="14"/>
  <c r="AK40" i="14"/>
  <c r="AJ40" i="14"/>
  <c r="AI40" i="14"/>
  <c r="AH40" i="14"/>
  <c r="AG40" i="14"/>
  <c r="AF40" i="14"/>
  <c r="AE40" i="14"/>
  <c r="AD40" i="14"/>
  <c r="AC40" i="14"/>
  <c r="AB40" i="14"/>
  <c r="AA40" i="14"/>
  <c r="Z40" i="14"/>
  <c r="Y40" i="14"/>
  <c r="X40" i="14"/>
  <c r="DW38" i="14"/>
  <c r="DV38" i="14"/>
  <c r="DU38" i="14"/>
  <c r="DT38" i="14"/>
  <c r="DS38" i="14"/>
  <c r="DR38" i="14"/>
  <c r="DQ38" i="14"/>
  <c r="DP38" i="14"/>
  <c r="DO38" i="14"/>
  <c r="DN38" i="14"/>
  <c r="DM38" i="14"/>
  <c r="DL38" i="14"/>
  <c r="DK38" i="14"/>
  <c r="DJ38" i="14"/>
  <c r="DI38" i="14"/>
  <c r="DH38" i="14"/>
  <c r="DG38" i="14"/>
  <c r="DF38" i="14"/>
  <c r="DE38" i="14"/>
  <c r="DD38" i="14"/>
  <c r="DC38" i="14"/>
  <c r="DB38" i="14"/>
  <c r="DA38" i="14"/>
  <c r="CZ38" i="14"/>
  <c r="CY38" i="14"/>
  <c r="CX38" i="14"/>
  <c r="CW38" i="14"/>
  <c r="CV38" i="14"/>
  <c r="CU38" i="14"/>
  <c r="CT38" i="14"/>
  <c r="CS38" i="14"/>
  <c r="CR38" i="14"/>
  <c r="CQ38" i="14"/>
  <c r="CP38" i="14"/>
  <c r="CO38" i="14"/>
  <c r="CN38" i="14"/>
  <c r="CM38" i="14"/>
  <c r="CL38" i="14"/>
  <c r="CK38" i="14"/>
  <c r="CJ38" i="14"/>
  <c r="CI38" i="14"/>
  <c r="CH38" i="14"/>
  <c r="CG38" i="14"/>
  <c r="CF38" i="14"/>
  <c r="CE38" i="14"/>
  <c r="CD38" i="14"/>
  <c r="CC38" i="14"/>
  <c r="CB38" i="14"/>
  <c r="CA38" i="14"/>
  <c r="BZ38" i="14"/>
  <c r="BY38" i="14"/>
  <c r="BX38" i="14"/>
  <c r="BW38" i="14"/>
  <c r="BV38" i="14"/>
  <c r="BU38" i="14"/>
  <c r="BT38" i="14"/>
  <c r="BS38" i="14"/>
  <c r="BR38" i="14"/>
  <c r="BQ38" i="14"/>
  <c r="BP38" i="14"/>
  <c r="BO38" i="14"/>
  <c r="BN38" i="14"/>
  <c r="BM38" i="14"/>
  <c r="BL38" i="14"/>
  <c r="BK38" i="14"/>
  <c r="BJ38" i="14"/>
  <c r="BI38" i="14"/>
  <c r="BH38" i="14"/>
  <c r="BG38" i="14"/>
  <c r="BF38" i="14"/>
  <c r="BE38" i="14"/>
  <c r="BD38" i="14"/>
  <c r="BC38" i="14"/>
  <c r="BB38" i="14"/>
  <c r="BA38" i="14"/>
  <c r="AZ38" i="14"/>
  <c r="AY38" i="14"/>
  <c r="AX38" i="14"/>
  <c r="AW38" i="14"/>
  <c r="AV38" i="14"/>
  <c r="AU38" i="14"/>
  <c r="AT38" i="14"/>
  <c r="AS38" i="14"/>
  <c r="AR38" i="14"/>
  <c r="AQ38" i="14"/>
  <c r="AP38" i="14"/>
  <c r="AO38" i="14"/>
  <c r="AN38" i="14"/>
  <c r="AM38" i="14"/>
  <c r="AL38" i="14"/>
  <c r="AK38" i="14"/>
  <c r="AJ38" i="14"/>
  <c r="AI38" i="14"/>
  <c r="AH38" i="14"/>
  <c r="AG38" i="14"/>
  <c r="AF38" i="14"/>
  <c r="AE38" i="14"/>
  <c r="AD38" i="14"/>
  <c r="AC38" i="14"/>
  <c r="AB38" i="14"/>
  <c r="AA38" i="14"/>
  <c r="Z38" i="14"/>
  <c r="Y38" i="14"/>
  <c r="X38" i="14"/>
  <c r="DW37" i="14"/>
  <c r="DV37" i="14"/>
  <c r="DU37" i="14"/>
  <c r="DT37" i="14"/>
  <c r="DS37" i="14"/>
  <c r="DR37" i="14"/>
  <c r="DQ37" i="14"/>
  <c r="DP37" i="14"/>
  <c r="DO37" i="14"/>
  <c r="DN37" i="14"/>
  <c r="DM37" i="14"/>
  <c r="DL37" i="14"/>
  <c r="DK37" i="14"/>
  <c r="DJ37" i="14"/>
  <c r="DI37" i="14"/>
  <c r="DH37" i="14"/>
  <c r="DG37" i="14"/>
  <c r="DF37" i="14"/>
  <c r="DE37" i="14"/>
  <c r="DD37" i="14"/>
  <c r="DC37" i="14"/>
  <c r="DB37" i="14"/>
  <c r="DA37" i="14"/>
  <c r="CZ37" i="14"/>
  <c r="CY37" i="14"/>
  <c r="CX37" i="14"/>
  <c r="CW37" i="14"/>
  <c r="CV37" i="14"/>
  <c r="CU37" i="14"/>
  <c r="CT37" i="14"/>
  <c r="CS37" i="14"/>
  <c r="CR37" i="14"/>
  <c r="CQ37" i="14"/>
  <c r="CP37" i="14"/>
  <c r="CO37" i="14"/>
  <c r="CN37" i="14"/>
  <c r="CM37" i="14"/>
  <c r="CL37" i="14"/>
  <c r="CK37" i="14"/>
  <c r="CJ37" i="14"/>
  <c r="CI37" i="14"/>
  <c r="CH37" i="14"/>
  <c r="CG37" i="14"/>
  <c r="CF37" i="14"/>
  <c r="CE37" i="14"/>
  <c r="CD37" i="14"/>
  <c r="CC37" i="14"/>
  <c r="CB37" i="14"/>
  <c r="CA37" i="14"/>
  <c r="BZ37" i="14"/>
  <c r="BY37" i="14"/>
  <c r="BX37" i="14"/>
  <c r="BW37" i="14"/>
  <c r="BV37" i="14"/>
  <c r="BU37" i="14"/>
  <c r="BT37" i="14"/>
  <c r="BS37" i="14"/>
  <c r="BR37" i="14"/>
  <c r="BQ37" i="14"/>
  <c r="BP37" i="14"/>
  <c r="BO37" i="14"/>
  <c r="BN37" i="14"/>
  <c r="BM37" i="14"/>
  <c r="BL37" i="14"/>
  <c r="BK37" i="14"/>
  <c r="BJ37" i="14"/>
  <c r="BI37" i="14"/>
  <c r="BH37" i="14"/>
  <c r="BG37" i="14"/>
  <c r="BF37" i="14"/>
  <c r="BE37" i="14"/>
  <c r="BD37" i="14"/>
  <c r="BC37" i="14"/>
  <c r="BB37" i="14"/>
  <c r="BA37" i="14"/>
  <c r="AZ37" i="14"/>
  <c r="AY37" i="14"/>
  <c r="AX37" i="14"/>
  <c r="AW37" i="14"/>
  <c r="AV37" i="14"/>
  <c r="AU37" i="14"/>
  <c r="AT37" i="14"/>
  <c r="AS37" i="14"/>
  <c r="AR37" i="14"/>
  <c r="AQ37" i="14"/>
  <c r="AP37" i="14"/>
  <c r="AO37" i="14"/>
  <c r="AN37" i="14"/>
  <c r="AM37" i="14"/>
  <c r="AL37" i="14"/>
  <c r="AK37" i="14"/>
  <c r="AJ37" i="14"/>
  <c r="AI37" i="14"/>
  <c r="AH37" i="14"/>
  <c r="AG37" i="14"/>
  <c r="AF37" i="14"/>
  <c r="AE37" i="14"/>
  <c r="AD37" i="14"/>
  <c r="AC37" i="14"/>
  <c r="AB37" i="14"/>
  <c r="AA37" i="14"/>
  <c r="Z37" i="14"/>
  <c r="Y37" i="14"/>
  <c r="X37" i="14"/>
  <c r="DW36" i="14"/>
  <c r="DV36" i="14"/>
  <c r="DU36" i="14"/>
  <c r="DT36" i="14"/>
  <c r="DS36" i="14"/>
  <c r="DR36" i="14"/>
  <c r="DQ36" i="14"/>
  <c r="DP36" i="14"/>
  <c r="DO36" i="14"/>
  <c r="DN36" i="14"/>
  <c r="DM36" i="14"/>
  <c r="DL36" i="14"/>
  <c r="DK36" i="14"/>
  <c r="DJ36" i="14"/>
  <c r="DI36" i="14"/>
  <c r="DH36" i="14"/>
  <c r="DG36" i="14"/>
  <c r="DF36" i="14"/>
  <c r="DE36" i="14"/>
  <c r="DD36" i="14"/>
  <c r="DC36" i="14"/>
  <c r="DB36" i="14"/>
  <c r="DA36" i="14"/>
  <c r="CZ36" i="14"/>
  <c r="CY36" i="14"/>
  <c r="CX36" i="14"/>
  <c r="CW36" i="14"/>
  <c r="CV36" i="14"/>
  <c r="CU36" i="14"/>
  <c r="CT36" i="14"/>
  <c r="CS36" i="14"/>
  <c r="CR36" i="14"/>
  <c r="CQ36" i="14"/>
  <c r="CP36" i="14"/>
  <c r="CO36" i="14"/>
  <c r="CN36" i="14"/>
  <c r="CM36" i="14"/>
  <c r="CL36" i="14"/>
  <c r="CK36" i="14"/>
  <c r="CJ36" i="14"/>
  <c r="CI36" i="14"/>
  <c r="CH36" i="14"/>
  <c r="CG36" i="14"/>
  <c r="CF36" i="14"/>
  <c r="CE36" i="14"/>
  <c r="CD36" i="14"/>
  <c r="CC36" i="14"/>
  <c r="CB36" i="14"/>
  <c r="CA36" i="14"/>
  <c r="BZ36" i="14"/>
  <c r="BY36" i="14"/>
  <c r="BX36" i="14"/>
  <c r="BW36" i="14"/>
  <c r="BV36" i="14"/>
  <c r="BU36" i="14"/>
  <c r="BT36" i="14"/>
  <c r="BS36" i="14"/>
  <c r="BR36" i="14"/>
  <c r="BQ36" i="14"/>
  <c r="BP36" i="14"/>
  <c r="BO36" i="14"/>
  <c r="BN36" i="14"/>
  <c r="BM36" i="14"/>
  <c r="BL36" i="14"/>
  <c r="BK36" i="14"/>
  <c r="BJ36" i="14"/>
  <c r="BI36" i="14"/>
  <c r="BH36" i="14"/>
  <c r="BG36" i="14"/>
  <c r="BF36" i="14"/>
  <c r="BE36" i="14"/>
  <c r="BD36" i="14"/>
  <c r="BC36" i="14"/>
  <c r="BB36" i="14"/>
  <c r="BA36" i="14"/>
  <c r="AZ36" i="14"/>
  <c r="AY36" i="14"/>
  <c r="AX36" i="14"/>
  <c r="AW36" i="14"/>
  <c r="AV36" i="14"/>
  <c r="AU36" i="14"/>
  <c r="AT36" i="14"/>
  <c r="AS36" i="14"/>
  <c r="AR36" i="14"/>
  <c r="AQ36" i="14"/>
  <c r="AP36" i="14"/>
  <c r="AO36" i="14"/>
  <c r="AN36" i="14"/>
  <c r="AM36" i="14"/>
  <c r="AL36" i="14"/>
  <c r="AK36" i="14"/>
  <c r="AJ36" i="14"/>
  <c r="AI36" i="14"/>
  <c r="AH36" i="14"/>
  <c r="AG36" i="14"/>
  <c r="AF36" i="14"/>
  <c r="AE36" i="14"/>
  <c r="AD36" i="14"/>
  <c r="AC36" i="14"/>
  <c r="AB36" i="14"/>
  <c r="AA36" i="14"/>
  <c r="Z36" i="14"/>
  <c r="Y36" i="14"/>
  <c r="X36" i="14"/>
  <c r="DW35" i="14"/>
  <c r="DV35" i="14"/>
  <c r="DU35" i="14"/>
  <c r="DT35" i="14"/>
  <c r="DS35" i="14"/>
  <c r="DR35" i="14"/>
  <c r="DQ35" i="14"/>
  <c r="DP35" i="14"/>
  <c r="DO35" i="14"/>
  <c r="DN35" i="14"/>
  <c r="DM35" i="14"/>
  <c r="DL35" i="14"/>
  <c r="DK35" i="14"/>
  <c r="DJ35" i="14"/>
  <c r="DI35" i="14"/>
  <c r="DH35" i="14"/>
  <c r="DG35" i="14"/>
  <c r="DF35" i="14"/>
  <c r="DE35" i="14"/>
  <c r="DD35" i="14"/>
  <c r="DC35" i="14"/>
  <c r="DB35" i="14"/>
  <c r="DA35" i="14"/>
  <c r="CZ35" i="14"/>
  <c r="CY35" i="14"/>
  <c r="CX35" i="14"/>
  <c r="CW35" i="14"/>
  <c r="CV35" i="14"/>
  <c r="CU35" i="14"/>
  <c r="CT35" i="14"/>
  <c r="CS35" i="14"/>
  <c r="CR35" i="14"/>
  <c r="CQ35" i="14"/>
  <c r="CP35" i="14"/>
  <c r="CO35" i="14"/>
  <c r="CN35" i="14"/>
  <c r="CM35" i="14"/>
  <c r="CL35" i="14"/>
  <c r="CK35" i="14"/>
  <c r="CJ35" i="14"/>
  <c r="CI35" i="14"/>
  <c r="CH35" i="14"/>
  <c r="CG35" i="14"/>
  <c r="CF35" i="14"/>
  <c r="CE35" i="14"/>
  <c r="CD35" i="14"/>
  <c r="CC35" i="14"/>
  <c r="CB35" i="14"/>
  <c r="CA35" i="14"/>
  <c r="BZ35" i="14"/>
  <c r="BY35" i="14"/>
  <c r="BX35" i="14"/>
  <c r="BW35" i="14"/>
  <c r="BV35" i="14"/>
  <c r="BU35" i="14"/>
  <c r="BT35" i="14"/>
  <c r="BS35" i="14"/>
  <c r="BR35" i="14"/>
  <c r="BQ35" i="14"/>
  <c r="BP35" i="14"/>
  <c r="BO35" i="14"/>
  <c r="BN35" i="14"/>
  <c r="BM35" i="14"/>
  <c r="BL35" i="14"/>
  <c r="BK35" i="14"/>
  <c r="BJ35" i="14"/>
  <c r="BI35" i="14"/>
  <c r="BH35" i="14"/>
  <c r="BG35" i="14"/>
  <c r="BF35" i="14"/>
  <c r="BE35" i="14"/>
  <c r="BD35" i="14"/>
  <c r="BC35" i="14"/>
  <c r="BB35" i="14"/>
  <c r="BA35" i="14"/>
  <c r="AZ35" i="14"/>
  <c r="AY35" i="14"/>
  <c r="AX35" i="14"/>
  <c r="AW35" i="14"/>
  <c r="AV35" i="14"/>
  <c r="AU35" i="14"/>
  <c r="AT35" i="14"/>
  <c r="AS35" i="14"/>
  <c r="AR35" i="14"/>
  <c r="AQ35" i="14"/>
  <c r="AP35" i="14"/>
  <c r="AO35" i="14"/>
  <c r="AN35" i="14"/>
  <c r="AM35" i="14"/>
  <c r="AL35" i="14"/>
  <c r="AK35" i="14"/>
  <c r="AJ35" i="14"/>
  <c r="AI35" i="14"/>
  <c r="AH35" i="14"/>
  <c r="AG35" i="14"/>
  <c r="AF35" i="14"/>
  <c r="AE35" i="14"/>
  <c r="AD35" i="14"/>
  <c r="AC35" i="14"/>
  <c r="AB35" i="14"/>
  <c r="AA35" i="14"/>
  <c r="Z35" i="14"/>
  <c r="Y35" i="14"/>
  <c r="X35" i="14"/>
  <c r="DW34" i="14"/>
  <c r="DV34" i="14"/>
  <c r="DU34" i="14"/>
  <c r="DT34" i="14"/>
  <c r="DS34" i="14"/>
  <c r="DR34" i="14"/>
  <c r="DQ34" i="14"/>
  <c r="DP34" i="14"/>
  <c r="DO34" i="14"/>
  <c r="DN34" i="14"/>
  <c r="DM34" i="14"/>
  <c r="DL34" i="14"/>
  <c r="DK34" i="14"/>
  <c r="DJ34" i="14"/>
  <c r="DI34" i="14"/>
  <c r="DH34" i="14"/>
  <c r="DG34" i="14"/>
  <c r="DF34" i="14"/>
  <c r="DE34" i="14"/>
  <c r="DD34" i="14"/>
  <c r="DC34" i="14"/>
  <c r="DB34" i="14"/>
  <c r="DA34" i="14"/>
  <c r="CZ34" i="14"/>
  <c r="CY34" i="14"/>
  <c r="CX34" i="14"/>
  <c r="CW34" i="14"/>
  <c r="CV34" i="14"/>
  <c r="CU34" i="14"/>
  <c r="CT34" i="14"/>
  <c r="CS34" i="14"/>
  <c r="CR34" i="14"/>
  <c r="CQ34" i="14"/>
  <c r="CP34" i="14"/>
  <c r="CO34" i="14"/>
  <c r="CN34" i="14"/>
  <c r="CM34" i="14"/>
  <c r="CL34" i="14"/>
  <c r="CK34" i="14"/>
  <c r="CJ34" i="14"/>
  <c r="CI34" i="14"/>
  <c r="CH34" i="14"/>
  <c r="CG34" i="14"/>
  <c r="CF34" i="14"/>
  <c r="CE34" i="14"/>
  <c r="CD34" i="14"/>
  <c r="CC34" i="14"/>
  <c r="CB34" i="14"/>
  <c r="CA34" i="14"/>
  <c r="BZ34" i="14"/>
  <c r="BY34" i="14"/>
  <c r="BX34" i="14"/>
  <c r="BW34" i="14"/>
  <c r="BV34" i="14"/>
  <c r="BU34" i="14"/>
  <c r="BT34" i="14"/>
  <c r="BS34" i="14"/>
  <c r="BR34" i="14"/>
  <c r="BQ34" i="14"/>
  <c r="BP34" i="14"/>
  <c r="BO34" i="14"/>
  <c r="BN34" i="14"/>
  <c r="BM34" i="14"/>
  <c r="BL34" i="14"/>
  <c r="BK34" i="14"/>
  <c r="BJ34" i="14"/>
  <c r="BI34" i="14"/>
  <c r="BH34" i="14"/>
  <c r="BG34" i="14"/>
  <c r="BF34" i="14"/>
  <c r="BE34" i="14"/>
  <c r="BD34" i="14"/>
  <c r="BC34" i="14"/>
  <c r="BB34" i="14"/>
  <c r="BA34" i="14"/>
  <c r="AZ34" i="14"/>
  <c r="AY34" i="14"/>
  <c r="AX34" i="14"/>
  <c r="AW34" i="14"/>
  <c r="AV34" i="14"/>
  <c r="AU34" i="14"/>
  <c r="AT34" i="14"/>
  <c r="AS34" i="14"/>
  <c r="AR34" i="14"/>
  <c r="AQ34" i="14"/>
  <c r="AP34" i="14"/>
  <c r="AO34" i="14"/>
  <c r="AN34" i="14"/>
  <c r="AM34" i="14"/>
  <c r="AL34" i="14"/>
  <c r="AK34" i="14"/>
  <c r="AJ34" i="14"/>
  <c r="AI34" i="14"/>
  <c r="AH34" i="14"/>
  <c r="AG34" i="14"/>
  <c r="AF34" i="14"/>
  <c r="AE34" i="14"/>
  <c r="AD34" i="14"/>
  <c r="AC34" i="14"/>
  <c r="AB34" i="14"/>
  <c r="AA34" i="14"/>
  <c r="Z34" i="14"/>
  <c r="Y34" i="14"/>
  <c r="X34" i="14"/>
  <c r="I22" i="14"/>
  <c r="DW21" i="14"/>
  <c r="DV21" i="14"/>
  <c r="DU21" i="14"/>
  <c r="DT21" i="14"/>
  <c r="DS21" i="14"/>
  <c r="DR21" i="14"/>
  <c r="DQ21" i="14"/>
  <c r="DP21" i="14"/>
  <c r="DO21" i="14"/>
  <c r="DN21" i="14"/>
  <c r="DM21" i="14"/>
  <c r="DL21" i="14"/>
  <c r="DK21" i="14"/>
  <c r="DJ21" i="14"/>
  <c r="DI21" i="14"/>
  <c r="DH21" i="14"/>
  <c r="DG21" i="14"/>
  <c r="DF21" i="14"/>
  <c r="DE21" i="14"/>
  <c r="DD21" i="14"/>
  <c r="DC21" i="14"/>
  <c r="DB21" i="14"/>
  <c r="DA21" i="14"/>
  <c r="CZ21" i="14"/>
  <c r="CY21" i="14"/>
  <c r="CX21" i="14"/>
  <c r="CW21" i="14"/>
  <c r="CV21" i="14"/>
  <c r="CU21" i="14"/>
  <c r="CT21" i="14"/>
  <c r="CS21" i="14"/>
  <c r="CR21" i="14"/>
  <c r="CQ21" i="14"/>
  <c r="CP21" i="14"/>
  <c r="CO21" i="14"/>
  <c r="CN21" i="14"/>
  <c r="CM21" i="14"/>
  <c r="CL21" i="14"/>
  <c r="CK21" i="14"/>
  <c r="CJ21" i="14"/>
  <c r="CI21" i="14"/>
  <c r="CH21" i="14"/>
  <c r="CG21" i="14"/>
  <c r="CF21" i="14"/>
  <c r="CE21" i="14"/>
  <c r="CD21" i="14"/>
  <c r="CC21" i="14"/>
  <c r="CB21" i="14"/>
  <c r="CA21" i="14"/>
  <c r="BZ21" i="14"/>
  <c r="BY21" i="14"/>
  <c r="BX21" i="14"/>
  <c r="BW21" i="14"/>
  <c r="BV21" i="14"/>
  <c r="BU21" i="14"/>
  <c r="BT21" i="14"/>
  <c r="BS21" i="14"/>
  <c r="BR21" i="14"/>
  <c r="BQ21" i="14"/>
  <c r="BP21" i="14"/>
  <c r="BO21" i="14"/>
  <c r="BN21" i="14"/>
  <c r="BM21" i="14"/>
  <c r="BL21" i="14"/>
  <c r="BK21" i="14"/>
  <c r="BJ21" i="14"/>
  <c r="BI21" i="14"/>
  <c r="BH21" i="14"/>
  <c r="BG21" i="14"/>
  <c r="BF21" i="14"/>
  <c r="BE21" i="14"/>
  <c r="BD21" i="14"/>
  <c r="BC21" i="14"/>
  <c r="BB21" i="14"/>
  <c r="BA21" i="14"/>
  <c r="AZ21" i="14"/>
  <c r="AY21" i="14"/>
  <c r="AX21" i="14"/>
  <c r="AW21" i="14"/>
  <c r="AV21" i="14"/>
  <c r="AU21" i="14"/>
  <c r="AT21" i="14"/>
  <c r="AS21" i="14"/>
  <c r="AR21" i="14"/>
  <c r="AQ21" i="14"/>
  <c r="AP21" i="14"/>
  <c r="AO21" i="14"/>
  <c r="AN21" i="14"/>
  <c r="AM21" i="14"/>
  <c r="AL21" i="14"/>
  <c r="AK21" i="14"/>
  <c r="AJ21" i="14"/>
  <c r="AI21" i="14"/>
  <c r="AH21" i="14"/>
  <c r="AG21" i="14"/>
  <c r="AF21" i="14"/>
  <c r="AE21" i="14"/>
  <c r="AD21" i="14"/>
  <c r="AC21" i="14"/>
  <c r="AB21" i="14"/>
  <c r="AA21" i="14"/>
  <c r="Z21" i="14"/>
  <c r="Y21" i="14"/>
  <c r="X21" i="14"/>
  <c r="DW20" i="14"/>
  <c r="DV20" i="14"/>
  <c r="DU20" i="14"/>
  <c r="DT20" i="14"/>
  <c r="DS20" i="14"/>
  <c r="DR20" i="14"/>
  <c r="DQ20" i="14"/>
  <c r="DP20" i="14"/>
  <c r="DO20" i="14"/>
  <c r="DN20" i="14"/>
  <c r="DM20" i="14"/>
  <c r="DL20" i="14"/>
  <c r="DK20" i="14"/>
  <c r="DJ20" i="14"/>
  <c r="DI20" i="14"/>
  <c r="DH20" i="14"/>
  <c r="DG20" i="14"/>
  <c r="DF20" i="14"/>
  <c r="DE20" i="14"/>
  <c r="DD20" i="14"/>
  <c r="DC20" i="14"/>
  <c r="DB20" i="14"/>
  <c r="DA20" i="14"/>
  <c r="CZ20" i="14"/>
  <c r="CY20" i="14"/>
  <c r="CX20" i="14"/>
  <c r="CW20" i="14"/>
  <c r="CV20" i="14"/>
  <c r="CU20" i="14"/>
  <c r="CT20" i="14"/>
  <c r="CS20" i="14"/>
  <c r="CR20" i="14"/>
  <c r="CQ20" i="14"/>
  <c r="CP20" i="14"/>
  <c r="CO20" i="14"/>
  <c r="CN20" i="14"/>
  <c r="CM20" i="14"/>
  <c r="CL20" i="14"/>
  <c r="CK20" i="14"/>
  <c r="CJ20" i="14"/>
  <c r="CI20" i="14"/>
  <c r="CH20" i="14"/>
  <c r="CG20" i="14"/>
  <c r="CF20" i="14"/>
  <c r="CE20" i="14"/>
  <c r="CD20" i="14"/>
  <c r="CC20" i="14"/>
  <c r="CB20" i="14"/>
  <c r="CA20" i="14"/>
  <c r="BZ20" i="14"/>
  <c r="BY20" i="14"/>
  <c r="BX20" i="14"/>
  <c r="BW20" i="14"/>
  <c r="BV20" i="14"/>
  <c r="BU20" i="14"/>
  <c r="BT20" i="14"/>
  <c r="BS20" i="14"/>
  <c r="BR20" i="14"/>
  <c r="BQ20" i="14"/>
  <c r="BP20" i="14"/>
  <c r="BO20" i="14"/>
  <c r="BN20" i="14"/>
  <c r="BM20" i="14"/>
  <c r="BL20" i="14"/>
  <c r="BK20" i="14"/>
  <c r="BJ20" i="14"/>
  <c r="BI20" i="14"/>
  <c r="BH20" i="14"/>
  <c r="BG20" i="14"/>
  <c r="BF20" i="14"/>
  <c r="BE20" i="14"/>
  <c r="BD20" i="14"/>
  <c r="BC20" i="14"/>
  <c r="BB20" i="14"/>
  <c r="BA20" i="14"/>
  <c r="AZ20" i="14"/>
  <c r="AY20" i="14"/>
  <c r="AX20" i="14"/>
  <c r="AW20" i="14"/>
  <c r="AV20" i="14"/>
  <c r="AU20" i="14"/>
  <c r="AT20" i="14"/>
  <c r="AS20" i="14"/>
  <c r="AR20" i="14"/>
  <c r="AQ20" i="14"/>
  <c r="AP20" i="14"/>
  <c r="AO20" i="14"/>
  <c r="AN20" i="14"/>
  <c r="AM20" i="14"/>
  <c r="AL20" i="14"/>
  <c r="AK20" i="14"/>
  <c r="AJ20" i="14"/>
  <c r="AI20" i="14"/>
  <c r="AH20" i="14"/>
  <c r="AG20" i="14"/>
  <c r="AF20" i="14"/>
  <c r="AE20" i="14"/>
  <c r="AD20" i="14"/>
  <c r="AC20" i="14"/>
  <c r="AB20" i="14"/>
  <c r="AA20" i="14"/>
  <c r="Z20" i="14"/>
  <c r="Y20" i="14"/>
  <c r="X20" i="14"/>
  <c r="DW19" i="14"/>
  <c r="DV19" i="14"/>
  <c r="DU19" i="14"/>
  <c r="DT19" i="14"/>
  <c r="DS19" i="14"/>
  <c r="DR19" i="14"/>
  <c r="DQ19" i="14"/>
  <c r="DP19" i="14"/>
  <c r="DO19" i="14"/>
  <c r="DN19" i="14"/>
  <c r="DM19" i="14"/>
  <c r="DL19" i="14"/>
  <c r="DK19" i="14"/>
  <c r="DJ19" i="14"/>
  <c r="DI19" i="14"/>
  <c r="DH19" i="14"/>
  <c r="DG19" i="14"/>
  <c r="DF19" i="14"/>
  <c r="DE19" i="14"/>
  <c r="DD19" i="14"/>
  <c r="DC19" i="14"/>
  <c r="DB19" i="14"/>
  <c r="DA19" i="14"/>
  <c r="CZ19" i="14"/>
  <c r="CY19" i="14"/>
  <c r="CX19" i="14"/>
  <c r="CW19" i="14"/>
  <c r="CV19" i="14"/>
  <c r="CU19" i="14"/>
  <c r="CT19" i="14"/>
  <c r="CS19" i="14"/>
  <c r="CR19" i="14"/>
  <c r="CQ19" i="14"/>
  <c r="CP19" i="14"/>
  <c r="CO19" i="14"/>
  <c r="CN19" i="14"/>
  <c r="CM19" i="14"/>
  <c r="CL19" i="14"/>
  <c r="CK19" i="14"/>
  <c r="CJ19" i="14"/>
  <c r="CI19" i="14"/>
  <c r="CH19" i="14"/>
  <c r="CG19" i="14"/>
  <c r="CF19" i="14"/>
  <c r="CE19" i="14"/>
  <c r="CD19" i="14"/>
  <c r="CC19" i="14"/>
  <c r="CB19" i="14"/>
  <c r="CA19" i="14"/>
  <c r="BZ19" i="14"/>
  <c r="BY19" i="14"/>
  <c r="BX19" i="14"/>
  <c r="BW19" i="14"/>
  <c r="BV19" i="14"/>
  <c r="BU19" i="14"/>
  <c r="BT19" i="14"/>
  <c r="BS19" i="14"/>
  <c r="BR19" i="14"/>
  <c r="BQ19" i="14"/>
  <c r="BP19" i="14"/>
  <c r="BO19" i="14"/>
  <c r="BN19" i="14"/>
  <c r="BM19" i="14"/>
  <c r="BL19" i="14"/>
  <c r="BK19" i="14"/>
  <c r="BJ19" i="14"/>
  <c r="BI19" i="14"/>
  <c r="BH19" i="14"/>
  <c r="BG19" i="14"/>
  <c r="BF19" i="14"/>
  <c r="BE19" i="14"/>
  <c r="BD19" i="14"/>
  <c r="BC19" i="14"/>
  <c r="BB19" i="14"/>
  <c r="BA19" i="14"/>
  <c r="AZ19" i="14"/>
  <c r="AY19" i="14"/>
  <c r="AX19" i="14"/>
  <c r="AW19" i="14"/>
  <c r="AV19" i="14"/>
  <c r="AU19" i="14"/>
  <c r="AT19" i="14"/>
  <c r="AS19" i="14"/>
  <c r="AR19" i="14"/>
  <c r="AQ19" i="14"/>
  <c r="AP19" i="14"/>
  <c r="AO19" i="14"/>
  <c r="AN19" i="14"/>
  <c r="AM19" i="14"/>
  <c r="AL19" i="14"/>
  <c r="AK19" i="14"/>
  <c r="AJ19" i="14"/>
  <c r="AI19" i="14"/>
  <c r="AH19" i="14"/>
  <c r="AG19" i="14"/>
  <c r="AF19" i="14"/>
  <c r="AE19" i="14"/>
  <c r="AD19" i="14"/>
  <c r="AC19" i="14"/>
  <c r="AB19" i="14"/>
  <c r="AA19" i="14"/>
  <c r="Z19" i="14"/>
  <c r="Y19" i="14"/>
  <c r="X19" i="14"/>
  <c r="I7" i="14"/>
  <c r="DW6" i="14"/>
  <c r="DV6" i="14"/>
  <c r="DU6" i="14"/>
  <c r="DT6" i="14"/>
  <c r="DS6" i="14"/>
  <c r="DR6" i="14"/>
  <c r="DQ6" i="14"/>
  <c r="DP6" i="14"/>
  <c r="DO6" i="14"/>
  <c r="DN6" i="14"/>
  <c r="DM6" i="14"/>
  <c r="DL6" i="14"/>
  <c r="DK6" i="14"/>
  <c r="DJ6" i="14"/>
  <c r="DI6" i="14"/>
  <c r="DH6" i="14"/>
  <c r="DG6" i="14"/>
  <c r="DF6" i="14"/>
  <c r="DE6" i="14"/>
  <c r="DD6" i="14"/>
  <c r="DC6" i="14"/>
  <c r="DB6" i="14"/>
  <c r="DA6" i="14"/>
  <c r="CZ6" i="14"/>
  <c r="CY6" i="14"/>
  <c r="CX6" i="14"/>
  <c r="CW6" i="14"/>
  <c r="CV6" i="14"/>
  <c r="CU6" i="14"/>
  <c r="CT6" i="14"/>
  <c r="CS6" i="14"/>
  <c r="CR6" i="14"/>
  <c r="CQ6" i="14"/>
  <c r="CP6" i="14"/>
  <c r="CO6" i="14"/>
  <c r="CN6" i="14"/>
  <c r="CM6" i="14"/>
  <c r="CL6" i="14"/>
  <c r="CK6" i="14"/>
  <c r="CJ6" i="14"/>
  <c r="CI6" i="14"/>
  <c r="CH6" i="14"/>
  <c r="CG6" i="14"/>
  <c r="CF6" i="14"/>
  <c r="CE6" i="14"/>
  <c r="CD6" i="14"/>
  <c r="CC6" i="14"/>
  <c r="CB6" i="14"/>
  <c r="CA6" i="14"/>
  <c r="BZ6" i="14"/>
  <c r="BY6" i="14"/>
  <c r="BX6" i="14"/>
  <c r="BW6" i="14"/>
  <c r="BV6" i="14"/>
  <c r="BU6" i="14"/>
  <c r="BT6" i="14"/>
  <c r="BS6" i="14"/>
  <c r="BR6" i="14"/>
  <c r="BQ6" i="14"/>
  <c r="BP6" i="14"/>
  <c r="BO6" i="14"/>
  <c r="BN6" i="14"/>
  <c r="BM6" i="14"/>
  <c r="BL6" i="14"/>
  <c r="BK6" i="14"/>
  <c r="BJ6" i="14"/>
  <c r="BI6" i="14"/>
  <c r="BH6" i="14"/>
  <c r="BG6" i="14"/>
  <c r="BF6" i="14"/>
  <c r="BE6" i="14"/>
  <c r="BD6" i="14"/>
  <c r="BC6" i="14"/>
  <c r="BB6" i="14"/>
  <c r="BA6" i="14"/>
  <c r="AZ6" i="14"/>
  <c r="AY6" i="14"/>
  <c r="AX6" i="14"/>
  <c r="AW6" i="14"/>
  <c r="AV6" i="14"/>
  <c r="AU6" i="14"/>
  <c r="AT6" i="14"/>
  <c r="AS6" i="14"/>
  <c r="AR6" i="14"/>
  <c r="AQ6" i="14"/>
  <c r="AP6" i="14"/>
  <c r="AO6" i="14"/>
  <c r="AN6" i="14"/>
  <c r="AM6" i="14"/>
  <c r="AL6" i="14"/>
  <c r="AK6" i="14"/>
  <c r="AJ6" i="14"/>
  <c r="AI6" i="14"/>
  <c r="AH6" i="14"/>
  <c r="AG6" i="14"/>
  <c r="AF6" i="14"/>
  <c r="AE6" i="14"/>
  <c r="AD6" i="14"/>
  <c r="AC6" i="14"/>
  <c r="AB6" i="14"/>
  <c r="AA6" i="14"/>
  <c r="Z6" i="14"/>
  <c r="Y6" i="14"/>
  <c r="X6" i="14"/>
  <c r="Y3" i="14"/>
  <c r="Z3" i="14" s="1"/>
  <c r="AA3" i="14" l="1"/>
  <c r="Y2" i="14"/>
  <c r="Y120" i="14"/>
  <c r="AO120" i="14"/>
  <c r="BE120" i="14"/>
  <c r="BU120" i="14"/>
  <c r="CK120" i="14"/>
  <c r="DA120" i="14"/>
  <c r="DQ120" i="14"/>
  <c r="AC120" i="14"/>
  <c r="AS120" i="14"/>
  <c r="BI120" i="14"/>
  <c r="BY120" i="14"/>
  <c r="CO120" i="14"/>
  <c r="DE120" i="14"/>
  <c r="DU120" i="14"/>
  <c r="DO106" i="14"/>
  <c r="AE120" i="14"/>
  <c r="AU120" i="14"/>
  <c r="BK120" i="14"/>
  <c r="CA120" i="14"/>
  <c r="CQ120" i="14"/>
  <c r="DG120" i="14"/>
  <c r="DV120" i="14"/>
  <c r="DN120" i="14"/>
  <c r="DF120" i="14"/>
  <c r="CX120" i="14"/>
  <c r="CP120" i="14"/>
  <c r="CH120" i="14"/>
  <c r="BZ120" i="14"/>
  <c r="BR120" i="14"/>
  <c r="BJ120" i="14"/>
  <c r="BB120" i="14"/>
  <c r="AT120" i="14"/>
  <c r="AL120" i="14"/>
  <c r="AD120" i="14"/>
  <c r="DV106" i="14"/>
  <c r="DN106" i="14"/>
  <c r="DF106" i="14"/>
  <c r="CX106" i="14"/>
  <c r="CP106" i="14"/>
  <c r="CH106" i="14"/>
  <c r="BZ106" i="14"/>
  <c r="BR106" i="14"/>
  <c r="BJ106" i="14"/>
  <c r="BB106" i="14"/>
  <c r="AT106" i="14"/>
  <c r="AL106" i="14"/>
  <c r="AD106" i="14"/>
  <c r="DV105" i="14"/>
  <c r="DN105" i="14"/>
  <c r="DF105" i="14"/>
  <c r="CX105" i="14"/>
  <c r="CP105" i="14"/>
  <c r="CH105" i="14"/>
  <c r="BZ105" i="14"/>
  <c r="BR105" i="14"/>
  <c r="BJ105" i="14"/>
  <c r="BB105" i="14"/>
  <c r="AT105" i="14"/>
  <c r="AL105" i="14"/>
  <c r="AD105" i="14"/>
  <c r="DV104" i="14"/>
  <c r="DN104" i="14"/>
  <c r="DF104" i="14"/>
  <c r="CX104" i="14"/>
  <c r="CP104" i="14"/>
  <c r="CH104" i="14"/>
  <c r="BZ104" i="14"/>
  <c r="BR104" i="14"/>
  <c r="BJ104" i="14"/>
  <c r="BB104" i="14"/>
  <c r="AT104" i="14"/>
  <c r="AL104" i="14"/>
  <c r="AD104" i="14"/>
  <c r="DV103" i="14"/>
  <c r="DN103" i="14"/>
  <c r="DF103" i="14"/>
  <c r="CX103" i="14"/>
  <c r="CP103" i="14"/>
  <c r="CH103" i="14"/>
  <c r="BZ103" i="14"/>
  <c r="BR103" i="14"/>
  <c r="BJ103" i="14"/>
  <c r="BB103" i="14"/>
  <c r="AT103" i="14"/>
  <c r="AL103" i="14"/>
  <c r="AD103" i="14"/>
  <c r="DV102" i="14"/>
  <c r="DN102" i="14"/>
  <c r="DF102" i="14"/>
  <c r="CX102" i="14"/>
  <c r="CP102" i="14"/>
  <c r="CH102" i="14"/>
  <c r="BZ102" i="14"/>
  <c r="BR102" i="14"/>
  <c r="BJ102" i="14"/>
  <c r="BB102" i="14"/>
  <c r="AT102" i="14"/>
  <c r="AL102" i="14"/>
  <c r="AD102" i="14"/>
  <c r="DP88" i="14"/>
  <c r="DH88" i="14"/>
  <c r="CZ88" i="14"/>
  <c r="DT120" i="14"/>
  <c r="DL120" i="14"/>
  <c r="DD120" i="14"/>
  <c r="CV120" i="14"/>
  <c r="CN120" i="14"/>
  <c r="CF120" i="14"/>
  <c r="BX120" i="14"/>
  <c r="BP120" i="14"/>
  <c r="BH120" i="14"/>
  <c r="AZ120" i="14"/>
  <c r="AR120" i="14"/>
  <c r="AJ120" i="14"/>
  <c r="AB120" i="14"/>
  <c r="DT106" i="14"/>
  <c r="DL106" i="14"/>
  <c r="DD106" i="14"/>
  <c r="CV106" i="14"/>
  <c r="CN106" i="14"/>
  <c r="CF106" i="14"/>
  <c r="BX106" i="14"/>
  <c r="BP106" i="14"/>
  <c r="BH106" i="14"/>
  <c r="AZ106" i="14"/>
  <c r="AR106" i="14"/>
  <c r="AJ106" i="14"/>
  <c r="AB106" i="14"/>
  <c r="DT105" i="14"/>
  <c r="DL105" i="14"/>
  <c r="DD105" i="14"/>
  <c r="CV105" i="14"/>
  <c r="CN105" i="14"/>
  <c r="CF105" i="14"/>
  <c r="BX105" i="14"/>
  <c r="BP105" i="14"/>
  <c r="BH105" i="14"/>
  <c r="AZ105" i="14"/>
  <c r="AR105" i="14"/>
  <c r="AJ105" i="14"/>
  <c r="AB105" i="14"/>
  <c r="DT104" i="14"/>
  <c r="DL104" i="14"/>
  <c r="DD104" i="14"/>
  <c r="CV104" i="14"/>
  <c r="CN104" i="14"/>
  <c r="CF104" i="14"/>
  <c r="BX104" i="14"/>
  <c r="BP104" i="14"/>
  <c r="BH104" i="14"/>
  <c r="AZ104" i="14"/>
  <c r="AR104" i="14"/>
  <c r="AJ104" i="14"/>
  <c r="AB104" i="14"/>
  <c r="DT103" i="14"/>
  <c r="DL103" i="14"/>
  <c r="DD103" i="14"/>
  <c r="CV103" i="14"/>
  <c r="CN103" i="14"/>
  <c r="CF103" i="14"/>
  <c r="BX103" i="14"/>
  <c r="BP103" i="14"/>
  <c r="BH103" i="14"/>
  <c r="AZ103" i="14"/>
  <c r="AR103" i="14"/>
  <c r="AJ103" i="14"/>
  <c r="AB103" i="14"/>
  <c r="DT102" i="14"/>
  <c r="DL102" i="14"/>
  <c r="DD102" i="14"/>
  <c r="CV102" i="14"/>
  <c r="CN102" i="14"/>
  <c r="CF102" i="14"/>
  <c r="BX102" i="14"/>
  <c r="BP102" i="14"/>
  <c r="BH102" i="14"/>
  <c r="AZ102" i="14"/>
  <c r="AR102" i="14"/>
  <c r="AJ102" i="14"/>
  <c r="AB102" i="14"/>
  <c r="DV88" i="14"/>
  <c r="DN88" i="14"/>
  <c r="DF88" i="14"/>
  <c r="CX88" i="14"/>
  <c r="CP88" i="14"/>
  <c r="CH88" i="14"/>
  <c r="DS120" i="14"/>
  <c r="DK120" i="14"/>
  <c r="DC120" i="14"/>
  <c r="CU120" i="14"/>
  <c r="CM120" i="14"/>
  <c r="CE120" i="14"/>
  <c r="BW120" i="14"/>
  <c r="BO120" i="14"/>
  <c r="BG120" i="14"/>
  <c r="AY120" i="14"/>
  <c r="AQ120" i="14"/>
  <c r="AI120" i="14"/>
  <c r="AA120" i="14"/>
  <c r="DS106" i="14"/>
  <c r="DK106" i="14"/>
  <c r="DC106" i="14"/>
  <c r="CU106" i="14"/>
  <c r="CM106" i="14"/>
  <c r="CE106" i="14"/>
  <c r="BW106" i="14"/>
  <c r="BO106" i="14"/>
  <c r="BG106" i="14"/>
  <c r="AY106" i="14"/>
  <c r="AQ106" i="14"/>
  <c r="AI106" i="14"/>
  <c r="AA106" i="14"/>
  <c r="DS105" i="14"/>
  <c r="DK105" i="14"/>
  <c r="DC105" i="14"/>
  <c r="CU105" i="14"/>
  <c r="CM105" i="14"/>
  <c r="CE105" i="14"/>
  <c r="BW105" i="14"/>
  <c r="BO105" i="14"/>
  <c r="BG105" i="14"/>
  <c r="AY105" i="14"/>
  <c r="AQ105" i="14"/>
  <c r="AI105" i="14"/>
  <c r="AA105" i="14"/>
  <c r="DS104" i="14"/>
  <c r="DK104" i="14"/>
  <c r="DC104" i="14"/>
  <c r="CU104" i="14"/>
  <c r="CM104" i="14"/>
  <c r="CE104" i="14"/>
  <c r="BW104" i="14"/>
  <c r="BO104" i="14"/>
  <c r="BG104" i="14"/>
  <c r="AY104" i="14"/>
  <c r="AQ104" i="14"/>
  <c r="DR120" i="14"/>
  <c r="DJ120" i="14"/>
  <c r="DB120" i="14"/>
  <c r="CT120" i="14"/>
  <c r="CL120" i="14"/>
  <c r="CD120" i="14"/>
  <c r="BV120" i="14"/>
  <c r="BN120" i="14"/>
  <c r="BF120" i="14"/>
  <c r="AX120" i="14"/>
  <c r="AP120" i="14"/>
  <c r="AH120" i="14"/>
  <c r="Z120" i="14"/>
  <c r="DR106" i="14"/>
  <c r="DJ106" i="14"/>
  <c r="DB106" i="14"/>
  <c r="CT106" i="14"/>
  <c r="CL106" i="14"/>
  <c r="DQ106" i="14"/>
  <c r="AG120" i="14"/>
  <c r="AW120" i="14"/>
  <c r="BM120" i="14"/>
  <c r="CC120" i="14"/>
  <c r="CS120" i="14"/>
  <c r="DI120" i="14"/>
  <c r="Z2" i="14" l="1"/>
  <c r="AB3" i="14"/>
  <c r="AA2" i="14" l="1"/>
  <c r="AC3" i="14"/>
  <c r="AB2" i="14"/>
  <c r="AC2" i="14" l="1"/>
  <c r="AD3" i="14"/>
  <c r="AE3" i="14" l="1"/>
  <c r="AD2" i="14"/>
  <c r="AF3" i="14" l="1"/>
  <c r="AE2" i="14"/>
  <c r="AG3" i="14" l="1"/>
  <c r="AF2" i="14"/>
  <c r="H3" i="9"/>
  <c r="AH3" i="14" l="1"/>
  <c r="AG2" i="14"/>
  <c r="I8" i="11"/>
  <c r="J8" i="11"/>
  <c r="K8" i="11"/>
  <c r="AI3" i="14" l="1"/>
  <c r="AH2" i="14"/>
  <c r="M3" i="9"/>
  <c r="N3" i="9"/>
  <c r="O3" i="9"/>
  <c r="P3" i="9"/>
  <c r="Q3" i="9"/>
  <c r="R3" i="9"/>
  <c r="S3" i="9"/>
  <c r="T3" i="9"/>
  <c r="U3" i="9"/>
  <c r="V3" i="9"/>
  <c r="W3" i="9"/>
  <c r="X3" i="9"/>
  <c r="Y3" i="9"/>
  <c r="Z3" i="9"/>
  <c r="AA3" i="9"/>
  <c r="AB3" i="9"/>
  <c r="AC3" i="9"/>
  <c r="AD3" i="9"/>
  <c r="AE3" i="9"/>
  <c r="AF3" i="9"/>
  <c r="AG3" i="9"/>
  <c r="AH3" i="9"/>
  <c r="AI3" i="9"/>
  <c r="AJ3" i="9"/>
  <c r="I3" i="9"/>
  <c r="J3" i="9"/>
  <c r="K3" i="9"/>
  <c r="L3" i="9"/>
  <c r="AJ3" i="14" l="1"/>
  <c r="AI2" i="14"/>
  <c r="AK3" i="14" l="1"/>
  <c r="AJ2" i="14"/>
  <c r="AK2" i="14" l="1"/>
  <c r="AL3" i="14"/>
  <c r="AJ10" i="4"/>
  <c r="M10" i="4"/>
  <c r="N10" i="4"/>
  <c r="O10" i="4"/>
  <c r="P10" i="4"/>
  <c r="Q10" i="4"/>
  <c r="R10" i="4"/>
  <c r="S10" i="4"/>
  <c r="T10" i="4"/>
  <c r="U10" i="4"/>
  <c r="V10" i="4"/>
  <c r="W10" i="4"/>
  <c r="X10" i="4"/>
  <c r="Y10" i="4"/>
  <c r="Z10" i="4"/>
  <c r="AA10" i="4"/>
  <c r="AB10" i="4"/>
  <c r="AC10" i="4"/>
  <c r="AD10" i="4"/>
  <c r="AE10" i="4"/>
  <c r="AF10" i="4"/>
  <c r="AG10" i="4"/>
  <c r="AH10" i="4"/>
  <c r="AI10" i="4"/>
  <c r="L10" i="4"/>
  <c r="J10" i="4"/>
  <c r="K10" i="4"/>
  <c r="I10" i="4"/>
  <c r="H10" i="4"/>
  <c r="AM3" i="14" l="1"/>
  <c r="AL2" i="14"/>
  <c r="H8" i="4"/>
  <c r="I8" i="4" s="1"/>
  <c r="J8" i="4" s="1"/>
  <c r="K8" i="4" s="1"/>
  <c r="L8" i="4" s="1"/>
  <c r="M8" i="4" s="1"/>
  <c r="N8" i="4" s="1"/>
  <c r="O8" i="4" s="1"/>
  <c r="P8" i="4" s="1"/>
  <c r="Q8" i="4" s="1"/>
  <c r="R8" i="4" s="1"/>
  <c r="S8" i="4" s="1"/>
  <c r="T8" i="4" s="1"/>
  <c r="U8" i="4" s="1"/>
  <c r="V8" i="4" s="1"/>
  <c r="W8" i="4" s="1"/>
  <c r="X8" i="4" s="1"/>
  <c r="Y8" i="4" s="1"/>
  <c r="Z8" i="4" s="1"/>
  <c r="AA8" i="4" s="1"/>
  <c r="AB8" i="4" s="1"/>
  <c r="AC8" i="4" s="1"/>
  <c r="AD8" i="4" s="1"/>
  <c r="AE8" i="4" s="1"/>
  <c r="AF8" i="4" s="1"/>
  <c r="AG8" i="4" s="1"/>
  <c r="AH8" i="4" s="1"/>
  <c r="AI8" i="4" s="1"/>
  <c r="AJ8" i="4" s="1"/>
  <c r="AN3" i="14" l="1"/>
  <c r="AM2" i="14"/>
  <c r="AO3" i="14" l="1"/>
  <c r="AN2" i="14"/>
  <c r="AP3" i="14" l="1"/>
  <c r="AO2" i="14"/>
  <c r="H6" i="3"/>
  <c r="H7" i="3"/>
  <c r="AQ3" i="14" l="1"/>
  <c r="AP2" i="14"/>
  <c r="AJ3" i="6"/>
  <c r="AI3" i="6"/>
  <c r="AH3" i="6"/>
  <c r="AG3" i="6"/>
  <c r="AF3" i="6"/>
  <c r="AE3" i="6"/>
  <c r="AD3" i="6"/>
  <c r="AC3" i="6"/>
  <c r="AB3" i="6"/>
  <c r="AA3" i="6"/>
  <c r="Z3" i="6"/>
  <c r="Y3" i="6"/>
  <c r="X3" i="6"/>
  <c r="W3" i="6"/>
  <c r="V3" i="6"/>
  <c r="U3" i="6"/>
  <c r="T3" i="6"/>
  <c r="S3" i="6"/>
  <c r="R3" i="6"/>
  <c r="Q3" i="6"/>
  <c r="P3" i="6"/>
  <c r="O3" i="6"/>
  <c r="N3" i="6"/>
  <c r="M3" i="6"/>
  <c r="L3" i="6"/>
  <c r="K3" i="6"/>
  <c r="J3" i="6"/>
  <c r="I3" i="6"/>
  <c r="H3" i="6"/>
  <c r="AR3" i="14" l="1"/>
  <c r="AQ2" i="14"/>
  <c r="D3" i="2"/>
  <c r="AS3" i="14" l="1"/>
  <c r="AR2" i="14"/>
  <c r="E18" i="11"/>
  <c r="D18" i="11"/>
  <c r="E17" i="11"/>
  <c r="D17" i="11"/>
  <c r="E16" i="11"/>
  <c r="D16" i="11"/>
  <c r="E15" i="11"/>
  <c r="D15" i="11"/>
  <c r="E14" i="11"/>
  <c r="D14" i="11"/>
  <c r="AJ2" i="11"/>
  <c r="AI2" i="11"/>
  <c r="AH2" i="11"/>
  <c r="AG2" i="11"/>
  <c r="AF2" i="11"/>
  <c r="AE2" i="11"/>
  <c r="AD2" i="11"/>
  <c r="AC2" i="11"/>
  <c r="AB2" i="11"/>
  <c r="AA2" i="11"/>
  <c r="Z2" i="11"/>
  <c r="Y2" i="11"/>
  <c r="X2" i="11"/>
  <c r="W2" i="11"/>
  <c r="V2" i="11"/>
  <c r="U2" i="11"/>
  <c r="T2" i="11"/>
  <c r="S2" i="11"/>
  <c r="R2" i="11"/>
  <c r="Q2" i="11"/>
  <c r="P2" i="11"/>
  <c r="O2" i="11"/>
  <c r="N2" i="11"/>
  <c r="M2" i="11"/>
  <c r="L2" i="11"/>
  <c r="K2" i="11"/>
  <c r="J2" i="11"/>
  <c r="I2" i="11"/>
  <c r="H2" i="11"/>
  <c r="E68" i="10"/>
  <c r="D68" i="10"/>
  <c r="E67" i="10"/>
  <c r="D67" i="10"/>
  <c r="E66" i="10"/>
  <c r="D66" i="10"/>
  <c r="E65" i="10"/>
  <c r="D65" i="10"/>
  <c r="E64" i="10"/>
  <c r="D64" i="10"/>
  <c r="H43" i="10"/>
  <c r="H53" i="10" s="1"/>
  <c r="AJ2" i="10"/>
  <c r="AI2" i="10"/>
  <c r="AH2" i="10"/>
  <c r="AG2" i="10"/>
  <c r="AF2" i="10"/>
  <c r="AE2" i="10"/>
  <c r="AD2" i="10"/>
  <c r="AC2" i="10"/>
  <c r="AB2" i="10"/>
  <c r="AA2" i="10"/>
  <c r="Z2" i="10"/>
  <c r="Y2" i="10"/>
  <c r="X2" i="10"/>
  <c r="W2" i="10"/>
  <c r="V2" i="10"/>
  <c r="U2" i="10"/>
  <c r="T2" i="10"/>
  <c r="S2" i="10"/>
  <c r="R2" i="10"/>
  <c r="Q2" i="10"/>
  <c r="P2" i="10"/>
  <c r="O2" i="10"/>
  <c r="N2" i="10"/>
  <c r="M2" i="10"/>
  <c r="L2" i="10"/>
  <c r="K2" i="10"/>
  <c r="J2" i="10"/>
  <c r="I2" i="10"/>
  <c r="H2" i="10"/>
  <c r="E36" i="9"/>
  <c r="D36" i="9"/>
  <c r="E35" i="9"/>
  <c r="D35" i="9"/>
  <c r="E34" i="9"/>
  <c r="D34" i="9"/>
  <c r="E33" i="9"/>
  <c r="D33" i="9"/>
  <c r="E32" i="9"/>
  <c r="D32" i="9"/>
  <c r="AJ2" i="9"/>
  <c r="AI2" i="9"/>
  <c r="AH2" i="9"/>
  <c r="AG2" i="9"/>
  <c r="AF2" i="9"/>
  <c r="AE2" i="9"/>
  <c r="AD2" i="9"/>
  <c r="AC2" i="9"/>
  <c r="AB2" i="9"/>
  <c r="AA2" i="9"/>
  <c r="Z2" i="9"/>
  <c r="Y2" i="9"/>
  <c r="X2" i="9"/>
  <c r="W2" i="9"/>
  <c r="V2" i="9"/>
  <c r="U2" i="9"/>
  <c r="T2" i="9"/>
  <c r="S2" i="9"/>
  <c r="R2" i="9"/>
  <c r="Q2" i="9"/>
  <c r="P2" i="9"/>
  <c r="O2" i="9"/>
  <c r="N2" i="9"/>
  <c r="M2" i="9"/>
  <c r="L2" i="9"/>
  <c r="K2" i="9"/>
  <c r="J2" i="9"/>
  <c r="I2" i="9"/>
  <c r="H2" i="9"/>
  <c r="D81" i="8"/>
  <c r="C81" i="8"/>
  <c r="D80" i="8"/>
  <c r="C80" i="8"/>
  <c r="D79" i="8"/>
  <c r="C79" i="8"/>
  <c r="D78" i="8"/>
  <c r="C78" i="8"/>
  <c r="D77" i="8"/>
  <c r="C77" i="8"/>
  <c r="AJ3" i="8"/>
  <c r="AI3" i="8"/>
  <c r="AH3" i="8"/>
  <c r="AG3" i="8"/>
  <c r="AF3" i="8"/>
  <c r="AE3" i="8"/>
  <c r="AD3" i="8"/>
  <c r="AC3" i="8"/>
  <c r="AB3" i="8"/>
  <c r="AA3" i="8"/>
  <c r="Z3" i="8"/>
  <c r="Y3" i="8"/>
  <c r="X3" i="8"/>
  <c r="W3" i="8"/>
  <c r="V3" i="8"/>
  <c r="U3" i="8"/>
  <c r="T3" i="8"/>
  <c r="S3" i="8"/>
  <c r="R3" i="8"/>
  <c r="Q3" i="8"/>
  <c r="P3" i="8"/>
  <c r="O3" i="8"/>
  <c r="N3" i="8"/>
  <c r="M3" i="8"/>
  <c r="L3" i="8"/>
  <c r="K3" i="8"/>
  <c r="J3" i="8"/>
  <c r="I3" i="8"/>
  <c r="H3" i="8"/>
  <c r="E17" i="6"/>
  <c r="D17" i="6"/>
  <c r="E16" i="6"/>
  <c r="D16" i="6"/>
  <c r="E15" i="6"/>
  <c r="D15" i="6"/>
  <c r="E14" i="6"/>
  <c r="D14" i="6"/>
  <c r="E13" i="6"/>
  <c r="D13" i="6"/>
  <c r="AJ2" i="6"/>
  <c r="AI2" i="6"/>
  <c r="AH2" i="6"/>
  <c r="AG2" i="6"/>
  <c r="AF2" i="6"/>
  <c r="AE2" i="6"/>
  <c r="AD2" i="6"/>
  <c r="AC2" i="6"/>
  <c r="AB2" i="6"/>
  <c r="AA2" i="6"/>
  <c r="Z2" i="6"/>
  <c r="Y2" i="6"/>
  <c r="X2" i="6"/>
  <c r="W2" i="6"/>
  <c r="V2" i="6"/>
  <c r="U2" i="6"/>
  <c r="T2" i="6"/>
  <c r="S2" i="6"/>
  <c r="R2" i="6"/>
  <c r="Q2" i="6"/>
  <c r="P2" i="6"/>
  <c r="O2" i="6"/>
  <c r="N2" i="6"/>
  <c r="M2" i="6"/>
  <c r="L2" i="6"/>
  <c r="K2" i="6"/>
  <c r="J2" i="6"/>
  <c r="I2" i="6"/>
  <c r="H2" i="6"/>
  <c r="E68" i="5"/>
  <c r="D68" i="5"/>
  <c r="E67" i="5"/>
  <c r="D67" i="5"/>
  <c r="E66" i="5"/>
  <c r="D66" i="5"/>
  <c r="E65" i="5"/>
  <c r="D65" i="5"/>
  <c r="E64" i="5"/>
  <c r="D64" i="5"/>
  <c r="AJ2" i="5"/>
  <c r="AI2" i="5"/>
  <c r="AH2" i="5"/>
  <c r="AG2" i="5"/>
  <c r="AF2" i="5"/>
  <c r="AE2" i="5"/>
  <c r="AD2" i="5"/>
  <c r="AC2" i="5"/>
  <c r="AB2" i="5"/>
  <c r="AA2" i="5"/>
  <c r="Z2" i="5"/>
  <c r="Y2" i="5"/>
  <c r="X2" i="5"/>
  <c r="W2" i="5"/>
  <c r="V2" i="5"/>
  <c r="U2" i="5"/>
  <c r="T2" i="5"/>
  <c r="S2" i="5"/>
  <c r="R2" i="5"/>
  <c r="Q2" i="5"/>
  <c r="P2" i="5"/>
  <c r="O2" i="5"/>
  <c r="N2" i="5"/>
  <c r="M2" i="5"/>
  <c r="L2" i="5"/>
  <c r="K2" i="5"/>
  <c r="J2" i="5"/>
  <c r="I2" i="5"/>
  <c r="H2" i="5"/>
  <c r="E32" i="4"/>
  <c r="D32" i="4"/>
  <c r="E31" i="4"/>
  <c r="D31" i="4"/>
  <c r="E30" i="4"/>
  <c r="D30" i="4"/>
  <c r="E29" i="4"/>
  <c r="D29" i="4"/>
  <c r="E28" i="4"/>
  <c r="D28" i="4"/>
  <c r="AJ2" i="4"/>
  <c r="AI2" i="4"/>
  <c r="AH2" i="4"/>
  <c r="AG2" i="4"/>
  <c r="AF2" i="4"/>
  <c r="AE2" i="4"/>
  <c r="AD2" i="4"/>
  <c r="AC2" i="4"/>
  <c r="AB2" i="4"/>
  <c r="AA2" i="4"/>
  <c r="Z2" i="4"/>
  <c r="Y2" i="4"/>
  <c r="X2" i="4"/>
  <c r="W2" i="4"/>
  <c r="V2" i="4"/>
  <c r="U2" i="4"/>
  <c r="T2" i="4"/>
  <c r="S2" i="4"/>
  <c r="R2" i="4"/>
  <c r="Q2" i="4"/>
  <c r="P2" i="4"/>
  <c r="O2" i="4"/>
  <c r="N2" i="4"/>
  <c r="M2" i="4"/>
  <c r="L2" i="4"/>
  <c r="K2" i="4"/>
  <c r="J2" i="4"/>
  <c r="I2" i="4"/>
  <c r="H2" i="4"/>
  <c r="I104" i="2"/>
  <c r="I103" i="2"/>
  <c r="I102" i="2"/>
  <c r="I101" i="2"/>
  <c r="I100" i="2"/>
  <c r="G22" i="2"/>
  <c r="F22" i="2"/>
  <c r="E22" i="2"/>
  <c r="D7" i="2"/>
  <c r="E21" i="3"/>
  <c r="E25" i="3"/>
  <c r="E24" i="3"/>
  <c r="E23" i="3"/>
  <c r="E22" i="3"/>
  <c r="I17" i="3"/>
  <c r="H17" i="3"/>
  <c r="I13" i="3"/>
  <c r="H13" i="3"/>
  <c r="I4" i="3"/>
  <c r="H4" i="3"/>
  <c r="AJ8" i="11"/>
  <c r="AF22" i="2" s="1"/>
  <c r="AI8" i="11"/>
  <c r="AE22" i="2" s="1"/>
  <c r="AH8" i="11"/>
  <c r="AD22" i="2" s="1"/>
  <c r="AG8" i="11"/>
  <c r="AC22" i="2" s="1"/>
  <c r="AF8" i="11"/>
  <c r="AB22" i="2" s="1"/>
  <c r="AE8" i="11"/>
  <c r="AA22" i="2" s="1"/>
  <c r="AD8" i="11"/>
  <c r="Z22" i="2" s="1"/>
  <c r="AC8" i="11"/>
  <c r="Y22" i="2" s="1"/>
  <c r="AB8" i="11"/>
  <c r="X22" i="2" s="1"/>
  <c r="AA8" i="11"/>
  <c r="W22" i="2" s="1"/>
  <c r="Z8" i="11"/>
  <c r="V22" i="2" s="1"/>
  <c r="Y8" i="11"/>
  <c r="U22" i="2" s="1"/>
  <c r="X8" i="11"/>
  <c r="T22" i="2" s="1"/>
  <c r="W8" i="11"/>
  <c r="S22" i="2" s="1"/>
  <c r="V8" i="11"/>
  <c r="R22" i="2" s="1"/>
  <c r="U8" i="11"/>
  <c r="Q22" i="2" s="1"/>
  <c r="T8" i="11"/>
  <c r="P22" i="2" s="1"/>
  <c r="S8" i="11"/>
  <c r="O22" i="2" s="1"/>
  <c r="R8" i="11"/>
  <c r="N22" i="2" s="1"/>
  <c r="Q8" i="11"/>
  <c r="M22" i="2" s="1"/>
  <c r="P8" i="11"/>
  <c r="L22" i="2" s="1"/>
  <c r="O8" i="11"/>
  <c r="K22" i="2" s="1"/>
  <c r="N8" i="11"/>
  <c r="J22" i="2" s="1"/>
  <c r="M8" i="11"/>
  <c r="I22" i="2" s="1"/>
  <c r="L8" i="11"/>
  <c r="H22" i="2" s="1"/>
  <c r="H8" i="11"/>
  <c r="D22" i="2" s="1"/>
  <c r="S60" i="10"/>
  <c r="R60" i="10"/>
  <c r="Q60" i="10"/>
  <c r="P60" i="10"/>
  <c r="O60" i="10"/>
  <c r="N60" i="10"/>
  <c r="M60" i="10"/>
  <c r="L60" i="10"/>
  <c r="K60" i="10"/>
  <c r="J60" i="10"/>
  <c r="I60" i="10"/>
  <c r="H60" i="10"/>
  <c r="AJ58" i="10"/>
  <c r="AI58" i="10"/>
  <c r="AH58" i="10"/>
  <c r="AG58" i="10"/>
  <c r="AF58" i="10"/>
  <c r="AE58" i="10"/>
  <c r="AD58" i="10"/>
  <c r="AC58" i="10"/>
  <c r="AB58" i="10"/>
  <c r="AA58" i="10"/>
  <c r="Z58" i="10"/>
  <c r="Y58" i="10"/>
  <c r="X58" i="10"/>
  <c r="W58" i="10"/>
  <c r="V58" i="10"/>
  <c r="U58" i="10"/>
  <c r="T58" i="10"/>
  <c r="S58" i="10"/>
  <c r="R58" i="10"/>
  <c r="Q58" i="10"/>
  <c r="P58" i="10"/>
  <c r="O58" i="10"/>
  <c r="N58" i="10"/>
  <c r="M58" i="10"/>
  <c r="L58" i="10"/>
  <c r="K58" i="10"/>
  <c r="J58" i="10"/>
  <c r="I58" i="10"/>
  <c r="H58" i="10"/>
  <c r="AJ73" i="8"/>
  <c r="AJ36" i="10" s="1"/>
  <c r="AI73" i="8"/>
  <c r="AI36" i="10" s="1"/>
  <c r="AH73" i="8"/>
  <c r="AH36" i="10" s="1"/>
  <c r="AG73" i="8"/>
  <c r="AG36" i="10" s="1"/>
  <c r="AF73" i="8"/>
  <c r="AF36" i="10" s="1"/>
  <c r="AE73" i="8"/>
  <c r="AE36" i="10" s="1"/>
  <c r="AD73" i="8"/>
  <c r="AD36" i="10" s="1"/>
  <c r="AC73" i="8"/>
  <c r="AC36" i="10" s="1"/>
  <c r="AB73" i="8"/>
  <c r="AB36" i="10" s="1"/>
  <c r="AA73" i="8"/>
  <c r="AA36" i="10" s="1"/>
  <c r="Z73" i="8"/>
  <c r="Z36" i="10" s="1"/>
  <c r="Y73" i="8"/>
  <c r="Y36" i="10" s="1"/>
  <c r="X73" i="8"/>
  <c r="X36" i="10" s="1"/>
  <c r="W73" i="8"/>
  <c r="W36" i="10" s="1"/>
  <c r="V73" i="8"/>
  <c r="V36" i="10" s="1"/>
  <c r="U73" i="8"/>
  <c r="U36" i="10" s="1"/>
  <c r="T73" i="8"/>
  <c r="T36" i="10" s="1"/>
  <c r="S73" i="8"/>
  <c r="S36" i="10" s="1"/>
  <c r="R73" i="8"/>
  <c r="R36" i="10" s="1"/>
  <c r="Q73" i="8"/>
  <c r="Q36" i="10" s="1"/>
  <c r="P73" i="8"/>
  <c r="P36" i="10" s="1"/>
  <c r="O73" i="8"/>
  <c r="O36" i="10" s="1"/>
  <c r="N73" i="8"/>
  <c r="N36" i="10" s="1"/>
  <c r="M73" i="8"/>
  <c r="M36" i="10" s="1"/>
  <c r="L73" i="8"/>
  <c r="L36" i="10" s="1"/>
  <c r="K73" i="8"/>
  <c r="K36" i="10" s="1"/>
  <c r="J73" i="8"/>
  <c r="J36" i="10" s="1"/>
  <c r="I73" i="8"/>
  <c r="I36" i="10" s="1"/>
  <c r="H73" i="8"/>
  <c r="H36" i="10" s="1"/>
  <c r="AJ70" i="8"/>
  <c r="AJ35" i="10" s="1"/>
  <c r="AI70" i="8"/>
  <c r="AI35" i="10" s="1"/>
  <c r="AH70" i="8"/>
  <c r="AH35" i="10" s="1"/>
  <c r="AG70" i="8"/>
  <c r="AG35" i="10" s="1"/>
  <c r="AF70" i="8"/>
  <c r="AF35" i="10" s="1"/>
  <c r="AE70" i="8"/>
  <c r="AE35" i="10" s="1"/>
  <c r="AD70" i="8"/>
  <c r="AD35" i="10" s="1"/>
  <c r="AC70" i="8"/>
  <c r="AC35" i="10" s="1"/>
  <c r="AB70" i="8"/>
  <c r="AB35" i="10" s="1"/>
  <c r="AA70" i="8"/>
  <c r="AA35" i="10" s="1"/>
  <c r="Z70" i="8"/>
  <c r="Z35" i="10" s="1"/>
  <c r="Y70" i="8"/>
  <c r="Y35" i="10" s="1"/>
  <c r="X70" i="8"/>
  <c r="X35" i="10" s="1"/>
  <c r="W70" i="8"/>
  <c r="W35" i="10" s="1"/>
  <c r="V70" i="8"/>
  <c r="V35" i="10" s="1"/>
  <c r="U70" i="8"/>
  <c r="T70" i="8"/>
  <c r="T35" i="10" s="1"/>
  <c r="S70" i="8"/>
  <c r="R70" i="8"/>
  <c r="Q70" i="8"/>
  <c r="P70" i="8"/>
  <c r="P35" i="10" s="1"/>
  <c r="O70" i="8"/>
  <c r="O35" i="10" s="1"/>
  <c r="N70" i="8"/>
  <c r="N35" i="10" s="1"/>
  <c r="M70" i="8"/>
  <c r="L70" i="8"/>
  <c r="K70" i="8"/>
  <c r="K35" i="10" s="1"/>
  <c r="J70" i="8"/>
  <c r="J35" i="10" s="1"/>
  <c r="I70" i="8"/>
  <c r="I35" i="10" s="1"/>
  <c r="H70" i="8"/>
  <c r="H35" i="10" s="1"/>
  <c r="AJ67" i="8"/>
  <c r="AJ34" i="10" s="1"/>
  <c r="AI67" i="8"/>
  <c r="AI34" i="10" s="1"/>
  <c r="AH67" i="8"/>
  <c r="AH34" i="10" s="1"/>
  <c r="AG67" i="8"/>
  <c r="AG34" i="10" s="1"/>
  <c r="AF67" i="8"/>
  <c r="AF34" i="10" s="1"/>
  <c r="AE67" i="8"/>
  <c r="AE34" i="10" s="1"/>
  <c r="AD67" i="8"/>
  <c r="AD34" i="10" s="1"/>
  <c r="AC67" i="8"/>
  <c r="AC34" i="10" s="1"/>
  <c r="AB67" i="8"/>
  <c r="AB34" i="10" s="1"/>
  <c r="AA67" i="8"/>
  <c r="AA34" i="10" s="1"/>
  <c r="Z67" i="8"/>
  <c r="Z34" i="10" s="1"/>
  <c r="Y67" i="8"/>
  <c r="Y34" i="10" s="1"/>
  <c r="X67" i="8"/>
  <c r="X34" i="10" s="1"/>
  <c r="W67" i="8"/>
  <c r="W34" i="10" s="1"/>
  <c r="V67" i="8"/>
  <c r="V34" i="10" s="1"/>
  <c r="U67" i="8"/>
  <c r="U34" i="10" s="1"/>
  <c r="T67" i="8"/>
  <c r="T34" i="10" s="1"/>
  <c r="S67" i="8"/>
  <c r="S34" i="10" s="1"/>
  <c r="R67" i="8"/>
  <c r="R34" i="10" s="1"/>
  <c r="Q67" i="8"/>
  <c r="Q34" i="10" s="1"/>
  <c r="P67" i="8"/>
  <c r="P34" i="10" s="1"/>
  <c r="O67" i="8"/>
  <c r="O34" i="10" s="1"/>
  <c r="N67" i="8"/>
  <c r="N34" i="10" s="1"/>
  <c r="M67" i="8"/>
  <c r="L67" i="8"/>
  <c r="K67" i="8"/>
  <c r="K34" i="10" s="1"/>
  <c r="J67" i="8"/>
  <c r="J34" i="10" s="1"/>
  <c r="I67" i="8"/>
  <c r="I34" i="10" s="1"/>
  <c r="H67" i="8"/>
  <c r="H34" i="10" s="1"/>
  <c r="AJ64" i="8"/>
  <c r="AJ33" i="10" s="1"/>
  <c r="AI64" i="8"/>
  <c r="AI33" i="10" s="1"/>
  <c r="AH64" i="8"/>
  <c r="AH33" i="10" s="1"/>
  <c r="AG64" i="8"/>
  <c r="AG33" i="10" s="1"/>
  <c r="AF64" i="8"/>
  <c r="AF33" i="10" s="1"/>
  <c r="AE64" i="8"/>
  <c r="AE33" i="10" s="1"/>
  <c r="AD64" i="8"/>
  <c r="AD33" i="10" s="1"/>
  <c r="AC64" i="8"/>
  <c r="AC33" i="10" s="1"/>
  <c r="AB64" i="8"/>
  <c r="AB33" i="10" s="1"/>
  <c r="AA64" i="8"/>
  <c r="AA33" i="10" s="1"/>
  <c r="Z64" i="8"/>
  <c r="Z33" i="10" s="1"/>
  <c r="Y64" i="8"/>
  <c r="Y33" i="10" s="1"/>
  <c r="X64" i="8"/>
  <c r="X33" i="10" s="1"/>
  <c r="W64" i="8"/>
  <c r="W33" i="10" s="1"/>
  <c r="V64" i="8"/>
  <c r="V33" i="10" s="1"/>
  <c r="U64" i="8"/>
  <c r="U33" i="10" s="1"/>
  <c r="T64" i="8"/>
  <c r="T33" i="10" s="1"/>
  <c r="S64" i="8"/>
  <c r="S33" i="10" s="1"/>
  <c r="R64" i="8"/>
  <c r="R33" i="10" s="1"/>
  <c r="Q64" i="8"/>
  <c r="Q33" i="10" s="1"/>
  <c r="P64" i="8"/>
  <c r="P33" i="10" s="1"/>
  <c r="O64" i="8"/>
  <c r="O33" i="10" s="1"/>
  <c r="N64" i="8"/>
  <c r="N33" i="10" s="1"/>
  <c r="M64" i="8"/>
  <c r="M33" i="10" s="1"/>
  <c r="L64" i="8"/>
  <c r="L33" i="10" s="1"/>
  <c r="K64" i="8"/>
  <c r="K33" i="10" s="1"/>
  <c r="J64" i="8"/>
  <c r="J33" i="10" s="1"/>
  <c r="I64" i="8"/>
  <c r="I33" i="10" s="1"/>
  <c r="H64" i="8"/>
  <c r="H33" i="10" s="1"/>
  <c r="AJ61" i="8"/>
  <c r="AJ32" i="10" s="1"/>
  <c r="AI61" i="8"/>
  <c r="AI32" i="10" s="1"/>
  <c r="AH61" i="8"/>
  <c r="AH32" i="10" s="1"/>
  <c r="AG61" i="8"/>
  <c r="AG32" i="10" s="1"/>
  <c r="AF61" i="8"/>
  <c r="AF32" i="10" s="1"/>
  <c r="AE61" i="8"/>
  <c r="AE32" i="10" s="1"/>
  <c r="AD61" i="8"/>
  <c r="AD32" i="10" s="1"/>
  <c r="AC61" i="8"/>
  <c r="AC32" i="10" s="1"/>
  <c r="AB61" i="8"/>
  <c r="AB32" i="10" s="1"/>
  <c r="AA61" i="8"/>
  <c r="AA32" i="10" s="1"/>
  <c r="Z61" i="8"/>
  <c r="Z32" i="10" s="1"/>
  <c r="Y61" i="8"/>
  <c r="Y32" i="10" s="1"/>
  <c r="X61" i="8"/>
  <c r="X32" i="10" s="1"/>
  <c r="W61" i="8"/>
  <c r="W32" i="10" s="1"/>
  <c r="V61" i="8"/>
  <c r="V32" i="10" s="1"/>
  <c r="U61" i="8"/>
  <c r="U32" i="10" s="1"/>
  <c r="T61" i="8"/>
  <c r="T32" i="10" s="1"/>
  <c r="S61" i="8"/>
  <c r="S32" i="10" s="1"/>
  <c r="R61" i="8"/>
  <c r="R32" i="10" s="1"/>
  <c r="Q61" i="8"/>
  <c r="Q32" i="10" s="1"/>
  <c r="P61" i="8"/>
  <c r="P32" i="10" s="1"/>
  <c r="O61" i="8"/>
  <c r="O32" i="10" s="1"/>
  <c r="N61" i="8"/>
  <c r="N32" i="10" s="1"/>
  <c r="M61" i="8"/>
  <c r="M32" i="10" s="1"/>
  <c r="L61" i="8"/>
  <c r="L32" i="10" s="1"/>
  <c r="K61" i="8"/>
  <c r="K32" i="10" s="1"/>
  <c r="J61" i="8"/>
  <c r="J32" i="10" s="1"/>
  <c r="I61" i="8"/>
  <c r="I32" i="10" s="1"/>
  <c r="H61" i="8"/>
  <c r="H32" i="10" s="1"/>
  <c r="AJ58" i="8"/>
  <c r="AJ30" i="10" s="1"/>
  <c r="AI58" i="8"/>
  <c r="AI30" i="10" s="1"/>
  <c r="AH58" i="8"/>
  <c r="AH30" i="10" s="1"/>
  <c r="AG58" i="8"/>
  <c r="AG30" i="10" s="1"/>
  <c r="AF58" i="8"/>
  <c r="AF30" i="10" s="1"/>
  <c r="AE58" i="8"/>
  <c r="AE30" i="10" s="1"/>
  <c r="AD58" i="8"/>
  <c r="AD30" i="10" s="1"/>
  <c r="AC58" i="8"/>
  <c r="AC30" i="10" s="1"/>
  <c r="AB58" i="8"/>
  <c r="AB30" i="10" s="1"/>
  <c r="AA58" i="8"/>
  <c r="AA30" i="10" s="1"/>
  <c r="Z58" i="8"/>
  <c r="Z30" i="10" s="1"/>
  <c r="Y58" i="8"/>
  <c r="Y30" i="10" s="1"/>
  <c r="X58" i="8"/>
  <c r="X30" i="10" s="1"/>
  <c r="W58" i="8"/>
  <c r="W30" i="10" s="1"/>
  <c r="V58" i="8"/>
  <c r="V30" i="10" s="1"/>
  <c r="U58" i="8"/>
  <c r="U30" i="10" s="1"/>
  <c r="T58" i="8"/>
  <c r="T30" i="10" s="1"/>
  <c r="S58" i="8"/>
  <c r="S30" i="10" s="1"/>
  <c r="R58" i="8"/>
  <c r="R30" i="10" s="1"/>
  <c r="Q58" i="8"/>
  <c r="Q30" i="10" s="1"/>
  <c r="P58" i="8"/>
  <c r="P30" i="10" s="1"/>
  <c r="O58" i="8"/>
  <c r="O30" i="10" s="1"/>
  <c r="N58" i="8"/>
  <c r="N30" i="10" s="1"/>
  <c r="M58" i="8"/>
  <c r="M30" i="10" s="1"/>
  <c r="L58" i="8"/>
  <c r="L30" i="10" s="1"/>
  <c r="K58" i="8"/>
  <c r="K30" i="10" s="1"/>
  <c r="J58" i="8"/>
  <c r="J30" i="10" s="1"/>
  <c r="I58" i="8"/>
  <c r="I30" i="10" s="1"/>
  <c r="H58" i="8"/>
  <c r="H30" i="10" s="1"/>
  <c r="AJ55" i="8"/>
  <c r="AI55" i="8"/>
  <c r="AH55" i="8"/>
  <c r="AG55" i="8"/>
  <c r="AF55" i="8"/>
  <c r="AE55" i="8"/>
  <c r="AD55" i="8"/>
  <c r="AC55" i="8"/>
  <c r="AB55" i="8"/>
  <c r="AA55" i="8"/>
  <c r="Z55" i="8"/>
  <c r="Y55" i="8"/>
  <c r="X55" i="8"/>
  <c r="W55" i="8"/>
  <c r="V55" i="8"/>
  <c r="U55" i="8"/>
  <c r="T55" i="8"/>
  <c r="S55" i="8"/>
  <c r="R55" i="8"/>
  <c r="Q55" i="8"/>
  <c r="P55" i="8"/>
  <c r="O55" i="8"/>
  <c r="N55" i="8"/>
  <c r="M55" i="8"/>
  <c r="L55" i="8"/>
  <c r="K55" i="8"/>
  <c r="K6" i="10" s="1"/>
  <c r="J55" i="8"/>
  <c r="J6" i="10" s="1"/>
  <c r="I55" i="8"/>
  <c r="I6" i="10" s="1"/>
  <c r="H55" i="8"/>
  <c r="H6" i="10" s="1"/>
  <c r="AJ51" i="8"/>
  <c r="AI51" i="8"/>
  <c r="AH51" i="8"/>
  <c r="AG51" i="8"/>
  <c r="AF51" i="8"/>
  <c r="AE51" i="8"/>
  <c r="AD51" i="8"/>
  <c r="AC51" i="8"/>
  <c r="AB51" i="8"/>
  <c r="AA51" i="8"/>
  <c r="Z51" i="8"/>
  <c r="Y51" i="8"/>
  <c r="X51" i="8"/>
  <c r="W51" i="8"/>
  <c r="V51" i="8"/>
  <c r="U51" i="8"/>
  <c r="T51" i="8"/>
  <c r="S51" i="8"/>
  <c r="R51" i="8"/>
  <c r="Q51" i="8"/>
  <c r="P51" i="8"/>
  <c r="O51" i="8"/>
  <c r="N51" i="8"/>
  <c r="M51" i="8"/>
  <c r="L51" i="8"/>
  <c r="K51" i="8"/>
  <c r="K5" i="10" s="1"/>
  <c r="J51" i="8"/>
  <c r="J5" i="10" s="1"/>
  <c r="I51" i="8"/>
  <c r="I5" i="10" s="1"/>
  <c r="H51" i="8"/>
  <c r="H5" i="10" s="1"/>
  <c r="AJ48" i="8"/>
  <c r="AJ4" i="10" s="1"/>
  <c r="AI48" i="8"/>
  <c r="AI4" i="10" s="1"/>
  <c r="AH48" i="8"/>
  <c r="AH4" i="10" s="1"/>
  <c r="AG48" i="8"/>
  <c r="AG4" i="10" s="1"/>
  <c r="AF48" i="8"/>
  <c r="AF4" i="10" s="1"/>
  <c r="AE48" i="8"/>
  <c r="AD48" i="8"/>
  <c r="AD4" i="10" s="1"/>
  <c r="AC48" i="8"/>
  <c r="AC4" i="10" s="1"/>
  <c r="AB48" i="8"/>
  <c r="AB4" i="10" s="1"/>
  <c r="AA48" i="8"/>
  <c r="AA4" i="10" s="1"/>
  <c r="Z48" i="8"/>
  <c r="Z4" i="10" s="1"/>
  <c r="Y48" i="8"/>
  <c r="Y4" i="10" s="1"/>
  <c r="X48" i="8"/>
  <c r="X4" i="10" s="1"/>
  <c r="W48" i="8"/>
  <c r="W4" i="10" s="1"/>
  <c r="V48" i="8"/>
  <c r="V4" i="10" s="1"/>
  <c r="U48" i="8"/>
  <c r="U4" i="10" s="1"/>
  <c r="T48" i="8"/>
  <c r="T4" i="10" s="1"/>
  <c r="S48" i="8"/>
  <c r="S4" i="10" s="1"/>
  <c r="R48" i="8"/>
  <c r="R4" i="10" s="1"/>
  <c r="Q48" i="8"/>
  <c r="Q4" i="10" s="1"/>
  <c r="P48" i="8"/>
  <c r="P4" i="10" s="1"/>
  <c r="O48" i="8"/>
  <c r="N48" i="8"/>
  <c r="N4" i="10" s="1"/>
  <c r="M48" i="8"/>
  <c r="M4" i="10" s="1"/>
  <c r="L48" i="8"/>
  <c r="L4" i="10" s="1"/>
  <c r="K48" i="8"/>
  <c r="J48" i="8"/>
  <c r="J4" i="10" s="1"/>
  <c r="I48" i="8"/>
  <c r="I4" i="10" s="1"/>
  <c r="H48" i="8"/>
  <c r="H4" i="10" s="1"/>
  <c r="AJ45" i="8"/>
  <c r="AI45" i="8"/>
  <c r="AI3" i="10" s="1"/>
  <c r="AH45" i="8"/>
  <c r="AH3" i="10" s="1"/>
  <c r="AG45" i="8"/>
  <c r="AG3" i="10" s="1"/>
  <c r="AF45" i="8"/>
  <c r="AE45" i="8"/>
  <c r="AE3" i="10" s="1"/>
  <c r="AD45" i="8"/>
  <c r="AD3" i="10" s="1"/>
  <c r="AC45" i="8"/>
  <c r="AC3" i="10" s="1"/>
  <c r="AB45" i="8"/>
  <c r="AA45" i="8"/>
  <c r="AA3" i="10" s="1"/>
  <c r="Z45" i="8"/>
  <c r="Z3" i="10" s="1"/>
  <c r="Y45" i="8"/>
  <c r="Y3" i="10" s="1"/>
  <c r="X45" i="8"/>
  <c r="W45" i="8"/>
  <c r="V45" i="8"/>
  <c r="V3" i="10" s="1"/>
  <c r="U45" i="8"/>
  <c r="U3" i="10" s="1"/>
  <c r="T45" i="8"/>
  <c r="S45" i="8"/>
  <c r="S3" i="10" s="1"/>
  <c r="R45" i="8"/>
  <c r="R3" i="10" s="1"/>
  <c r="Q45" i="8"/>
  <c r="Q3" i="10" s="1"/>
  <c r="P45" i="8"/>
  <c r="P3" i="10" s="1"/>
  <c r="O45" i="8"/>
  <c r="O3" i="10" s="1"/>
  <c r="N45" i="8"/>
  <c r="N3" i="10" s="1"/>
  <c r="M45" i="8"/>
  <c r="M3" i="10" s="1"/>
  <c r="L45" i="8"/>
  <c r="L3" i="10" s="1"/>
  <c r="K45" i="8"/>
  <c r="K3" i="10" s="1"/>
  <c r="J45" i="8"/>
  <c r="J3" i="10" s="1"/>
  <c r="I45" i="8"/>
  <c r="I3" i="10" s="1"/>
  <c r="H45" i="8"/>
  <c r="H3" i="10" s="1"/>
  <c r="AJ41" i="8"/>
  <c r="AJ28" i="9" s="1"/>
  <c r="AI41" i="8"/>
  <c r="AI28" i="9" s="1"/>
  <c r="AH41" i="8"/>
  <c r="AH28" i="9" s="1"/>
  <c r="AG41" i="8"/>
  <c r="AG28" i="9" s="1"/>
  <c r="AF41" i="8"/>
  <c r="AF28" i="9" s="1"/>
  <c r="AE41" i="8"/>
  <c r="AE28" i="9" s="1"/>
  <c r="AD41" i="8"/>
  <c r="AD28" i="9" s="1"/>
  <c r="AC41" i="8"/>
  <c r="AC28" i="9" s="1"/>
  <c r="AB41" i="8"/>
  <c r="AB28" i="9" s="1"/>
  <c r="AA41" i="8"/>
  <c r="AA28" i="9" s="1"/>
  <c r="Z41" i="8"/>
  <c r="Z28" i="9" s="1"/>
  <c r="Y41" i="8"/>
  <c r="Y28" i="9" s="1"/>
  <c r="X41" i="8"/>
  <c r="X28" i="9" s="1"/>
  <c r="W41" i="8"/>
  <c r="W28" i="9" s="1"/>
  <c r="V41" i="8"/>
  <c r="V28" i="9" s="1"/>
  <c r="U41" i="8"/>
  <c r="U28" i="9" s="1"/>
  <c r="T41" i="8"/>
  <c r="T28" i="9" s="1"/>
  <c r="S41" i="8"/>
  <c r="S28" i="9" s="1"/>
  <c r="R41" i="8"/>
  <c r="R28" i="9" s="1"/>
  <c r="Q41" i="8"/>
  <c r="Q28" i="9" s="1"/>
  <c r="P41" i="8"/>
  <c r="P28" i="9" s="1"/>
  <c r="O41" i="8"/>
  <c r="O28" i="9" s="1"/>
  <c r="N41" i="8"/>
  <c r="N28" i="9" s="1"/>
  <c r="M41" i="8"/>
  <c r="M28" i="9" s="1"/>
  <c r="L41" i="8"/>
  <c r="L28" i="9" s="1"/>
  <c r="K41" i="8"/>
  <c r="K28" i="9" s="1"/>
  <c r="J41" i="8"/>
  <c r="J28" i="9" s="1"/>
  <c r="I41" i="8"/>
  <c r="I28" i="9" s="1"/>
  <c r="H41" i="8"/>
  <c r="H28" i="9" s="1"/>
  <c r="AJ38" i="8"/>
  <c r="AI38" i="8"/>
  <c r="AH38" i="8"/>
  <c r="AG38" i="8"/>
  <c r="AF38" i="8"/>
  <c r="AE38" i="8"/>
  <c r="AD38" i="8"/>
  <c r="AC38" i="8"/>
  <c r="AB38" i="8"/>
  <c r="AA38" i="8"/>
  <c r="Z38" i="8"/>
  <c r="Y38" i="8"/>
  <c r="X38" i="8"/>
  <c r="W38" i="8"/>
  <c r="V38" i="8"/>
  <c r="U38" i="8"/>
  <c r="T38" i="8"/>
  <c r="S38" i="8"/>
  <c r="R38" i="8"/>
  <c r="Q38" i="8"/>
  <c r="P38" i="8"/>
  <c r="O38" i="8"/>
  <c r="N38" i="8"/>
  <c r="M38" i="8"/>
  <c r="L38" i="8"/>
  <c r="K38" i="8"/>
  <c r="J38" i="8"/>
  <c r="I38" i="8"/>
  <c r="H38" i="8"/>
  <c r="AJ34" i="8"/>
  <c r="AJ31" i="10" s="1"/>
  <c r="AI34" i="8"/>
  <c r="AI31" i="10" s="1"/>
  <c r="AH34" i="8"/>
  <c r="AH31" i="10" s="1"/>
  <c r="AG34" i="8"/>
  <c r="AG31" i="10" s="1"/>
  <c r="AF34" i="8"/>
  <c r="AF31" i="10" s="1"/>
  <c r="AE34" i="8"/>
  <c r="AE31" i="10" s="1"/>
  <c r="AD34" i="8"/>
  <c r="AD31" i="10" s="1"/>
  <c r="AC34" i="8"/>
  <c r="AC31" i="10" s="1"/>
  <c r="AB34" i="8"/>
  <c r="AA34" i="8"/>
  <c r="AA31" i="10" s="1"/>
  <c r="Z34" i="8"/>
  <c r="Z31" i="10" s="1"/>
  <c r="Y34" i="8"/>
  <c r="Y31" i="10" s="1"/>
  <c r="X34" i="8"/>
  <c r="X31" i="10" s="1"/>
  <c r="W34" i="8"/>
  <c r="V34" i="8"/>
  <c r="V31" i="10" s="1"/>
  <c r="U34" i="8"/>
  <c r="U31" i="10" s="1"/>
  <c r="T34" i="8"/>
  <c r="T31" i="10" s="1"/>
  <c r="S34" i="8"/>
  <c r="S31" i="10" s="1"/>
  <c r="R34" i="8"/>
  <c r="R31" i="10" s="1"/>
  <c r="Q34" i="8"/>
  <c r="Q31" i="10" s="1"/>
  <c r="P34" i="8"/>
  <c r="O34" i="8"/>
  <c r="O31" i="10" s="1"/>
  <c r="N34" i="8"/>
  <c r="N31" i="10" s="1"/>
  <c r="M34" i="8"/>
  <c r="M31" i="10" s="1"/>
  <c r="L34" i="8"/>
  <c r="L31" i="10" s="1"/>
  <c r="K34" i="8"/>
  <c r="K31" i="10" s="1"/>
  <c r="J34" i="8"/>
  <c r="J31" i="10" s="1"/>
  <c r="I34" i="8"/>
  <c r="I31" i="10" s="1"/>
  <c r="H34" i="8"/>
  <c r="H31" i="10" s="1"/>
  <c r="AJ31" i="8"/>
  <c r="AI31" i="8"/>
  <c r="AI37" i="10" s="1"/>
  <c r="AH31" i="8"/>
  <c r="AG31" i="8"/>
  <c r="AG37" i="10" s="1"/>
  <c r="AF31" i="8"/>
  <c r="AF37" i="10" s="1"/>
  <c r="AE31" i="8"/>
  <c r="AE37" i="10" s="1"/>
  <c r="AD31" i="8"/>
  <c r="AC31" i="8"/>
  <c r="AC37" i="10" s="1"/>
  <c r="AB31" i="8"/>
  <c r="AB37" i="10" s="1"/>
  <c r="AA31" i="8"/>
  <c r="AA37" i="10" s="1"/>
  <c r="Z31" i="8"/>
  <c r="Y31" i="8"/>
  <c r="Y37" i="10" s="1"/>
  <c r="X31" i="8"/>
  <c r="W31" i="8"/>
  <c r="W37" i="10" s="1"/>
  <c r="V31" i="8"/>
  <c r="U31" i="8"/>
  <c r="U37" i="10" s="1"/>
  <c r="T31" i="8"/>
  <c r="S31" i="8"/>
  <c r="S37" i="10" s="1"/>
  <c r="R31" i="8"/>
  <c r="Q31" i="8"/>
  <c r="Q37" i="10" s="1"/>
  <c r="P31" i="8"/>
  <c r="P37" i="10" s="1"/>
  <c r="O31" i="8"/>
  <c r="O37" i="10" s="1"/>
  <c r="N31" i="8"/>
  <c r="N37" i="10" s="1"/>
  <c r="M31" i="8"/>
  <c r="M37" i="10" s="1"/>
  <c r="L31" i="8"/>
  <c r="L37" i="10" s="1"/>
  <c r="K31" i="8"/>
  <c r="K37" i="10" s="1"/>
  <c r="J31" i="8"/>
  <c r="I31" i="8"/>
  <c r="I37" i="10" s="1"/>
  <c r="H31" i="8"/>
  <c r="B30" i="8"/>
  <c r="AJ27" i="8"/>
  <c r="AI27" i="8"/>
  <c r="AH27" i="8"/>
  <c r="AG27" i="8"/>
  <c r="AF27" i="8"/>
  <c r="AE27" i="8"/>
  <c r="AD27" i="8"/>
  <c r="AC27" i="8"/>
  <c r="AB27" i="8"/>
  <c r="AA27" i="8"/>
  <c r="Z27" i="8"/>
  <c r="Y27" i="8"/>
  <c r="X27" i="8"/>
  <c r="W27" i="8"/>
  <c r="V27" i="8"/>
  <c r="U27" i="8"/>
  <c r="T27" i="8"/>
  <c r="S27" i="8"/>
  <c r="R27" i="8"/>
  <c r="Q27" i="8"/>
  <c r="P27" i="8"/>
  <c r="O27" i="8"/>
  <c r="N27" i="8"/>
  <c r="M27" i="8"/>
  <c r="L27" i="8"/>
  <c r="K27" i="8"/>
  <c r="J27" i="8"/>
  <c r="I27" i="8"/>
  <c r="H27" i="8"/>
  <c r="AJ24" i="8"/>
  <c r="AI24" i="8"/>
  <c r="AH24" i="8"/>
  <c r="AG24" i="8"/>
  <c r="AF24" i="8"/>
  <c r="AE24" i="8"/>
  <c r="AD24" i="8"/>
  <c r="AC24" i="8"/>
  <c r="AB24" i="8"/>
  <c r="AA24" i="8"/>
  <c r="Z24" i="8"/>
  <c r="Y24" i="8"/>
  <c r="X24" i="8"/>
  <c r="W24" i="8"/>
  <c r="V24" i="8"/>
  <c r="U24" i="8"/>
  <c r="T24" i="8"/>
  <c r="S24" i="8"/>
  <c r="R24" i="8"/>
  <c r="Q24" i="8"/>
  <c r="P24" i="8"/>
  <c r="O24" i="8"/>
  <c r="N24" i="8"/>
  <c r="M24" i="8"/>
  <c r="L24" i="8"/>
  <c r="K24" i="8"/>
  <c r="J24" i="8"/>
  <c r="I24" i="8"/>
  <c r="H24"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AJ18" i="8"/>
  <c r="AI18" i="8"/>
  <c r="AH18" i="8"/>
  <c r="AG18" i="8"/>
  <c r="AF18" i="8"/>
  <c r="AE18" i="8"/>
  <c r="AD18" i="8"/>
  <c r="AC18" i="8"/>
  <c r="AB18" i="8"/>
  <c r="AA18" i="8"/>
  <c r="Z18" i="8"/>
  <c r="Y18" i="8"/>
  <c r="X18" i="8"/>
  <c r="W18" i="8"/>
  <c r="V18" i="8"/>
  <c r="U18" i="8"/>
  <c r="T18" i="8"/>
  <c r="S18" i="8"/>
  <c r="R18" i="8"/>
  <c r="Q18" i="8"/>
  <c r="P18" i="8"/>
  <c r="O18" i="8"/>
  <c r="N18" i="8"/>
  <c r="M18" i="8"/>
  <c r="L18" i="8"/>
  <c r="K18" i="8"/>
  <c r="J18" i="8"/>
  <c r="I18" i="8"/>
  <c r="H18"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H14" i="8"/>
  <c r="AJ11" i="8"/>
  <c r="AJ8" i="9" s="1"/>
  <c r="AI11" i="8"/>
  <c r="AI8" i="9" s="1"/>
  <c r="AH11" i="8"/>
  <c r="AH8" i="9" s="1"/>
  <c r="AG11" i="8"/>
  <c r="AG8" i="9" s="1"/>
  <c r="AF11" i="8"/>
  <c r="AF8" i="9" s="1"/>
  <c r="AE11" i="8"/>
  <c r="AE8" i="9" s="1"/>
  <c r="AD11" i="8"/>
  <c r="AD8" i="9" s="1"/>
  <c r="AC11" i="8"/>
  <c r="AC8" i="9" s="1"/>
  <c r="AB11" i="8"/>
  <c r="AB8" i="9" s="1"/>
  <c r="AA11" i="8"/>
  <c r="AA8" i="9" s="1"/>
  <c r="Z11" i="8"/>
  <c r="Z8" i="9" s="1"/>
  <c r="Y11" i="8"/>
  <c r="Y8" i="9" s="1"/>
  <c r="X11" i="8"/>
  <c r="X8" i="9" s="1"/>
  <c r="W11" i="8"/>
  <c r="W8" i="9" s="1"/>
  <c r="V11" i="8"/>
  <c r="V8" i="9" s="1"/>
  <c r="U11" i="8"/>
  <c r="U8" i="9" s="1"/>
  <c r="T11" i="8"/>
  <c r="T8" i="9" s="1"/>
  <c r="S11" i="8"/>
  <c r="S8" i="9" s="1"/>
  <c r="R11" i="8"/>
  <c r="R8" i="9" s="1"/>
  <c r="Q11" i="8"/>
  <c r="Q8" i="9" s="1"/>
  <c r="P11" i="8"/>
  <c r="P8" i="9" s="1"/>
  <c r="O11" i="8"/>
  <c r="O8" i="9" s="1"/>
  <c r="N11" i="8"/>
  <c r="N8" i="9" s="1"/>
  <c r="M11" i="8"/>
  <c r="M8" i="9" s="1"/>
  <c r="L11" i="8"/>
  <c r="L8" i="9" s="1"/>
  <c r="K11" i="8"/>
  <c r="K8" i="9" s="1"/>
  <c r="J11" i="8"/>
  <c r="J8" i="9" s="1"/>
  <c r="I11" i="8"/>
  <c r="I8" i="9" s="1"/>
  <c r="H11" i="8"/>
  <c r="H8" i="9" s="1"/>
  <c r="AJ8" i="8"/>
  <c r="AI8" i="8"/>
  <c r="AH8" i="8"/>
  <c r="AG8" i="8"/>
  <c r="AF8" i="8"/>
  <c r="AE8" i="8"/>
  <c r="AD8" i="8"/>
  <c r="AC8" i="8"/>
  <c r="AB8" i="8"/>
  <c r="AA8" i="8"/>
  <c r="Z8" i="8"/>
  <c r="Y8" i="8"/>
  <c r="X8" i="8"/>
  <c r="W8" i="8"/>
  <c r="V8" i="8"/>
  <c r="U8" i="8"/>
  <c r="T8" i="8"/>
  <c r="S8" i="8"/>
  <c r="R8" i="8"/>
  <c r="Q8" i="8"/>
  <c r="P8" i="8"/>
  <c r="O8" i="8"/>
  <c r="N8" i="8"/>
  <c r="M8" i="8"/>
  <c r="L8" i="8"/>
  <c r="K8" i="8"/>
  <c r="J8" i="8"/>
  <c r="I8" i="8"/>
  <c r="H8" i="8"/>
  <c r="AJ5" i="8"/>
  <c r="AI5" i="8"/>
  <c r="AH5" i="8"/>
  <c r="AG5" i="8"/>
  <c r="AF5" i="8"/>
  <c r="AE5" i="8"/>
  <c r="AD5" i="8"/>
  <c r="AC5" i="8"/>
  <c r="AB5" i="8"/>
  <c r="AA5" i="8"/>
  <c r="Z5" i="8"/>
  <c r="Y5" i="8"/>
  <c r="X5" i="8"/>
  <c r="W5" i="8"/>
  <c r="V5" i="8"/>
  <c r="U5" i="8"/>
  <c r="T5" i="8"/>
  <c r="S5" i="8"/>
  <c r="R5" i="8"/>
  <c r="Q5" i="8"/>
  <c r="P5" i="8"/>
  <c r="O5" i="8"/>
  <c r="N5" i="8"/>
  <c r="M5" i="8"/>
  <c r="L5" i="8"/>
  <c r="K5" i="8"/>
  <c r="J5" i="8"/>
  <c r="I5" i="8"/>
  <c r="H5" i="8"/>
  <c r="B5" i="8"/>
  <c r="B8" i="8" s="1"/>
  <c r="B11" i="8" s="1"/>
  <c r="B14" i="8" s="1"/>
  <c r="B17" i="8" s="1"/>
  <c r="B18" i="8" s="1"/>
  <c r="B21" i="8" s="1"/>
  <c r="AJ8" i="6"/>
  <c r="AF21" i="2" s="1"/>
  <c r="AI8" i="6"/>
  <c r="AE21" i="2" s="1"/>
  <c r="AH8" i="6"/>
  <c r="AD21" i="2" s="1"/>
  <c r="AG8" i="6"/>
  <c r="AC21" i="2" s="1"/>
  <c r="AF8" i="6"/>
  <c r="AE8" i="6"/>
  <c r="AA21" i="2" s="1"/>
  <c r="AD8" i="6"/>
  <c r="Z21" i="2" s="1"/>
  <c r="AC8" i="6"/>
  <c r="Y21" i="2" s="1"/>
  <c r="AB8" i="6"/>
  <c r="X21" i="2" s="1"/>
  <c r="AA8" i="6"/>
  <c r="Z8" i="6"/>
  <c r="V21" i="2" s="1"/>
  <c r="Y8" i="6"/>
  <c r="U21" i="2" s="1"/>
  <c r="X8" i="6"/>
  <c r="T21" i="2" s="1"/>
  <c r="W8" i="6"/>
  <c r="S21" i="2" s="1"/>
  <c r="V8" i="6"/>
  <c r="U8" i="6"/>
  <c r="Q21" i="2" s="1"/>
  <c r="T8" i="6"/>
  <c r="P21" i="2" s="1"/>
  <c r="S8" i="6"/>
  <c r="O21" i="2" s="1"/>
  <c r="R8" i="6"/>
  <c r="N21" i="2" s="1"/>
  <c r="Q8" i="6"/>
  <c r="P8" i="6"/>
  <c r="L21" i="2" s="1"/>
  <c r="O8" i="6"/>
  <c r="K21" i="2" s="1"/>
  <c r="N8" i="6"/>
  <c r="J21" i="2" s="1"/>
  <c r="M8" i="6"/>
  <c r="I21" i="2" s="1"/>
  <c r="L8" i="6"/>
  <c r="K8" i="6"/>
  <c r="G21" i="2" s="1"/>
  <c r="J8" i="6"/>
  <c r="F21" i="2" s="1"/>
  <c r="I8" i="6"/>
  <c r="E21" i="2" s="1"/>
  <c r="H8" i="6"/>
  <c r="D21" i="2" s="1"/>
  <c r="AF14" i="2"/>
  <c r="AE14" i="2"/>
  <c r="AD14" i="2"/>
  <c r="AC14" i="2"/>
  <c r="AB14" i="2"/>
  <c r="AA14" i="2"/>
  <c r="Z14" i="2"/>
  <c r="Y14" i="2"/>
  <c r="X14" i="2"/>
  <c r="W14" i="2"/>
  <c r="V14" i="2"/>
  <c r="U14" i="2"/>
  <c r="T14" i="2"/>
  <c r="S14" i="2"/>
  <c r="R14" i="2"/>
  <c r="Q14" i="2"/>
  <c r="P14" i="2"/>
  <c r="O14" i="2"/>
  <c r="N14" i="2"/>
  <c r="M14" i="2"/>
  <c r="L14" i="2"/>
  <c r="K14" i="2"/>
  <c r="J14" i="2"/>
  <c r="I14" i="2"/>
  <c r="H14" i="2"/>
  <c r="G14" i="2"/>
  <c r="F14" i="2"/>
  <c r="E14" i="2"/>
  <c r="D14" i="2"/>
  <c r="AC8" i="2"/>
  <c r="Q8" i="2"/>
  <c r="I8" i="2"/>
  <c r="V10" i="2"/>
  <c r="R10" i="2"/>
  <c r="N10" i="2"/>
  <c r="J10" i="2"/>
  <c r="AJ20" i="4"/>
  <c r="AJ18" i="4" s="1"/>
  <c r="AI20" i="4"/>
  <c r="AI18" i="4" s="1"/>
  <c r="AH20" i="4"/>
  <c r="AH18" i="4" s="1"/>
  <c r="AG20" i="4"/>
  <c r="AG18" i="4" s="1"/>
  <c r="AF20" i="4"/>
  <c r="AF18" i="4" s="1"/>
  <c r="AE20" i="4"/>
  <c r="AE18" i="4" s="1"/>
  <c r="AD20" i="4"/>
  <c r="AD18" i="4" s="1"/>
  <c r="AC20" i="4"/>
  <c r="AC18" i="4" s="1"/>
  <c r="AB20" i="4"/>
  <c r="AB18" i="4" s="1"/>
  <c r="AA20" i="4"/>
  <c r="AA18" i="4" s="1"/>
  <c r="Z20" i="4"/>
  <c r="Z18" i="4" s="1"/>
  <c r="Y20" i="4"/>
  <c r="Y18" i="4" s="1"/>
  <c r="X20" i="4"/>
  <c r="X18" i="4" s="1"/>
  <c r="W20" i="4"/>
  <c r="W18" i="4" s="1"/>
  <c r="V20" i="4"/>
  <c r="V18" i="4" s="1"/>
  <c r="U20" i="4"/>
  <c r="U18" i="4" s="1"/>
  <c r="T20" i="4"/>
  <c r="T18" i="4" s="1"/>
  <c r="S20" i="4"/>
  <c r="S18" i="4" s="1"/>
  <c r="R20" i="4"/>
  <c r="R18" i="4" s="1"/>
  <c r="Q20" i="4"/>
  <c r="Q18" i="4" s="1"/>
  <c r="P20" i="4"/>
  <c r="P18" i="4" s="1"/>
  <c r="O20" i="4"/>
  <c r="O18" i="4" s="1"/>
  <c r="N20" i="4"/>
  <c r="N18" i="4" s="1"/>
  <c r="M20" i="4"/>
  <c r="M18" i="4" s="1"/>
  <c r="L20" i="4"/>
  <c r="L18" i="4" s="1"/>
  <c r="K20" i="4"/>
  <c r="K18" i="4" s="1"/>
  <c r="J20" i="4"/>
  <c r="J18" i="4" s="1"/>
  <c r="I20" i="4"/>
  <c r="I18" i="4" s="1"/>
  <c r="H20" i="4"/>
  <c r="H18" i="4" s="1"/>
  <c r="AJ14" i="4"/>
  <c r="AI14" i="4"/>
  <c r="AI17" i="9" s="1"/>
  <c r="AH14" i="4"/>
  <c r="AG14" i="4"/>
  <c r="AF14" i="4"/>
  <c r="AE14" i="4"/>
  <c r="AD14" i="4"/>
  <c r="AC14" i="4"/>
  <c r="AC17" i="9" s="1"/>
  <c r="AB14" i="4"/>
  <c r="AA14" i="4"/>
  <c r="AA17" i="9" s="1"/>
  <c r="Z14" i="4"/>
  <c r="Y14" i="4"/>
  <c r="X14" i="4"/>
  <c r="W14" i="4"/>
  <c r="V14" i="4"/>
  <c r="U14" i="4"/>
  <c r="U17" i="9" s="1"/>
  <c r="T14" i="4"/>
  <c r="S14" i="4"/>
  <c r="S17" i="9" s="1"/>
  <c r="R14" i="4"/>
  <c r="Q14" i="4"/>
  <c r="P14" i="4"/>
  <c r="O14" i="4"/>
  <c r="N14" i="4"/>
  <c r="M14" i="4"/>
  <c r="M17" i="9" s="1"/>
  <c r="L14" i="4"/>
  <c r="K14" i="4"/>
  <c r="K17" i="9" s="1"/>
  <c r="J14" i="4"/>
  <c r="I14" i="4"/>
  <c r="H14" i="4"/>
  <c r="AJ4" i="4"/>
  <c r="AI4" i="4"/>
  <c r="AH4" i="4"/>
  <c r="AG4" i="4"/>
  <c r="AG4" i="9" s="1"/>
  <c r="AF4" i="4"/>
  <c r="AE4" i="4"/>
  <c r="AD4" i="4"/>
  <c r="AC4" i="4"/>
  <c r="AC4" i="9" s="1"/>
  <c r="AB4" i="4"/>
  <c r="AA4" i="4"/>
  <c r="Z4" i="4"/>
  <c r="Y4" i="4"/>
  <c r="Y4" i="9" s="1"/>
  <c r="X4" i="4"/>
  <c r="W4" i="4"/>
  <c r="V4" i="4"/>
  <c r="U4" i="4"/>
  <c r="U4" i="9" s="1"/>
  <c r="T4" i="4"/>
  <c r="S4" i="4"/>
  <c r="R4" i="4"/>
  <c r="Q4" i="4"/>
  <c r="Q4" i="9" s="1"/>
  <c r="P4" i="4"/>
  <c r="O4" i="4"/>
  <c r="N4" i="4"/>
  <c r="M4" i="4"/>
  <c r="L4" i="4"/>
  <c r="K4" i="4"/>
  <c r="J4" i="4"/>
  <c r="I4" i="4"/>
  <c r="I4" i="9" s="1"/>
  <c r="H4" i="4"/>
  <c r="AA63" i="2"/>
  <c r="Z63" i="2"/>
  <c r="Y63" i="2"/>
  <c r="X63" i="2"/>
  <c r="W63" i="2"/>
  <c r="V63" i="2"/>
  <c r="U63" i="2"/>
  <c r="T63" i="2"/>
  <c r="S63" i="2"/>
  <c r="R63" i="2"/>
  <c r="Q63" i="2"/>
  <c r="P63" i="2"/>
  <c r="O63" i="2"/>
  <c r="N63" i="2"/>
  <c r="M63" i="2"/>
  <c r="L63" i="2"/>
  <c r="K63" i="2"/>
  <c r="J63" i="2"/>
  <c r="I63" i="2"/>
  <c r="H63" i="2"/>
  <c r="G63" i="2"/>
  <c r="F63" i="2"/>
  <c r="E63" i="2"/>
  <c r="D63" i="2"/>
  <c r="C63" i="2"/>
  <c r="AA28" i="2"/>
  <c r="Z28" i="2"/>
  <c r="Y28" i="2"/>
  <c r="X28" i="2"/>
  <c r="W28" i="2"/>
  <c r="V28" i="2"/>
  <c r="U28" i="2"/>
  <c r="T28" i="2"/>
  <c r="S28" i="2"/>
  <c r="R28" i="2"/>
  <c r="Q28" i="2"/>
  <c r="P28" i="2"/>
  <c r="O28" i="2"/>
  <c r="N28" i="2"/>
  <c r="M28" i="2"/>
  <c r="L28" i="2"/>
  <c r="K28" i="2"/>
  <c r="J28" i="2"/>
  <c r="I28" i="2"/>
  <c r="H28" i="2"/>
  <c r="G28" i="2"/>
  <c r="F28" i="2"/>
  <c r="E28" i="2"/>
  <c r="D28" i="2"/>
  <c r="C28" i="2"/>
  <c r="F12" i="1"/>
  <c r="E12" i="1"/>
  <c r="Q6" i="10" l="1"/>
  <c r="Q10" i="10" s="1"/>
  <c r="Q21" i="10" s="1"/>
  <c r="Q35" i="10"/>
  <c r="H4" i="8"/>
  <c r="L4" i="8"/>
  <c r="R6" i="10"/>
  <c r="R35" i="10"/>
  <c r="S6" i="10"/>
  <c r="S10" i="10" s="1"/>
  <c r="S21" i="10" s="1"/>
  <c r="S35" i="10"/>
  <c r="S38" i="10" s="1"/>
  <c r="U6" i="10"/>
  <c r="U35" i="10"/>
  <c r="AA6" i="10"/>
  <c r="AA10" i="10" s="1"/>
  <c r="AI6" i="10"/>
  <c r="AI10" i="10" s="1"/>
  <c r="V6" i="10"/>
  <c r="V10" i="10" s="1"/>
  <c r="AD6" i="10"/>
  <c r="AD10" i="10" s="1"/>
  <c r="Z6" i="10"/>
  <c r="Z10" i="10" s="1"/>
  <c r="AH6" i="10"/>
  <c r="AH10" i="10" s="1"/>
  <c r="T6" i="10"/>
  <c r="T10" i="10" s="1"/>
  <c r="AB6" i="10"/>
  <c r="AJ6" i="10"/>
  <c r="AJ10" i="10" s="1"/>
  <c r="AC6" i="10"/>
  <c r="AC10" i="10" s="1"/>
  <c r="W6" i="10"/>
  <c r="W10" i="10" s="1"/>
  <c r="AE6" i="10"/>
  <c r="AE10" i="10" s="1"/>
  <c r="X6" i="10"/>
  <c r="X10" i="10" s="1"/>
  <c r="AF6" i="10"/>
  <c r="AF10" i="10" s="1"/>
  <c r="Y6" i="10"/>
  <c r="Y10" i="10" s="1"/>
  <c r="AG6" i="10"/>
  <c r="S5" i="10"/>
  <c r="AA5" i="10"/>
  <c r="AA9" i="10" s="1"/>
  <c r="AI5" i="10"/>
  <c r="AI9" i="10" s="1"/>
  <c r="AJ5" i="10"/>
  <c r="AJ9" i="10" s="1"/>
  <c r="AJ13" i="10" s="1"/>
  <c r="AB5" i="10"/>
  <c r="AB9" i="10" s="1"/>
  <c r="AC5" i="10"/>
  <c r="AC9" i="10" s="1"/>
  <c r="V5" i="10"/>
  <c r="V9" i="10" s="1"/>
  <c r="W5" i="10"/>
  <c r="X5" i="10"/>
  <c r="Q5" i="10"/>
  <c r="Q9" i="10" s="1"/>
  <c r="Y5" i="10"/>
  <c r="AG5" i="10"/>
  <c r="AG9" i="10" s="1"/>
  <c r="T5" i="10"/>
  <c r="T9" i="10" s="1"/>
  <c r="T13" i="10" s="1"/>
  <c r="U5" i="10"/>
  <c r="U9" i="10" s="1"/>
  <c r="AD5" i="10"/>
  <c r="AE5" i="10"/>
  <c r="AF5" i="10"/>
  <c r="R5" i="10"/>
  <c r="R9" i="10" s="1"/>
  <c r="Z5" i="10"/>
  <c r="Z9" i="10" s="1"/>
  <c r="AH5" i="10"/>
  <c r="AH9" i="10" s="1"/>
  <c r="L35" i="10"/>
  <c r="L6" i="10"/>
  <c r="L10" i="10" s="1"/>
  <c r="L21" i="10" s="1"/>
  <c r="M35" i="10"/>
  <c r="M6" i="10"/>
  <c r="M10" i="10" s="1"/>
  <c r="N6" i="10"/>
  <c r="N10" i="10" s="1"/>
  <c r="N21" i="10" s="1"/>
  <c r="O6" i="10"/>
  <c r="O10" i="10" s="1"/>
  <c r="O21" i="10" s="1"/>
  <c r="P6" i="10"/>
  <c r="P10" i="10" s="1"/>
  <c r="O5" i="10"/>
  <c r="O9" i="10" s="1"/>
  <c r="P5" i="10"/>
  <c r="P9" i="10" s="1"/>
  <c r="M34" i="10"/>
  <c r="M38" i="10" s="1"/>
  <c r="M5" i="10"/>
  <c r="N5" i="10"/>
  <c r="L34" i="10"/>
  <c r="L5" i="10"/>
  <c r="L9" i="10" s="1"/>
  <c r="P4" i="8"/>
  <c r="T4" i="8"/>
  <c r="X4" i="8"/>
  <c r="AB4" i="8"/>
  <c r="AF4" i="8"/>
  <c r="AJ4" i="8"/>
  <c r="J4" i="8"/>
  <c r="N4" i="8"/>
  <c r="R4" i="8"/>
  <c r="V4" i="8"/>
  <c r="Z4" i="8"/>
  <c r="AD4" i="8"/>
  <c r="AH4" i="8"/>
  <c r="I4" i="8"/>
  <c r="M4" i="8"/>
  <c r="Q4" i="8"/>
  <c r="U4" i="8"/>
  <c r="Y4" i="8"/>
  <c r="AC4" i="8"/>
  <c r="AG4" i="8"/>
  <c r="K4" i="8"/>
  <c r="O4" i="8"/>
  <c r="S4" i="8"/>
  <c r="W4" i="8"/>
  <c r="AA4" i="8"/>
  <c r="AE4" i="8"/>
  <c r="AI4" i="8"/>
  <c r="AT3" i="14"/>
  <c r="AS2" i="14"/>
  <c r="T17" i="9"/>
  <c r="AJ17" i="9"/>
  <c r="AB17" i="9"/>
  <c r="M4" i="9"/>
  <c r="N37" i="8"/>
  <c r="AF17" i="9"/>
  <c r="AG17" i="9"/>
  <c r="I17" i="9"/>
  <c r="Q17" i="9"/>
  <c r="Y17" i="9"/>
  <c r="H27" i="9"/>
  <c r="H30" i="8"/>
  <c r="H17" i="8"/>
  <c r="H13" i="9" s="1"/>
  <c r="P17" i="8"/>
  <c r="P13" i="9" s="1"/>
  <c r="X17" i="8"/>
  <c r="X13" i="9" s="1"/>
  <c r="AF17" i="8"/>
  <c r="AF13" i="9" s="1"/>
  <c r="L27" i="9"/>
  <c r="P27" i="9"/>
  <c r="T27" i="9"/>
  <c r="X27" i="9"/>
  <c r="AB27" i="9"/>
  <c r="AF27" i="9"/>
  <c r="AJ27" i="9"/>
  <c r="N7" i="10"/>
  <c r="V7" i="10"/>
  <c r="AD7" i="10"/>
  <c r="AG8" i="10"/>
  <c r="H59" i="10"/>
  <c r="I43" i="10"/>
  <c r="I59" i="10" s="1"/>
  <c r="H61" i="10"/>
  <c r="J4" i="9"/>
  <c r="R4" i="9"/>
  <c r="Z4" i="9"/>
  <c r="AH4" i="9"/>
  <c r="N17" i="8"/>
  <c r="N13" i="9" s="1"/>
  <c r="R17" i="8"/>
  <c r="R13" i="9" s="1"/>
  <c r="AD17" i="8"/>
  <c r="AD13" i="9" s="1"/>
  <c r="AH17" i="8"/>
  <c r="AH13" i="9" s="1"/>
  <c r="W8" i="10"/>
  <c r="AG10" i="10"/>
  <c r="I27" i="9"/>
  <c r="Y27" i="9"/>
  <c r="Q27" i="9"/>
  <c r="AC27" i="9"/>
  <c r="J27" i="9"/>
  <c r="N27" i="9"/>
  <c r="R27" i="9"/>
  <c r="V37" i="8"/>
  <c r="V27" i="9"/>
  <c r="Z27" i="9"/>
  <c r="AD27" i="9"/>
  <c r="AH27" i="9"/>
  <c r="M27" i="9"/>
  <c r="U27" i="9"/>
  <c r="AG27" i="9"/>
  <c r="H4" i="9"/>
  <c r="P4" i="9"/>
  <c r="X4" i="9"/>
  <c r="AF4" i="9"/>
  <c r="K27" i="9"/>
  <c r="O27" i="9"/>
  <c r="S27" i="9"/>
  <c r="W27" i="9"/>
  <c r="AA27" i="9"/>
  <c r="AE27" i="9"/>
  <c r="AI27" i="9"/>
  <c r="Y8" i="10"/>
  <c r="O4" i="9"/>
  <c r="W4" i="9"/>
  <c r="AI4" i="9"/>
  <c r="W30" i="8"/>
  <c r="M17" i="8"/>
  <c r="M13" i="9" s="1"/>
  <c r="U17" i="8"/>
  <c r="U13" i="9" s="1"/>
  <c r="AC17" i="8"/>
  <c r="AC13" i="9" s="1"/>
  <c r="J8" i="10"/>
  <c r="J17" i="9"/>
  <c r="AH17" i="9"/>
  <c r="J30" i="8"/>
  <c r="Q7" i="10"/>
  <c r="Y7" i="10"/>
  <c r="T8" i="10"/>
  <c r="AB8" i="10"/>
  <c r="AJ8" i="10"/>
  <c r="AE9" i="10"/>
  <c r="X8" i="10"/>
  <c r="Q17" i="8"/>
  <c r="Q13" i="9" s="1"/>
  <c r="Y17" i="8"/>
  <c r="Y13" i="9" s="1"/>
  <c r="AG17" i="8"/>
  <c r="AG13" i="9" s="1"/>
  <c r="AF30" i="8"/>
  <c r="AD37" i="8"/>
  <c r="AD9" i="10"/>
  <c r="H10" i="10"/>
  <c r="H21" i="10" s="1"/>
  <c r="R17" i="9"/>
  <c r="V17" i="9"/>
  <c r="Z17" i="9"/>
  <c r="AD17" i="9"/>
  <c r="P17" i="9"/>
  <c r="X17" i="9"/>
  <c r="R7" i="10"/>
  <c r="G10" i="2"/>
  <c r="H37" i="10"/>
  <c r="H38" i="10" s="1"/>
  <c r="U10" i="10"/>
  <c r="N17" i="9"/>
  <c r="K17" i="8"/>
  <c r="K13" i="9" s="1"/>
  <c r="O17" i="8"/>
  <c r="O13" i="9" s="1"/>
  <c r="S17" i="8"/>
  <c r="S13" i="9" s="1"/>
  <c r="W17" i="8"/>
  <c r="W13" i="9" s="1"/>
  <c r="AA17" i="8"/>
  <c r="AA13" i="9" s="1"/>
  <c r="AE17" i="8"/>
  <c r="AE13" i="9" s="1"/>
  <c r="V8" i="10"/>
  <c r="AD8" i="10"/>
  <c r="I8" i="10"/>
  <c r="J37" i="10"/>
  <c r="J38" i="10" s="1"/>
  <c r="F15" i="2" s="1"/>
  <c r="S9" i="10"/>
  <c r="AH8" i="10"/>
  <c r="Z8" i="10"/>
  <c r="H7" i="10"/>
  <c r="P8" i="10"/>
  <c r="AF8" i="10"/>
  <c r="J7" i="10"/>
  <c r="Z7" i="10"/>
  <c r="M8" i="10"/>
  <c r="U8" i="10"/>
  <c r="AC8" i="10"/>
  <c r="AF9" i="10"/>
  <c r="K10" i="10"/>
  <c r="H9" i="10"/>
  <c r="J9" i="10"/>
  <c r="AI38" i="10"/>
  <c r="K9" i="10"/>
  <c r="R8" i="10"/>
  <c r="G16" i="2"/>
  <c r="O12" i="2"/>
  <c r="R8" i="2"/>
  <c r="M12" i="2"/>
  <c r="X12" i="2"/>
  <c r="X16" i="2"/>
  <c r="X9" i="10"/>
  <c r="X13" i="10" s="1"/>
  <c r="M8" i="2"/>
  <c r="S8" i="2"/>
  <c r="V8" i="2"/>
  <c r="W8" i="2"/>
  <c r="X8" i="2"/>
  <c r="G8" i="2"/>
  <c r="Y8" i="2"/>
  <c r="Z8" i="2"/>
  <c r="Z10" i="2"/>
  <c r="K10" i="2"/>
  <c r="P10" i="2"/>
  <c r="Q10" i="2"/>
  <c r="K12" i="2"/>
  <c r="T12" i="2"/>
  <c r="AB12" i="2"/>
  <c r="H8" i="10"/>
  <c r="S12" i="2"/>
  <c r="I12" i="2"/>
  <c r="Q12" i="2"/>
  <c r="Y12" i="2"/>
  <c r="J12" i="2"/>
  <c r="R16" i="2"/>
  <c r="Z12" i="2"/>
  <c r="G12" i="2"/>
  <c r="AG38" i="10"/>
  <c r="U16" i="2"/>
  <c r="I3" i="11"/>
  <c r="Q38" i="10"/>
  <c r="U38" i="10"/>
  <c r="V16" i="2"/>
  <c r="AG3" i="11"/>
  <c r="AG7" i="10"/>
  <c r="O38" i="10"/>
  <c r="AI7" i="10"/>
  <c r="AJ30" i="8"/>
  <c r="AJ37" i="10"/>
  <c r="AJ38" i="10" s="1"/>
  <c r="AE44" i="8"/>
  <c r="AE4" i="10"/>
  <c r="AE8" i="10" s="1"/>
  <c r="W16" i="2"/>
  <c r="W12" i="2"/>
  <c r="AE12" i="2"/>
  <c r="AE16" i="2"/>
  <c r="M10" i="2"/>
  <c r="K4" i="9"/>
  <c r="S4" i="9"/>
  <c r="AA4" i="9"/>
  <c r="P16" i="2"/>
  <c r="AF16" i="2"/>
  <c r="AF12" i="2"/>
  <c r="F10" i="2"/>
  <c r="AD10" i="2"/>
  <c r="AH7" i="10"/>
  <c r="I38" i="10"/>
  <c r="E15" i="2" s="1"/>
  <c r="Y38" i="10"/>
  <c r="AE38" i="10"/>
  <c r="I7" i="10"/>
  <c r="S16" i="2"/>
  <c r="M16" i="2"/>
  <c r="W31" i="10"/>
  <c r="L4" i="9"/>
  <c r="T4" i="9"/>
  <c r="AB4" i="9"/>
  <c r="AJ4" i="9"/>
  <c r="Z37" i="8"/>
  <c r="S3" i="11"/>
  <c r="S7" i="10"/>
  <c r="N8" i="10"/>
  <c r="I9" i="10"/>
  <c r="AB10" i="10"/>
  <c r="F8" i="2"/>
  <c r="O16" i="2"/>
  <c r="Q8" i="10"/>
  <c r="AI8" i="10"/>
  <c r="AJ44" i="8"/>
  <c r="AJ3" i="10"/>
  <c r="AJ7" i="10" s="1"/>
  <c r="K38" i="10"/>
  <c r="G15" i="2" s="1"/>
  <c r="K7" i="10"/>
  <c r="AA12" i="2"/>
  <c r="D8" i="2"/>
  <c r="L8" i="2"/>
  <c r="T8" i="2"/>
  <c r="AB8" i="2"/>
  <c r="U7" i="10"/>
  <c r="Z16" i="2"/>
  <c r="AA16" i="2"/>
  <c r="AE7" i="10"/>
  <c r="AA38" i="10"/>
  <c r="O30" i="8"/>
  <c r="U10" i="2"/>
  <c r="P12" i="2"/>
  <c r="E16" i="2"/>
  <c r="E12" i="2"/>
  <c r="U12" i="2"/>
  <c r="AC12" i="2"/>
  <c r="AC16" i="2"/>
  <c r="S10" i="2"/>
  <c r="AA10" i="2"/>
  <c r="AD8" i="2"/>
  <c r="J37" i="8"/>
  <c r="R37" i="8"/>
  <c r="AH37" i="8"/>
  <c r="P44" i="8"/>
  <c r="N8" i="2"/>
  <c r="E10" i="2"/>
  <c r="Y10" i="2"/>
  <c r="F12" i="2"/>
  <c r="N12" i="2"/>
  <c r="N16" i="2"/>
  <c r="V12" i="2"/>
  <c r="AD12" i="2"/>
  <c r="AD16" i="2"/>
  <c r="D10" i="2"/>
  <c r="L10" i="2"/>
  <c r="T10" i="2"/>
  <c r="AB10" i="2"/>
  <c r="O8" i="2"/>
  <c r="AE8" i="2"/>
  <c r="X37" i="10"/>
  <c r="X38" i="10" s="1"/>
  <c r="X30" i="8"/>
  <c r="R12" i="2"/>
  <c r="F16" i="2"/>
  <c r="I16" i="2"/>
  <c r="I10" i="10"/>
  <c r="I21" i="10" s="1"/>
  <c r="T37" i="10"/>
  <c r="T38" i="10" s="1"/>
  <c r="T30" i="8"/>
  <c r="T44" i="8"/>
  <c r="T3" i="10"/>
  <c r="T7" i="10" s="1"/>
  <c r="AB44" i="8"/>
  <c r="AB3" i="10"/>
  <c r="AB7" i="10" s="1"/>
  <c r="O44" i="8"/>
  <c r="O4" i="10"/>
  <c r="O8" i="10" s="1"/>
  <c r="AC10" i="2"/>
  <c r="P8" i="2"/>
  <c r="AF8" i="2"/>
  <c r="J10" i="10"/>
  <c r="R10" i="10"/>
  <c r="AA7" i="10"/>
  <c r="I10" i="2"/>
  <c r="K16" i="2"/>
  <c r="O7" i="10"/>
  <c r="I17" i="8"/>
  <c r="I13" i="9" s="1"/>
  <c r="L17" i="9"/>
  <c r="N4" i="9"/>
  <c r="V4" i="9"/>
  <c r="AD4" i="9"/>
  <c r="O17" i="9"/>
  <c r="W17" i="9"/>
  <c r="AE17" i="9"/>
  <c r="N30" i="8"/>
  <c r="V30" i="8"/>
  <c r="V37" i="10"/>
  <c r="V38" i="10" s="1"/>
  <c r="AD30" i="8"/>
  <c r="AD37" i="10"/>
  <c r="AD38" i="10" s="1"/>
  <c r="AC38" i="10"/>
  <c r="AA8" i="10"/>
  <c r="D16" i="2"/>
  <c r="D12" i="2"/>
  <c r="L12" i="2"/>
  <c r="L16" i="2"/>
  <c r="T16" i="2"/>
  <c r="AB16" i="2"/>
  <c r="U8" i="2"/>
  <c r="J17" i="8"/>
  <c r="J13" i="9" s="1"/>
  <c r="Z17" i="8"/>
  <c r="Z13" i="9" s="1"/>
  <c r="P30" i="8"/>
  <c r="P31" i="10"/>
  <c r="AC7" i="10"/>
  <c r="H17" i="4"/>
  <c r="E8" i="2"/>
  <c r="AE4" i="9"/>
  <c r="H17" i="9"/>
  <c r="Q16" i="2"/>
  <c r="Y16" i="2"/>
  <c r="O10" i="2"/>
  <c r="W10" i="2"/>
  <c r="AE10" i="2"/>
  <c r="L17" i="8"/>
  <c r="L13" i="9" s="1"/>
  <c r="T17" i="8"/>
  <c r="T13" i="9" s="1"/>
  <c r="AB17" i="8"/>
  <c r="AB13" i="9" s="1"/>
  <c r="AJ17" i="8"/>
  <c r="AJ13" i="9" s="1"/>
  <c r="AB30" i="8"/>
  <c r="AB31" i="10"/>
  <c r="W44" i="8"/>
  <c r="J8" i="2"/>
  <c r="W3" i="10"/>
  <c r="S8" i="10"/>
  <c r="J16" i="2"/>
  <c r="AF10" i="2"/>
  <c r="AA8" i="2"/>
  <c r="R30" i="8"/>
  <c r="R37" i="10"/>
  <c r="R38" i="10" s="1"/>
  <c r="Z30" i="8"/>
  <c r="Z37" i="10"/>
  <c r="Z38" i="10" s="1"/>
  <c r="AH30" i="8"/>
  <c r="AH37" i="10"/>
  <c r="AH38" i="10" s="1"/>
  <c r="H44" i="8"/>
  <c r="X44" i="8"/>
  <c r="X3" i="10"/>
  <c r="AF44" i="8"/>
  <c r="AF3" i="10"/>
  <c r="K44" i="8"/>
  <c r="K4" i="10"/>
  <c r="K8" i="10" s="1"/>
  <c r="S44" i="8"/>
  <c r="AA44" i="8"/>
  <c r="AI44" i="8"/>
  <c r="K8" i="2"/>
  <c r="X10" i="2"/>
  <c r="M7" i="10"/>
  <c r="AI17" i="8"/>
  <c r="AI13" i="9" s="1"/>
  <c r="V17" i="8"/>
  <c r="V13" i="9" s="1"/>
  <c r="AE30" i="8"/>
  <c r="H21" i="2"/>
  <c r="M21" i="2"/>
  <c r="AB21" i="2"/>
  <c r="W21" i="2"/>
  <c r="R21" i="2"/>
  <c r="H16" i="2"/>
  <c r="H12" i="2"/>
  <c r="H8" i="2"/>
  <c r="H10" i="2"/>
  <c r="L44" i="8"/>
  <c r="L8" i="10"/>
  <c r="L7" i="10"/>
  <c r="L3" i="11"/>
  <c r="L30" i="8"/>
  <c r="W38" i="10"/>
  <c r="W9" i="10"/>
  <c r="P7" i="10"/>
  <c r="N3" i="11"/>
  <c r="L38" i="10"/>
  <c r="P38" i="10"/>
  <c r="AB38" i="10"/>
  <c r="AF38" i="10"/>
  <c r="H62" i="10"/>
  <c r="Q37" i="8"/>
  <c r="AG37" i="8"/>
  <c r="K30" i="8"/>
  <c r="S30" i="8"/>
  <c r="AA30" i="8"/>
  <c r="AI30" i="8"/>
  <c r="K37" i="8"/>
  <c r="O37" i="8"/>
  <c r="S37" i="8"/>
  <c r="W37" i="8"/>
  <c r="AA37" i="8"/>
  <c r="AE37" i="8"/>
  <c r="AI37" i="8"/>
  <c r="J44" i="8"/>
  <c r="N44" i="8"/>
  <c r="R44" i="8"/>
  <c r="V44" i="8"/>
  <c r="Z44" i="8"/>
  <c r="AD44" i="8"/>
  <c r="AH44" i="8"/>
  <c r="I37" i="8"/>
  <c r="M37" i="8"/>
  <c r="U37" i="8"/>
  <c r="Y37" i="8"/>
  <c r="AC37" i="8"/>
  <c r="B24" i="8"/>
  <c r="B27" i="8" s="1"/>
  <c r="I30" i="8"/>
  <c r="M30" i="8"/>
  <c r="Q30" i="8"/>
  <c r="U30" i="8"/>
  <c r="Y30" i="8"/>
  <c r="AC30" i="8"/>
  <c r="AG30" i="8"/>
  <c r="H37" i="8"/>
  <c r="L37" i="8"/>
  <c r="P37" i="8"/>
  <c r="T37" i="8"/>
  <c r="X37" i="8"/>
  <c r="AB37" i="8"/>
  <c r="AF37" i="8"/>
  <c r="AJ37" i="8"/>
  <c r="B37" i="8"/>
  <c r="B31" i="8"/>
  <c r="B34" i="8" s="1"/>
  <c r="I44" i="8"/>
  <c r="M44" i="8"/>
  <c r="Q44" i="8"/>
  <c r="U44" i="8"/>
  <c r="Y44" i="8"/>
  <c r="AC44" i="8"/>
  <c r="AG44" i="8"/>
  <c r="Y3" i="11" l="1"/>
  <c r="AF3" i="11"/>
  <c r="M3" i="11"/>
  <c r="X15" i="2"/>
  <c r="Y15" i="2"/>
  <c r="Q15" i="2"/>
  <c r="AE15" i="2"/>
  <c r="I15" i="2"/>
  <c r="L15" i="2"/>
  <c r="S15" i="2"/>
  <c r="V15" i="2"/>
  <c r="Z15" i="2"/>
  <c r="AF15" i="2"/>
  <c r="M15" i="2"/>
  <c r="H15" i="2"/>
  <c r="N15" i="2"/>
  <c r="R15" i="2"/>
  <c r="W15" i="2"/>
  <c r="K15" i="2"/>
  <c r="AC15" i="2"/>
  <c r="T15" i="2"/>
  <c r="AA15" i="2"/>
  <c r="U15" i="2"/>
  <c r="O15" i="2"/>
  <c r="AB15" i="2"/>
  <c r="AD15" i="2"/>
  <c r="P15" i="2"/>
  <c r="Q3" i="11"/>
  <c r="AI3" i="11"/>
  <c r="AE17" i="2" s="1"/>
  <c r="AA3" i="11"/>
  <c r="U3" i="11"/>
  <c r="Q17" i="2" s="1"/>
  <c r="P3" i="11"/>
  <c r="L17" i="2" s="1"/>
  <c r="AC3" i="11"/>
  <c r="Y17" i="2" s="1"/>
  <c r="Y9" i="10"/>
  <c r="Y13" i="10" s="1"/>
  <c r="N38" i="10"/>
  <c r="M9" i="10"/>
  <c r="M29" i="10" s="1"/>
  <c r="N9" i="10"/>
  <c r="J11" i="2" s="1"/>
  <c r="F9" i="2"/>
  <c r="J21" i="10"/>
  <c r="X9" i="2"/>
  <c r="G9" i="2"/>
  <c r="K21" i="10"/>
  <c r="AB9" i="2"/>
  <c r="I9" i="2"/>
  <c r="M21" i="10"/>
  <c r="E11" i="2"/>
  <c r="I13" i="10"/>
  <c r="F11" i="2"/>
  <c r="J13" i="10"/>
  <c r="AA9" i="2"/>
  <c r="R9" i="2"/>
  <c r="L9" i="2"/>
  <c r="P21" i="10"/>
  <c r="T9" i="2"/>
  <c r="N9" i="2"/>
  <c r="R21" i="10"/>
  <c r="G11" i="2"/>
  <c r="K13" i="10"/>
  <c r="D11" i="2"/>
  <c r="H13" i="10"/>
  <c r="AC11" i="2"/>
  <c r="AG13" i="10"/>
  <c r="K11" i="2"/>
  <c r="O13" i="10"/>
  <c r="O11" i="2"/>
  <c r="S13" i="10"/>
  <c r="V11" i="2"/>
  <c r="Z13" i="10"/>
  <c r="M11" i="2"/>
  <c r="Q13" i="10"/>
  <c r="AB11" i="2"/>
  <c r="AF13" i="10"/>
  <c r="R11" i="2"/>
  <c r="V13" i="10"/>
  <c r="X11" i="2"/>
  <c r="AB13" i="10"/>
  <c r="N11" i="2"/>
  <c r="R13" i="10"/>
  <c r="L11" i="2"/>
  <c r="P13" i="10"/>
  <c r="AD11" i="2"/>
  <c r="AH13" i="10"/>
  <c r="Q11" i="2"/>
  <c r="U13" i="10"/>
  <c r="W11" i="2"/>
  <c r="AA13" i="10"/>
  <c r="S11" i="2"/>
  <c r="W13" i="10"/>
  <c r="H11" i="2"/>
  <c r="L13" i="10"/>
  <c r="AE11" i="2"/>
  <c r="AI13" i="10"/>
  <c r="Z11" i="2"/>
  <c r="AD13" i="10"/>
  <c r="Y11" i="2"/>
  <c r="AC13" i="10"/>
  <c r="AA11" i="2"/>
  <c r="AE13" i="10"/>
  <c r="U13" i="2"/>
  <c r="AU3" i="14"/>
  <c r="AT2" i="14"/>
  <c r="M13" i="2"/>
  <c r="AF13" i="2"/>
  <c r="I53" i="10"/>
  <c r="I39" i="10" s="1"/>
  <c r="I61" i="10"/>
  <c r="H3" i="11"/>
  <c r="D17" i="2" s="1"/>
  <c r="I62" i="10"/>
  <c r="J43" i="10"/>
  <c r="J61" i="10" s="1"/>
  <c r="Y13" i="2"/>
  <c r="Z13" i="2"/>
  <c r="E13" i="2"/>
  <c r="X13" i="2"/>
  <c r="W9" i="2"/>
  <c r="S29" i="10"/>
  <c r="AD13" i="2"/>
  <c r="F13" i="2"/>
  <c r="R13" i="2"/>
  <c r="V13" i="2"/>
  <c r="AA29" i="10"/>
  <c r="P13" i="2"/>
  <c r="U9" i="2"/>
  <c r="Z29" i="10"/>
  <c r="I17" i="4"/>
  <c r="I21" i="9" s="1"/>
  <c r="I4" i="11" s="1"/>
  <c r="I5" i="11" s="1"/>
  <c r="H21" i="9"/>
  <c r="H4" i="11" s="1"/>
  <c r="H5" i="11" s="1"/>
  <c r="D6" i="2" s="1"/>
  <c r="Y9" i="2"/>
  <c r="AC13" i="2"/>
  <c r="AD29" i="10"/>
  <c r="Z9" i="2"/>
  <c r="I13" i="2"/>
  <c r="K13" i="2"/>
  <c r="AC9" i="2"/>
  <c r="H29" i="10"/>
  <c r="S9" i="2"/>
  <c r="AF11" i="2"/>
  <c r="AJ29" i="10"/>
  <c r="J13" i="2"/>
  <c r="N13" i="2"/>
  <c r="AH29" i="10"/>
  <c r="V29" i="10"/>
  <c r="D9" i="2"/>
  <c r="AC29" i="10"/>
  <c r="R3" i="11"/>
  <c r="N17" i="2" s="1"/>
  <c r="T11" i="2"/>
  <c r="M17" i="2"/>
  <c r="AE29" i="10"/>
  <c r="J3" i="11"/>
  <c r="F17" i="2" s="1"/>
  <c r="O3" i="11"/>
  <c r="K17" i="2" s="1"/>
  <c r="U29" i="10"/>
  <c r="P29" i="10"/>
  <c r="P11" i="2"/>
  <c r="Q9" i="2"/>
  <c r="P9" i="2"/>
  <c r="AE9" i="2"/>
  <c r="G18" i="2"/>
  <c r="D13" i="2"/>
  <c r="K29" i="10"/>
  <c r="R29" i="10"/>
  <c r="Q13" i="2"/>
  <c r="M9" i="2"/>
  <c r="AG29" i="10"/>
  <c r="I29" i="10"/>
  <c r="AD3" i="11"/>
  <c r="Z17" i="2" s="1"/>
  <c r="L13" i="2"/>
  <c r="AF29" i="10"/>
  <c r="F18" i="2"/>
  <c r="H9" i="2"/>
  <c r="T29" i="10"/>
  <c r="X29" i="10"/>
  <c r="X18" i="2"/>
  <c r="AD9" i="2"/>
  <c r="Z18" i="2"/>
  <c r="O18" i="2"/>
  <c r="K18" i="2"/>
  <c r="L18" i="2"/>
  <c r="AI29" i="10"/>
  <c r="Y18" i="2"/>
  <c r="AF18" i="2"/>
  <c r="AB29" i="10"/>
  <c r="L29" i="10"/>
  <c r="E18" i="2"/>
  <c r="S18" i="2"/>
  <c r="U18" i="2"/>
  <c r="Q18" i="2"/>
  <c r="AC18" i="2"/>
  <c r="I18" i="2"/>
  <c r="AE13" i="2"/>
  <c r="W18" i="2"/>
  <c r="R18" i="2"/>
  <c r="P18" i="2"/>
  <c r="V18" i="2"/>
  <c r="AF7" i="10"/>
  <c r="AB13" i="2" s="1"/>
  <c r="AA18" i="2"/>
  <c r="D18" i="2"/>
  <c r="AD18" i="2"/>
  <c r="N18" i="2"/>
  <c r="Z3" i="11"/>
  <c r="V17" i="2" s="1"/>
  <c r="AJ3" i="11"/>
  <c r="AF17" i="2" s="1"/>
  <c r="AH3" i="11"/>
  <c r="AD17" i="2" s="1"/>
  <c r="X17" i="4"/>
  <c r="S17" i="4"/>
  <c r="T17" i="4"/>
  <c r="AC17" i="4"/>
  <c r="P17" i="4"/>
  <c r="Y17" i="4"/>
  <c r="Y21" i="9" s="1"/>
  <c r="Y4" i="11" s="1"/>
  <c r="U17" i="4"/>
  <c r="L17" i="4"/>
  <c r="V17" i="4"/>
  <c r="AI17" i="4"/>
  <c r="AE17" i="4"/>
  <c r="AD17" i="4"/>
  <c r="AD21" i="9" s="1"/>
  <c r="AD4" i="11" s="1"/>
  <c r="O17" i="4"/>
  <c r="AG17" i="4"/>
  <c r="AF17" i="4"/>
  <c r="AA17" i="4"/>
  <c r="AB17" i="4"/>
  <c r="W17" i="4"/>
  <c r="Q17" i="4"/>
  <c r="Q21" i="9" s="1"/>
  <c r="Q4" i="11" s="1"/>
  <c r="J18" i="2"/>
  <c r="AE18" i="2"/>
  <c r="T18" i="2"/>
  <c r="O29" i="10"/>
  <c r="AB3" i="11"/>
  <c r="X17" i="2" s="1"/>
  <c r="W13" i="2"/>
  <c r="AE3" i="11"/>
  <c r="AA17" i="2" s="1"/>
  <c r="O9" i="2"/>
  <c r="O17" i="2"/>
  <c r="W7" i="10"/>
  <c r="S13" i="2" s="1"/>
  <c r="W3" i="11"/>
  <c r="W29" i="10"/>
  <c r="N29" i="10"/>
  <c r="K9" i="2"/>
  <c r="T3" i="11"/>
  <c r="P17" i="2" s="1"/>
  <c r="V9" i="2"/>
  <c r="M18" i="2"/>
  <c r="O13" i="2"/>
  <c r="V3" i="11"/>
  <c r="R17" i="2" s="1"/>
  <c r="AF9" i="2"/>
  <c r="Q29" i="10"/>
  <c r="AH17" i="4"/>
  <c r="AH21" i="9" s="1"/>
  <c r="AH4" i="11" s="1"/>
  <c r="M17" i="4"/>
  <c r="M21" i="9" s="1"/>
  <c r="M4" i="11" s="1"/>
  <c r="AB18" i="2"/>
  <c r="X7" i="10"/>
  <c r="T13" i="2" s="1"/>
  <c r="X3" i="11"/>
  <c r="J29" i="10"/>
  <c r="J9" i="2"/>
  <c r="W17" i="2"/>
  <c r="R17" i="4"/>
  <c r="R21" i="9" s="1"/>
  <c r="R4" i="11" s="1"/>
  <c r="Z17" i="4"/>
  <c r="K3" i="11"/>
  <c r="G17" i="2" s="1"/>
  <c r="AC17" i="2"/>
  <c r="E17" i="2"/>
  <c r="H4" i="6"/>
  <c r="N17" i="4"/>
  <c r="AJ17" i="4"/>
  <c r="E9" i="2"/>
  <c r="AA13" i="2"/>
  <c r="G13" i="2"/>
  <c r="H18" i="2"/>
  <c r="H13" i="2"/>
  <c r="H39" i="10"/>
  <c r="D15" i="2"/>
  <c r="H17" i="2"/>
  <c r="B38" i="8"/>
  <c r="B41" i="8" s="1"/>
  <c r="B44" i="8"/>
  <c r="B45" i="8" s="1"/>
  <c r="J15" i="2" l="1"/>
  <c r="U17" i="2"/>
  <c r="Y29" i="10"/>
  <c r="U11" i="2"/>
  <c r="J17" i="2"/>
  <c r="J19" i="2" s="1"/>
  <c r="N13" i="10"/>
  <c r="I17" i="2"/>
  <c r="M13" i="10"/>
  <c r="I11" i="2"/>
  <c r="AV3" i="14"/>
  <c r="AU2" i="14"/>
  <c r="X19" i="2"/>
  <c r="J62" i="10"/>
  <c r="J59" i="10"/>
  <c r="F19" i="2"/>
  <c r="R19" i="2"/>
  <c r="Z19" i="2"/>
  <c r="M19" i="2"/>
  <c r="I4" i="6"/>
  <c r="I5" i="6" s="1"/>
  <c r="E5" i="2" s="1"/>
  <c r="K43" i="10"/>
  <c r="K53" i="10" s="1"/>
  <c r="K39" i="10" s="1"/>
  <c r="J17" i="4"/>
  <c r="J21" i="9" s="1"/>
  <c r="J4" i="11" s="1"/>
  <c r="J5" i="11" s="1"/>
  <c r="F6" i="2" s="1"/>
  <c r="J53" i="10"/>
  <c r="J39" i="10" s="1"/>
  <c r="U19" i="2"/>
  <c r="N19" i="2"/>
  <c r="K19" i="2"/>
  <c r="AC19" i="2"/>
  <c r="I9" i="11"/>
  <c r="E6" i="2"/>
  <c r="Y19" i="2"/>
  <c r="AB4" i="6"/>
  <c r="AB5" i="6" s="1"/>
  <c r="AB9" i="6" s="1"/>
  <c r="AB21" i="9"/>
  <c r="AB4" i="11" s="1"/>
  <c r="AB5" i="11" s="1"/>
  <c r="AB9" i="11" s="1"/>
  <c r="O4" i="6"/>
  <c r="O5" i="6" s="1"/>
  <c r="K5" i="2" s="1"/>
  <c r="O21" i="9"/>
  <c r="AI4" i="6"/>
  <c r="AI5" i="6" s="1"/>
  <c r="AI9" i="6" s="1"/>
  <c r="AI10" i="6" s="1"/>
  <c r="Z29" i="2" s="1"/>
  <c r="AI21" i="9"/>
  <c r="AI4" i="11" s="1"/>
  <c r="AI5" i="11" s="1"/>
  <c r="AE6" i="2" s="1"/>
  <c r="AJ21" i="9"/>
  <c r="AA4" i="6"/>
  <c r="AA5" i="6" s="1"/>
  <c r="W5" i="2" s="1"/>
  <c r="AA21" i="9"/>
  <c r="AA4" i="11" s="1"/>
  <c r="AA5" i="11" s="1"/>
  <c r="W6" i="2" s="1"/>
  <c r="V4" i="6"/>
  <c r="V5" i="6" s="1"/>
  <c r="V9" i="6" s="1"/>
  <c r="V21" i="9"/>
  <c r="P4" i="6"/>
  <c r="P5" i="6" s="1"/>
  <c r="L5" i="2" s="1"/>
  <c r="P21" i="9"/>
  <c r="X4" i="6"/>
  <c r="X5" i="6" s="1"/>
  <c r="T5" i="2" s="1"/>
  <c r="X21" i="9"/>
  <c r="N4" i="6"/>
  <c r="N5" i="6" s="1"/>
  <c r="N9" i="6" s="1"/>
  <c r="N21" i="9"/>
  <c r="N4" i="11" s="1"/>
  <c r="N5" i="11" s="1"/>
  <c r="J6" i="2" s="1"/>
  <c r="AF21" i="9"/>
  <c r="L21" i="9"/>
  <c r="AC4" i="6"/>
  <c r="AC5" i="6" s="1"/>
  <c r="Y5" i="2" s="1"/>
  <c r="AC21" i="9"/>
  <c r="S21" i="9"/>
  <c r="Z4" i="6"/>
  <c r="Z5" i="6" s="1"/>
  <c r="Z9" i="6" s="1"/>
  <c r="Z21" i="9"/>
  <c r="P19" i="2"/>
  <c r="W21" i="9"/>
  <c r="AG4" i="6"/>
  <c r="AG5" i="6" s="1"/>
  <c r="AG9" i="6" s="1"/>
  <c r="AG10" i="6" s="1"/>
  <c r="X29" i="2" s="1"/>
  <c r="AG21" i="9"/>
  <c r="AG4" i="11" s="1"/>
  <c r="AG5" i="11" s="1"/>
  <c r="AG9" i="11" s="1"/>
  <c r="AE21" i="9"/>
  <c r="U4" i="6"/>
  <c r="U5" i="6" s="1"/>
  <c r="Q5" i="2" s="1"/>
  <c r="U21" i="9"/>
  <c r="T4" i="6"/>
  <c r="T5" i="6" s="1"/>
  <c r="T9" i="6" s="1"/>
  <c r="T21" i="9"/>
  <c r="Q19" i="2"/>
  <c r="AB17" i="2"/>
  <c r="AB19" i="2" s="1"/>
  <c r="H5" i="6"/>
  <c r="D5" i="2" s="1"/>
  <c r="AJ4" i="6"/>
  <c r="AJ5" i="6" s="1"/>
  <c r="AJ9" i="6" s="1"/>
  <c r="AF23" i="2" s="1"/>
  <c r="L19" i="2"/>
  <c r="AD19" i="2"/>
  <c r="T17" i="2"/>
  <c r="T19" i="2" s="1"/>
  <c r="S4" i="6"/>
  <c r="S5" i="6" s="1"/>
  <c r="S9" i="6" s="1"/>
  <c r="W4" i="6"/>
  <c r="W5" i="6" s="1"/>
  <c r="W9" i="6" s="1"/>
  <c r="AE4" i="6"/>
  <c r="AE5" i="6" s="1"/>
  <c r="AA5" i="2" s="1"/>
  <c r="H9" i="11"/>
  <c r="D24" i="2" s="1"/>
  <c r="G19" i="2"/>
  <c r="D19" i="2"/>
  <c r="AE19" i="2"/>
  <c r="H19" i="2"/>
  <c r="AA19" i="2"/>
  <c r="AF19" i="2"/>
  <c r="W19" i="2"/>
  <c r="E19" i="2"/>
  <c r="V19" i="2"/>
  <c r="Y4" i="6"/>
  <c r="Y5" i="6" s="1"/>
  <c r="Y5" i="11"/>
  <c r="AD5" i="11"/>
  <c r="AD4" i="6"/>
  <c r="AD5" i="6" s="1"/>
  <c r="L4" i="6"/>
  <c r="L5" i="6" s="1"/>
  <c r="H5" i="2" s="1"/>
  <c r="AF4" i="6"/>
  <c r="AF5" i="6" s="1"/>
  <c r="AF9" i="6" s="1"/>
  <c r="Q5" i="11"/>
  <c r="Q4" i="6"/>
  <c r="Q5" i="6" s="1"/>
  <c r="R5" i="11"/>
  <c r="R4" i="6"/>
  <c r="R5" i="6" s="1"/>
  <c r="S17" i="2"/>
  <c r="S19" i="2" s="1"/>
  <c r="M5" i="11"/>
  <c r="M4" i="6"/>
  <c r="M5" i="6" s="1"/>
  <c r="AH4" i="6"/>
  <c r="AH5" i="6" s="1"/>
  <c r="AH5" i="11"/>
  <c r="O19" i="2"/>
  <c r="B73" i="8"/>
  <c r="B48" i="8"/>
  <c r="B51" i="8" s="1"/>
  <c r="B55" i="8" s="1"/>
  <c r="B58" i="8" s="1"/>
  <c r="B61" i="8" s="1"/>
  <c r="B64" i="8" s="1"/>
  <c r="B67" i="8" s="1"/>
  <c r="B70" i="8" s="1"/>
  <c r="I19" i="2" l="1"/>
  <c r="AW3" i="14"/>
  <c r="AV2" i="14"/>
  <c r="R5" i="2"/>
  <c r="I9" i="6"/>
  <c r="E23" i="2" s="1"/>
  <c r="X5" i="2"/>
  <c r="AE5" i="2"/>
  <c r="J4" i="6"/>
  <c r="J5" i="6" s="1"/>
  <c r="F5" i="2" s="1"/>
  <c r="K17" i="4"/>
  <c r="K21" i="9" s="1"/>
  <c r="K4" i="11" s="1"/>
  <c r="K5" i="11" s="1"/>
  <c r="K9" i="11" s="1"/>
  <c r="K59" i="10"/>
  <c r="K62" i="10"/>
  <c r="L43" i="10"/>
  <c r="L59" i="10" s="1"/>
  <c r="K61" i="10"/>
  <c r="J9" i="11"/>
  <c r="J10" i="11" s="1"/>
  <c r="O9" i="6"/>
  <c r="O10" i="6" s="1"/>
  <c r="F29" i="2" s="1"/>
  <c r="V5" i="2"/>
  <c r="Z4" i="11"/>
  <c r="Z5" i="11" s="1"/>
  <c r="O4" i="11"/>
  <c r="O5" i="11" s="1"/>
  <c r="P5" i="2"/>
  <c r="U4" i="11"/>
  <c r="U5" i="11" s="1"/>
  <c r="Q6" i="2" s="1"/>
  <c r="L4" i="11"/>
  <c r="L5" i="11" s="1"/>
  <c r="X4" i="11"/>
  <c r="X5" i="11" s="1"/>
  <c r="T6" i="2" s="1"/>
  <c r="V4" i="11"/>
  <c r="V5" i="11" s="1"/>
  <c r="AJ4" i="11"/>
  <c r="AJ5" i="11" s="1"/>
  <c r="AF6" i="2" s="1"/>
  <c r="W4" i="11"/>
  <c r="W5" i="11" s="1"/>
  <c r="S4" i="11"/>
  <c r="S5" i="11" s="1"/>
  <c r="O6" i="2" s="1"/>
  <c r="AF4" i="11"/>
  <c r="AF5" i="11" s="1"/>
  <c r="T4" i="11"/>
  <c r="T5" i="11" s="1"/>
  <c r="P6" i="2" s="1"/>
  <c r="AE4" i="11"/>
  <c r="AE5" i="11" s="1"/>
  <c r="AC4" i="11"/>
  <c r="AC5" i="11" s="1"/>
  <c r="P4" i="11"/>
  <c r="P5" i="11" s="1"/>
  <c r="I10" i="11"/>
  <c r="E24" i="2"/>
  <c r="AC9" i="6"/>
  <c r="Y23" i="2" s="1"/>
  <c r="P9" i="6"/>
  <c r="L23" i="2" s="1"/>
  <c r="J5" i="2"/>
  <c r="U9" i="6"/>
  <c r="Q23" i="2" s="1"/>
  <c r="AA9" i="6"/>
  <c r="W23" i="2" s="1"/>
  <c r="X9" i="6"/>
  <c r="T23" i="2" s="1"/>
  <c r="AC5" i="2"/>
  <c r="H9" i="6"/>
  <c r="D23" i="2" s="1"/>
  <c r="AC23" i="2"/>
  <c r="AF5" i="2"/>
  <c r="O5" i="2"/>
  <c r="AC6" i="2"/>
  <c r="X6" i="2"/>
  <c r="H10" i="11"/>
  <c r="AE9" i="6"/>
  <c r="AA23" i="2" s="1"/>
  <c r="S5" i="2"/>
  <c r="N9" i="11"/>
  <c r="N10" i="11" s="1"/>
  <c r="E64" i="2" s="1"/>
  <c r="AA9" i="11"/>
  <c r="W24" i="2" s="1"/>
  <c r="AB5" i="2"/>
  <c r="AJ10" i="6"/>
  <c r="AA29" i="2" s="1"/>
  <c r="AI9" i="11"/>
  <c r="AI10" i="11" s="1"/>
  <c r="Z64" i="2" s="1"/>
  <c r="L9" i="6"/>
  <c r="L10" i="6" s="1"/>
  <c r="C29" i="2" s="1"/>
  <c r="AD9" i="6"/>
  <c r="Z5" i="2"/>
  <c r="Q9" i="6"/>
  <c r="M5" i="2"/>
  <c r="Z6" i="2"/>
  <c r="AD9" i="11"/>
  <c r="Q9" i="11"/>
  <c r="M6" i="2"/>
  <c r="U6" i="2"/>
  <c r="Y9" i="11"/>
  <c r="Y9" i="6"/>
  <c r="U5" i="2"/>
  <c r="AE23" i="2"/>
  <c r="AD6" i="2"/>
  <c r="AH9" i="11"/>
  <c r="N6" i="2"/>
  <c r="R9" i="11"/>
  <c r="AH9" i="6"/>
  <c r="AD5" i="2"/>
  <c r="AG10" i="11"/>
  <c r="X64" i="2" s="1"/>
  <c r="AC24" i="2"/>
  <c r="M9" i="6"/>
  <c r="I5" i="2"/>
  <c r="V23" i="2"/>
  <c r="Z10" i="6"/>
  <c r="Q29" i="2" s="1"/>
  <c r="I6" i="2"/>
  <c r="M9" i="11"/>
  <c r="R9" i="6"/>
  <c r="N5" i="2"/>
  <c r="N10" i="6"/>
  <c r="E29" i="2" s="1"/>
  <c r="J23" i="2"/>
  <c r="R23" i="2"/>
  <c r="V10" i="6"/>
  <c r="M29" i="2" s="1"/>
  <c r="O23" i="2"/>
  <c r="S10" i="6"/>
  <c r="J29" i="2" s="1"/>
  <c r="P23" i="2"/>
  <c r="T10" i="6"/>
  <c r="K29" i="2" s="1"/>
  <c r="K23" i="2"/>
  <c r="S23" i="2"/>
  <c r="W10" i="6"/>
  <c r="N29" i="2" s="1"/>
  <c r="X23" i="2"/>
  <c r="AB10" i="6"/>
  <c r="S29" i="2" s="1"/>
  <c r="X24" i="2"/>
  <c r="AB10" i="11"/>
  <c r="S64" i="2" s="1"/>
  <c r="AB23" i="2"/>
  <c r="AF10" i="6"/>
  <c r="W29" i="2" s="1"/>
  <c r="I10" i="6" l="1"/>
  <c r="AX3" i="14"/>
  <c r="AW2" i="14"/>
  <c r="F24" i="2"/>
  <c r="J9" i="6"/>
  <c r="F23" i="2" s="1"/>
  <c r="G6" i="2"/>
  <c r="L61" i="10"/>
  <c r="L53" i="10"/>
  <c r="L39" i="10" s="1"/>
  <c r="M43" i="10"/>
  <c r="M61" i="10" s="1"/>
  <c r="K4" i="6"/>
  <c r="K5" i="6" s="1"/>
  <c r="K9" i="6" s="1"/>
  <c r="L62" i="10"/>
  <c r="AC9" i="11"/>
  <c r="AC10" i="11" s="1"/>
  <c r="T64" i="2" s="1"/>
  <c r="Y6" i="2"/>
  <c r="AC10" i="6"/>
  <c r="T29" i="2" s="1"/>
  <c r="AJ9" i="11"/>
  <c r="AJ10" i="11" s="1"/>
  <c r="AA64" i="2" s="1"/>
  <c r="AA6" i="2"/>
  <c r="AE9" i="11"/>
  <c r="AA24" i="2" s="1"/>
  <c r="L9" i="11"/>
  <c r="H6" i="2"/>
  <c r="P9" i="11"/>
  <c r="L6" i="2"/>
  <c r="R6" i="2"/>
  <c r="V9" i="11"/>
  <c r="V10" i="11" s="1"/>
  <c r="M64" i="2" s="1"/>
  <c r="W9" i="11"/>
  <c r="W10" i="11" s="1"/>
  <c r="N64" i="2" s="1"/>
  <c r="S6" i="2"/>
  <c r="K6" i="2"/>
  <c r="O9" i="11"/>
  <c r="K24" i="2" s="1"/>
  <c r="AB6" i="2"/>
  <c r="AF9" i="11"/>
  <c r="V6" i="2"/>
  <c r="Z9" i="11"/>
  <c r="V24" i="2" s="1"/>
  <c r="U9" i="11"/>
  <c r="U10" i="11" s="1"/>
  <c r="L64" i="2" s="1"/>
  <c r="K10" i="11"/>
  <c r="G24" i="2"/>
  <c r="X9" i="11"/>
  <c r="T24" i="2" s="1"/>
  <c r="T9" i="11"/>
  <c r="P24" i="2" s="1"/>
  <c r="S9" i="11"/>
  <c r="P10" i="6"/>
  <c r="G29" i="2" s="1"/>
  <c r="X10" i="6"/>
  <c r="O29" i="2" s="1"/>
  <c r="AA10" i="6"/>
  <c r="R29" i="2" s="1"/>
  <c r="U10" i="6"/>
  <c r="L29" i="2" s="1"/>
  <c r="H10" i="6"/>
  <c r="AE10" i="6"/>
  <c r="V29" i="2" s="1"/>
  <c r="J24" i="2"/>
  <c r="AA10" i="11"/>
  <c r="R64" i="2" s="1"/>
  <c r="H23" i="2"/>
  <c r="AE24" i="2"/>
  <c r="Z24" i="2"/>
  <c r="AD10" i="11"/>
  <c r="U64" i="2" s="1"/>
  <c r="U23" i="2"/>
  <c r="Y10" i="6"/>
  <c r="P29" i="2" s="1"/>
  <c r="M23" i="2"/>
  <c r="Q10" i="6"/>
  <c r="H29" i="2" s="1"/>
  <c r="Y10" i="11"/>
  <c r="P64" i="2" s="1"/>
  <c r="U24" i="2"/>
  <c r="Z23" i="2"/>
  <c r="AD10" i="6"/>
  <c r="U29" i="2" s="1"/>
  <c r="Q10" i="11"/>
  <c r="H64" i="2" s="1"/>
  <c r="M24" i="2"/>
  <c r="N23" i="2"/>
  <c r="R10" i="6"/>
  <c r="I29" i="2" s="1"/>
  <c r="M10" i="11"/>
  <c r="D64" i="2" s="1"/>
  <c r="I24" i="2"/>
  <c r="AH10" i="11"/>
  <c r="Y64" i="2" s="1"/>
  <c r="AD24" i="2"/>
  <c r="M10" i="6"/>
  <c r="D29" i="2" s="1"/>
  <c r="I23" i="2"/>
  <c r="AD23" i="2"/>
  <c r="AH10" i="6"/>
  <c r="Y29" i="2" s="1"/>
  <c r="N24" i="2"/>
  <c r="R10" i="11"/>
  <c r="I64" i="2" s="1"/>
  <c r="M59" i="10" l="1"/>
  <c r="J10" i="6"/>
  <c r="AY3" i="14"/>
  <c r="AX2" i="14"/>
  <c r="M62" i="10"/>
  <c r="N43" i="10"/>
  <c r="N62" i="10" s="1"/>
  <c r="G5" i="2"/>
  <c r="M53" i="10"/>
  <c r="M39" i="10" s="1"/>
  <c r="Y24" i="2"/>
  <c r="Q24" i="2"/>
  <c r="AE10" i="11"/>
  <c r="V64" i="2" s="1"/>
  <c r="S24" i="2"/>
  <c r="O10" i="11"/>
  <c r="F64" i="2" s="1"/>
  <c r="AF24" i="2"/>
  <c r="X10" i="11"/>
  <c r="O64" i="2" s="1"/>
  <c r="Z10" i="11"/>
  <c r="Q64" i="2" s="1"/>
  <c r="L10" i="11"/>
  <c r="C64" i="2" s="1"/>
  <c r="H24" i="2"/>
  <c r="R24" i="2"/>
  <c r="T10" i="11"/>
  <c r="K64" i="2" s="1"/>
  <c r="AB24" i="2"/>
  <c r="AF10" i="11"/>
  <c r="W64" i="2" s="1"/>
  <c r="O24" i="2"/>
  <c r="S10" i="11"/>
  <c r="J64" i="2" s="1"/>
  <c r="L24" i="2"/>
  <c r="P10" i="11"/>
  <c r="G64" i="2" s="1"/>
  <c r="K10" i="6"/>
  <c r="G23" i="2"/>
  <c r="O43" i="10" l="1"/>
  <c r="N61" i="10"/>
  <c r="N53" i="10"/>
  <c r="N39" i="10" s="1"/>
  <c r="N59" i="10"/>
  <c r="AZ3" i="14"/>
  <c r="AY2" i="14"/>
  <c r="O61" i="10"/>
  <c r="O53" i="10"/>
  <c r="O39" i="10" s="1"/>
  <c r="P43" i="10"/>
  <c r="O59" i="10"/>
  <c r="O62" i="10"/>
  <c r="BA3" i="14" l="1"/>
  <c r="AZ2" i="14"/>
  <c r="P59" i="10"/>
  <c r="P62" i="10"/>
  <c r="P53" i="10"/>
  <c r="P39" i="10" s="1"/>
  <c r="P61" i="10"/>
  <c r="Q43" i="10"/>
  <c r="BB3" i="14" l="1"/>
  <c r="BA2" i="14"/>
  <c r="Q59" i="10"/>
  <c r="Q62" i="10"/>
  <c r="Q61" i="10"/>
  <c r="Q53" i="10"/>
  <c r="Q39" i="10" s="1"/>
  <c r="R43" i="10"/>
  <c r="BC3" i="14" l="1"/>
  <c r="BB2" i="14"/>
  <c r="R62" i="10"/>
  <c r="R61" i="10"/>
  <c r="R53" i="10"/>
  <c r="R39" i="10" s="1"/>
  <c r="S43" i="10"/>
  <c r="R59" i="10"/>
  <c r="BD3" i="14" l="1"/>
  <c r="BC2" i="14"/>
  <c r="S61" i="10"/>
  <c r="S53" i="10"/>
  <c r="S39" i="10" s="1"/>
  <c r="T43" i="10"/>
  <c r="S59" i="10"/>
  <c r="S62" i="10"/>
  <c r="BE3" i="14" l="1"/>
  <c r="BD2" i="14"/>
  <c r="T59" i="10"/>
  <c r="T62" i="10"/>
  <c r="T61" i="10"/>
  <c r="U43" i="10"/>
  <c r="T53" i="10"/>
  <c r="T39" i="10" s="1"/>
  <c r="BF3" i="14" l="1"/>
  <c r="BE2" i="14"/>
  <c r="U59" i="10"/>
  <c r="U62" i="10"/>
  <c r="U61" i="10"/>
  <c r="U53" i="10"/>
  <c r="U39" i="10" s="1"/>
  <c r="V43" i="10"/>
  <c r="BG3" i="14" l="1"/>
  <c r="BF2" i="14"/>
  <c r="V62" i="10"/>
  <c r="V61" i="10"/>
  <c r="V53" i="10"/>
  <c r="V39" i="10" s="1"/>
  <c r="W43" i="10"/>
  <c r="V59" i="10"/>
  <c r="BH3" i="14" l="1"/>
  <c r="BG2" i="14"/>
  <c r="W61" i="10"/>
  <c r="W53" i="10"/>
  <c r="W39" i="10" s="1"/>
  <c r="X43" i="10"/>
  <c r="W59" i="10"/>
  <c r="W62" i="10"/>
  <c r="BI3" i="14" l="1"/>
  <c r="BH2" i="14"/>
  <c r="X59" i="10"/>
  <c r="X62" i="10"/>
  <c r="X61" i="10"/>
  <c r="Y43" i="10"/>
  <c r="X53" i="10"/>
  <c r="X39" i="10" s="1"/>
  <c r="BJ3" i="14" l="1"/>
  <c r="BI2" i="14"/>
  <c r="Y59" i="10"/>
  <c r="Y62" i="10"/>
  <c r="Y61" i="10"/>
  <c r="Y53" i="10"/>
  <c r="Y39" i="10" s="1"/>
  <c r="Z43" i="10"/>
  <c r="BK3" i="14" l="1"/>
  <c r="BJ2" i="14"/>
  <c r="Z62" i="10"/>
  <c r="Z61" i="10"/>
  <c r="Z53" i="10"/>
  <c r="Z39" i="10" s="1"/>
  <c r="AA43" i="10"/>
  <c r="Z59" i="10"/>
  <c r="BL3" i="14" l="1"/>
  <c r="BK2" i="14"/>
  <c r="AA61" i="10"/>
  <c r="AA53" i="10"/>
  <c r="AA39" i="10" s="1"/>
  <c r="AB43" i="10"/>
  <c r="AA59" i="10"/>
  <c r="AA62" i="10"/>
  <c r="BM3" i="14" l="1"/>
  <c r="BL2" i="14"/>
  <c r="AB59" i="10"/>
  <c r="AB62" i="10"/>
  <c r="AB53" i="10"/>
  <c r="AB39" i="10" s="1"/>
  <c r="AB61" i="10"/>
  <c r="AC43" i="10"/>
  <c r="BN3" i="14" l="1"/>
  <c r="BM2" i="14"/>
  <c r="AC59" i="10"/>
  <c r="AC62" i="10"/>
  <c r="AC61" i="10"/>
  <c r="AC53" i="10"/>
  <c r="AC39" i="10" s="1"/>
  <c r="AD43" i="10"/>
  <c r="BO3" i="14" l="1"/>
  <c r="BN2" i="14"/>
  <c r="AD62" i="10"/>
  <c r="AD61" i="10"/>
  <c r="AD53" i="10"/>
  <c r="AD39" i="10" s="1"/>
  <c r="AE43" i="10"/>
  <c r="AD59" i="10"/>
  <c r="BP3" i="14" l="1"/>
  <c r="BO2" i="14"/>
  <c r="AE61" i="10"/>
  <c r="AE53" i="10"/>
  <c r="AE39" i="10" s="1"/>
  <c r="AF43" i="10"/>
  <c r="AE59" i="10"/>
  <c r="AE62" i="10"/>
  <c r="BQ3" i="14" l="1"/>
  <c r="BP2" i="14"/>
  <c r="AF59" i="10"/>
  <c r="AF62" i="10"/>
  <c r="AF53" i="10"/>
  <c r="AF39" i="10" s="1"/>
  <c r="AF61" i="10"/>
  <c r="AG43" i="10"/>
  <c r="BR3" i="14" l="1"/>
  <c r="BQ2" i="14"/>
  <c r="AG59" i="10"/>
  <c r="AG62" i="10"/>
  <c r="AG61" i="10"/>
  <c r="AG53" i="10"/>
  <c r="AG39" i="10" s="1"/>
  <c r="AH43" i="10"/>
  <c r="BS3" i="14" l="1"/>
  <c r="BR2" i="14"/>
  <c r="AH62" i="10"/>
  <c r="AH61" i="10"/>
  <c r="AH53" i="10"/>
  <c r="AH39" i="10" s="1"/>
  <c r="AI43" i="10"/>
  <c r="AH59" i="10"/>
  <c r="BT3" i="14" l="1"/>
  <c r="BS2" i="14"/>
  <c r="AI61" i="10"/>
  <c r="AI53" i="10"/>
  <c r="AI39" i="10" s="1"/>
  <c r="AJ43" i="10"/>
  <c r="AI59" i="10"/>
  <c r="AI62" i="10"/>
  <c r="BU3" i="14" l="1"/>
  <c r="BT2" i="14"/>
  <c r="AJ59" i="10"/>
  <c r="AJ62" i="10"/>
  <c r="AJ61" i="10"/>
  <c r="AJ53" i="10"/>
  <c r="AJ39" i="10" s="1"/>
  <c r="BV3" i="14" l="1"/>
  <c r="BU2" i="14"/>
  <c r="BW3" i="14" l="1"/>
  <c r="BV2" i="14"/>
  <c r="BX3" i="14" l="1"/>
  <c r="BW2" i="14"/>
  <c r="BY3" i="14" l="1"/>
  <c r="BX2" i="14"/>
  <c r="BZ3" i="14" l="1"/>
  <c r="BY2" i="14"/>
  <c r="CA3" i="14" l="1"/>
  <c r="BZ2" i="14"/>
  <c r="CB3" i="14" l="1"/>
  <c r="CA2" i="14"/>
  <c r="CC3" i="14" l="1"/>
  <c r="CB2" i="14"/>
  <c r="CD3" i="14" l="1"/>
  <c r="CC2" i="14"/>
  <c r="CE3" i="14" l="1"/>
  <c r="CD2" i="14"/>
  <c r="CF3" i="14" l="1"/>
  <c r="CE2" i="14"/>
  <c r="CG3" i="14" l="1"/>
  <c r="CF2" i="14"/>
  <c r="CG2" i="14" l="1"/>
  <c r="CH3" i="14"/>
  <c r="CI3" i="14" l="1"/>
  <c r="CH2" i="14"/>
  <c r="CJ3" i="14" l="1"/>
  <c r="CI2" i="14"/>
  <c r="CK3" i="14" l="1"/>
  <c r="CJ2" i="14"/>
  <c r="CL3" i="14" l="1"/>
  <c r="CK2" i="14"/>
  <c r="CM3" i="14" l="1"/>
  <c r="CL2" i="14"/>
  <c r="CN3" i="14" l="1"/>
  <c r="CM2" i="14"/>
  <c r="CO3" i="14" l="1"/>
  <c r="CN2" i="14"/>
  <c r="CO2" i="14" l="1"/>
  <c r="CP3" i="14"/>
  <c r="CQ3" i="14" l="1"/>
  <c r="CP2" i="14"/>
  <c r="CR3" i="14" l="1"/>
  <c r="CQ2" i="14"/>
  <c r="CS3" i="14" l="1"/>
  <c r="CR2" i="14"/>
  <c r="CT3" i="14" l="1"/>
  <c r="CS2" i="14"/>
  <c r="CU3" i="14" l="1"/>
  <c r="CT2" i="14"/>
  <c r="CV3" i="14" l="1"/>
  <c r="CU2" i="14"/>
  <c r="CW3" i="14" l="1"/>
  <c r="CV2" i="14"/>
  <c r="CW2" i="14" l="1"/>
  <c r="CX3" i="14"/>
  <c r="CY3" i="14" l="1"/>
  <c r="CX2" i="14"/>
  <c r="CZ3" i="14" l="1"/>
  <c r="DA3" i="14" s="1"/>
  <c r="DB3" i="14" s="1"/>
  <c r="DC3" i="14" s="1"/>
  <c r="DD3" i="14" s="1"/>
  <c r="DE3" i="14" s="1"/>
  <c r="DF3" i="14" s="1"/>
  <c r="DG3" i="14" s="1"/>
  <c r="DH3" i="14" s="1"/>
  <c r="DI3" i="14" s="1"/>
  <c r="DJ3" i="14" s="1"/>
  <c r="DK3" i="14" s="1"/>
  <c r="DL3" i="14" s="1"/>
  <c r="DM3" i="14" s="1"/>
  <c r="DN3" i="14" s="1"/>
  <c r="DO3" i="14" s="1"/>
  <c r="DP3" i="14" s="1"/>
  <c r="DQ3" i="14" s="1"/>
  <c r="DR3" i="14" s="1"/>
  <c r="DS3" i="14" s="1"/>
  <c r="DT3" i="14" s="1"/>
  <c r="DU3" i="14" s="1"/>
  <c r="DV3" i="14" s="1"/>
  <c r="DW3" i="14" s="1"/>
  <c r="CY2" i="14"/>
  <c r="M75" i="14" l="1"/>
  <c r="J107" i="14"/>
  <c r="O107" i="14"/>
  <c r="L107" i="14"/>
  <c r="K107" i="14"/>
  <c r="N107" i="14"/>
  <c r="L54" i="14"/>
  <c r="O75" i="14"/>
  <c r="K75" i="14"/>
  <c r="O41" i="14"/>
  <c r="N75" i="14"/>
  <c r="K54" i="14"/>
  <c r="L75" i="14"/>
  <c r="N41" i="14"/>
  <c r="J54" i="14"/>
  <c r="J75" i="14"/>
  <c r="J41" i="14"/>
  <c r="N54" i="14"/>
  <c r="M41" i="14"/>
  <c r="L41" i="14"/>
  <c r="O54" i="14"/>
  <c r="M54" i="14"/>
  <c r="K41" i="14"/>
  <c r="J22" i="14"/>
  <c r="N22" i="14"/>
  <c r="O22" i="14"/>
  <c r="O89" i="14"/>
  <c r="L89" i="14"/>
  <c r="L22" i="14"/>
  <c r="J89" i="14"/>
  <c r="K7" i="14"/>
  <c r="L7" i="14"/>
  <c r="K22" i="14"/>
  <c r="N89" i="14"/>
  <c r="M7" i="14"/>
  <c r="N7" i="14"/>
  <c r="O7" i="14"/>
  <c r="M22" i="14"/>
  <c r="K89" i="14"/>
  <c r="J7" i="14"/>
  <c r="P107" i="14" l="1"/>
  <c r="R107" i="14" s="1"/>
  <c r="Q107" i="14"/>
  <c r="P41" i="14"/>
  <c r="R41" i="14" s="1"/>
  <c r="Q54" i="14"/>
  <c r="Q75" i="14"/>
  <c r="P54" i="14"/>
  <c r="R54" i="14" s="1"/>
  <c r="P75" i="14"/>
  <c r="R75" i="14" s="1"/>
  <c r="Q41" i="14"/>
  <c r="P22" i="14"/>
  <c r="R22" i="14" s="1"/>
  <c r="Q7" i="14"/>
  <c r="Q89" i="14"/>
  <c r="P89" i="14"/>
  <c r="R89" i="14" s="1"/>
  <c r="P7" i="14"/>
  <c r="R7" i="14" s="1"/>
  <c r="Q22" i="14"/>
</calcChain>
</file>

<file path=xl/comments1.xml><?xml version="1.0" encoding="utf-8"?>
<comments xmlns="http://schemas.openxmlformats.org/spreadsheetml/2006/main">
  <authors>
    <author>Author</author>
  </authors>
  <commentList>
    <comment ref="DW1" authorId="0" shapeId="0">
      <text>
        <r>
          <rPr>
            <b/>
            <sz val="9"/>
            <color rgb="FF000000"/>
            <rFont val="Arial"/>
            <family val="2"/>
          </rPr>
          <t xml:space="preserve">Author:
</t>
        </r>
        <r>
          <rPr>
            <sz val="9"/>
            <color rgb="FF000000"/>
            <rFont val="Arial"/>
            <family val="2"/>
          </rPr>
          <t>At year 126 this drops to 2%</t>
        </r>
      </text>
    </comment>
    <comment ref="V2" authorId="0" shapeId="0">
      <text>
        <r>
          <rPr>
            <sz val="9"/>
            <color rgb="FF000000"/>
            <rFont val="Arial"/>
            <family val="2"/>
          </rPr>
          <t>The original formulae assumed 80 whatever number was put here. The formulae in this sheet will take account of the number.</t>
        </r>
      </text>
    </comment>
    <comment ref="X2" authorId="0" shapeId="0">
      <text>
        <r>
          <rPr>
            <b/>
            <sz val="9"/>
            <color rgb="FF000000"/>
            <rFont val="Arial"/>
            <family val="2"/>
          </rPr>
          <t>Cells X2:CY2 contain a factor to calculate NPV based on variable discount rate - please do not adjust</t>
        </r>
      </text>
    </comment>
    <comment ref="CY2" authorId="0" shapeId="0">
      <text>
        <r>
          <rPr>
            <sz val="9"/>
            <color rgb="FF000000"/>
            <rFont val="Arial"/>
            <family val="2"/>
          </rPr>
          <t xml:space="preserve">Formula can be copied across to the right if appraisal period extends beyond 80 years
</t>
        </r>
      </text>
    </comment>
  </commentList>
</comments>
</file>

<file path=xl/comments2.xml><?xml version="1.0" encoding="utf-8"?>
<comments xmlns="http://schemas.openxmlformats.org/spreadsheetml/2006/main">
  <authors>
    <author>Author</author>
  </authors>
  <commentList>
    <comment ref="T21" authorId="0" shapeId="0">
      <text>
        <r>
          <rPr>
            <b/>
            <sz val="9"/>
            <color indexed="81"/>
            <rFont val="Tahoma"/>
            <family val="2"/>
          </rPr>
          <t>STW:</t>
        </r>
        <r>
          <rPr>
            <sz val="9"/>
            <color indexed="81"/>
            <rFont val="Tahoma"/>
            <family val="2"/>
          </rPr>
          <t xml:space="preserve"> 100% metering
</t>
        </r>
      </text>
    </comment>
    <comment ref="T60" authorId="0" shapeId="0">
      <text>
        <r>
          <rPr>
            <b/>
            <sz val="9"/>
            <color indexed="81"/>
            <rFont val="Tahoma"/>
            <family val="2"/>
          </rPr>
          <t>STW:</t>
        </r>
        <r>
          <rPr>
            <sz val="9"/>
            <color indexed="81"/>
            <rFont val="Tahoma"/>
            <family val="2"/>
          </rPr>
          <t xml:space="preserve"> 100% metering
</t>
        </r>
      </text>
    </comment>
  </commentList>
</comments>
</file>

<file path=xl/sharedStrings.xml><?xml version="1.0" encoding="utf-8"?>
<sst xmlns="http://schemas.openxmlformats.org/spreadsheetml/2006/main" count="3440" uniqueCount="841">
  <si>
    <t>Water Resources Planning Tables 2019</t>
  </si>
  <si>
    <t>All queries on the content of this workbook should be sent to:</t>
  </si>
  <si>
    <t>water-company-plan@environment-agency.gov.uk</t>
  </si>
  <si>
    <t>Water resource zone information</t>
  </si>
  <si>
    <t>Company:</t>
  </si>
  <si>
    <t>Resource Zone Name:</t>
  </si>
  <si>
    <t>Resource Zone Number:</t>
  </si>
  <si>
    <t xml:space="preserve">Planning Scenario Name:                                                                     </t>
  </si>
  <si>
    <t xml:space="preserve">Chosen Level of Service:  </t>
  </si>
  <si>
    <t>Base Year:</t>
  </si>
  <si>
    <t>Responsible Officer:</t>
  </si>
  <si>
    <t>Signed:</t>
  </si>
  <si>
    <t>Dated:</t>
  </si>
  <si>
    <t>Version:</t>
  </si>
  <si>
    <t>[Digital signature is acceptable]</t>
  </si>
  <si>
    <t>Key to cells</t>
  </si>
  <si>
    <t xml:space="preserve">Clear cells - indicate an input is required </t>
  </si>
  <si>
    <t>Yellow shaded cells - indicates a formula.</t>
  </si>
  <si>
    <t>Blue shaded cells - indicate base year data.</t>
  </si>
  <si>
    <t xml:space="preserve">Light grey shaded cells - indicate preceding years.  </t>
  </si>
  <si>
    <t xml:space="preserve">Dark grey cells - indicate that no data entry is required. </t>
  </si>
  <si>
    <t>Worksheet</t>
  </si>
  <si>
    <t>Content</t>
  </si>
  <si>
    <t>WRZ summary</t>
  </si>
  <si>
    <t>Supply-Demand Balance and components</t>
  </si>
  <si>
    <t>1. BL Licences</t>
  </si>
  <si>
    <t>Baseline water resources</t>
  </si>
  <si>
    <t>2. BL Supply</t>
  </si>
  <si>
    <t>Baseline water supplies</t>
  </si>
  <si>
    <t>3. BL Demand</t>
  </si>
  <si>
    <t>Baseline demand</t>
  </si>
  <si>
    <t>4. BL SDB</t>
  </si>
  <si>
    <t>Baseline supply demand balance</t>
  </si>
  <si>
    <t>5. Feasible options</t>
  </si>
  <si>
    <t>Fixed and Variable costs, Net Present Value, AIC and AISC of all feasible options - confidential</t>
  </si>
  <si>
    <t>6. Preferred options</t>
  </si>
  <si>
    <t>High level costs of preferred options (Dry Year) - publicly available</t>
  </si>
  <si>
    <t>7. FP Supply</t>
  </si>
  <si>
    <t>Final Planning water supplies (impact of Scenario options)</t>
  </si>
  <si>
    <t>8. FP Demand</t>
  </si>
  <si>
    <t>Final Planning demand (impact of Scenario options)</t>
  </si>
  <si>
    <t>9. FP SDB</t>
  </si>
  <si>
    <t>Final Planning supply demand balance</t>
  </si>
  <si>
    <t>10. Drought plan links</t>
  </si>
  <si>
    <t>Drought plan links</t>
  </si>
  <si>
    <t>11. Drought plan links graph</t>
  </si>
  <si>
    <t>Drought plan links graph</t>
  </si>
  <si>
    <t>Summary graphs of water resources planning tables data</t>
  </si>
  <si>
    <t>DERIVATION</t>
  </si>
  <si>
    <t>DESCRIPTION</t>
  </si>
  <si>
    <t>UNITS</t>
  </si>
  <si>
    <t>For info 2017-18</t>
  </si>
  <si>
    <t>For info 2018-19</t>
  </si>
  <si>
    <t>For info 2019-20</t>
  </si>
  <si>
    <t>2020-21</t>
  </si>
  <si>
    <t>2021-22</t>
  </si>
  <si>
    <t>2022-23</t>
  </si>
  <si>
    <t>2023-24</t>
  </si>
  <si>
    <t>2024-25</t>
  </si>
  <si>
    <t>2025-26</t>
  </si>
  <si>
    <t>2026-27</t>
  </si>
  <si>
    <t>2027-28</t>
  </si>
  <si>
    <t>2028-29</t>
  </si>
  <si>
    <t>2032-33</t>
  </si>
  <si>
    <t>2033-34</t>
  </si>
  <si>
    <t>2034-35</t>
  </si>
  <si>
    <t>2035-36</t>
  </si>
  <si>
    <t>2036-37</t>
  </si>
  <si>
    <t>2037-38</t>
  </si>
  <si>
    <t>2038-39</t>
  </si>
  <si>
    <t>2039-40</t>
  </si>
  <si>
    <t>2040-41</t>
  </si>
  <si>
    <t>SUPPLY</t>
  </si>
  <si>
    <t>13BL</t>
  </si>
  <si>
    <t>Total water available for use</t>
  </si>
  <si>
    <t>Ml/d</t>
  </si>
  <si>
    <t>13FP</t>
  </si>
  <si>
    <t>DEMAND</t>
  </si>
  <si>
    <t>26BL</t>
  </si>
  <si>
    <t>Unmeasured household consumption</t>
  </si>
  <si>
    <t>26FP</t>
  </si>
  <si>
    <t>25BL</t>
  </si>
  <si>
    <t>Measured household consumption</t>
  </si>
  <si>
    <t>25FP</t>
  </si>
  <si>
    <t>23BL+24BL</t>
  </si>
  <si>
    <t>Non-household consumption</t>
  </si>
  <si>
    <t>23FP+24FP</t>
  </si>
  <si>
    <t>40BL</t>
  </si>
  <si>
    <t>Total leakage</t>
  </si>
  <si>
    <t>40FP</t>
  </si>
  <si>
    <t>11BL-(23BL:26BL)-40BL</t>
  </si>
  <si>
    <t>Other components of demand</t>
  </si>
  <si>
    <t>11FP-(23FP:26FP)-40FP</t>
  </si>
  <si>
    <t>Total demand + target headroom (baseline)</t>
  </si>
  <si>
    <t>Total demand + target headroom (final plan)</t>
  </si>
  <si>
    <t>SUPPLY-DEMAND BALANCE</t>
  </si>
  <si>
    <t>16BL</t>
  </si>
  <si>
    <t>Target headroom</t>
  </si>
  <si>
    <t>16FP</t>
  </si>
  <si>
    <t>17BL</t>
  </si>
  <si>
    <t>Available headroom</t>
  </si>
  <si>
    <t>17FP</t>
  </si>
  <si>
    <t>Baseline Supply-Demand Balance:</t>
  </si>
  <si>
    <t>2041-42</t>
  </si>
  <si>
    <t>2042-43</t>
  </si>
  <si>
    <t>2043-44</t>
  </si>
  <si>
    <t>2044-45</t>
  </si>
  <si>
    <t>SDB (Ml/d)</t>
  </si>
  <si>
    <t>Final Planning Supply-Demand Balance:</t>
  </si>
  <si>
    <t>Resource Zone Name</t>
  </si>
  <si>
    <t>Table 1: Baseline licences</t>
  </si>
  <si>
    <t>deployable output (Ml/d)</t>
  </si>
  <si>
    <t>Row ref</t>
  </si>
  <si>
    <t>Derivation</t>
  </si>
  <si>
    <t>Licence number</t>
  </si>
  <si>
    <t>Source name</t>
  </si>
  <si>
    <t>Source type</t>
  </si>
  <si>
    <t>Deployable output (Ml/d)</t>
  </si>
  <si>
    <t>Annual licensed quantity (Ml/d)</t>
  </si>
  <si>
    <t>Constraints on deployable output</t>
  </si>
  <si>
    <t>All individual licences:</t>
  </si>
  <si>
    <t>0.1BL</t>
  </si>
  <si>
    <t>Sum (0.1BL+...)</t>
  </si>
  <si>
    <t xml:space="preserve"> - </t>
  </si>
  <si>
    <t>Input</t>
  </si>
  <si>
    <t>0.2BL</t>
  </si>
  <si>
    <t>Sum (0.2BL+...)</t>
  </si>
  <si>
    <t>Total</t>
  </si>
  <si>
    <t>Group #:</t>
  </si>
  <si>
    <t>Unused licences:</t>
  </si>
  <si>
    <t>DYAA deployable output (Ml/d)</t>
  </si>
  <si>
    <t>Reason licence is unused</t>
  </si>
  <si>
    <t>0.3BL</t>
  </si>
  <si>
    <t>Sum (0.3BL+...)</t>
  </si>
  <si>
    <t>New licences (within current AMP):</t>
  </si>
  <si>
    <t>Status of licence</t>
  </si>
  <si>
    <t>0.4BL</t>
  </si>
  <si>
    <t>Sum (0.4BL+...)</t>
  </si>
  <si>
    <t>Table 2: Baseline supply</t>
  </si>
  <si>
    <t>Component</t>
  </si>
  <si>
    <t>Unit</t>
  </si>
  <si>
    <t>decimal places</t>
  </si>
  <si>
    <t>1BL</t>
  </si>
  <si>
    <t>Raw water abstracted</t>
  </si>
  <si>
    <t>Resources</t>
  </si>
  <si>
    <t>2BL</t>
  </si>
  <si>
    <t xml:space="preserve">Total raw water imported </t>
  </si>
  <si>
    <t>sum(2.1BL+2.2BL+2.3BL...)</t>
  </si>
  <si>
    <t>2.1BL+</t>
  </si>
  <si>
    <t>Raw water imported from: None</t>
  </si>
  <si>
    <t>3BL</t>
  </si>
  <si>
    <t>Total potable water imported</t>
  </si>
  <si>
    <t>3.1BL+</t>
  </si>
  <si>
    <t>5BL</t>
  </si>
  <si>
    <t>Total raw water exported (raw exports and non potable uses)</t>
  </si>
  <si>
    <t>5.1BL</t>
  </si>
  <si>
    <t>5.2BL+</t>
  </si>
  <si>
    <t>Raw water export to: None</t>
  </si>
  <si>
    <t>6BL</t>
  </si>
  <si>
    <t>Total potable water exported</t>
  </si>
  <si>
    <t>sum(6.1BL+6.2BL+6.3BL...)</t>
  </si>
  <si>
    <t>6.1BL+</t>
  </si>
  <si>
    <t>Potable water export to: None</t>
  </si>
  <si>
    <t>7BL</t>
  </si>
  <si>
    <t>Deployable Output (baseline profile without reductions)</t>
  </si>
  <si>
    <t>sum(0.1Bl+0.2BL+0.3BL+0.4BL)</t>
  </si>
  <si>
    <t>Resource (and process) Losses</t>
  </si>
  <si>
    <t>8BL</t>
  </si>
  <si>
    <t>Baseline forecast changes to Deployable Output</t>
  </si>
  <si>
    <t>sum(8.1BL+8.2BL+8.3BL)</t>
  </si>
  <si>
    <t>8.1BL</t>
  </si>
  <si>
    <t>Change in DO due to climate change</t>
  </si>
  <si>
    <t>Input (reductions must be expressed as -ve)</t>
  </si>
  <si>
    <t>8.2BL</t>
  </si>
  <si>
    <t>Reductions to restore sustainable abstraction</t>
  </si>
  <si>
    <t>sum(8.2BL sub components)</t>
  </si>
  <si>
    <t>8.2BL+</t>
  </si>
  <si>
    <t>Input (zero or negative number)</t>
  </si>
  <si>
    <t>8.3BL</t>
  </si>
  <si>
    <t>Total other changes to DO (specify, e.g. nitrates): None</t>
  </si>
  <si>
    <t>9BL</t>
  </si>
  <si>
    <t>Raw water losses, treatment works losses and operational use</t>
  </si>
  <si>
    <t>10BL</t>
  </si>
  <si>
    <t>Outage allowance</t>
  </si>
  <si>
    <t>Table 3: Baseline demand</t>
  </si>
  <si>
    <t>Decimal places</t>
  </si>
  <si>
    <t>Consumption</t>
  </si>
  <si>
    <t>19BL</t>
  </si>
  <si>
    <t>Water delivered measured non-household</t>
  </si>
  <si>
    <t>20BL</t>
  </si>
  <si>
    <t>Water delivered unmeasured non- household</t>
  </si>
  <si>
    <t>21BL</t>
  </si>
  <si>
    <t>Water delivered measured household</t>
  </si>
  <si>
    <t>22BL</t>
  </si>
  <si>
    <t>Water delivered unmeasured household</t>
  </si>
  <si>
    <t>23BL</t>
  </si>
  <si>
    <t>Measured Non Household - Consumption</t>
  </si>
  <si>
    <t>19BL-34BL</t>
  </si>
  <si>
    <t>24BL</t>
  </si>
  <si>
    <t>Unmeasured Non Household - Consumption</t>
  </si>
  <si>
    <t>20BL-35BL</t>
  </si>
  <si>
    <t>Measured Household - Consumption</t>
  </si>
  <si>
    <t>21BL-36BL</t>
  </si>
  <si>
    <t>Unmeasured Household - Consumption</t>
  </si>
  <si>
    <t>22BL-37BL</t>
  </si>
  <si>
    <t xml:space="preserve">27 - </t>
  </si>
  <si>
    <t>Percentage of consumption driven by climate change</t>
  </si>
  <si>
    <t>%</t>
  </si>
  <si>
    <t xml:space="preserve">28 - </t>
  </si>
  <si>
    <t>Volume of consumption driven by climate change</t>
  </si>
  <si>
    <t>PCC and consumption by component</t>
  </si>
  <si>
    <t>29BL</t>
  </si>
  <si>
    <t>Measured Household - PCC</t>
  </si>
  <si>
    <t>(25BL*1,000,000)/(51BL*1,000)</t>
  </si>
  <si>
    <t>l/h/d</t>
  </si>
  <si>
    <t>29.1BL</t>
  </si>
  <si>
    <t>Measured toilet flushing</t>
  </si>
  <si>
    <t>29.2BL</t>
  </si>
  <si>
    <t>Measured personal washing</t>
  </si>
  <si>
    <t>29.3BL</t>
  </si>
  <si>
    <t>Measured clothes washing</t>
  </si>
  <si>
    <t>29.4BL</t>
  </si>
  <si>
    <t>Measured dish washing</t>
  </si>
  <si>
    <t>29.5BL</t>
  </si>
  <si>
    <t>Measured miscellaneous internal use</t>
  </si>
  <si>
    <t>29.6BL</t>
  </si>
  <si>
    <t>Measured external use</t>
  </si>
  <si>
    <t>30BL</t>
  </si>
  <si>
    <t>Unmeasured Household - PCC</t>
  </si>
  <si>
    <t>(26BL*1,000,000)/(52BL*1,000)</t>
  </si>
  <si>
    <t>30.1BL</t>
  </si>
  <si>
    <t>Unmeasured toilet flushing</t>
  </si>
  <si>
    <t>30.2BL</t>
  </si>
  <si>
    <t>Unmeasured personal washing</t>
  </si>
  <si>
    <t>30.3BL</t>
  </si>
  <si>
    <t>Unmeasured clothes washing</t>
  </si>
  <si>
    <t>30.4BL</t>
  </si>
  <si>
    <t>Unmeasured dish washing</t>
  </si>
  <si>
    <t>30.5BL</t>
  </si>
  <si>
    <t>Unmeasured miscellaneous internal use</t>
  </si>
  <si>
    <t>30.6BL</t>
  </si>
  <si>
    <t>Unmeasured external use</t>
  </si>
  <si>
    <t>31BL</t>
  </si>
  <si>
    <t>Average Household - PCC</t>
  </si>
  <si>
    <t>((25BL+26BL)*1,000,000))/(51BL+52BL*1,000)</t>
  </si>
  <si>
    <t>32BL</t>
  </si>
  <si>
    <t>Water Taken Unbilled</t>
  </si>
  <si>
    <t>33BL</t>
  </si>
  <si>
    <t>Distribution System Operational Use</t>
  </si>
  <si>
    <t>Leakage</t>
  </si>
  <si>
    <t>34BL</t>
  </si>
  <si>
    <t>Measured Non Household - USPL</t>
  </si>
  <si>
    <t>35BL</t>
  </si>
  <si>
    <t>Unmeasured Non Household - USPL</t>
  </si>
  <si>
    <t>36BL</t>
  </si>
  <si>
    <t>Measured Household - USPL</t>
  </si>
  <si>
    <t>37BL</t>
  </si>
  <si>
    <t>Unmeasured Household - USPL</t>
  </si>
  <si>
    <t>38BL</t>
  </si>
  <si>
    <t>Void Properties - USPL</t>
  </si>
  <si>
    <t>39BL</t>
  </si>
  <si>
    <t>Distribution Losses</t>
  </si>
  <si>
    <t>Total Leakage</t>
  </si>
  <si>
    <t>sum(34BL:39BL)</t>
  </si>
  <si>
    <t>41BL</t>
  </si>
  <si>
    <t>(40BL*1,000,000)/(48BL*1,000)</t>
  </si>
  <si>
    <t>l/prop/d</t>
  </si>
  <si>
    <t>Customer: Properties</t>
  </si>
  <si>
    <t>42BL</t>
  </si>
  <si>
    <t>Measured non-households - properties</t>
  </si>
  <si>
    <t>Input (total, excluding voids)</t>
  </si>
  <si>
    <t>000's</t>
  </si>
  <si>
    <t>43BL</t>
  </si>
  <si>
    <t>Unmeasured non-households - properties</t>
  </si>
  <si>
    <t>44BL</t>
  </si>
  <si>
    <t>All void non-households - properties</t>
  </si>
  <si>
    <t>Input (voids in each year)</t>
  </si>
  <si>
    <t>45BL</t>
  </si>
  <si>
    <t>Total measured households - properties (excl void)</t>
  </si>
  <si>
    <t>Pre-plan year = input.
Forecast years = Previous year 45BL + sum(45.1BL:45.6BL)</t>
  </si>
  <si>
    <t>45.1BL</t>
  </si>
  <si>
    <t>New build properties - properties</t>
  </si>
  <si>
    <t>Input (new builds in each year)</t>
  </si>
  <si>
    <t>45.2BL</t>
  </si>
  <si>
    <t>Meter optants - properties</t>
  </si>
  <si>
    <t>Input (meter optants in each year)</t>
  </si>
  <si>
    <t>45.3BL</t>
  </si>
  <si>
    <t>Compulsory metering - properties</t>
  </si>
  <si>
    <t>Input (compulsory meters in each year)</t>
  </si>
  <si>
    <t>45.4BL</t>
  </si>
  <si>
    <t>Metering on change of occupancy - properties</t>
  </si>
  <si>
    <t>Input (change of occupancy meters in each year)</t>
  </si>
  <si>
    <t>45.5BL</t>
  </si>
  <si>
    <t>Selective metering  - properties</t>
  </si>
  <si>
    <t>Input (selective meters in each year)</t>
  </si>
  <si>
    <t>45.6BL</t>
  </si>
  <si>
    <t>Other changes to existing metering - properties</t>
  </si>
  <si>
    <t>Input (other changes to meters in each year)</t>
  </si>
  <si>
    <t>45.7BL</t>
  </si>
  <si>
    <t>Measured void households - properties</t>
  </si>
  <si>
    <t>46BL</t>
  </si>
  <si>
    <t>Unmeasured households - properties (excl void)</t>
  </si>
  <si>
    <t>Input (total)</t>
  </si>
  <si>
    <t>47BL</t>
  </si>
  <si>
    <t>Unmeasured void households - properties</t>
  </si>
  <si>
    <t>48BL</t>
  </si>
  <si>
    <t>Total Resource Zone Properties (incl voids)</t>
  </si>
  <si>
    <t>SUM(42BL:45BL)+45.7BL+46BL+47BL</t>
  </si>
  <si>
    <t>Customer: Population</t>
  </si>
  <si>
    <t>49BL</t>
  </si>
  <si>
    <t>Measured Non Household - Population</t>
  </si>
  <si>
    <t>50BL</t>
  </si>
  <si>
    <t>Unmeasured Non Household - Population</t>
  </si>
  <si>
    <t>51BL</t>
  </si>
  <si>
    <t>Measured Household - Population</t>
  </si>
  <si>
    <t>52BL</t>
  </si>
  <si>
    <t>Unmeasured Household - Population</t>
  </si>
  <si>
    <t>53BL</t>
  </si>
  <si>
    <t>Total Resource Zone Population</t>
  </si>
  <si>
    <t>Sum(49BL:52BL)</t>
  </si>
  <si>
    <t>Occupancy</t>
  </si>
  <si>
    <t>54BL</t>
  </si>
  <si>
    <t>Measured Household - Occupancy Rate (average) (excl voids)</t>
  </si>
  <si>
    <t>51BL/45BL</t>
  </si>
  <si>
    <t>h/prop</t>
  </si>
  <si>
    <t>55BL</t>
  </si>
  <si>
    <t>Unmeasured Household - Occupancy Rate</t>
  </si>
  <si>
    <t>52BL/46BL</t>
  </si>
  <si>
    <t>Metering</t>
  </si>
  <si>
    <t>56BL</t>
  </si>
  <si>
    <t>Total Household Metering penetration (excl. voids)</t>
  </si>
  <si>
    <t>45BL/45BL+46BL</t>
  </si>
  <si>
    <t>57BL</t>
  </si>
  <si>
    <t>Total Household Metering penetration (incl. voids)</t>
  </si>
  <si>
    <t>45BL/(45BL+45.7BL+46BL+47BL)</t>
  </si>
  <si>
    <t>Table 4: Baseline supply demand balance</t>
  </si>
  <si>
    <t>SDB</t>
  </si>
  <si>
    <t>11BL</t>
  </si>
  <si>
    <t>Distribution input</t>
  </si>
  <si>
    <t>19BL+20BL+21BL+22BL+32BL+33BL+38BL+39BL</t>
  </si>
  <si>
    <t>12BL</t>
  </si>
  <si>
    <t>Water Available For Use (own sources)</t>
  </si>
  <si>
    <t>Total Water Available For Use</t>
  </si>
  <si>
    <t>12BL+(2BL+3BL)-(5BL+6BL)</t>
  </si>
  <si>
    <t>14BL</t>
  </si>
  <si>
    <t>Target headroom (climate change component)</t>
  </si>
  <si>
    <t>15BL</t>
  </si>
  <si>
    <t>Target headroom (All other components)</t>
  </si>
  <si>
    <t>Target Headroom</t>
  </si>
  <si>
    <t>14BL+15BL</t>
  </si>
  <si>
    <t>Available Headroom</t>
  </si>
  <si>
    <t>13BL-11BL</t>
  </si>
  <si>
    <t>18BL</t>
  </si>
  <si>
    <t>Supply Demand Balance</t>
  </si>
  <si>
    <t>17BL-16BL</t>
  </si>
  <si>
    <t>Table 5: Feasible options detailed costs</t>
  </si>
  <si>
    <t>ENTER DISCOUNT RATE %</t>
  </si>
  <si>
    <t>Detail the gains in WAFU / savings in demand, and the costs of feasible options under capacity use scenario</t>
  </si>
  <si>
    <t>ENTER DISCOUNT PERIOD (YRS)</t>
  </si>
  <si>
    <t>Note: If option costs are required from beyond year 80 then the NPV calculation formula must be amended manually to cover the extended period</t>
  </si>
  <si>
    <t>Option name</t>
  </si>
  <si>
    <t>Option reference no.</t>
  </si>
  <si>
    <t>Type of option</t>
  </si>
  <si>
    <t>Preferred Option (Y/N)</t>
  </si>
  <si>
    <t>Earliest potential option start date (Year)</t>
  </si>
  <si>
    <t>Costs based on capacity</t>
  </si>
  <si>
    <t>WAFU on full implementation (Ml/d)</t>
  </si>
  <si>
    <t>NPV of WAFU
(Ml)</t>
  </si>
  <si>
    <t>CAPEX NPV
(£000)</t>
  </si>
  <si>
    <t>OPEX NPV
(£000)</t>
  </si>
  <si>
    <t>NPV of opex savings
(£000)</t>
  </si>
  <si>
    <t>NPV of carbon (£000)</t>
  </si>
  <si>
    <t>Social &amp; Env. NPV
(£000)</t>
  </si>
  <si>
    <t>TOTAL NPV
(£000)</t>
  </si>
  <si>
    <t>AIC
(p/m3)</t>
  </si>
  <si>
    <t>AISC
(p/m3)</t>
  </si>
  <si>
    <t>Scope confidence (score 1 to 5)</t>
  </si>
  <si>
    <t>Cost confidence (score 1 to 5)</t>
  </si>
  <si>
    <t>Cost component</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</si>
  <si>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</si>
  <si>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</si>
  <si>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</si>
  <si>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</si>
  <si>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</si>
  <si>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</si>
  <si>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</si>
  <si>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</si>
  <si>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</si>
  <si>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</si>
  <si>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</si>
  <si>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</si>
  <si>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</si>
  <si>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</si>
  <si>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</si>
  <si>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</si>
  <si>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</si>
  <si>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</si>
  <si>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</si>
  <si>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</si>
  <si>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</si>
  <si>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</si>
  <si>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</si>
  <si>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</si>
  <si>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</si>
  <si>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</si>
  <si>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</si>
  <si>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</si>
  <si>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</si>
  <si>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</si>
  <si>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Year 31</t>
  </si>
  <si>
    <t>Year 32</t>
  </si>
  <si>
    <t>Year 33</t>
  </si>
  <si>
    <t>Year 34</t>
  </si>
  <si>
    <t>Year 35</t>
  </si>
  <si>
    <t>Year 36</t>
  </si>
  <si>
    <t>Year 37</t>
  </si>
  <si>
    <t>Year 38</t>
  </si>
  <si>
    <t>Year 39</t>
  </si>
  <si>
    <t>Year 40</t>
  </si>
  <si>
    <t>Year 41</t>
  </si>
  <si>
    <t>Year 42</t>
  </si>
  <si>
    <t>Year 43</t>
  </si>
  <si>
    <t>Year 44</t>
  </si>
  <si>
    <t>Year 45</t>
  </si>
  <si>
    <t>Year 46</t>
  </si>
  <si>
    <t>Year 47</t>
  </si>
  <si>
    <t>Year 48</t>
  </si>
  <si>
    <t>Year 49</t>
  </si>
  <si>
    <t>Year 50</t>
  </si>
  <si>
    <t>Year 51</t>
  </si>
  <si>
    <t>Year 52</t>
  </si>
  <si>
    <t>Year 53</t>
  </si>
  <si>
    <t>Year 54</t>
  </si>
  <si>
    <t>Year 55</t>
  </si>
  <si>
    <t>Year 56</t>
  </si>
  <si>
    <t>Year 57</t>
  </si>
  <si>
    <t>Year 58</t>
  </si>
  <si>
    <t>Year 59</t>
  </si>
  <si>
    <t>Year 60</t>
  </si>
  <si>
    <t>Year 61</t>
  </si>
  <si>
    <t>Year 62</t>
  </si>
  <si>
    <t>Year 63</t>
  </si>
  <si>
    <t>Year 64</t>
  </si>
  <si>
    <t>Year 65</t>
  </si>
  <si>
    <t>Year 66</t>
  </si>
  <si>
    <t>Year 67</t>
  </si>
  <si>
    <t>Year 68</t>
  </si>
  <si>
    <t>Year 69</t>
  </si>
  <si>
    <t>Year 70</t>
  </si>
  <si>
    <t>Year 71</t>
  </si>
  <si>
    <t>Year 72</t>
  </si>
  <si>
    <t>Year 73</t>
  </si>
  <si>
    <t>Year 74</t>
  </si>
  <si>
    <t>Year 75</t>
  </si>
  <si>
    <t>Year 76</t>
  </si>
  <si>
    <t>Year 77</t>
  </si>
  <si>
    <t>Year 78</t>
  </si>
  <si>
    <t>Year 79</t>
  </si>
  <si>
    <t>Year 80</t>
  </si>
  <si>
    <t>Year 81</t>
  </si>
  <si>
    <t>Year 82</t>
  </si>
  <si>
    <t>Year 83</t>
  </si>
  <si>
    <t>Year 84</t>
  </si>
  <si>
    <t>Year 85</t>
  </si>
  <si>
    <t>Year 86</t>
  </si>
  <si>
    <t>Year 87</t>
  </si>
  <si>
    <t>Year 88</t>
  </si>
  <si>
    <t>Year 89</t>
  </si>
  <si>
    <t>Year 90</t>
  </si>
  <si>
    <t>Year 91</t>
  </si>
  <si>
    <t>Year 92</t>
  </si>
  <si>
    <t>Year 93</t>
  </si>
  <si>
    <t>Year 94</t>
  </si>
  <si>
    <t>Year 95</t>
  </si>
  <si>
    <t>Year 96</t>
  </si>
  <si>
    <t>Year 97</t>
  </si>
  <si>
    <t>Year 98</t>
  </si>
  <si>
    <t>Year 99</t>
  </si>
  <si>
    <t>Year 100</t>
  </si>
  <si>
    <t>Year 101</t>
  </si>
  <si>
    <t>Year 102</t>
  </si>
  <si>
    <t>Year 103</t>
  </si>
  <si>
    <t>Year 104</t>
  </si>
  <si>
    <t>58a</t>
  </si>
  <si>
    <t>RESOURCE SIDE</t>
  </si>
  <si>
    <t>58.1a</t>
  </si>
  <si>
    <t>Options to increase raw water abstractions</t>
  </si>
  <si>
    <t>Total Mld for SDB component</t>
  </si>
  <si>
    <t>58.1x</t>
  </si>
  <si>
    <t>Mains repair</t>
  </si>
  <si>
    <t>Capacity</t>
  </si>
  <si>
    <t>Gains in WAFU / Savings in demand</t>
  </si>
  <si>
    <t>Fixed capex</t>
  </si>
  <si>
    <t>£000s</t>
  </si>
  <si>
    <t>Variable capex</t>
  </si>
  <si>
    <t>Fixed opex</t>
  </si>
  <si>
    <t>Variable opex</t>
  </si>
  <si>
    <t>Opex savings</t>
  </si>
  <si>
    <t>Fixed env &amp; social</t>
  </si>
  <si>
    <t>Variable env &amp; social</t>
  </si>
  <si>
    <t>Fixed carbon costs</t>
  </si>
  <si>
    <t>Variable carbon costs</t>
  </si>
  <si>
    <t>Customer willingness to pay</t>
  </si>
  <si>
    <t>Sum of above (excl WAFU)</t>
  </si>
  <si>
    <t>58.2a</t>
  </si>
  <si>
    <t>Options to increase raw imports</t>
  </si>
  <si>
    <t>58.3a</t>
  </si>
  <si>
    <t>Options to increase potable imports</t>
  </si>
  <si>
    <t>58.4a</t>
  </si>
  <si>
    <t>58.5a</t>
  </si>
  <si>
    <t>Options to reduce raw water exports</t>
  </si>
  <si>
    <t>58.6a</t>
  </si>
  <si>
    <t>Options to reduce potable water exports</t>
  </si>
  <si>
    <t>58.7a</t>
  </si>
  <si>
    <t>Other options to increase Deployable Output</t>
  </si>
  <si>
    <t>59a</t>
  </si>
  <si>
    <t>59.1a</t>
  </si>
  <si>
    <t>Options to reduce Distribution Losses</t>
  </si>
  <si>
    <t>59.2a</t>
  </si>
  <si>
    <t>Options to reduce Distribution System Operating Use (DSOU) losses</t>
  </si>
  <si>
    <t>60a</t>
  </si>
  <si>
    <t>60.1a</t>
  </si>
  <si>
    <t>Options to reduce treatment works losses</t>
  </si>
  <si>
    <t>60.2a</t>
  </si>
  <si>
    <t>Options to reduce outage</t>
  </si>
  <si>
    <t>61a</t>
  </si>
  <si>
    <t>CUSTOMER SIDE</t>
  </si>
  <si>
    <t>61.1a</t>
  </si>
  <si>
    <t>Options to change volume delivered to measured households</t>
  </si>
  <si>
    <t>61.2a</t>
  </si>
  <si>
    <t>Options to change volume delivered to unmeasured households</t>
  </si>
  <si>
    <t>61.3a</t>
  </si>
  <si>
    <t>Options to change volume delivered to measured non households</t>
  </si>
  <si>
    <t>61.4a</t>
  </si>
  <si>
    <t>Options to change volume delivered to unmeasured non households</t>
  </si>
  <si>
    <t>61.5a</t>
  </si>
  <si>
    <t>Options to reduce water taken unbilled</t>
  </si>
  <si>
    <t>61.6a</t>
  </si>
  <si>
    <t>Options impacting on measured Non Household - USPL</t>
  </si>
  <si>
    <t>61.7a</t>
  </si>
  <si>
    <t>Options impacting on unmeasured Non Household - USPL</t>
  </si>
  <si>
    <t>61.8a</t>
  </si>
  <si>
    <t>Options impacting on measured Household - USPL</t>
  </si>
  <si>
    <t>61.9a</t>
  </si>
  <si>
    <t>Options impacting on unmeasured Household - USPL</t>
  </si>
  <si>
    <t>61.10a</t>
  </si>
  <si>
    <t>Options impacting on Void properties - USPL</t>
  </si>
  <si>
    <t>RZCOSTSHERE</t>
  </si>
  <si>
    <t>Start dates</t>
  </si>
  <si>
    <t>Option Categories</t>
  </si>
  <si>
    <t>Aquifer recharge</t>
  </si>
  <si>
    <t>Bulk supply</t>
  </si>
  <si>
    <t>Conjunctive use</t>
  </si>
  <si>
    <t>Desalination</t>
  </si>
  <si>
    <t>Effluent reuse</t>
  </si>
  <si>
    <t>GW enhancement</t>
  </si>
  <si>
    <t>GW new</t>
  </si>
  <si>
    <t>Reservoir enlargement</t>
  </si>
  <si>
    <t>New reservoir</t>
  </si>
  <si>
    <t>2029-30</t>
  </si>
  <si>
    <t>SW enhancement</t>
  </si>
  <si>
    <t>2030-31</t>
  </si>
  <si>
    <t>SW new</t>
  </si>
  <si>
    <t>2031-32</t>
  </si>
  <si>
    <t>Active leakage management</t>
  </si>
  <si>
    <t>Mains replacement (not trunk mains)</t>
  </si>
  <si>
    <t>Pressure management</t>
  </si>
  <si>
    <t>Other leakage control</t>
  </si>
  <si>
    <t>Trunk mains renewal</t>
  </si>
  <si>
    <t>Pumps</t>
  </si>
  <si>
    <t>Service reservoir</t>
  </si>
  <si>
    <t>Water treatment works loss recovery</t>
  </si>
  <si>
    <t>Water treatment works capacity increase</t>
  </si>
  <si>
    <t>Cistern displacement device</t>
  </si>
  <si>
    <t>Household water audit</t>
  </si>
  <si>
    <t>Commercial water audit</t>
  </si>
  <si>
    <t>Customer education / awareness</t>
  </si>
  <si>
    <t>Other water efficiency</t>
  </si>
  <si>
    <t>Metering optants</t>
  </si>
  <si>
    <t>Metering change of occupancy</t>
  </si>
  <si>
    <t>Metering compulsory</t>
  </si>
  <si>
    <t>Metering other selective</t>
  </si>
  <si>
    <t>Supply pipe repairs / replacement</t>
  </si>
  <si>
    <t>Outdoor water efficiency devices</t>
  </si>
  <si>
    <t>Retrofitting indoor water efficiency devices</t>
  </si>
  <si>
    <t>Alternative tariffs</t>
  </si>
  <si>
    <t>Collaborative R&amp;D</t>
  </si>
  <si>
    <t>Table 6: Preferred list of water management options</t>
  </si>
  <si>
    <t>DRY YEAR PLANNED GAINS IN WAFU OR SAVINGS IN DEMAND (Ml/d) - TO BE COMPLETED FOR ALL PREFERRED OPTIONS 
(WAFU gains for each year are individual year gains and not cumulative gains)</t>
  </si>
  <si>
    <t>Row Ref</t>
  </si>
  <si>
    <t>Option Name  
[Insert / delete non-numbered lines to suit]</t>
  </si>
  <si>
    <t>Option Reference No.</t>
  </si>
  <si>
    <t>Resource Management</t>
  </si>
  <si>
    <t>Increase raw water abstractions</t>
  </si>
  <si>
    <t>(insert row above)</t>
  </si>
  <si>
    <t>Raw water imports</t>
  </si>
  <si>
    <t>Potable water Imports (input reductions as -ve)</t>
  </si>
  <si>
    <t>Reduce raw water losses and operational use 
(input as -ve)</t>
  </si>
  <si>
    <t>Reduced raw water export (including non potable supplies)</t>
  </si>
  <si>
    <t>Reduce raw water exports  (input as -ve)</t>
  </si>
  <si>
    <t>Reduce non potable supplies (input as -ve)</t>
  </si>
  <si>
    <t>Reduce potable water exports (input as -ve)</t>
  </si>
  <si>
    <t>Other options to increase deployable output</t>
  </si>
  <si>
    <t>Distribution Side Management</t>
  </si>
  <si>
    <t>Reduce distribution losses  (input as -ve)</t>
  </si>
  <si>
    <t>Reduce distribution system operational use (DSOU)  (input as -ve)</t>
  </si>
  <si>
    <t>Production Side Management, Specify Below....</t>
  </si>
  <si>
    <t>Reduce treatment works losses (input as -ve)</t>
  </si>
  <si>
    <t>Reduce outages (input as -ve)</t>
  </si>
  <si>
    <t>Customer Side Management</t>
  </si>
  <si>
    <t>Change volume delivered to measured non households 
(input reductions as -ve)</t>
  </si>
  <si>
    <t>Change volume delivered to unmeasured non households
(input reductions as -ve)</t>
  </si>
  <si>
    <t>Change volume delivered to measured households
(input reductions as -ve)</t>
  </si>
  <si>
    <t>Change volume delivered to unmeasured households
(input reductions as -ve)</t>
  </si>
  <si>
    <t>Options to reduce water taken unbilled (input as -ve)</t>
  </si>
  <si>
    <t>Options impacting on measured Non Household - USPL
(input reductions as -ve)</t>
  </si>
  <si>
    <t>l/pr</t>
  </si>
  <si>
    <t>Options impacting on unmeasured Non Household - USPL
(input reductions as -ve)</t>
  </si>
  <si>
    <t>Options impacting on measured Household - USPL
(input reductions as -ve)</t>
  </si>
  <si>
    <t>Options impacting on unmeasured Household - USPL
(input reductions as -ve)</t>
  </si>
  <si>
    <t>Options impacting on Void properties - USPL
(input reductions as -ve)</t>
  </si>
  <si>
    <t>Table 7: Final planning water supply</t>
  </si>
  <si>
    <t>1FP</t>
  </si>
  <si>
    <t>Raw Water Abstracted</t>
  </si>
  <si>
    <t>2FP</t>
  </si>
  <si>
    <t xml:space="preserve">Raw Water Imported </t>
  </si>
  <si>
    <t>2BL+ (6. Preferred scenario ref 58.2)</t>
  </si>
  <si>
    <t>3FP</t>
  </si>
  <si>
    <t>Potable Water Imported</t>
  </si>
  <si>
    <t>3BL+ (6. Preferred scenario ref 58.3)</t>
  </si>
  <si>
    <t>Resource (and process) losses</t>
  </si>
  <si>
    <t>5FP</t>
  </si>
  <si>
    <t>Raw Water Exported (raw exports and non potable uses)</t>
  </si>
  <si>
    <t>5BL+ (6. Preferred scenario ref 58.5)</t>
  </si>
  <si>
    <t>6FP</t>
  </si>
  <si>
    <t>Potable Water Exported</t>
  </si>
  <si>
    <t>6BL+ (6. Preferred scenario ref 58.6)</t>
  </si>
  <si>
    <t>-</t>
  </si>
  <si>
    <t>7FP</t>
  </si>
  <si>
    <t>Deployable Output</t>
  </si>
  <si>
    <t>9FP</t>
  </si>
  <si>
    <t>10FP</t>
  </si>
  <si>
    <t>10BL+ (6. Preferred scenario ref 60.2)</t>
  </si>
  <si>
    <t>Table 8: Final planning water demand</t>
  </si>
  <si>
    <t>Derivation / Impact of preferred options</t>
  </si>
  <si>
    <t>19FP</t>
  </si>
  <si>
    <t>Water Delivered Measured Non Household</t>
  </si>
  <si>
    <t>Calculated BL+Preferred options</t>
  </si>
  <si>
    <t>20FP</t>
  </si>
  <si>
    <t>Water Delivered Unmeasured Non Household</t>
  </si>
  <si>
    <t>21FP</t>
  </si>
  <si>
    <t>Water Delivered Measured Household</t>
  </si>
  <si>
    <t>22FP</t>
  </si>
  <si>
    <t>Water Delivered Unmeasured Household</t>
  </si>
  <si>
    <t>23FP</t>
  </si>
  <si>
    <t>19FP-34FP</t>
  </si>
  <si>
    <t>24FP</t>
  </si>
  <si>
    <t>20FP-35FP</t>
  </si>
  <si>
    <t>21FP-36FP</t>
  </si>
  <si>
    <t>22FP-37FP</t>
  </si>
  <si>
    <t>27 -</t>
  </si>
  <si>
    <t>n/a in FP</t>
  </si>
  <si>
    <t xml:space="preserve"> -  </t>
  </si>
  <si>
    <t>28 -</t>
  </si>
  <si>
    <t>29FP</t>
  </si>
  <si>
    <t>(25FP*1,000,000)/(51FP*1,000)</t>
  </si>
  <si>
    <t>29.1FP</t>
  </si>
  <si>
    <t>Input brief explanation here</t>
  </si>
  <si>
    <t>29.2FP</t>
  </si>
  <si>
    <t>29.3FP</t>
  </si>
  <si>
    <t>29.4FP</t>
  </si>
  <si>
    <t>29.5FP</t>
  </si>
  <si>
    <t>29.6FP</t>
  </si>
  <si>
    <t>30FP</t>
  </si>
  <si>
    <t>(26FP*1,000,000)/(52FP*1,000)</t>
  </si>
  <si>
    <t>30.1FP</t>
  </si>
  <si>
    <t>30.2FP</t>
  </si>
  <si>
    <t>30.3FP</t>
  </si>
  <si>
    <t>30.4FP</t>
  </si>
  <si>
    <t>30.5FP</t>
  </si>
  <si>
    <t>30.6FP</t>
  </si>
  <si>
    <t>31FP</t>
  </si>
  <si>
    <t>((25FP+26FP)*1,000,000))/(51FP+52FP*1,000)</t>
  </si>
  <si>
    <t>32FP</t>
  </si>
  <si>
    <t>33FP</t>
  </si>
  <si>
    <t>34FP</t>
  </si>
  <si>
    <t>35FP</t>
  </si>
  <si>
    <t>36FP</t>
  </si>
  <si>
    <t>37FP</t>
  </si>
  <si>
    <t>38FP</t>
  </si>
  <si>
    <t>39FP</t>
  </si>
  <si>
    <t>Sum(34FP:39FP)</t>
  </si>
  <si>
    <t>41FP</t>
  </si>
  <si>
    <t>(40FP*1,000,000)/(48FP*1,000)</t>
  </si>
  <si>
    <t>42FP</t>
  </si>
  <si>
    <t>Measured Non Household - Properties</t>
  </si>
  <si>
    <t>43FP</t>
  </si>
  <si>
    <t>Unmeasured Non Household - Properties</t>
  </si>
  <si>
    <t>44FP</t>
  </si>
  <si>
    <t>45FP</t>
  </si>
  <si>
    <t>Measured Household - Properties (excl voids)</t>
  </si>
  <si>
    <t>Pre-plan year = input.
Forecast years = Previous year 45FP + sum(45.1FP:45.6FP)</t>
  </si>
  <si>
    <t>45.1FP</t>
  </si>
  <si>
    <t>New properties</t>
  </si>
  <si>
    <t>45.2FP</t>
  </si>
  <si>
    <t>45.3FP</t>
  </si>
  <si>
    <t>45.4FP</t>
  </si>
  <si>
    <t>45.5FP</t>
  </si>
  <si>
    <t>Selective metering properties</t>
  </si>
  <si>
    <t>45.6FP</t>
  </si>
  <si>
    <t>45.7FP</t>
  </si>
  <si>
    <t>46FP</t>
  </si>
  <si>
    <t>47FP</t>
  </si>
  <si>
    <t>48FP</t>
  </si>
  <si>
    <t>SUM(42FP:45FP)+45.7FP+46FP+47FP</t>
  </si>
  <si>
    <t>49FP</t>
  </si>
  <si>
    <t>50FP</t>
  </si>
  <si>
    <t>51FP</t>
  </si>
  <si>
    <t>52FP</t>
  </si>
  <si>
    <t>53FP</t>
  </si>
  <si>
    <t>49FP+Sum(50FP:52FP)</t>
  </si>
  <si>
    <t>54FP</t>
  </si>
  <si>
    <t>51FP/45FP</t>
  </si>
  <si>
    <t>55FP</t>
  </si>
  <si>
    <t>56FP</t>
  </si>
  <si>
    <t>45FP/45FP+46FP</t>
  </si>
  <si>
    <t>57FP</t>
  </si>
  <si>
    <t>45FP/(45FP+45.7FP+46FP+47FP)</t>
  </si>
  <si>
    <t>Table 9: Final planning water supply</t>
  </si>
  <si>
    <t>11FP</t>
  </si>
  <si>
    <t>Distribution Input</t>
  </si>
  <si>
    <t>19FP+20FP+21FP+22FP+32FP+33FP+38FP+39FP</t>
  </si>
  <si>
    <t>12FP</t>
  </si>
  <si>
    <t>12FP+(2FP+3FP)-(5FP+6FP)</t>
  </si>
  <si>
    <t>14FP</t>
  </si>
  <si>
    <t>15FP</t>
  </si>
  <si>
    <t>14FP+15FP</t>
  </si>
  <si>
    <t>13FP-11FP</t>
  </si>
  <si>
    <t>18FP</t>
  </si>
  <si>
    <t>17FP-16FP</t>
  </si>
  <si>
    <t>Table 10: Drought plan links and Deployable Output Overview</t>
  </si>
  <si>
    <t>10.1 Planning scenarios</t>
  </si>
  <si>
    <t>10.2 Water resources management plan</t>
  </si>
  <si>
    <t>10.3 Drought plan</t>
  </si>
  <si>
    <t>10.4 Demand</t>
  </si>
  <si>
    <t>Drought Scenarios</t>
  </si>
  <si>
    <t>Drought
Description</t>
  </si>
  <si>
    <t>Drought Severity</t>
  </si>
  <si>
    <t>Plan in which scenario is used (highlights overlaps)</t>
  </si>
  <si>
    <t>Unrestricted Demand</t>
  </si>
  <si>
    <t>Restricted Demand</t>
  </si>
  <si>
    <t>WRMP</t>
  </si>
  <si>
    <t>Drought
Plan</t>
  </si>
  <si>
    <t>Description</t>
  </si>
  <si>
    <t>Marginal
Benefit (Ml/d)</t>
  </si>
  <si>
    <t>DO (Ml/d)</t>
  </si>
  <si>
    <t>Historic Droughts</t>
  </si>
  <si>
    <t>Y</t>
  </si>
  <si>
    <t>n</t>
  </si>
  <si>
    <t>(1)</t>
  </si>
  <si>
    <t>Additional Drought Scenarios</t>
  </si>
  <si>
    <t>Reported DO for WRMP tables highlighted in yellow</t>
  </si>
  <si>
    <t>10.5 Summary report</t>
  </si>
  <si>
    <t>WRMP DO Overview</t>
  </si>
  <si>
    <t>Drought Plan Overview</t>
  </si>
  <si>
    <t>Impact on Supply Demand</t>
  </si>
  <si>
    <t>Demands</t>
  </si>
  <si>
    <t>Data validation: Cell D20</t>
  </si>
  <si>
    <t>Dry Year Annual Average</t>
  </si>
  <si>
    <t>Dry Year Critical Period</t>
  </si>
  <si>
    <t>Dry Year Annual Average - benchmarking data</t>
  </si>
  <si>
    <t>Dry Year Critical Period - benchmarking data</t>
  </si>
  <si>
    <t>Drought Supply Measures and Demand Restrictions Further Details</t>
  </si>
  <si>
    <t>WRMP
Additional Yield from Drought Supply Measures (eg drought permits or orders)</t>
  </si>
  <si>
    <t>Drought Plan
Additional Yield from Further Supply Measures (eg drought permits or orders)</t>
  </si>
  <si>
    <t>WRMP DO
 Levels of Service</t>
  </si>
  <si>
    <t>WRMP
Impact on DO of drought plan Demand Restrictions (eg TUBs)</t>
  </si>
  <si>
    <t>Drought Plan
Impact on DO of Further Demand Restrictions (eg TUBs)</t>
  </si>
  <si>
    <t>WRMP
DO of Sources
 (not including drought measures)</t>
  </si>
  <si>
    <t>Severn Trent Water</t>
  </si>
  <si>
    <t>Wolverhampton</t>
  </si>
  <si>
    <t>2016-17</t>
  </si>
  <si>
    <t>Marcus O'Kane</t>
  </si>
  <si>
    <t>Wolverhampton GW</t>
  </si>
  <si>
    <t>For information only - Potable water imported from:  South Staffordshire Water - Hampton Loade. This import is already within the DO and we have not double counted it but we have included it here for ease of reference</t>
  </si>
  <si>
    <t>Non potable water supplied to: Industrial Use</t>
  </si>
  <si>
    <t>sum(5.2BL+...)</t>
  </si>
  <si>
    <t>(7BL+8BL)-(10BL)</t>
  </si>
  <si>
    <t>None</t>
  </si>
  <si>
    <t>New GW source in the Coven GWMU</t>
  </si>
  <si>
    <t>BHS08</t>
  </si>
  <si>
    <t>N</t>
  </si>
  <si>
    <t>UNK06</t>
  </si>
  <si>
    <t>Financing costs</t>
  </si>
  <si>
    <t>No more than 3 in 100 Temporary Use Bans</t>
  </si>
  <si>
    <t>1887-89</t>
  </si>
  <si>
    <t>Severe historic drought</t>
  </si>
  <si>
    <t>1933-34</t>
  </si>
  <si>
    <t>1975-76</t>
  </si>
  <si>
    <t>1995-96</t>
  </si>
  <si>
    <t>TUBs last implemented</t>
  </si>
  <si>
    <t>1 in 200 yr 30-month (0.50% chance of occurance)</t>
  </si>
  <si>
    <t>1 in 300 yr  18-month (0.33% chance of occurance)</t>
  </si>
  <si>
    <t>1  in 500 yr 30-month (0.20% of chance of occurance)</t>
  </si>
  <si>
    <t>1 in 1000 yr 24-month (0.10% chance of occurance)</t>
  </si>
  <si>
    <t xml:space="preserve">
DO Modelling Assumptions- each drought event is modelled over a 95-year run with LoS at 1 in 33-years (1 TUBs and 1 NEUBs) for the Demand Restrictions Run (1) in the data table and emergency storage is not used under any run.</t>
  </si>
  <si>
    <t xml:space="preserve">There are no  drought supply measures e.g. drought permits or orders stipulated in our Drought Plan for the Wolverhampton WRZ. </t>
  </si>
  <si>
    <t xml:space="preserve">Drought scenarios selected from our drought library of 200 stochastic scenarios. The scenarios presented in the table provide a range of drought severities and durations for plausible events. See Appendix A7 of the dWRMP report for more information on their development. </t>
  </si>
  <si>
    <t xml:space="preserve">There is no supply/demand impact of the more severe drought scenarios for the Wolverhampton WRZ. </t>
  </si>
  <si>
    <t>(6)</t>
  </si>
  <si>
    <t>List individual measures used in scenario e.g.
(1) Demand savings restrictions drought measure (TUBs 5% demand saving and NEUBs additional 5% demand saving assumed)
(2) There are no other drought measures for this zone 
(6) No data entered in these cells- N/A for the WRZ</t>
  </si>
  <si>
    <t>7BL+ 8BL+ (6. Preferred scenario ref 58.7)+ (6. Preferred scenario ref 58.1)</t>
  </si>
  <si>
    <t>9BL+ (6. Preferred scenario ref 60.1)+(6. Preferred scenario ref 58.4)</t>
  </si>
  <si>
    <t>7FP-(10FP)</t>
  </si>
  <si>
    <t>Scenario 141</t>
  </si>
  <si>
    <t>Scenario 43</t>
  </si>
  <si>
    <t>Scenario 169</t>
  </si>
  <si>
    <t>Scenario 161</t>
  </si>
  <si>
    <t xml:space="preserve">Unrestricted demand based on total vaule summed across all demand centres for the WRZ in our Aquator model restricted demand is based on the value reported for the unrestricted demand with a 5% reduction to account for an assumed 5% demand savings that could be realised through a TUB. 
</t>
  </si>
  <si>
    <t>Leakage Reduction</t>
  </si>
  <si>
    <t>Enhanced metering</t>
  </si>
  <si>
    <t>This is a company wide decision, and the AIC reflects the company wide costs and demand benefits</t>
  </si>
  <si>
    <t>This is a company wide decision, and the AIC reflects the company wide costs and demand benefits for measured and unmeasured water efficiency programmes</t>
  </si>
  <si>
    <t>Options to reduce raw water losses and operational use</t>
  </si>
  <si>
    <t>DISTRIBUTION SIDE</t>
  </si>
  <si>
    <t>PRODUCTION SIDE</t>
  </si>
  <si>
    <t>Modelled Effects of WINEP 3</t>
  </si>
  <si>
    <t>v11 - August 2016 integrating updates up to v15 - June 2018</t>
  </si>
  <si>
    <t>29.7BL</t>
  </si>
  <si>
    <t xml:space="preserve">Measured water efficiency savings </t>
  </si>
  <si>
    <t>30.7BL</t>
  </si>
  <si>
    <t xml:space="preserve">Unmeasured water efficiency savings </t>
  </si>
  <si>
    <t xml:space="preserve">Home water efficiency audits </t>
  </si>
  <si>
    <t>WE001</t>
  </si>
  <si>
    <t>EM001</t>
  </si>
  <si>
    <t>Active Leakage Control - Supply demand balance scenario</t>
  </si>
  <si>
    <t>ALC1</t>
  </si>
  <si>
    <t>2020/21</t>
  </si>
  <si>
    <t>Active Leakage Control - National Infrustructure commision scenario</t>
  </si>
  <si>
    <t>ALC2</t>
  </si>
  <si>
    <t>Maximise outputs from Site 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</si>
</sst>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quot;£&quot;* #,##0.00_-;_-&quot;£&quot;* &quot;-&quot;??_-;_-@_-"/>
    <numFmt numFmtId="164" formatCode="yyyy\-yy"/>
    <numFmt numFmtId="165" formatCode="0.0"/>
    <numFmt numFmtId="166" formatCode="0.000"/>
    <numFmt numFmtId="167" formatCode="yyyy/yy"/>
    <numFmt numFmtId="168" formatCode="[$-809]General"/>
    <numFmt numFmtId="169" formatCode="[$-809]0.00%"/>
    <numFmt numFmtId="170" formatCode="[$-809]0"/>
    <numFmt numFmtId="171" formatCode="[$-809]0.00"/>
    <numFmt numFmtId="172" formatCode="#,##0.0"/>
  </numFmts>
  <fonts count="74" x14ac:knownFonts="1">
    <font>
      <sz val="12"/>
      <color theme="1"/>
      <name val="Arial"/>
      <family val="2"/>
    </font>
    <font>
      <sz val="11"/>
      <color theme="1"/>
      <name val="Calibri"/>
      <family val="2"/>
      <scheme val="minor"/>
    </font>
    <font>
      <sz val="10"/>
      <name val="Arial"/>
      <family val="2"/>
    </font>
    <font>
      <b/>
      <sz val="20"/>
      <name val="Arial"/>
      <family val="2"/>
    </font>
    <font>
      <sz val="12"/>
      <name val="Arial"/>
      <family val="2"/>
    </font>
    <font>
      <u/>
      <sz val="10"/>
      <color indexed="12"/>
      <name val="Arial"/>
      <family val="2"/>
    </font>
    <font>
      <u/>
      <sz val="12"/>
      <color indexed="12"/>
      <name val="Arial"/>
      <family val="2"/>
    </font>
    <font>
      <b/>
      <sz val="12"/>
      <color indexed="12"/>
      <name val="Arial"/>
      <family val="2"/>
    </font>
    <font>
      <b/>
      <sz val="12"/>
      <name val="Arial"/>
      <family val="2"/>
    </font>
    <font>
      <sz val="11"/>
      <name val="Arial"/>
      <family val="2"/>
    </font>
    <font>
      <sz val="12"/>
      <color indexed="47"/>
      <name val="Arial"/>
      <family val="2"/>
    </font>
    <font>
      <sz val="12"/>
      <color indexed="9"/>
      <name val="Arial"/>
      <family val="2"/>
    </font>
    <font>
      <sz val="10"/>
      <name val="Arial"/>
      <family val="2"/>
    </font>
    <font>
      <b/>
      <sz val="8"/>
      <name val="Arial"/>
      <family val="2"/>
    </font>
    <font>
      <sz val="10"/>
      <color indexed="47"/>
      <name val="Arial"/>
      <family val="2"/>
    </font>
    <font>
      <sz val="14"/>
      <name val="Arial"/>
      <family val="2"/>
    </font>
    <font>
      <sz val="10"/>
      <color indexed="10"/>
      <name val="Arial"/>
      <family val="2"/>
    </font>
    <font>
      <b/>
      <sz val="14"/>
      <name val="Arial"/>
      <family val="2"/>
    </font>
    <font>
      <b/>
      <sz val="10"/>
      <color indexed="55"/>
      <name val="Arial"/>
      <family val="2"/>
    </font>
    <font>
      <b/>
      <sz val="10"/>
      <color indexed="23"/>
      <name val="Arial"/>
      <family val="2"/>
    </font>
    <font>
      <b/>
      <sz val="10"/>
      <color indexed="10"/>
      <name val="Arial"/>
      <family val="2"/>
    </font>
    <font>
      <sz val="10"/>
      <color indexed="23"/>
      <name val="Arial"/>
      <family val="2"/>
    </font>
    <font>
      <sz val="10"/>
      <color indexed="55"/>
      <name val="Arial"/>
      <family val="2"/>
    </font>
    <font>
      <sz val="10.5"/>
      <color indexed="10"/>
      <name val="Arial"/>
      <family val="2"/>
    </font>
    <font>
      <sz val="10.5"/>
      <name val="Arial"/>
      <family val="2"/>
    </font>
    <font>
      <b/>
      <sz val="11"/>
      <name val="Arial"/>
      <family val="2"/>
    </font>
    <font>
      <sz val="11"/>
      <color indexed="10"/>
      <name val="Arial"/>
      <family val="2"/>
    </font>
    <font>
      <b/>
      <sz val="10"/>
      <name val="Arial"/>
      <family val="2"/>
    </font>
    <font>
      <b/>
      <sz val="11"/>
      <color indexed="10"/>
      <name val="Arial"/>
      <family val="2"/>
    </font>
    <font>
      <sz val="12"/>
      <color indexed="10"/>
      <name val="Arial"/>
      <family val="2"/>
    </font>
    <font>
      <sz val="10"/>
      <color indexed="9"/>
      <name val="Arial"/>
      <family val="2"/>
    </font>
    <font>
      <b/>
      <sz val="14"/>
      <color indexed="10"/>
      <name val="Arial"/>
      <family val="2"/>
    </font>
    <font>
      <b/>
      <sz val="14"/>
      <color indexed="9"/>
      <name val="Arial"/>
      <family val="2"/>
    </font>
    <font>
      <b/>
      <sz val="11"/>
      <color indexed="9"/>
      <name val="Arial"/>
      <family val="2"/>
    </font>
    <font>
      <sz val="11"/>
      <color indexed="9"/>
      <name val="Arial"/>
      <family val="2"/>
    </font>
    <font>
      <b/>
      <sz val="12"/>
      <color indexed="9"/>
      <name val="Arial"/>
      <family val="2"/>
    </font>
    <font>
      <b/>
      <sz val="12"/>
      <color indexed="10"/>
      <name val="Arial"/>
      <family val="2"/>
    </font>
    <font>
      <b/>
      <sz val="12"/>
      <color indexed="23"/>
      <name val="Arial"/>
      <family val="2"/>
    </font>
    <font>
      <b/>
      <sz val="10"/>
      <color indexed="9"/>
      <name val="Arial"/>
      <family val="2"/>
    </font>
    <font>
      <sz val="14"/>
      <color indexed="10"/>
      <name val="Arial"/>
      <family val="2"/>
    </font>
    <font>
      <i/>
      <sz val="10"/>
      <name val="Arial"/>
      <family val="2"/>
    </font>
    <font>
      <b/>
      <sz val="18"/>
      <name val="Arial"/>
      <family val="2"/>
    </font>
    <font>
      <b/>
      <sz val="11"/>
      <color rgb="FF000000"/>
      <name val="Calibri"/>
      <family val="2"/>
    </font>
    <font>
      <sz val="10"/>
      <color theme="1"/>
      <name val="Arial"/>
      <family val="2"/>
    </font>
    <font>
      <b/>
      <sz val="10"/>
      <color rgb="FF000000"/>
      <name val="Arial"/>
      <family val="2"/>
    </font>
    <font>
      <sz val="12"/>
      <color rgb="FFFF0000"/>
      <name val="Arial"/>
      <family val="2"/>
    </font>
    <font>
      <sz val="12"/>
      <color theme="0"/>
      <name val="Arial"/>
      <family val="2"/>
    </font>
    <font>
      <b/>
      <sz val="10"/>
      <color rgb="FF00B050"/>
      <name val="Arial"/>
      <family val="2"/>
    </font>
    <font>
      <sz val="10"/>
      <color rgb="FF00B050"/>
      <name val="Arial"/>
      <family val="2"/>
    </font>
    <font>
      <b/>
      <sz val="11"/>
      <color rgb="FF000000"/>
      <name val="Arial"/>
      <family val="2"/>
    </font>
    <font>
      <u/>
      <sz val="11"/>
      <color theme="10"/>
      <name val="Calibri"/>
      <family val="2"/>
      <scheme val="minor"/>
    </font>
    <font>
      <sz val="12"/>
      <color rgb="FF000000"/>
      <name val="Arial"/>
      <family val="2"/>
    </font>
    <font>
      <sz val="10"/>
      <color rgb="FF000000"/>
      <name val="Arial"/>
      <family val="2"/>
    </font>
    <font>
      <b/>
      <sz val="14"/>
      <color rgb="FF000000"/>
      <name val="Arial"/>
      <family val="2"/>
    </font>
    <font>
      <sz val="10"/>
      <color rgb="FF808080"/>
      <name val="Arial"/>
      <family val="2"/>
    </font>
    <font>
      <sz val="11"/>
      <color theme="1"/>
      <name val="Arial"/>
      <family val="2"/>
    </font>
    <font>
      <sz val="14"/>
      <color rgb="FF000000"/>
      <name val="Arial"/>
      <family val="2"/>
    </font>
    <font>
      <sz val="11"/>
      <color rgb="FF000000"/>
      <name val="Arial"/>
      <family val="2"/>
    </font>
    <font>
      <sz val="10"/>
      <color rgb="FFBFBFBF"/>
      <name val="Arial"/>
      <family val="2"/>
    </font>
    <font>
      <b/>
      <sz val="14"/>
      <color rgb="FF808080"/>
      <name val="Arial"/>
      <family val="2"/>
    </font>
    <font>
      <b/>
      <sz val="10"/>
      <color rgb="FFFF0000"/>
      <name val="Arial"/>
      <family val="2"/>
    </font>
    <font>
      <b/>
      <sz val="10"/>
      <color rgb="FF969696"/>
      <name val="Arial"/>
      <family val="2"/>
    </font>
    <font>
      <sz val="10"/>
      <color rgb="FFC0C0C0"/>
      <name val="Arial"/>
      <family val="2"/>
    </font>
    <font>
      <b/>
      <sz val="12"/>
      <color rgb="FF000000"/>
      <name val="Arial"/>
      <family val="2"/>
    </font>
    <font>
      <sz val="10"/>
      <color rgb="FFFFFFFF"/>
      <name val="Arial"/>
      <family val="2"/>
    </font>
    <font>
      <b/>
      <sz val="9"/>
      <color rgb="FF000000"/>
      <name val="Arial"/>
      <family val="2"/>
    </font>
    <font>
      <sz val="9"/>
      <color rgb="FF000000"/>
      <name val="Arial"/>
      <family val="2"/>
    </font>
    <font>
      <b/>
      <sz val="12"/>
      <color theme="1"/>
      <name val="Arial"/>
      <family val="2"/>
    </font>
    <font>
      <sz val="11"/>
      <color indexed="55"/>
      <name val="Arial"/>
      <family val="2"/>
    </font>
    <font>
      <sz val="10"/>
      <color theme="1" tint="0.499984740745262"/>
      <name val="Arial"/>
      <family val="2"/>
    </font>
    <font>
      <b/>
      <sz val="9"/>
      <color indexed="81"/>
      <name val="Tahoma"/>
      <family val="2"/>
    </font>
    <font>
      <sz val="9"/>
      <color indexed="81"/>
      <name val="Tahoma"/>
      <family val="2"/>
    </font>
    <font>
      <i/>
      <sz val="10"/>
      <color indexed="23"/>
      <name val="Arial"/>
      <family val="2"/>
    </font>
    <font>
      <sz val="12"/>
      <color theme="1"/>
      <name val="Arial"/>
      <family val="2"/>
    </font>
  </fonts>
  <fills count="1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7"/>
        <bgColor indexed="64"/>
      </patternFill>
    </fill>
    <fill>
      <patternFill patternType="solid">
        <fgColor indexed="22"/>
        <bgColor indexed="64"/>
      </patternFill>
    </fill>
    <fill>
      <patternFill patternType="solid">
        <fgColor rgb="FFFFFFFF"/>
        <bgColor rgb="FF000000"/>
      </patternFill>
    </fill>
    <fill>
      <patternFill patternType="solid">
        <fgColor rgb="FFFFFF00"/>
        <bgColor rgb="FF000000"/>
      </patternFill>
    </fill>
    <fill>
      <patternFill patternType="solid">
        <fgColor rgb="FFF4B084"/>
        <bgColor rgb="FF000000"/>
      </patternFill>
    </fill>
    <fill>
      <patternFill patternType="solid">
        <fgColor rgb="FFF8CBAD"/>
        <bgColor rgb="FF000000"/>
      </patternFill>
    </fill>
    <fill>
      <patternFill patternType="solid">
        <fgColor theme="0"/>
        <bgColor indexed="64"/>
      </patternFill>
    </fill>
    <fill>
      <patternFill patternType="solid">
        <fgColor theme="0"/>
        <bgColor rgb="FF000000"/>
      </patternFill>
    </fill>
    <fill>
      <patternFill patternType="solid">
        <fgColor rgb="FFFFFF00"/>
        <bgColor indexed="64"/>
      </patternFill>
    </fill>
    <fill>
      <patternFill patternType="solid">
        <fgColor rgb="FFFFFFFF"/>
        <bgColor rgb="FFFFFFFF"/>
      </patternFill>
    </fill>
    <fill>
      <patternFill patternType="solid">
        <fgColor rgb="FFBFBFBF"/>
        <bgColor rgb="FFBFBFBF"/>
      </patternFill>
    </fill>
    <fill>
      <patternFill patternType="solid">
        <fgColor rgb="FFC0C0C0"/>
        <bgColor rgb="FFC0C0C0"/>
      </patternFill>
    </fill>
    <fill>
      <patternFill patternType="solid">
        <fgColor theme="9" tint="0.59999389629810485"/>
        <bgColor indexed="64"/>
      </patternFill>
    </fill>
  </fills>
  <borders count="10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diagonalDown="1">
      <left style="thin">
        <color indexed="9"/>
      </left>
      <right style="thin">
        <color indexed="9"/>
      </right>
      <top/>
      <bottom style="thin">
        <color indexed="9"/>
      </bottom>
      <diagonal style="thin">
        <color indexed="9"/>
      </diagonal>
    </border>
    <border>
      <left/>
      <right style="thin">
        <color indexed="9"/>
      </right>
      <top style="thin">
        <color indexed="9"/>
      </top>
      <bottom/>
      <diagonal/>
    </border>
    <border>
      <left style="thin">
        <color indexed="64"/>
      </left>
      <right/>
      <top style="thin">
        <color indexed="64"/>
      </top>
      <bottom/>
      <diagonal/>
    </border>
    <border>
      <left/>
      <right/>
      <top style="thin">
        <color indexed="64"/>
      </top>
      <bottom/>
      <diagonal/>
    </border>
    <border>
      <left style="thin">
        <color indexed="9"/>
      </left>
      <right style="thin">
        <color indexed="9"/>
      </right>
      <top style="thin">
        <color indexed="64"/>
      </top>
      <bottom style="thin">
        <color indexed="9"/>
      </bottom>
      <diagonal/>
    </border>
    <border>
      <left style="thin">
        <color indexed="9"/>
      </left>
      <right/>
      <top style="thin">
        <color indexed="64"/>
      </top>
      <bottom/>
      <diagonal/>
    </border>
    <border>
      <left/>
      <right style="thin">
        <color indexed="9"/>
      </right>
      <top style="thin">
        <color indexed="64"/>
      </top>
      <bottom/>
      <diagonal/>
    </border>
    <border>
      <left style="thin">
        <color indexed="9"/>
      </left>
      <right style="thin">
        <color indexed="64"/>
      </right>
      <top style="thin">
        <color indexed="64"/>
      </top>
      <bottom style="thin">
        <color indexed="9"/>
      </bottom>
      <diagonal/>
    </border>
    <border>
      <left/>
      <right style="thin">
        <color indexed="9"/>
      </right>
      <top style="thin">
        <color indexed="9"/>
      </top>
      <bottom style="thin">
        <color indexed="9"/>
      </bottom>
      <diagonal/>
    </border>
    <border>
      <left style="thin">
        <color indexed="64"/>
      </left>
      <right/>
      <top/>
      <bottom/>
      <diagonal/>
    </border>
    <border>
      <left style="thin">
        <color indexed="9"/>
      </left>
      <right/>
      <top/>
      <bottom/>
      <diagonal/>
    </border>
    <border>
      <left/>
      <right style="thin">
        <color indexed="9"/>
      </right>
      <top/>
      <bottom/>
      <diagonal/>
    </border>
    <border>
      <left style="thin">
        <color indexed="9"/>
      </left>
      <right style="thin">
        <color indexed="64"/>
      </right>
      <top style="thin">
        <color indexed="9"/>
      </top>
      <bottom style="thin">
        <color indexed="9"/>
      </bottom>
      <diagonal/>
    </border>
    <border>
      <left style="thin">
        <color indexed="64"/>
      </left>
      <right/>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thin">
        <color indexed="23"/>
      </left>
      <right style="thin">
        <color indexed="23"/>
      </right>
      <top style="thin">
        <color indexed="23"/>
      </top>
      <bottom style="medium">
        <color indexed="64"/>
      </bottom>
      <diagonal/>
    </border>
    <border>
      <left style="thin">
        <color indexed="23"/>
      </left>
      <right style="medium">
        <color indexed="23"/>
      </right>
      <top style="thin">
        <color indexed="23"/>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808080"/>
      </right>
      <top/>
      <bottom style="thin">
        <color rgb="FF808080"/>
      </bottom>
      <diagonal/>
    </border>
    <border>
      <left style="thin">
        <color rgb="FF000000"/>
      </left>
      <right/>
      <top/>
      <bottom style="thin">
        <color rgb="FF000000"/>
      </bottom>
      <diagonal/>
    </border>
  </borders>
  <cellStyleXfs count="19">
    <xf numFmtId="0" fontId="0" fillId="0" borderId="0"/>
    <xf numFmtId="0" fontId="2" fillId="0" borderId="0"/>
    <xf numFmtId="0" fontId="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50" fillId="0" borderId="0" applyNumberFormat="0" applyFill="0" applyBorder="0" applyAlignment="0" applyProtection="0"/>
    <xf numFmtId="0" fontId="2" fillId="0" borderId="0"/>
    <xf numFmtId="168" fontId="51" fillId="0" borderId="0"/>
    <xf numFmtId="168" fontId="52" fillId="0" borderId="0"/>
    <xf numFmtId="0" fontId="55" fillId="0" borderId="0"/>
    <xf numFmtId="0" fontId="2" fillId="0" borderId="0"/>
    <xf numFmtId="44" fontId="55" fillId="0" borderId="0" applyFont="0" applyFill="0" applyBorder="0" applyAlignment="0" applyProtection="0"/>
    <xf numFmtId="168" fontId="51" fillId="0" borderId="0"/>
    <xf numFmtId="0" fontId="1" fillId="0" borderId="0"/>
    <xf numFmtId="0" fontId="73" fillId="0" borderId="0"/>
  </cellStyleXfs>
  <cellXfs count="1033">
    <xf numFmtId="0" fontId="0" fillId="0" borderId="0" xfId="0"/>
    <xf numFmtId="0" fontId="2" fillId="0" borderId="0" xfId="1" applyNumberFormat="1" applyProtection="1"/>
    <xf numFmtId="0" fontId="2" fillId="0" borderId="0" xfId="1" applyProtection="1"/>
    <xf numFmtId="0" fontId="2" fillId="0" borderId="2" xfId="1" applyBorder="1" applyProtection="1"/>
    <xf numFmtId="0" fontId="2" fillId="0" borderId="3" xfId="1" applyBorder="1" applyProtection="1"/>
    <xf numFmtId="0" fontId="2" fillId="0" borderId="0" xfId="1" applyBorder="1" applyProtection="1"/>
    <xf numFmtId="0" fontId="2" fillId="0" borderId="5" xfId="1" applyBorder="1" applyProtection="1"/>
    <xf numFmtId="0" fontId="4" fillId="0" borderId="0" xfId="1" applyFont="1" applyBorder="1" applyAlignment="1" applyProtection="1">
      <alignment vertical="center"/>
    </xf>
    <xf numFmtId="0" fontId="7" fillId="0" borderId="1" xfId="1" applyFont="1" applyBorder="1" applyAlignment="1" applyProtection="1">
      <alignment vertical="center"/>
    </xf>
    <xf numFmtId="0" fontId="8" fillId="0" borderId="0" xfId="1" applyFont="1" applyFill="1" applyBorder="1" applyAlignment="1" applyProtection="1">
      <alignment wrapText="1"/>
    </xf>
    <xf numFmtId="0" fontId="8" fillId="2" borderId="4" xfId="1" applyFont="1" applyFill="1" applyBorder="1" applyProtection="1"/>
    <xf numFmtId="0" fontId="8" fillId="2" borderId="0" xfId="1" applyFont="1" applyFill="1" applyBorder="1" applyAlignment="1" applyProtection="1">
      <alignment horizontal="center"/>
    </xf>
    <xf numFmtId="2" fontId="9" fillId="0" borderId="6" xfId="1" applyNumberFormat="1" applyFont="1" applyFill="1" applyBorder="1" applyAlignment="1" applyProtection="1">
      <alignment horizontal="left"/>
      <protection locked="0"/>
    </xf>
    <xf numFmtId="0" fontId="10" fillId="0" borderId="0" xfId="1" applyFont="1" applyBorder="1" applyProtection="1"/>
    <xf numFmtId="0" fontId="4" fillId="0" borderId="0" xfId="1" applyFont="1" applyBorder="1" applyProtection="1"/>
    <xf numFmtId="0" fontId="4" fillId="0" borderId="5" xfId="1" applyFont="1" applyBorder="1" applyProtection="1"/>
    <xf numFmtId="0" fontId="10" fillId="0" borderId="0" xfId="1" applyFont="1" applyProtection="1"/>
    <xf numFmtId="1" fontId="9" fillId="0" borderId="6" xfId="1" applyNumberFormat="1" applyFont="1" applyFill="1" applyBorder="1" applyAlignment="1" applyProtection="1">
      <alignment horizontal="left"/>
      <protection locked="0"/>
    </xf>
    <xf numFmtId="0" fontId="8" fillId="0" borderId="4" xfId="1" applyFont="1" applyFill="1" applyBorder="1" applyProtection="1"/>
    <xf numFmtId="0" fontId="11" fillId="0" borderId="0" xfId="1" applyFont="1" applyBorder="1" applyProtection="1"/>
    <xf numFmtId="0" fontId="8" fillId="2" borderId="0" xfId="1" applyFont="1" applyFill="1" applyBorder="1" applyAlignment="1" applyProtection="1">
      <alignment horizontal="right"/>
    </xf>
    <xf numFmtId="0" fontId="9" fillId="0" borderId="6" xfId="3" applyFont="1" applyFill="1" applyBorder="1" applyAlignment="1" applyProtection="1">
      <alignment horizontal="left"/>
      <protection locked="0"/>
    </xf>
    <xf numFmtId="164" fontId="9" fillId="0" borderId="6" xfId="1" applyNumberFormat="1" applyFont="1" applyFill="1" applyBorder="1" applyAlignment="1" applyProtection="1">
      <alignment horizontal="left"/>
      <protection locked="0"/>
    </xf>
    <xf numFmtId="0" fontId="8" fillId="2" borderId="7" xfId="1" applyFont="1" applyFill="1" applyBorder="1" applyProtection="1">
      <protection locked="0"/>
    </xf>
    <xf numFmtId="0" fontId="8" fillId="2" borderId="0" xfId="1" applyFont="1" applyFill="1" applyBorder="1" applyProtection="1"/>
    <xf numFmtId="14" fontId="9" fillId="0" borderId="6" xfId="1" applyNumberFormat="1" applyFont="1" applyFill="1" applyBorder="1" applyAlignment="1" applyProtection="1">
      <alignment horizontal="left"/>
      <protection locked="0"/>
    </xf>
    <xf numFmtId="2" fontId="9" fillId="0" borderId="0" xfId="1" applyNumberFormat="1" applyFont="1" applyFill="1" applyBorder="1" applyAlignment="1" applyProtection="1">
      <alignment horizontal="left"/>
      <protection locked="0"/>
    </xf>
    <xf numFmtId="0" fontId="4" fillId="0" borderId="0" xfId="1" applyFont="1" applyProtection="1"/>
    <xf numFmtId="0" fontId="9" fillId="0" borderId="0" xfId="1" applyFont="1" applyBorder="1" applyProtection="1"/>
    <xf numFmtId="0" fontId="13" fillId="2" borderId="4" xfId="1" applyFont="1" applyFill="1" applyBorder="1" applyProtection="1"/>
    <xf numFmtId="0" fontId="14" fillId="0" borderId="0" xfId="1" applyFont="1" applyProtection="1"/>
    <xf numFmtId="0" fontId="3" fillId="0" borderId="0" xfId="1" applyFont="1" applyFill="1" applyBorder="1" applyAlignment="1" applyProtection="1">
      <alignment wrapText="1"/>
    </xf>
    <xf numFmtId="0" fontId="4" fillId="0" borderId="2" xfId="1" applyFont="1" applyBorder="1" applyAlignment="1" applyProtection="1">
      <alignment vertical="center"/>
    </xf>
    <xf numFmtId="0" fontId="2" fillId="0" borderId="2" xfId="1" applyFill="1" applyBorder="1" applyProtection="1"/>
    <xf numFmtId="0" fontId="2" fillId="0" borderId="4" xfId="1" applyBorder="1" applyProtection="1"/>
    <xf numFmtId="0" fontId="4" fillId="0" borderId="8" xfId="1" applyFont="1" applyFill="1" applyBorder="1" applyProtection="1"/>
    <xf numFmtId="0" fontId="4" fillId="0" borderId="0" xfId="1" applyFont="1" applyFill="1" applyBorder="1" applyProtection="1"/>
    <xf numFmtId="0" fontId="2" fillId="0" borderId="0" xfId="1" applyFill="1" applyBorder="1" applyProtection="1"/>
    <xf numFmtId="0" fontId="15" fillId="0" borderId="0" xfId="1" applyFont="1" applyFill="1" applyProtection="1"/>
    <xf numFmtId="0" fontId="4" fillId="3" borderId="8" xfId="1" applyFont="1" applyFill="1" applyBorder="1" applyProtection="1"/>
    <xf numFmtId="0" fontId="4" fillId="0" borderId="4" xfId="1" applyFont="1" applyBorder="1" applyProtection="1"/>
    <xf numFmtId="0" fontId="4" fillId="4" borderId="8" xfId="1" applyFont="1" applyFill="1" applyBorder="1" applyProtection="1"/>
    <xf numFmtId="0" fontId="4" fillId="5" borderId="8" xfId="1" applyFont="1" applyFill="1" applyBorder="1" applyProtection="1"/>
    <xf numFmtId="0" fontId="4" fillId="6" borderId="8" xfId="1" applyFont="1" applyFill="1" applyBorder="1" applyProtection="1"/>
    <xf numFmtId="0" fontId="4" fillId="0" borderId="9" xfId="1" applyFont="1" applyFill="1" applyBorder="1" applyProtection="1"/>
    <xf numFmtId="0" fontId="4" fillId="0" borderId="10" xfId="1" applyFont="1" applyFill="1" applyBorder="1" applyProtection="1"/>
    <xf numFmtId="0" fontId="2" fillId="0" borderId="10" xfId="1" applyFill="1" applyBorder="1" applyProtection="1"/>
    <xf numFmtId="0" fontId="2" fillId="0" borderId="11" xfId="1" applyBorder="1" applyProtection="1"/>
    <xf numFmtId="0" fontId="16" fillId="0" borderId="2" xfId="1" applyFont="1" applyBorder="1" applyProtection="1"/>
    <xf numFmtId="0" fontId="7" fillId="0" borderId="2" xfId="1" applyFont="1" applyBorder="1" applyAlignment="1" applyProtection="1">
      <alignment vertical="center"/>
    </xf>
    <xf numFmtId="0" fontId="7" fillId="0" borderId="2" xfId="1" applyFont="1" applyBorder="1"/>
    <xf numFmtId="0" fontId="8" fillId="0" borderId="4" xfId="1" applyFont="1" applyBorder="1" applyProtection="1"/>
    <xf numFmtId="0" fontId="6" fillId="0" borderId="0" xfId="2" applyFont="1" applyBorder="1" applyAlignment="1" applyProtection="1"/>
    <xf numFmtId="0" fontId="4" fillId="2" borderId="0" xfId="1" applyFont="1" applyFill="1" applyBorder="1" applyProtection="1"/>
    <xf numFmtId="0" fontId="5" fillId="0" borderId="0" xfId="2" applyBorder="1" applyAlignment="1" applyProtection="1"/>
    <xf numFmtId="0" fontId="8" fillId="0" borderId="9" xfId="1" applyFont="1" applyBorder="1" applyProtection="1"/>
    <xf numFmtId="0" fontId="8" fillId="0" borderId="10" xfId="1" applyFont="1" applyFill="1" applyBorder="1" applyProtection="1"/>
    <xf numFmtId="0" fontId="4" fillId="2" borderId="10" xfId="1" applyFont="1" applyFill="1" applyBorder="1" applyProtection="1"/>
    <xf numFmtId="0" fontId="4" fillId="0" borderId="10" xfId="1" applyFont="1" applyBorder="1" applyProtection="1"/>
    <xf numFmtId="0" fontId="2" fillId="0" borderId="10" xfId="1" applyBorder="1" applyProtection="1"/>
    <xf numFmtId="0" fontId="6" fillId="0" borderId="10" xfId="2" applyFont="1" applyBorder="1" applyAlignment="1" applyProtection="1"/>
    <xf numFmtId="0" fontId="4" fillId="0" borderId="11" xfId="1" applyFont="1" applyBorder="1" applyProtection="1"/>
    <xf numFmtId="0" fontId="8" fillId="0" borderId="0" xfId="1" applyFont="1" applyBorder="1" applyProtection="1"/>
    <xf numFmtId="0" fontId="2" fillId="0" borderId="12" xfId="1" applyBorder="1" applyProtection="1"/>
    <xf numFmtId="0" fontId="2" fillId="0" borderId="12" xfId="1" applyBorder="1" applyAlignment="1" applyProtection="1">
      <alignment horizontal="center"/>
    </xf>
    <xf numFmtId="0" fontId="17" fillId="0" borderId="13" xfId="1" applyFont="1" applyFill="1" applyBorder="1" applyProtection="1"/>
    <xf numFmtId="0" fontId="2" fillId="0" borderId="13" xfId="1" applyFill="1" applyBorder="1" applyProtection="1"/>
    <xf numFmtId="0" fontId="2" fillId="0" borderId="13" xfId="1" applyFill="1" applyBorder="1" applyAlignment="1" applyProtection="1">
      <alignment horizontal="center"/>
    </xf>
    <xf numFmtId="0" fontId="18" fillId="0" borderId="13" xfId="1" applyFont="1" applyFill="1" applyBorder="1" applyAlignment="1" applyProtection="1">
      <alignment horizontal="left"/>
    </xf>
    <xf numFmtId="0" fontId="19" fillId="0" borderId="12" xfId="1" applyFont="1" applyFill="1" applyBorder="1" applyAlignment="1" applyProtection="1">
      <alignment horizontal="center"/>
      <protection hidden="1"/>
    </xf>
    <xf numFmtId="0" fontId="19" fillId="0" borderId="12" xfId="1" applyFont="1" applyFill="1" applyBorder="1" applyAlignment="1" applyProtection="1">
      <alignment horizontal="left"/>
      <protection hidden="1"/>
    </xf>
    <xf numFmtId="0" fontId="19" fillId="0" borderId="14" xfId="1" applyFont="1" applyFill="1" applyBorder="1" applyAlignment="1" applyProtection="1">
      <alignment horizontal="center"/>
      <protection hidden="1"/>
    </xf>
    <xf numFmtId="1" fontId="19" fillId="0" borderId="12" xfId="1" applyNumberFormat="1" applyFont="1" applyFill="1" applyBorder="1" applyAlignment="1" applyProtection="1">
      <alignment horizontal="center" wrapText="1"/>
      <protection hidden="1"/>
    </xf>
    <xf numFmtId="0" fontId="19" fillId="0" borderId="12" xfId="1" applyNumberFormat="1" applyFont="1" applyFill="1" applyBorder="1" applyAlignment="1" applyProtection="1">
      <alignment horizontal="center" wrapText="1"/>
      <protection hidden="1"/>
    </xf>
    <xf numFmtId="0" fontId="20" fillId="0" borderId="12" xfId="1" applyFont="1" applyFill="1" applyBorder="1" applyAlignment="1" applyProtection="1">
      <alignment horizontal="center"/>
      <protection hidden="1"/>
    </xf>
    <xf numFmtId="0" fontId="19" fillId="0" borderId="12" xfId="1" applyFont="1" applyFill="1" applyBorder="1" applyAlignment="1" applyProtection="1">
      <protection hidden="1"/>
    </xf>
    <xf numFmtId="0" fontId="20" fillId="0" borderId="15" xfId="1" applyFont="1" applyFill="1" applyBorder="1" applyAlignment="1" applyProtection="1">
      <alignment horizontal="center"/>
      <protection hidden="1"/>
    </xf>
    <xf numFmtId="0" fontId="19" fillId="0" borderId="15" xfId="1" applyFont="1" applyFill="1" applyBorder="1" applyAlignment="1" applyProtection="1">
      <alignment horizontal="center"/>
      <protection hidden="1"/>
    </xf>
    <xf numFmtId="0" fontId="21" fillId="0" borderId="12" xfId="1" applyFont="1" applyFill="1" applyBorder="1" applyAlignment="1" applyProtection="1">
      <alignment horizontal="center"/>
      <protection hidden="1"/>
    </xf>
    <xf numFmtId="0" fontId="21" fillId="0" borderId="12" xfId="1" applyFont="1" applyFill="1" applyBorder="1" applyProtection="1">
      <protection hidden="1"/>
    </xf>
    <xf numFmtId="2" fontId="21" fillId="0" borderId="12" xfId="1" applyNumberFormat="1" applyFont="1" applyFill="1" applyBorder="1" applyAlignment="1" applyProtection="1">
      <alignment vertical="center"/>
      <protection hidden="1"/>
    </xf>
    <xf numFmtId="0" fontId="19" fillId="0" borderId="12" xfId="1" applyFont="1" applyFill="1" applyBorder="1" applyAlignment="1" applyProtection="1">
      <alignment vertical="center"/>
      <protection hidden="1"/>
    </xf>
    <xf numFmtId="0" fontId="22" fillId="0" borderId="12" xfId="1" applyFont="1" applyFill="1" applyBorder="1" applyProtection="1">
      <protection hidden="1"/>
    </xf>
    <xf numFmtId="0" fontId="21" fillId="0" borderId="12" xfId="1" applyFont="1" applyFill="1" applyBorder="1" applyAlignment="1" applyProtection="1">
      <alignment horizontal="left"/>
      <protection hidden="1"/>
    </xf>
    <xf numFmtId="2" fontId="21" fillId="0" borderId="12" xfId="1" applyNumberFormat="1" applyFont="1" applyFill="1" applyBorder="1" applyAlignment="1" applyProtection="1">
      <alignment vertical="center" wrapText="1"/>
      <protection hidden="1"/>
    </xf>
    <xf numFmtId="0" fontId="21" fillId="0" borderId="16" xfId="1" applyFont="1" applyFill="1" applyBorder="1" applyProtection="1">
      <protection hidden="1"/>
    </xf>
    <xf numFmtId="0" fontId="21" fillId="0" borderId="16" xfId="1" applyFont="1" applyFill="1" applyBorder="1" applyAlignment="1" applyProtection="1">
      <alignment horizontal="center"/>
      <protection hidden="1"/>
    </xf>
    <xf numFmtId="0" fontId="8" fillId="0" borderId="12" xfId="1" applyFont="1" applyBorder="1" applyProtection="1"/>
    <xf numFmtId="0" fontId="23" fillId="0" borderId="12" xfId="1" applyFont="1" applyBorder="1" applyAlignment="1" applyProtection="1">
      <alignment textRotation="90"/>
    </xf>
    <xf numFmtId="0" fontId="24" fillId="0" borderId="12" xfId="1" applyFont="1" applyBorder="1" applyAlignment="1" applyProtection="1">
      <alignment textRotation="90"/>
    </xf>
    <xf numFmtId="1" fontId="25" fillId="0" borderId="12" xfId="1" applyNumberFormat="1" applyFont="1" applyBorder="1" applyAlignment="1" applyProtection="1">
      <alignment horizontal="center" textRotation="90"/>
    </xf>
    <xf numFmtId="0" fontId="24" fillId="0" borderId="12" xfId="1" applyFont="1" applyFill="1" applyBorder="1" applyAlignment="1" applyProtection="1">
      <alignment textRotation="90"/>
    </xf>
    <xf numFmtId="0" fontId="26" fillId="0" borderId="12" xfId="1" applyFont="1" applyBorder="1" applyAlignment="1" applyProtection="1"/>
    <xf numFmtId="0" fontId="9" fillId="0" borderId="12" xfId="1" applyFont="1" applyBorder="1" applyAlignment="1" applyProtection="1">
      <alignment horizontal="right"/>
    </xf>
    <xf numFmtId="2" fontId="9" fillId="0" borderId="12" xfId="1" applyNumberFormat="1" applyFont="1" applyBorder="1" applyAlignment="1" applyProtection="1">
      <alignment horizontal="center"/>
    </xf>
    <xf numFmtId="0" fontId="9" fillId="0" borderId="12" xfId="1" applyFont="1" applyFill="1" applyBorder="1" applyAlignment="1" applyProtection="1"/>
    <xf numFmtId="0" fontId="12" fillId="2" borderId="0" xfId="1" applyFont="1" applyFill="1" applyBorder="1" applyProtection="1"/>
    <xf numFmtId="0" fontId="12" fillId="2" borderId="0" xfId="1" applyFont="1" applyFill="1" applyBorder="1" applyAlignment="1" applyProtection="1">
      <alignment horizontal="center"/>
    </xf>
    <xf numFmtId="0" fontId="12" fillId="2" borderId="0" xfId="1" applyFont="1" applyFill="1" applyBorder="1" applyAlignment="1" applyProtection="1">
      <alignment horizontal="center" vertical="center"/>
    </xf>
    <xf numFmtId="0" fontId="27" fillId="2" borderId="0" xfId="1" applyFont="1" applyFill="1" applyBorder="1" applyAlignment="1" applyProtection="1">
      <alignment horizontal="center" wrapText="1"/>
    </xf>
    <xf numFmtId="0" fontId="27" fillId="2" borderId="0" xfId="1" applyFont="1" applyFill="1" applyBorder="1" applyAlignment="1" applyProtection="1">
      <alignment horizontal="center" vertical="center"/>
    </xf>
    <xf numFmtId="0" fontId="2" fillId="0" borderId="12" xfId="1" applyFill="1" applyBorder="1" applyProtection="1"/>
    <xf numFmtId="0" fontId="2" fillId="0" borderId="12" xfId="1" applyFill="1" applyBorder="1" applyAlignment="1" applyProtection="1">
      <alignment horizontal="center"/>
    </xf>
    <xf numFmtId="0" fontId="2" fillId="0" borderId="13" xfId="1" applyBorder="1" applyProtection="1"/>
    <xf numFmtId="0" fontId="2" fillId="0" borderId="13" xfId="1" applyBorder="1" applyAlignment="1" applyProtection="1">
      <alignment horizontal="center"/>
    </xf>
    <xf numFmtId="0" fontId="28" fillId="0" borderId="12" xfId="1" applyFont="1" applyBorder="1" applyAlignment="1" applyProtection="1">
      <alignment textRotation="90"/>
    </xf>
    <xf numFmtId="0" fontId="25" fillId="0" borderId="12" xfId="1" applyFont="1" applyBorder="1" applyAlignment="1" applyProtection="1">
      <alignment textRotation="90"/>
    </xf>
    <xf numFmtId="0" fontId="25" fillId="0" borderId="12" xfId="1" applyFont="1" applyFill="1" applyBorder="1" applyAlignment="1" applyProtection="1">
      <alignment textRotation="90"/>
    </xf>
    <xf numFmtId="0" fontId="9" fillId="0" borderId="14" xfId="1" applyFont="1" applyBorder="1" applyAlignment="1" applyProtection="1"/>
    <xf numFmtId="0" fontId="2" fillId="0" borderId="14" xfId="1" applyBorder="1" applyProtection="1"/>
    <xf numFmtId="0" fontId="2" fillId="0" borderId="17" xfId="1" applyBorder="1" applyAlignment="1" applyProtection="1">
      <alignment horizontal="center"/>
    </xf>
    <xf numFmtId="0" fontId="2" fillId="0" borderId="15" xfId="1" applyBorder="1" applyProtection="1"/>
    <xf numFmtId="0" fontId="2" fillId="0" borderId="15" xfId="1" applyBorder="1" applyAlignment="1" applyProtection="1">
      <alignment horizontal="center"/>
    </xf>
    <xf numFmtId="0" fontId="27" fillId="2" borderId="18" xfId="1" applyFont="1" applyFill="1" applyBorder="1" applyProtection="1"/>
    <xf numFmtId="0" fontId="27" fillId="2" borderId="19" xfId="1" applyFont="1" applyFill="1" applyBorder="1" applyAlignment="1" applyProtection="1">
      <alignment horizontal="center"/>
    </xf>
    <xf numFmtId="0" fontId="2" fillId="2" borderId="19" xfId="1" applyFill="1" applyBorder="1" applyAlignment="1" applyProtection="1">
      <alignment horizontal="center"/>
    </xf>
    <xf numFmtId="0" fontId="2" fillId="2" borderId="20" xfId="1" applyFill="1" applyBorder="1" applyAlignment="1" applyProtection="1">
      <alignment horizontal="center"/>
    </xf>
    <xf numFmtId="0" fontId="2" fillId="2" borderId="23" xfId="1" applyFill="1" applyBorder="1" applyAlignment="1" applyProtection="1">
      <alignment horizontal="center"/>
    </xf>
    <xf numFmtId="0" fontId="2" fillId="0" borderId="24" xfId="1" applyBorder="1" applyAlignment="1" applyProtection="1">
      <alignment horizontal="center"/>
    </xf>
    <xf numFmtId="0" fontId="27" fillId="2" borderId="25" xfId="1" applyFont="1" applyFill="1" applyBorder="1" applyProtection="1"/>
    <xf numFmtId="0" fontId="27" fillId="2" borderId="0" xfId="1" applyFont="1" applyFill="1" applyBorder="1" applyAlignment="1" applyProtection="1">
      <alignment horizontal="center"/>
    </xf>
    <xf numFmtId="0" fontId="2" fillId="2" borderId="0" xfId="1" applyFill="1" applyBorder="1" applyAlignment="1" applyProtection="1">
      <alignment horizontal="center"/>
    </xf>
    <xf numFmtId="0" fontId="2" fillId="2" borderId="12" xfId="1" applyFill="1" applyBorder="1" applyAlignment="1" applyProtection="1">
      <alignment horizontal="center"/>
    </xf>
    <xf numFmtId="0" fontId="2" fillId="2" borderId="28" xfId="1" applyFill="1" applyBorder="1" applyAlignment="1" applyProtection="1">
      <alignment horizontal="center"/>
    </xf>
    <xf numFmtId="1" fontId="27" fillId="2" borderId="0" xfId="1" applyNumberFormat="1" applyFont="1" applyFill="1" applyBorder="1" applyAlignment="1" applyProtection="1">
      <alignment horizontal="center"/>
    </xf>
    <xf numFmtId="2" fontId="12" fillId="2" borderId="26" xfId="1" applyNumberFormat="1" applyFont="1" applyFill="1" applyBorder="1" applyAlignment="1" applyProtection="1">
      <alignment horizontal="left"/>
    </xf>
    <xf numFmtId="0" fontId="12" fillId="2" borderId="0" xfId="1" applyFont="1" applyFill="1" applyBorder="1" applyAlignment="1" applyProtection="1">
      <alignment horizontal="left"/>
    </xf>
    <xf numFmtId="0" fontId="2" fillId="2" borderId="24" xfId="1" applyFill="1" applyBorder="1" applyAlignment="1" applyProtection="1">
      <alignment horizontal="center"/>
    </xf>
    <xf numFmtId="0" fontId="27" fillId="2" borderId="29" xfId="1" applyFont="1" applyFill="1" applyBorder="1" applyProtection="1"/>
    <xf numFmtId="0" fontId="27" fillId="2" borderId="7" xfId="1" applyFont="1" applyFill="1" applyBorder="1" applyAlignment="1" applyProtection="1">
      <alignment horizontal="center"/>
    </xf>
    <xf numFmtId="0" fontId="2" fillId="2" borderId="7" xfId="1" applyFill="1" applyBorder="1" applyAlignment="1" applyProtection="1">
      <alignment horizontal="center"/>
    </xf>
    <xf numFmtId="0" fontId="2" fillId="2" borderId="30" xfId="1" applyFill="1" applyBorder="1" applyAlignment="1" applyProtection="1">
      <alignment horizontal="center"/>
    </xf>
    <xf numFmtId="0" fontId="2" fillId="2" borderId="31" xfId="1" applyFill="1" applyBorder="1" applyAlignment="1" applyProtection="1">
      <alignment horizontal="center"/>
    </xf>
    <xf numFmtId="0" fontId="2" fillId="2" borderId="32" xfId="1" applyFill="1" applyBorder="1" applyAlignment="1" applyProtection="1">
      <alignment horizontal="center"/>
    </xf>
    <xf numFmtId="0" fontId="2" fillId="2" borderId="33" xfId="1" applyFill="1" applyBorder="1" applyAlignment="1" applyProtection="1">
      <alignment horizontal="center"/>
    </xf>
    <xf numFmtId="0" fontId="30" fillId="2" borderId="0" xfId="1" applyFont="1" applyFill="1" applyBorder="1" applyAlignment="1" applyProtection="1">
      <alignment vertical="center"/>
      <protection locked="0"/>
    </xf>
    <xf numFmtId="0" fontId="17" fillId="2" borderId="13" xfId="1" applyFont="1" applyFill="1" applyBorder="1" applyAlignment="1" applyProtection="1">
      <alignment vertical="center"/>
      <protection locked="0"/>
    </xf>
    <xf numFmtId="0" fontId="31" fillId="0" borderId="13" xfId="1" applyFont="1" applyBorder="1" applyAlignment="1" applyProtection="1">
      <alignment horizontal="left" vertical="center"/>
      <protection locked="0"/>
    </xf>
    <xf numFmtId="0" fontId="17" fillId="0" borderId="13" xfId="1" applyFont="1" applyBorder="1" applyAlignment="1" applyProtection="1">
      <alignment horizontal="left" vertical="center"/>
      <protection locked="0"/>
    </xf>
    <xf numFmtId="0" fontId="2" fillId="2" borderId="12" xfId="1" applyFill="1" applyBorder="1" applyAlignment="1" applyProtection="1">
      <alignment vertical="center"/>
      <protection locked="0"/>
    </xf>
    <xf numFmtId="0" fontId="32" fillId="0" borderId="13" xfId="1" applyFont="1" applyBorder="1" applyAlignment="1" applyProtection="1">
      <alignment horizontal="left" vertical="center"/>
      <protection locked="0"/>
    </xf>
    <xf numFmtId="0" fontId="17" fillId="0" borderId="13" xfId="1" applyFont="1" applyBorder="1" applyAlignment="1" applyProtection="1">
      <alignment horizontal="left" vertical="center" wrapText="1"/>
      <protection locked="0"/>
    </xf>
    <xf numFmtId="0" fontId="30" fillId="2" borderId="0" xfId="1" applyFont="1" applyFill="1" applyBorder="1" applyAlignment="1" applyProtection="1">
      <alignment vertical="center" wrapText="1"/>
      <protection locked="0"/>
    </xf>
    <xf numFmtId="0" fontId="8" fillId="0" borderId="34" xfId="1" applyFont="1" applyBorder="1" applyAlignment="1" applyProtection="1">
      <alignment horizontal="center" vertical="center" wrapText="1"/>
      <protection locked="0"/>
    </xf>
    <xf numFmtId="0" fontId="8" fillId="0" borderId="35" xfId="1" applyFont="1" applyBorder="1" applyAlignment="1" applyProtection="1">
      <alignment horizontal="center" vertical="center" wrapText="1"/>
      <protection locked="0"/>
    </xf>
    <xf numFmtId="0" fontId="8" fillId="2" borderId="35" xfId="1" applyFont="1" applyFill="1" applyBorder="1" applyAlignment="1" applyProtection="1">
      <alignment horizontal="center" vertical="center" wrapText="1"/>
      <protection locked="0"/>
    </xf>
    <xf numFmtId="0" fontId="33" fillId="2" borderId="0" xfId="1" applyFont="1" applyFill="1" applyBorder="1" applyAlignment="1" applyProtection="1">
      <alignment wrapText="1"/>
      <protection locked="0"/>
    </xf>
    <xf numFmtId="1" fontId="34" fillId="2" borderId="0" xfId="1" applyNumberFormat="1" applyFont="1" applyFill="1" applyBorder="1" applyAlignment="1" applyProtection="1">
      <alignment wrapText="1"/>
    </xf>
    <xf numFmtId="0" fontId="2" fillId="2" borderId="0" xfId="1" applyFill="1" applyAlignment="1" applyProtection="1">
      <alignment wrapText="1"/>
      <protection locked="0"/>
    </xf>
    <xf numFmtId="165" fontId="34" fillId="2" borderId="0" xfId="1" applyNumberFormat="1" applyFont="1" applyFill="1" applyBorder="1" applyProtection="1">
      <protection locked="0"/>
    </xf>
    <xf numFmtId="1" fontId="34" fillId="2" borderId="0" xfId="1" applyNumberFormat="1" applyFont="1" applyFill="1" applyBorder="1" applyAlignment="1" applyProtection="1">
      <alignment wrapText="1"/>
      <protection locked="0"/>
    </xf>
    <xf numFmtId="0" fontId="9" fillId="2" borderId="0" xfId="1" applyFont="1" applyFill="1" applyBorder="1" applyProtection="1">
      <protection locked="0"/>
    </xf>
    <xf numFmtId="0" fontId="34" fillId="2" borderId="0" xfId="1" applyFont="1" applyFill="1" applyBorder="1" applyProtection="1">
      <protection locked="0"/>
    </xf>
    <xf numFmtId="2" fontId="34" fillId="2" borderId="0" xfId="1" applyNumberFormat="1" applyFont="1" applyFill="1" applyBorder="1" applyProtection="1">
      <protection locked="0"/>
    </xf>
    <xf numFmtId="165" fontId="9" fillId="2" borderId="0" xfId="1" applyNumberFormat="1" applyFont="1" applyFill="1" applyBorder="1" applyProtection="1">
      <protection locked="0"/>
    </xf>
    <xf numFmtId="1" fontId="9" fillId="2" borderId="0" xfId="1" applyNumberFormat="1" applyFont="1" applyFill="1" applyBorder="1" applyProtection="1">
      <protection locked="0"/>
    </xf>
    <xf numFmtId="0" fontId="9" fillId="2" borderId="0" xfId="1" applyFont="1" applyFill="1" applyBorder="1" applyAlignment="1" applyProtection="1">
      <alignment wrapText="1"/>
      <protection locked="0"/>
    </xf>
    <xf numFmtId="0" fontId="25" fillId="2" borderId="18" xfId="1" applyFont="1" applyFill="1" applyBorder="1" applyAlignment="1" applyProtection="1">
      <alignment vertical="center"/>
      <protection locked="0"/>
    </xf>
    <xf numFmtId="0" fontId="25" fillId="2" borderId="19" xfId="1" applyFont="1" applyFill="1" applyBorder="1" applyAlignment="1" applyProtection="1">
      <alignment vertical="center"/>
      <protection locked="0"/>
    </xf>
    <xf numFmtId="2" fontId="9" fillId="2" borderId="37" xfId="1" applyNumberFormat="1" applyFont="1" applyFill="1" applyBorder="1" applyAlignment="1" applyProtection="1">
      <alignment horizontal="left" vertical="center"/>
      <protection locked="0"/>
    </xf>
    <xf numFmtId="0" fontId="9" fillId="2" borderId="0" xfId="1" applyFont="1" applyFill="1" applyBorder="1" applyAlignment="1" applyProtection="1">
      <alignment vertical="center" wrapText="1"/>
      <protection locked="0"/>
    </xf>
    <xf numFmtId="0" fontId="25" fillId="2" borderId="25" xfId="1" applyFont="1" applyFill="1" applyBorder="1" applyAlignment="1" applyProtection="1">
      <alignment vertical="center"/>
      <protection locked="0"/>
    </xf>
    <xf numFmtId="0" fontId="25" fillId="2" borderId="0" xfId="1" applyFont="1" applyFill="1" applyBorder="1" applyAlignment="1" applyProtection="1">
      <alignment vertical="center"/>
      <protection locked="0"/>
    </xf>
    <xf numFmtId="2" fontId="9" fillId="2" borderId="38" xfId="1" applyNumberFormat="1" applyFont="1" applyFill="1" applyBorder="1" applyAlignment="1" applyProtection="1">
      <alignment horizontal="left" vertical="center"/>
      <protection locked="0"/>
    </xf>
    <xf numFmtId="0" fontId="27" fillId="2" borderId="0" xfId="1" applyFont="1" applyFill="1" applyBorder="1" applyAlignment="1" applyProtection="1">
      <alignment horizontal="center" vertical="center"/>
      <protection locked="0"/>
    </xf>
    <xf numFmtId="1" fontId="9" fillId="2" borderId="38" xfId="1" applyNumberFormat="1" applyFont="1" applyFill="1" applyBorder="1" applyAlignment="1" applyProtection="1">
      <alignment horizontal="left" vertical="center"/>
      <protection locked="0"/>
    </xf>
    <xf numFmtId="0" fontId="27" fillId="2" borderId="0" xfId="1" applyFont="1" applyFill="1" applyBorder="1" applyAlignment="1" applyProtection="1">
      <alignment horizontal="left"/>
      <protection locked="0"/>
    </xf>
    <xf numFmtId="0" fontId="9" fillId="2" borderId="0" xfId="1" applyFont="1" applyFill="1" applyBorder="1" applyAlignment="1" applyProtection="1">
      <alignment horizontal="left" vertical="center" wrapText="1"/>
      <protection locked="0"/>
    </xf>
    <xf numFmtId="0" fontId="25" fillId="2" borderId="29" xfId="1" applyFont="1" applyFill="1" applyBorder="1" applyAlignment="1" applyProtection="1">
      <alignment vertical="center"/>
      <protection locked="0"/>
    </xf>
    <xf numFmtId="0" fontId="25" fillId="2" borderId="7" xfId="1" applyFont="1" applyFill="1" applyBorder="1" applyAlignment="1" applyProtection="1">
      <alignment vertical="center"/>
      <protection locked="0"/>
    </xf>
    <xf numFmtId="2" fontId="9" fillId="2" borderId="39" xfId="1" applyNumberFormat="1" applyFont="1" applyFill="1" applyBorder="1" applyAlignment="1" applyProtection="1">
      <alignment horizontal="left" vertical="center"/>
      <protection locked="0"/>
    </xf>
    <xf numFmtId="0" fontId="26" fillId="2" borderId="0" xfId="1" applyFont="1" applyFill="1" applyBorder="1" applyAlignment="1" applyProtection="1">
      <alignment wrapText="1"/>
      <protection locked="0"/>
    </xf>
    <xf numFmtId="0" fontId="30" fillId="2" borderId="0" xfId="1" applyFont="1" applyFill="1" applyBorder="1" applyProtection="1">
      <protection locked="0"/>
    </xf>
    <xf numFmtId="0" fontId="2" fillId="2" borderId="0" xfId="1" applyFill="1" applyBorder="1" applyProtection="1">
      <protection locked="0"/>
    </xf>
    <xf numFmtId="0" fontId="12" fillId="2" borderId="0" xfId="1" applyFont="1" applyFill="1" applyBorder="1" applyProtection="1">
      <protection locked="0"/>
    </xf>
    <xf numFmtId="0" fontId="2" fillId="2" borderId="0" xfId="1" applyFill="1" applyBorder="1" applyAlignment="1" applyProtection="1">
      <alignment wrapText="1"/>
      <protection locked="0"/>
    </xf>
    <xf numFmtId="0" fontId="17" fillId="2" borderId="0" xfId="1" applyFont="1" applyFill="1" applyBorder="1" applyProtection="1">
      <protection locked="0"/>
    </xf>
    <xf numFmtId="0" fontId="16" fillId="2" borderId="0" xfId="1" applyFont="1" applyFill="1" applyBorder="1" applyProtection="1">
      <protection locked="0"/>
    </xf>
    <xf numFmtId="0" fontId="25" fillId="2" borderId="0" xfId="1" applyNumberFormat="1" applyFont="1" applyFill="1" applyBorder="1" applyAlignment="1" applyProtection="1">
      <alignment vertical="center"/>
      <protection locked="0"/>
    </xf>
    <xf numFmtId="0" fontId="17" fillId="2" borderId="17" xfId="1" applyFont="1" applyFill="1" applyBorder="1" applyAlignment="1" applyProtection="1">
      <alignment vertical="center"/>
      <protection locked="0"/>
    </xf>
    <xf numFmtId="0" fontId="17" fillId="2" borderId="0" xfId="1" applyFont="1" applyFill="1" applyBorder="1" applyAlignment="1" applyProtection="1">
      <alignment vertical="center"/>
      <protection locked="0"/>
    </xf>
    <xf numFmtId="49" fontId="31" fillId="2" borderId="0" xfId="1" applyNumberFormat="1" applyFont="1" applyFill="1" applyAlignment="1" applyProtection="1">
      <alignment vertical="center"/>
      <protection locked="0"/>
    </xf>
    <xf numFmtId="0" fontId="16" fillId="2" borderId="0" xfId="1" applyFont="1" applyFill="1" applyAlignment="1" applyProtection="1">
      <alignment vertical="center"/>
      <protection locked="0"/>
    </xf>
    <xf numFmtId="0" fontId="12" fillId="2" borderId="0" xfId="1" applyFont="1" applyFill="1" applyAlignment="1" applyProtection="1">
      <alignment vertical="center"/>
      <protection locked="0"/>
    </xf>
    <xf numFmtId="0" fontId="12" fillId="2" borderId="0" xfId="1" applyFont="1" applyFill="1" applyBorder="1" applyAlignment="1" applyProtection="1">
      <alignment vertical="center"/>
      <protection locked="0"/>
    </xf>
    <xf numFmtId="0" fontId="12" fillId="2" borderId="10" xfId="1" applyFont="1" applyFill="1" applyBorder="1" applyAlignment="1" applyProtection="1">
      <alignment horizontal="center" vertical="center"/>
      <protection locked="0"/>
    </xf>
    <xf numFmtId="0" fontId="16" fillId="2" borderId="0" xfId="1" applyFont="1" applyFill="1" applyBorder="1" applyAlignment="1" applyProtection="1">
      <alignment vertical="center"/>
      <protection locked="0"/>
    </xf>
    <xf numFmtId="0" fontId="35" fillId="2" borderId="0" xfId="1" applyFont="1" applyFill="1" applyBorder="1" applyAlignment="1" applyProtection="1">
      <alignment horizontal="center" vertical="center"/>
      <protection locked="0"/>
    </xf>
    <xf numFmtId="0" fontId="36" fillId="2" borderId="0" xfId="1" applyFont="1" applyFill="1" applyBorder="1" applyAlignment="1" applyProtection="1">
      <alignment horizontal="center" vertical="center"/>
      <protection locked="0"/>
    </xf>
    <xf numFmtId="0" fontId="8" fillId="0" borderId="40" xfId="1" applyFont="1" applyBorder="1" applyAlignment="1" applyProtection="1">
      <alignment horizontal="center" vertical="center" wrapText="1"/>
      <protection locked="0"/>
    </xf>
    <xf numFmtId="2" fontId="34" fillId="2" borderId="0" xfId="1" applyNumberFormat="1" applyFont="1" applyFill="1" applyBorder="1" applyProtection="1"/>
    <xf numFmtId="0" fontId="34" fillId="2" borderId="0" xfId="1" applyFont="1" applyFill="1" applyBorder="1" applyProtection="1"/>
    <xf numFmtId="0" fontId="2" fillId="2" borderId="0" xfId="1" applyFill="1" applyProtection="1">
      <protection locked="0"/>
    </xf>
    <xf numFmtId="49" fontId="34" fillId="2" borderId="0" xfId="1" applyNumberFormat="1" applyFont="1" applyFill="1" applyBorder="1" applyProtection="1">
      <protection locked="0"/>
    </xf>
    <xf numFmtId="49" fontId="34" fillId="2" borderId="0" xfId="1" applyNumberFormat="1" applyFont="1" applyFill="1" applyBorder="1" applyProtection="1"/>
    <xf numFmtId="0" fontId="9" fillId="2" borderId="39" xfId="1" applyFont="1" applyFill="1" applyBorder="1" applyAlignment="1" applyProtection="1">
      <alignment horizontal="left" vertical="center"/>
      <protection locked="0"/>
    </xf>
    <xf numFmtId="0" fontId="25" fillId="2" borderId="0" xfId="1" applyFont="1" applyFill="1" applyBorder="1" applyProtection="1">
      <protection locked="0"/>
    </xf>
    <xf numFmtId="0" fontId="12" fillId="2" borderId="0" xfId="1" applyFont="1" applyFill="1" applyProtection="1">
      <protection locked="0"/>
    </xf>
    <xf numFmtId="49" fontId="16" fillId="2" borderId="0" xfId="1" applyNumberFormat="1" applyFont="1" applyFill="1" applyAlignment="1" applyProtection="1">
      <protection locked="0"/>
    </xf>
    <xf numFmtId="2" fontId="16" fillId="0" borderId="0" xfId="1" applyNumberFormat="1" applyFont="1" applyFill="1" applyBorder="1" applyAlignment="1" applyProtection="1">
      <alignment horizontal="center"/>
      <protection locked="0"/>
    </xf>
    <xf numFmtId="2" fontId="12" fillId="2" borderId="0" xfId="1" applyNumberFormat="1" applyFont="1" applyFill="1" applyProtection="1">
      <protection locked="0"/>
    </xf>
    <xf numFmtId="9" fontId="20" fillId="0" borderId="0" xfId="8" applyFont="1" applyFill="1" applyBorder="1" applyAlignment="1" applyProtection="1">
      <alignment horizontal="center"/>
      <protection locked="0"/>
    </xf>
    <xf numFmtId="166" fontId="20" fillId="0" borderId="0" xfId="1" applyNumberFormat="1" applyFont="1" applyFill="1" applyBorder="1" applyAlignment="1" applyProtection="1">
      <alignment horizontal="center"/>
      <protection locked="0"/>
    </xf>
    <xf numFmtId="49" fontId="12" fillId="2" borderId="0" xfId="1" applyNumberFormat="1" applyFont="1" applyFill="1" applyBorder="1" applyAlignment="1" applyProtection="1">
      <protection locked="0"/>
    </xf>
    <xf numFmtId="0" fontId="29" fillId="2" borderId="0" xfId="1" applyFont="1" applyFill="1" applyProtection="1">
      <protection locked="0"/>
    </xf>
    <xf numFmtId="0" fontId="9" fillId="2" borderId="39" xfId="1" applyFont="1" applyFill="1" applyBorder="1" applyAlignment="1" applyProtection="1">
      <alignment vertical="center"/>
      <protection locked="0"/>
    </xf>
    <xf numFmtId="0" fontId="12" fillId="2" borderId="0" xfId="1" applyFont="1" applyFill="1" applyAlignment="1" applyProtection="1">
      <protection locked="0"/>
    </xf>
    <xf numFmtId="0" fontId="17" fillId="2" borderId="0" xfId="1" applyFont="1" applyFill="1" applyBorder="1" applyAlignment="1" applyProtection="1">
      <alignment vertical="center" wrapText="1"/>
      <protection locked="0"/>
    </xf>
    <xf numFmtId="49" fontId="12" fillId="2" borderId="0" xfId="1" applyNumberFormat="1" applyFont="1" applyFill="1" applyAlignment="1" applyProtection="1">
      <alignment horizontal="center" vertical="center"/>
      <protection locked="0"/>
    </xf>
    <xf numFmtId="166" fontId="12" fillId="2" borderId="0" xfId="1" applyNumberFormat="1" applyFont="1" applyFill="1" applyBorder="1" applyAlignment="1" applyProtection="1">
      <alignment vertical="center"/>
      <protection locked="0"/>
    </xf>
    <xf numFmtId="0" fontId="2" fillId="2" borderId="0" xfId="1" applyFill="1" applyAlignment="1">
      <alignment vertical="center"/>
    </xf>
    <xf numFmtId="1" fontId="8" fillId="4" borderId="40" xfId="1" applyNumberFormat="1" applyFont="1" applyFill="1" applyBorder="1" applyAlignment="1" applyProtection="1">
      <alignment horizontal="center" vertical="center" wrapText="1"/>
      <protection locked="0"/>
    </xf>
    <xf numFmtId="1" fontId="8" fillId="0" borderId="40" xfId="1" applyNumberFormat="1" applyFont="1" applyFill="1" applyBorder="1" applyAlignment="1" applyProtection="1">
      <alignment horizontal="center" vertical="center" wrapText="1"/>
      <protection locked="0"/>
    </xf>
    <xf numFmtId="1" fontId="8" fillId="0" borderId="61" xfId="1" applyNumberFormat="1" applyFont="1" applyFill="1" applyBorder="1" applyAlignment="1" applyProtection="1">
      <alignment horizontal="center" vertical="center" wrapText="1"/>
      <protection locked="0"/>
    </xf>
    <xf numFmtId="2" fontId="30" fillId="2" borderId="0" xfId="1" applyNumberFormat="1" applyFont="1" applyFill="1" applyBorder="1" applyProtection="1">
      <protection locked="0"/>
    </xf>
    <xf numFmtId="49" fontId="30" fillId="2" borderId="0" xfId="1" applyNumberFormat="1" applyFont="1" applyFill="1" applyBorder="1" applyProtection="1">
      <protection locked="0"/>
    </xf>
    <xf numFmtId="1" fontId="30" fillId="2" borderId="0" xfId="1" applyNumberFormat="1" applyFont="1" applyFill="1" applyBorder="1" applyProtection="1">
      <protection locked="0"/>
    </xf>
    <xf numFmtId="0" fontId="38" fillId="2" borderId="0" xfId="1" applyFont="1" applyFill="1" applyBorder="1" applyAlignment="1" applyProtection="1">
      <alignment horizontal="center"/>
    </xf>
    <xf numFmtId="1" fontId="33" fillId="2" borderId="0" xfId="1" applyNumberFormat="1" applyFont="1" applyFill="1" applyBorder="1" applyAlignment="1" applyProtection="1">
      <alignment horizontal="center"/>
    </xf>
    <xf numFmtId="165" fontId="34" fillId="2" borderId="0" xfId="1" applyNumberFormat="1" applyFont="1" applyFill="1" applyBorder="1"/>
    <xf numFmtId="0" fontId="30" fillId="2" borderId="0" xfId="1" applyFont="1" applyFill="1"/>
    <xf numFmtId="0" fontId="2" fillId="2" borderId="0" xfId="1" applyFill="1"/>
    <xf numFmtId="0" fontId="2" fillId="2" borderId="0" xfId="1" applyFill="1" applyAlignment="1">
      <alignment wrapText="1"/>
    </xf>
    <xf numFmtId="49" fontId="2" fillId="2" borderId="0" xfId="1" applyNumberFormat="1" applyFill="1"/>
    <xf numFmtId="0" fontId="30" fillId="2" borderId="0" xfId="1" applyFont="1" applyFill="1" applyBorder="1"/>
    <xf numFmtId="0" fontId="2" fillId="2" borderId="0" xfId="1" applyFill="1" applyBorder="1"/>
    <xf numFmtId="0" fontId="39" fillId="2" borderId="0" xfId="1" applyFont="1" applyFill="1"/>
    <xf numFmtId="49" fontId="12" fillId="2" borderId="0" xfId="1" applyNumberFormat="1" applyFont="1" applyFill="1" applyAlignment="1" applyProtection="1">
      <protection locked="0"/>
    </xf>
    <xf numFmtId="0" fontId="2" fillId="2" borderId="14" xfId="1" applyFill="1" applyBorder="1" applyProtection="1"/>
    <xf numFmtId="0" fontId="17" fillId="2" borderId="0" xfId="1" applyFont="1" applyFill="1" applyBorder="1" applyProtection="1"/>
    <xf numFmtId="0" fontId="4" fillId="2" borderId="0" xfId="1" applyFont="1" applyFill="1" applyBorder="1" applyAlignment="1" applyProtection="1">
      <alignment wrapText="1"/>
    </xf>
    <xf numFmtId="1" fontId="2" fillId="2" borderId="0" xfId="1" applyNumberFormat="1" applyFill="1" applyBorder="1" applyAlignment="1" applyProtection="1">
      <alignment horizontal="center"/>
    </xf>
    <xf numFmtId="0" fontId="2" fillId="2" borderId="0" xfId="1" applyFill="1" applyBorder="1" applyAlignment="1" applyProtection="1">
      <alignment horizontal="center" vertical="center"/>
    </xf>
    <xf numFmtId="0" fontId="36" fillId="0" borderId="24" xfId="1" applyFont="1" applyFill="1" applyBorder="1" applyProtection="1"/>
    <xf numFmtId="0" fontId="2" fillId="2" borderId="12" xfId="1" applyFill="1" applyBorder="1" applyProtection="1"/>
    <xf numFmtId="0" fontId="2" fillId="2" borderId="0" xfId="1" applyFill="1" applyProtection="1"/>
    <xf numFmtId="0" fontId="20" fillId="2" borderId="0" xfId="1" applyFont="1" applyFill="1" applyBorder="1" applyProtection="1"/>
    <xf numFmtId="0" fontId="29" fillId="2" borderId="0" xfId="1" applyFont="1" applyFill="1" applyBorder="1" applyAlignment="1" applyProtection="1">
      <alignment horizontal="left" vertical="center" wrapText="1"/>
      <protection locked="0"/>
    </xf>
    <xf numFmtId="0" fontId="8" fillId="2" borderId="0" xfId="1" applyFont="1" applyFill="1" applyBorder="1" applyAlignment="1" applyProtection="1">
      <alignment vertical="center"/>
    </xf>
    <xf numFmtId="0" fontId="8" fillId="0" borderId="43" xfId="1" applyFont="1" applyBorder="1" applyAlignment="1" applyProtection="1">
      <alignment horizontal="center" vertical="center" wrapText="1"/>
      <protection locked="0"/>
    </xf>
    <xf numFmtId="0" fontId="27" fillId="2" borderId="0" xfId="1" applyFont="1" applyFill="1" applyProtection="1">
      <protection locked="0"/>
    </xf>
    <xf numFmtId="0" fontId="27" fillId="6" borderId="55" xfId="1" applyFont="1" applyFill="1" applyBorder="1" applyAlignment="1" applyProtection="1">
      <alignment horizontal="center" vertical="center"/>
      <protection locked="0"/>
    </xf>
    <xf numFmtId="1" fontId="27" fillId="6" borderId="39" xfId="1" applyNumberFormat="1" applyFont="1" applyFill="1" applyBorder="1" applyAlignment="1" applyProtection="1">
      <alignment horizontal="center" vertical="center"/>
      <protection locked="0"/>
    </xf>
    <xf numFmtId="0" fontId="27" fillId="6" borderId="39" xfId="1" applyFont="1" applyFill="1" applyBorder="1" applyAlignment="1" applyProtection="1">
      <alignment horizontal="center" vertical="center" wrapText="1"/>
    </xf>
    <xf numFmtId="0" fontId="27" fillId="2" borderId="0" xfId="1" applyFont="1" applyFill="1" applyBorder="1" applyProtection="1"/>
    <xf numFmtId="0" fontId="12" fillId="6" borderId="55" xfId="1" applyFont="1" applyFill="1" applyBorder="1" applyAlignment="1" applyProtection="1">
      <alignment horizontal="center" vertical="center" wrapText="1"/>
    </xf>
    <xf numFmtId="1" fontId="27" fillId="6" borderId="39" xfId="1" applyNumberFormat="1" applyFont="1" applyFill="1" applyBorder="1" applyAlignment="1" applyProtection="1">
      <alignment horizontal="center" wrapText="1"/>
    </xf>
    <xf numFmtId="0" fontId="12" fillId="6" borderId="39" xfId="1" applyFont="1" applyFill="1" applyBorder="1" applyAlignment="1" applyProtection="1">
      <alignment horizontal="center" vertical="center" wrapText="1"/>
    </xf>
    <xf numFmtId="0" fontId="40" fillId="0" borderId="55" xfId="1" applyFont="1" applyFill="1" applyBorder="1" applyAlignment="1" applyProtection="1">
      <alignment horizontal="center" vertical="center" wrapText="1"/>
    </xf>
    <xf numFmtId="0" fontId="12" fillId="2" borderId="39" xfId="1" applyFont="1" applyFill="1" applyBorder="1" applyAlignment="1" applyProtection="1">
      <alignment vertical="center"/>
      <protection locked="0"/>
    </xf>
    <xf numFmtId="0" fontId="12" fillId="0" borderId="39" xfId="1" applyFont="1" applyFill="1" applyBorder="1" applyAlignment="1" applyProtection="1">
      <alignment horizontal="center" vertical="center" wrapText="1"/>
    </xf>
    <xf numFmtId="0" fontId="12" fillId="0" borderId="6" xfId="1" applyFont="1" applyFill="1" applyBorder="1" applyAlignment="1" applyProtection="1">
      <alignment horizontal="center" vertical="center" wrapText="1"/>
    </xf>
    <xf numFmtId="0" fontId="2" fillId="2" borderId="0" xfId="1" applyFill="1" applyBorder="1" applyProtection="1"/>
    <xf numFmtId="0" fontId="12" fillId="6" borderId="6" xfId="1" applyFont="1" applyFill="1" applyBorder="1" applyAlignment="1" applyProtection="1">
      <alignment horizontal="center" vertical="center" wrapText="1"/>
    </xf>
    <xf numFmtId="1" fontId="20" fillId="6" borderId="6" xfId="1" applyNumberFormat="1" applyFont="1" applyFill="1" applyBorder="1" applyAlignment="1" applyProtection="1">
      <alignment horizontal="center" wrapText="1"/>
    </xf>
    <xf numFmtId="0" fontId="12" fillId="6" borderId="36" xfId="1" applyFont="1" applyFill="1" applyBorder="1" applyAlignment="1" applyProtection="1">
      <alignment horizontal="center" vertical="center" wrapText="1"/>
    </xf>
    <xf numFmtId="1" fontId="12" fillId="6" borderId="6" xfId="1" applyNumberFormat="1" applyFont="1" applyFill="1" applyBorder="1" applyAlignment="1" applyProtection="1">
      <alignment horizontal="center" wrapText="1"/>
    </xf>
    <xf numFmtId="1" fontId="27" fillId="6" borderId="6" xfId="1" applyNumberFormat="1" applyFont="1" applyFill="1" applyBorder="1" applyAlignment="1" applyProtection="1">
      <alignment horizontal="center" wrapText="1"/>
    </xf>
    <xf numFmtId="0" fontId="12" fillId="0" borderId="36" xfId="1" applyFont="1" applyFill="1" applyBorder="1" applyAlignment="1" applyProtection="1">
      <alignment horizontal="center" vertical="center" wrapText="1"/>
    </xf>
    <xf numFmtId="1" fontId="27" fillId="6" borderId="6" xfId="1" applyNumberFormat="1" applyFont="1" applyFill="1" applyBorder="1" applyAlignment="1" applyProtection="1">
      <alignment horizontal="center" vertical="center"/>
      <protection locked="0"/>
    </xf>
    <xf numFmtId="0" fontId="27" fillId="6" borderId="6" xfId="1" applyFont="1" applyFill="1" applyBorder="1" applyAlignment="1" applyProtection="1">
      <alignment horizontal="center" vertical="center"/>
      <protection locked="0"/>
    </xf>
    <xf numFmtId="0" fontId="12" fillId="6" borderId="55" xfId="1" applyFont="1" applyFill="1" applyBorder="1" applyAlignment="1" applyProtection="1">
      <alignment horizontal="center" vertical="center"/>
      <protection locked="0"/>
    </xf>
    <xf numFmtId="0" fontId="12" fillId="0" borderId="55" xfId="1" applyFont="1" applyFill="1" applyBorder="1" applyAlignment="1" applyProtection="1">
      <alignment horizontal="center" vertical="center"/>
      <protection locked="0"/>
    </xf>
    <xf numFmtId="0" fontId="27" fillId="6" borderId="39" xfId="1" applyFont="1" applyFill="1" applyBorder="1" applyAlignment="1" applyProtection="1">
      <alignment horizontal="center" vertical="center"/>
      <protection locked="0"/>
    </xf>
    <xf numFmtId="0" fontId="27" fillId="6" borderId="55" xfId="1" applyFont="1" applyFill="1" applyBorder="1" applyAlignment="1" applyProtection="1">
      <alignment horizontal="center" vertical="center"/>
    </xf>
    <xf numFmtId="0" fontId="12" fillId="6" borderId="55" xfId="1" applyFont="1" applyFill="1" applyBorder="1" applyAlignment="1" applyProtection="1">
      <alignment horizontal="center"/>
      <protection locked="0"/>
    </xf>
    <xf numFmtId="0" fontId="40" fillId="0" borderId="55" xfId="1" applyFont="1" applyFill="1" applyBorder="1" applyAlignment="1" applyProtection="1">
      <alignment horizontal="center" wrapText="1"/>
    </xf>
    <xf numFmtId="0" fontId="12" fillId="0" borderId="55" xfId="1" applyFont="1" applyFill="1" applyBorder="1" applyAlignment="1" applyProtection="1">
      <alignment horizontal="center"/>
      <protection locked="0"/>
    </xf>
    <xf numFmtId="1" fontId="16" fillId="6" borderId="6" xfId="1" applyNumberFormat="1" applyFont="1" applyFill="1" applyBorder="1" applyAlignment="1" applyProtection="1">
      <alignment horizontal="center"/>
    </xf>
    <xf numFmtId="2" fontId="12" fillId="6" borderId="55" xfId="1" applyNumberFormat="1" applyFont="1" applyFill="1" applyBorder="1" applyAlignment="1" applyProtection="1">
      <alignment horizontal="center"/>
      <protection locked="0"/>
    </xf>
    <xf numFmtId="1" fontId="2" fillId="2" borderId="0" xfId="1" applyNumberFormat="1" applyFill="1" applyBorder="1" applyProtection="1"/>
    <xf numFmtId="0" fontId="12" fillId="2" borderId="0" xfId="1" applyFont="1" applyFill="1" applyBorder="1" applyAlignment="1" applyProtection="1">
      <alignment horizontal="center" wrapText="1"/>
    </xf>
    <xf numFmtId="1" fontId="9" fillId="2" borderId="37" xfId="1" applyNumberFormat="1" applyFont="1" applyFill="1" applyBorder="1" applyAlignment="1" applyProtection="1">
      <alignment horizontal="left" vertical="center"/>
      <protection locked="0"/>
    </xf>
    <xf numFmtId="1" fontId="9" fillId="2" borderId="39" xfId="1" applyNumberFormat="1" applyFont="1" applyFill="1" applyBorder="1" applyAlignment="1" applyProtection="1">
      <alignment horizontal="left" vertical="center"/>
      <protection locked="0"/>
    </xf>
    <xf numFmtId="49" fontId="12" fillId="2" borderId="10" xfId="1" applyNumberFormat="1" applyFont="1" applyFill="1" applyBorder="1" applyAlignment="1" applyProtection="1">
      <alignment horizontal="center" vertical="center"/>
      <protection locked="0"/>
    </xf>
    <xf numFmtId="0" fontId="12" fillId="2" borderId="10" xfId="1" applyFont="1" applyFill="1" applyBorder="1" applyAlignment="1" applyProtection="1">
      <alignment vertical="center"/>
      <protection locked="0"/>
    </xf>
    <xf numFmtId="0" fontId="8" fillId="0" borderId="81" xfId="1" applyFont="1" applyBorder="1" applyAlignment="1" applyProtection="1">
      <alignment horizontal="center" vertical="center" wrapText="1"/>
      <protection locked="0"/>
    </xf>
    <xf numFmtId="49" fontId="8" fillId="0" borderId="54" xfId="1" applyNumberFormat="1" applyFont="1" applyBorder="1" applyAlignment="1" applyProtection="1">
      <alignment horizontal="center" vertical="center" wrapText="1"/>
      <protection locked="0"/>
    </xf>
    <xf numFmtId="1" fontId="37" fillId="5" borderId="40" xfId="1" applyNumberFormat="1" applyFont="1" applyFill="1" applyBorder="1" applyAlignment="1" applyProtection="1">
      <alignment horizontal="center" vertical="center" wrapText="1"/>
      <protection locked="0"/>
    </xf>
    <xf numFmtId="49" fontId="16" fillId="2" borderId="0" xfId="1" applyNumberFormat="1" applyFont="1" applyFill="1" applyBorder="1" applyProtection="1">
      <protection locked="0"/>
    </xf>
    <xf numFmtId="0" fontId="40" fillId="2" borderId="6" xfId="1" applyFont="1" applyFill="1" applyBorder="1" applyAlignment="1" applyProtection="1">
      <alignment horizontal="center" vertical="center"/>
      <protection locked="0"/>
    </xf>
    <xf numFmtId="2" fontId="21" fillId="5" borderId="63" xfId="1" applyNumberFormat="1" applyFont="1" applyFill="1" applyBorder="1" applyAlignment="1" applyProtection="1">
      <alignment horizontal="center" vertical="center"/>
      <protection locked="0"/>
    </xf>
    <xf numFmtId="0" fontId="12" fillId="0" borderId="6" xfId="1" applyFont="1" applyFill="1" applyBorder="1" applyAlignment="1" applyProtection="1">
      <alignment horizontal="center" vertical="center"/>
      <protection locked="0"/>
    </xf>
    <xf numFmtId="0" fontId="12" fillId="2" borderId="0" xfId="1" applyFont="1" applyFill="1" applyAlignment="1" applyProtection="1">
      <alignment wrapText="1"/>
      <protection locked="0"/>
    </xf>
    <xf numFmtId="49" fontId="16" fillId="2" borderId="0" xfId="1" applyNumberFormat="1" applyFont="1" applyFill="1" applyAlignment="1" applyProtection="1">
      <alignment horizontal="center"/>
      <protection locked="0"/>
    </xf>
    <xf numFmtId="9" fontId="20" fillId="0" borderId="0" xfId="8" applyFont="1" applyFill="1" applyBorder="1" applyAlignment="1" applyProtection="1">
      <alignment horizontal="center"/>
    </xf>
    <xf numFmtId="2" fontId="16" fillId="2" borderId="0" xfId="1" applyNumberFormat="1" applyFont="1" applyFill="1" applyBorder="1" applyAlignment="1" applyProtection="1">
      <alignment horizontal="center"/>
      <protection locked="0"/>
    </xf>
    <xf numFmtId="9" fontId="20" fillId="2" borderId="0" xfId="8" applyFont="1" applyFill="1" applyBorder="1" applyAlignment="1" applyProtection="1">
      <alignment horizontal="center"/>
    </xf>
    <xf numFmtId="166" fontId="20" fillId="2" borderId="0" xfId="1" applyNumberFormat="1" applyFont="1" applyFill="1" applyBorder="1" applyAlignment="1" applyProtection="1">
      <alignment horizontal="center"/>
    </xf>
    <xf numFmtId="0" fontId="12" fillId="2" borderId="0" xfId="1" applyFont="1" applyFill="1" applyBorder="1" applyAlignment="1" applyProtection="1">
      <alignment wrapText="1"/>
      <protection locked="0"/>
    </xf>
    <xf numFmtId="49" fontId="12" fillId="2" borderId="0" xfId="1" applyNumberFormat="1" applyFont="1" applyFill="1" applyBorder="1" applyAlignment="1" applyProtection="1">
      <alignment horizontal="center"/>
      <protection locked="0"/>
    </xf>
    <xf numFmtId="0" fontId="25" fillId="2" borderId="18" xfId="1" applyFont="1" applyFill="1" applyBorder="1" applyAlignment="1" applyProtection="1">
      <alignment vertical="center" wrapText="1"/>
      <protection locked="0"/>
    </xf>
    <xf numFmtId="0" fontId="25" fillId="2" borderId="25" xfId="1" applyFont="1" applyFill="1" applyBorder="1" applyAlignment="1" applyProtection="1">
      <alignment vertical="center" wrapText="1"/>
      <protection locked="0"/>
    </xf>
    <xf numFmtId="0" fontId="25" fillId="2" borderId="29" xfId="1" applyFont="1" applyFill="1" applyBorder="1" applyAlignment="1" applyProtection="1">
      <alignment vertical="center" wrapText="1"/>
      <protection locked="0"/>
    </xf>
    <xf numFmtId="49" fontId="12" fillId="2" borderId="0" xfId="1" applyNumberFormat="1" applyFont="1" applyFill="1" applyAlignment="1" applyProtection="1">
      <alignment horizontal="left" vertical="center" wrapText="1"/>
      <protection locked="0"/>
    </xf>
    <xf numFmtId="2" fontId="26" fillId="2" borderId="0" xfId="1" applyNumberFormat="1" applyFont="1" applyFill="1" applyBorder="1" applyProtection="1">
      <protection locked="0"/>
    </xf>
    <xf numFmtId="0" fontId="20" fillId="2" borderId="0" xfId="1" applyFont="1" applyFill="1" applyBorder="1" applyAlignment="1" applyProtection="1">
      <alignment horizontal="center"/>
    </xf>
    <xf numFmtId="2" fontId="28" fillId="2" borderId="0" xfId="1" applyNumberFormat="1" applyFont="1" applyFill="1" applyBorder="1" applyAlignment="1" applyProtection="1">
      <alignment horizontal="center"/>
    </xf>
    <xf numFmtId="1" fontId="16" fillId="2" borderId="0" xfId="1" applyNumberFormat="1" applyFont="1" applyFill="1" applyBorder="1" applyProtection="1">
      <protection locked="0"/>
    </xf>
    <xf numFmtId="0" fontId="2" fillId="0" borderId="0" xfId="1" applyBorder="1" applyAlignment="1"/>
    <xf numFmtId="49" fontId="12" fillId="2" borderId="0" xfId="1" applyNumberFormat="1" applyFont="1" applyFill="1" applyBorder="1" applyAlignment="1" applyProtection="1">
      <alignment horizontal="left" wrapText="1"/>
      <protection locked="0"/>
    </xf>
    <xf numFmtId="49" fontId="2" fillId="2" borderId="0" xfId="1" applyNumberFormat="1" applyFill="1" applyAlignment="1">
      <alignment horizontal="left" wrapText="1"/>
    </xf>
    <xf numFmtId="49" fontId="12" fillId="2" borderId="0" xfId="1" applyNumberFormat="1" applyFont="1" applyFill="1" applyAlignment="1" applyProtection="1">
      <alignment horizontal="center"/>
      <protection locked="0"/>
    </xf>
    <xf numFmtId="0" fontId="2" fillId="7" borderId="0" xfId="1" applyFont="1" applyFill="1" applyBorder="1" applyAlignment="1">
      <alignment horizontal="center" vertical="center"/>
    </xf>
    <xf numFmtId="0" fontId="2" fillId="7" borderId="0" xfId="1" applyFont="1" applyFill="1" applyBorder="1"/>
    <xf numFmtId="0" fontId="17" fillId="7" borderId="0" xfId="1" applyFont="1" applyFill="1" applyBorder="1" applyAlignment="1" applyProtection="1">
      <alignment vertical="center"/>
      <protection locked="0"/>
    </xf>
    <xf numFmtId="0" fontId="27" fillId="7" borderId="0" xfId="1" applyFont="1" applyFill="1" applyBorder="1" applyAlignment="1">
      <alignment vertical="center"/>
    </xf>
    <xf numFmtId="0" fontId="25" fillId="7" borderId="0" xfId="1" applyFont="1" applyFill="1" applyBorder="1" applyAlignment="1">
      <alignment horizontal="center" vertical="center" wrapText="1"/>
    </xf>
    <xf numFmtId="0" fontId="9" fillId="7" borderId="0" xfId="1" applyFont="1" applyFill="1" applyBorder="1" applyAlignment="1">
      <alignment horizontal="center" vertical="center" wrapText="1"/>
    </xf>
    <xf numFmtId="0" fontId="42" fillId="10" borderId="4" xfId="1" applyFont="1" applyFill="1" applyBorder="1" applyAlignment="1">
      <alignment horizontal="left" vertical="center"/>
    </xf>
    <xf numFmtId="0" fontId="2" fillId="10" borderId="0" xfId="1" applyFont="1" applyFill="1" applyBorder="1" applyAlignment="1">
      <alignment horizontal="center" vertical="center"/>
    </xf>
    <xf numFmtId="0" fontId="2" fillId="0" borderId="0" xfId="1" applyFont="1" applyFill="1" applyBorder="1" applyAlignment="1">
      <alignment horizontal="center" vertical="center"/>
    </xf>
    <xf numFmtId="0" fontId="2" fillId="10" borderId="5" xfId="1" applyFont="1" applyFill="1" applyBorder="1" applyAlignment="1">
      <alignment horizontal="center" vertical="center"/>
    </xf>
    <xf numFmtId="0" fontId="2" fillId="7" borderId="4" xfId="1" applyFont="1" applyFill="1" applyBorder="1" applyAlignment="1">
      <alignment horizontal="center" vertical="center"/>
    </xf>
    <xf numFmtId="0" fontId="2" fillId="7" borderId="5" xfId="1" applyFont="1" applyFill="1" applyBorder="1" applyAlignment="1">
      <alignment horizontal="center" vertical="center"/>
    </xf>
    <xf numFmtId="0" fontId="2" fillId="7" borderId="10" xfId="1" applyFont="1" applyFill="1" applyBorder="1" applyAlignment="1">
      <alignment horizontal="center" vertical="center"/>
    </xf>
    <xf numFmtId="2" fontId="9" fillId="2" borderId="37" xfId="1" applyNumberFormat="1" applyFont="1" applyFill="1" applyBorder="1" applyAlignment="1" applyProtection="1">
      <alignment vertical="center"/>
      <protection locked="0"/>
    </xf>
    <xf numFmtId="2" fontId="9" fillId="2" borderId="38" xfId="1" applyNumberFormat="1" applyFont="1" applyFill="1" applyBorder="1" applyAlignment="1" applyProtection="1">
      <alignment vertical="center"/>
      <protection locked="0"/>
    </xf>
    <xf numFmtId="1" fontId="9" fillId="2" borderId="38" xfId="1" applyNumberFormat="1" applyFont="1" applyFill="1" applyBorder="1" applyAlignment="1" applyProtection="1">
      <alignment vertical="center"/>
      <protection locked="0"/>
    </xf>
    <xf numFmtId="2" fontId="12" fillId="4" borderId="36" xfId="1" applyNumberFormat="1" applyFont="1" applyFill="1" applyBorder="1" applyAlignment="1" applyProtection="1">
      <alignment horizontal="center" vertical="center"/>
      <protection locked="0"/>
    </xf>
    <xf numFmtId="2" fontId="12" fillId="4" borderId="6" xfId="1" applyNumberFormat="1" applyFont="1" applyFill="1" applyBorder="1" applyAlignment="1" applyProtection="1">
      <alignment horizontal="center" vertical="center"/>
      <protection locked="0"/>
    </xf>
    <xf numFmtId="2" fontId="12" fillId="3" borderId="6" xfId="1" applyNumberFormat="1" applyFont="1" applyFill="1" applyBorder="1" applyAlignment="1" applyProtection="1">
      <alignment horizontal="center" vertical="center"/>
      <protection locked="0"/>
    </xf>
    <xf numFmtId="2" fontId="21" fillId="5" borderId="6" xfId="1" applyNumberFormat="1" applyFont="1" applyFill="1" applyBorder="1" applyAlignment="1" applyProtection="1">
      <alignment horizontal="center" vertical="center"/>
      <protection locked="0"/>
    </xf>
    <xf numFmtId="2" fontId="21" fillId="5" borderId="41" xfId="1" applyNumberFormat="1" applyFont="1" applyFill="1" applyBorder="1" applyAlignment="1" applyProtection="1">
      <alignment horizontal="center" vertical="center"/>
      <protection locked="0"/>
    </xf>
    <xf numFmtId="0" fontId="40" fillId="2" borderId="6" xfId="1" applyFont="1" applyFill="1" applyBorder="1" applyAlignment="1" applyProtection="1">
      <alignment horizontal="left" vertical="center"/>
      <protection locked="0"/>
    </xf>
    <xf numFmtId="1" fontId="12" fillId="0" borderId="36" xfId="1" applyNumberFormat="1" applyFont="1" applyFill="1" applyBorder="1" applyAlignment="1" applyProtection="1">
      <alignment horizontal="center" vertical="center"/>
      <protection locked="0"/>
    </xf>
    <xf numFmtId="0" fontId="12" fillId="0" borderId="36" xfId="1" applyFont="1" applyFill="1" applyBorder="1" applyAlignment="1" applyProtection="1">
      <alignment horizontal="center" vertical="center"/>
      <protection locked="0"/>
    </xf>
    <xf numFmtId="0" fontId="12" fillId="4" borderId="36" xfId="1" applyFont="1" applyFill="1" applyBorder="1" applyAlignment="1" applyProtection="1">
      <alignment horizontal="center" vertical="center"/>
      <protection locked="0"/>
    </xf>
    <xf numFmtId="0" fontId="21" fillId="5" borderId="36" xfId="1" applyFont="1" applyFill="1" applyBorder="1" applyAlignment="1" applyProtection="1">
      <alignment horizontal="center" vertical="center"/>
      <protection locked="0"/>
    </xf>
    <xf numFmtId="0" fontId="12" fillId="6" borderId="39" xfId="1" applyFont="1" applyFill="1" applyBorder="1" applyAlignment="1" applyProtection="1">
      <alignment horizontal="left" vertical="center" wrapText="1"/>
    </xf>
    <xf numFmtId="1" fontId="12" fillId="6" borderId="39" xfId="1" applyNumberFormat="1" applyFont="1" applyFill="1" applyBorder="1" applyAlignment="1" applyProtection="1">
      <alignment horizontal="center" wrapText="1"/>
    </xf>
    <xf numFmtId="2" fontId="12" fillId="0" borderId="6" xfId="1" applyNumberFormat="1" applyFont="1" applyFill="1" applyBorder="1" applyAlignment="1" applyProtection="1">
      <alignment horizontal="center" vertical="center"/>
      <protection locked="0"/>
    </xf>
    <xf numFmtId="2" fontId="12" fillId="0" borderId="36" xfId="1" applyNumberFormat="1" applyFont="1" applyFill="1" applyBorder="1" applyAlignment="1" applyProtection="1">
      <alignment horizontal="center" vertical="center"/>
      <protection locked="0"/>
    </xf>
    <xf numFmtId="0" fontId="27" fillId="6" borderId="6" xfId="1" applyFont="1" applyFill="1" applyBorder="1" applyAlignment="1" applyProtection="1">
      <alignment horizontal="center" vertical="center" wrapText="1"/>
    </xf>
    <xf numFmtId="0" fontId="43" fillId="0" borderId="0" xfId="0" applyFont="1"/>
    <xf numFmtId="0" fontId="44" fillId="7" borderId="54" xfId="1" applyFont="1" applyFill="1" applyBorder="1" applyAlignment="1">
      <alignment horizontal="center" wrapText="1"/>
    </xf>
    <xf numFmtId="0" fontId="27" fillId="7" borderId="81" xfId="1" applyFont="1" applyFill="1" applyBorder="1" applyAlignment="1">
      <alignment horizontal="center" vertical="center" wrapText="1"/>
    </xf>
    <xf numFmtId="0" fontId="27" fillId="7" borderId="61" xfId="1" applyFont="1" applyFill="1" applyBorder="1" applyAlignment="1">
      <alignment horizontal="center" vertical="center" wrapText="1"/>
    </xf>
    <xf numFmtId="0" fontId="44" fillId="7" borderId="59" xfId="1" applyFont="1" applyFill="1" applyBorder="1" applyAlignment="1">
      <alignment vertical="center" wrapText="1"/>
    </xf>
    <xf numFmtId="0" fontId="27" fillId="0" borderId="41" xfId="1" applyFont="1" applyFill="1" applyBorder="1" applyAlignment="1" applyProtection="1">
      <alignment vertical="center" wrapText="1"/>
    </xf>
    <xf numFmtId="1" fontId="27" fillId="0" borderId="41" xfId="1" applyNumberFormat="1" applyFont="1" applyFill="1" applyBorder="1" applyAlignment="1" applyProtection="1">
      <alignment horizontal="center" vertical="center" wrapText="1"/>
    </xf>
    <xf numFmtId="0" fontId="27" fillId="0" borderId="41" xfId="1" applyFont="1" applyBorder="1" applyAlignment="1" applyProtection="1">
      <alignment horizontal="center" vertical="center" wrapText="1"/>
      <protection locked="0"/>
    </xf>
    <xf numFmtId="1" fontId="27" fillId="4" borderId="41" xfId="1" applyNumberFormat="1" applyFont="1" applyFill="1" applyBorder="1" applyAlignment="1" applyProtection="1">
      <alignment horizontal="center" vertical="center" wrapText="1"/>
    </xf>
    <xf numFmtId="1" fontId="19" fillId="5" borderId="41" xfId="1" applyNumberFormat="1" applyFont="1" applyFill="1" applyBorder="1" applyAlignment="1" applyProtection="1">
      <alignment horizontal="center" vertical="center" wrapText="1"/>
    </xf>
    <xf numFmtId="1" fontId="27" fillId="0" borderId="65" xfId="1" applyNumberFormat="1" applyFont="1" applyFill="1" applyBorder="1" applyAlignment="1" applyProtection="1">
      <alignment horizontal="center" vertical="center" wrapText="1"/>
    </xf>
    <xf numFmtId="0" fontId="27" fillId="6" borderId="39" xfId="1" applyFont="1" applyFill="1" applyBorder="1" applyAlignment="1" applyProtection="1">
      <alignment vertical="center" wrapText="1"/>
    </xf>
    <xf numFmtId="0" fontId="12" fillId="6" borderId="39" xfId="1" applyFont="1" applyFill="1" applyBorder="1" applyAlignment="1" applyProtection="1">
      <alignment vertical="center" wrapText="1"/>
    </xf>
    <xf numFmtId="2" fontId="12" fillId="0" borderId="51" xfId="1" applyNumberFormat="1" applyFont="1" applyFill="1" applyBorder="1" applyAlignment="1" applyProtection="1">
      <alignment horizontal="center" vertical="center"/>
      <protection locked="0"/>
    </xf>
    <xf numFmtId="0" fontId="12" fillId="0" borderId="49" xfId="1" applyFont="1" applyFill="1" applyBorder="1" applyAlignment="1" applyProtection="1">
      <alignment horizontal="center" vertical="center"/>
      <protection locked="0"/>
    </xf>
    <xf numFmtId="2" fontId="12" fillId="0" borderId="49" xfId="1" applyNumberFormat="1" applyFont="1" applyFill="1" applyBorder="1" applyAlignment="1" applyProtection="1">
      <alignment horizontal="center" vertical="center"/>
      <protection locked="0"/>
    </xf>
    <xf numFmtId="0" fontId="27" fillId="2" borderId="8" xfId="1" applyFont="1" applyFill="1" applyBorder="1" applyAlignment="1" applyProtection="1">
      <alignment horizontal="center" vertical="center" wrapText="1"/>
      <protection locked="0"/>
    </xf>
    <xf numFmtId="0" fontId="27" fillId="0" borderId="6" xfId="1" applyFont="1" applyBorder="1" applyAlignment="1" applyProtection="1">
      <alignment horizontal="center" vertical="center" wrapText="1"/>
      <protection locked="0"/>
    </xf>
    <xf numFmtId="0" fontId="27" fillId="2" borderId="6" xfId="1" applyFont="1" applyFill="1" applyBorder="1" applyAlignment="1" applyProtection="1">
      <alignment horizontal="center" vertical="center" wrapText="1"/>
      <protection locked="0"/>
    </xf>
    <xf numFmtId="0" fontId="12" fillId="0" borderId="8" xfId="1" applyFont="1" applyFill="1" applyBorder="1" applyAlignment="1" applyProtection="1">
      <alignment horizontal="center" vertical="center"/>
    </xf>
    <xf numFmtId="2" fontId="21" fillId="5" borderId="36" xfId="1" applyNumberFormat="1" applyFont="1" applyFill="1" applyBorder="1" applyAlignment="1" applyProtection="1">
      <alignment horizontal="center" vertical="center"/>
      <protection locked="0"/>
    </xf>
    <xf numFmtId="2" fontId="12" fillId="4" borderId="59" xfId="1" applyNumberFormat="1" applyFont="1" applyFill="1" applyBorder="1" applyAlignment="1" applyProtection="1">
      <alignment horizontal="center" vertical="center"/>
      <protection locked="0"/>
    </xf>
    <xf numFmtId="2" fontId="12" fillId="0" borderId="59" xfId="1" applyNumberFormat="1" applyFont="1" applyFill="1" applyBorder="1" applyAlignment="1" applyProtection="1">
      <alignment horizontal="center" vertical="center"/>
      <protection locked="0"/>
    </xf>
    <xf numFmtId="0" fontId="21" fillId="5" borderId="6" xfId="1" applyFont="1" applyFill="1" applyBorder="1" applyAlignment="1" applyProtection="1">
      <alignment horizontal="center" vertical="center"/>
      <protection locked="0"/>
    </xf>
    <xf numFmtId="0" fontId="12" fillId="6" borderId="39" xfId="1" applyFont="1" applyFill="1" applyBorder="1" applyAlignment="1" applyProtection="1">
      <alignment vertical="center" wrapText="1"/>
      <protection locked="0"/>
    </xf>
    <xf numFmtId="1" fontId="12" fillId="6" borderId="6" xfId="1" applyNumberFormat="1" applyFont="1" applyFill="1" applyBorder="1" applyAlignment="1" applyProtection="1">
      <alignment horizontal="center" vertical="center"/>
      <protection locked="0"/>
    </xf>
    <xf numFmtId="1" fontId="12" fillId="6" borderId="39" xfId="1" applyNumberFormat="1" applyFont="1" applyFill="1" applyBorder="1" applyAlignment="1" applyProtection="1">
      <alignment horizontal="center" vertical="center"/>
      <protection locked="0"/>
    </xf>
    <xf numFmtId="0" fontId="27" fillId="6" borderId="6" xfId="1" applyFont="1" applyFill="1" applyBorder="1" applyAlignment="1" applyProtection="1">
      <alignment horizontal="left" vertical="center" wrapText="1"/>
    </xf>
    <xf numFmtId="0" fontId="12" fillId="6" borderId="6" xfId="1" applyFont="1" applyFill="1" applyBorder="1" applyAlignment="1" applyProtection="1">
      <alignment vertical="center" wrapText="1"/>
      <protection locked="0"/>
    </xf>
    <xf numFmtId="0" fontId="12" fillId="6" borderId="6" xfId="1" applyFont="1" applyFill="1" applyBorder="1" applyAlignment="1" applyProtection="1">
      <alignment horizontal="left" vertical="center" wrapText="1"/>
    </xf>
    <xf numFmtId="1" fontId="12" fillId="6" borderId="6" xfId="1" applyNumberFormat="1" applyFont="1" applyFill="1" applyBorder="1" applyAlignment="1" applyProtection="1">
      <alignment horizontal="center"/>
    </xf>
    <xf numFmtId="0" fontId="12" fillId="6" borderId="39" xfId="1" applyFont="1" applyFill="1" applyBorder="1" applyAlignment="1" applyProtection="1">
      <alignment horizontal="center" vertical="center"/>
    </xf>
    <xf numFmtId="0" fontId="12" fillId="0" borderId="62" xfId="1" applyFont="1" applyFill="1" applyBorder="1" applyAlignment="1" applyProtection="1">
      <alignment horizontal="center" vertical="center"/>
    </xf>
    <xf numFmtId="0" fontId="12" fillId="0" borderId="59" xfId="1" applyFont="1" applyFill="1" applyBorder="1" applyAlignment="1" applyProtection="1">
      <alignment horizontal="center" vertical="center"/>
      <protection locked="0"/>
    </xf>
    <xf numFmtId="2" fontId="21" fillId="5" borderId="59" xfId="1" applyNumberFormat="1" applyFont="1" applyFill="1" applyBorder="1" applyAlignment="1" applyProtection="1">
      <alignment horizontal="center" vertical="center"/>
      <protection locked="0"/>
    </xf>
    <xf numFmtId="0" fontId="45" fillId="0" borderId="0" xfId="3" applyFont="1" applyBorder="1" applyProtection="1"/>
    <xf numFmtId="0" fontId="8" fillId="0" borderId="38" xfId="1" applyFont="1" applyFill="1" applyBorder="1" applyAlignment="1" applyProtection="1">
      <alignment horizontal="right"/>
    </xf>
    <xf numFmtId="0" fontId="46" fillId="0" borderId="0" xfId="3" applyFont="1" applyBorder="1" applyProtection="1"/>
    <xf numFmtId="0" fontId="5" fillId="0" borderId="4" xfId="2" applyBorder="1" applyAlignment="1" applyProtection="1">
      <alignment vertical="center"/>
    </xf>
    <xf numFmtId="0" fontId="2" fillId="0" borderId="1" xfId="1" applyBorder="1" applyProtection="1"/>
    <xf numFmtId="0" fontId="6" fillId="0" borderId="9" xfId="2" applyFont="1" applyBorder="1" applyAlignment="1" applyProtection="1">
      <alignment vertical="center"/>
    </xf>
    <xf numFmtId="0" fontId="3" fillId="0" borderId="1" xfId="1" applyFont="1" applyBorder="1" applyAlignment="1" applyProtection="1"/>
    <xf numFmtId="0" fontId="2" fillId="0" borderId="2" xfId="1" applyBorder="1" applyAlignment="1" applyProtection="1"/>
    <xf numFmtId="0" fontId="4" fillId="0" borderId="4" xfId="1" applyFont="1" applyBorder="1" applyAlignment="1" applyProtection="1">
      <alignment vertical="center"/>
    </xf>
    <xf numFmtId="0" fontId="2" fillId="10" borderId="47" xfId="1" applyFont="1" applyFill="1" applyBorder="1" applyAlignment="1">
      <alignment horizontal="center" vertical="center"/>
    </xf>
    <xf numFmtId="0" fontId="42" fillId="10" borderId="50" xfId="1" applyFont="1" applyFill="1" applyBorder="1" applyAlignment="1">
      <alignment horizontal="left" vertical="center"/>
    </xf>
    <xf numFmtId="0" fontId="2" fillId="10" borderId="74" xfId="1" applyFont="1" applyFill="1" applyBorder="1" applyAlignment="1">
      <alignment horizontal="center" vertical="center"/>
    </xf>
    <xf numFmtId="0" fontId="2" fillId="10" borderId="85" xfId="1" applyFont="1" applyFill="1" applyBorder="1" applyAlignment="1">
      <alignment horizontal="center" vertical="center"/>
    </xf>
    <xf numFmtId="0" fontId="42" fillId="10" borderId="75" xfId="1" applyFont="1" applyFill="1" applyBorder="1" applyAlignment="1">
      <alignment horizontal="left" vertical="center"/>
    </xf>
    <xf numFmtId="0" fontId="40" fillId="2" borderId="6" xfId="1" applyFont="1" applyFill="1" applyBorder="1" applyAlignment="1" applyProtection="1">
      <alignment horizontal="left" vertical="center" wrapText="1"/>
      <protection locked="0"/>
    </xf>
    <xf numFmtId="49" fontId="2" fillId="0" borderId="6" xfId="1" applyNumberFormat="1" applyFont="1" applyFill="1" applyBorder="1" applyAlignment="1" applyProtection="1">
      <alignment horizontal="left" vertical="center" wrapText="1"/>
      <protection locked="0"/>
    </xf>
    <xf numFmtId="49" fontId="2" fillId="0" borderId="6" xfId="1" applyNumberFormat="1" applyFont="1" applyFill="1" applyBorder="1" applyAlignment="1" applyProtection="1">
      <alignment horizontal="center" vertical="center" wrapText="1"/>
      <protection locked="0"/>
    </xf>
    <xf numFmtId="2" fontId="2" fillId="0" borderId="6" xfId="1" applyNumberFormat="1" applyFont="1" applyFill="1" applyBorder="1" applyAlignment="1" applyProtection="1">
      <alignment horizontal="center" vertical="center"/>
      <protection locked="0"/>
    </xf>
    <xf numFmtId="49" fontId="2" fillId="3" borderId="6" xfId="1" applyNumberFormat="1" applyFont="1" applyFill="1" applyBorder="1" applyAlignment="1" applyProtection="1">
      <alignment vertical="center"/>
      <protection locked="0"/>
    </xf>
    <xf numFmtId="0" fontId="2" fillId="0" borderId="6" xfId="1" applyFont="1" applyFill="1" applyBorder="1" applyAlignment="1" applyProtection="1">
      <alignment horizontal="left" vertical="center"/>
      <protection locked="0"/>
    </xf>
    <xf numFmtId="2" fontId="40" fillId="4" borderId="6" xfId="1" applyNumberFormat="1" applyFont="1" applyFill="1" applyBorder="1" applyAlignment="1" applyProtection="1">
      <alignment horizontal="center" vertical="center"/>
      <protection locked="0"/>
    </xf>
    <xf numFmtId="2" fontId="40" fillId="0" borderId="6" xfId="1" applyNumberFormat="1" applyFont="1" applyFill="1" applyBorder="1" applyAlignment="1" applyProtection="1">
      <alignment horizontal="center" vertical="center"/>
      <protection locked="0"/>
    </xf>
    <xf numFmtId="2" fontId="40" fillId="0" borderId="51" xfId="1" applyNumberFormat="1" applyFont="1" applyFill="1" applyBorder="1" applyAlignment="1" applyProtection="1">
      <alignment horizontal="center" vertical="center"/>
      <protection locked="0"/>
    </xf>
    <xf numFmtId="0" fontId="27" fillId="12" borderId="81" xfId="1" applyFont="1" applyFill="1" applyBorder="1" applyAlignment="1">
      <alignment horizontal="center" vertical="center" wrapText="1"/>
    </xf>
    <xf numFmtId="0" fontId="27" fillId="12" borderId="61" xfId="1" applyFont="1" applyFill="1" applyBorder="1" applyAlignment="1">
      <alignment horizontal="center" vertical="center" wrapText="1"/>
    </xf>
    <xf numFmtId="0" fontId="2" fillId="7" borderId="63" xfId="1" applyFont="1" applyFill="1" applyBorder="1" applyAlignment="1">
      <alignment horizontal="center" vertical="center"/>
    </xf>
    <xf numFmtId="0" fontId="2" fillId="7" borderId="64" xfId="1" applyFont="1" applyFill="1" applyBorder="1" applyAlignment="1">
      <alignment horizontal="center" vertical="center" wrapText="1"/>
    </xf>
    <xf numFmtId="0" fontId="2" fillId="7" borderId="62" xfId="1" applyFont="1" applyFill="1" applyBorder="1" applyAlignment="1">
      <alignment horizontal="center" vertical="center" wrapText="1"/>
    </xf>
    <xf numFmtId="0" fontId="2" fillId="7" borderId="63" xfId="1" applyFont="1" applyFill="1" applyBorder="1" applyAlignment="1">
      <alignment horizontal="center" vertical="center" wrapText="1"/>
    </xf>
    <xf numFmtId="0" fontId="2" fillId="7" borderId="64" xfId="1" applyFont="1" applyFill="1" applyBorder="1" applyAlignment="1">
      <alignment horizontal="center" vertical="center"/>
    </xf>
    <xf numFmtId="0" fontId="2" fillId="12" borderId="63" xfId="1" applyFont="1" applyFill="1" applyBorder="1" applyAlignment="1">
      <alignment horizontal="center" vertical="center" wrapText="1"/>
    </xf>
    <xf numFmtId="0" fontId="2" fillId="12" borderId="63" xfId="1" applyFont="1" applyFill="1" applyBorder="1" applyAlignment="1">
      <alignment horizontal="center" vertical="center"/>
    </xf>
    <xf numFmtId="0" fontId="27" fillId="12" borderId="69" xfId="1" applyFont="1" applyFill="1" applyBorder="1" applyAlignment="1">
      <alignment horizontal="center" vertical="center"/>
    </xf>
    <xf numFmtId="0" fontId="27" fillId="12" borderId="57" xfId="1" applyFont="1" applyFill="1" applyBorder="1" applyAlignment="1">
      <alignment horizontal="center" vertical="center"/>
    </xf>
    <xf numFmtId="0" fontId="2" fillId="0" borderId="36" xfId="1" applyFont="1" applyFill="1" applyBorder="1" applyAlignment="1">
      <alignment horizontal="center" vertical="center"/>
    </xf>
    <xf numFmtId="10" fontId="2" fillId="0" borderId="36" xfId="1" applyNumberFormat="1" applyFont="1" applyFill="1" applyBorder="1" applyAlignment="1">
      <alignment horizontal="center" vertical="center" wrapText="1"/>
    </xf>
    <xf numFmtId="0" fontId="2" fillId="7" borderId="41" xfId="1" applyFont="1" applyFill="1" applyBorder="1" applyAlignment="1">
      <alignment horizontal="center" vertical="center"/>
    </xf>
    <xf numFmtId="0" fontId="2" fillId="7" borderId="65" xfId="1" applyFont="1" applyFill="1" applyBorder="1" applyAlignment="1">
      <alignment horizontal="center" vertical="center" wrapText="1"/>
    </xf>
    <xf numFmtId="165" fontId="2" fillId="13" borderId="55" xfId="1" applyNumberFormat="1" applyFont="1" applyFill="1" applyBorder="1" applyAlignment="1">
      <alignment horizontal="center" vertical="center"/>
    </xf>
    <xf numFmtId="0" fontId="2" fillId="0" borderId="36" xfId="1" quotePrefix="1" applyFont="1" applyFill="1" applyBorder="1" applyAlignment="1">
      <alignment horizontal="center" vertical="center"/>
    </xf>
    <xf numFmtId="165" fontId="2" fillId="0" borderId="6" xfId="1" applyNumberFormat="1" applyFont="1" applyFill="1" applyBorder="1" applyAlignment="1">
      <alignment horizontal="center" vertical="center"/>
    </xf>
    <xf numFmtId="165" fontId="2" fillId="8" borderId="41" xfId="1" applyNumberFormat="1" applyFont="1" applyFill="1" applyBorder="1" applyAlignment="1">
      <alignment horizontal="center" vertical="center"/>
    </xf>
    <xf numFmtId="165" fontId="2" fillId="8" borderId="65" xfId="1" applyNumberFormat="1" applyFont="1" applyFill="1" applyBorder="1" applyAlignment="1">
      <alignment horizontal="center" vertical="center"/>
    </xf>
    <xf numFmtId="0" fontId="2" fillId="7" borderId="6" xfId="1" applyFont="1" applyFill="1" applyBorder="1" applyAlignment="1">
      <alignment horizontal="center" vertical="center"/>
    </xf>
    <xf numFmtId="0" fontId="2" fillId="7" borderId="51" xfId="1" applyFont="1" applyFill="1" applyBorder="1" applyAlignment="1">
      <alignment horizontal="center" vertical="center" wrapText="1"/>
    </xf>
    <xf numFmtId="165" fontId="2" fillId="8" borderId="6" xfId="1" applyNumberFormat="1" applyFont="1" applyFill="1" applyBorder="1" applyAlignment="1">
      <alignment horizontal="center" vertical="center"/>
    </xf>
    <xf numFmtId="165" fontId="2" fillId="8" borderId="51" xfId="1" applyNumberFormat="1" applyFont="1" applyFill="1" applyBorder="1" applyAlignment="1">
      <alignment horizontal="center" vertical="center"/>
    </xf>
    <xf numFmtId="0" fontId="2" fillId="0" borderId="49" xfId="1" applyFont="1" applyFill="1" applyBorder="1" applyAlignment="1">
      <alignment horizontal="center" vertical="center"/>
    </xf>
    <xf numFmtId="0" fontId="2" fillId="12" borderId="5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6" xfId="1" applyFont="1" applyFill="1" applyBorder="1" applyAlignment="1">
      <alignment horizontal="center" vertical="center" wrapText="1"/>
    </xf>
    <xf numFmtId="0" fontId="2" fillId="0" borderId="51" xfId="1" applyFont="1" applyFill="1" applyBorder="1" applyAlignment="1">
      <alignment horizontal="center" vertical="center"/>
    </xf>
    <xf numFmtId="0" fontId="2" fillId="12" borderId="8" xfId="1" applyFont="1" applyFill="1" applyBorder="1" applyAlignment="1">
      <alignment horizontal="center" vertical="center"/>
    </xf>
    <xf numFmtId="0" fontId="2" fillId="0" borderId="63" xfId="1" applyFont="1" applyFill="1" applyBorder="1" applyAlignment="1">
      <alignment horizontal="center" vertical="center"/>
    </xf>
    <xf numFmtId="0" fontId="2" fillId="0" borderId="63" xfId="1" applyFont="1" applyFill="1" applyBorder="1" applyAlignment="1">
      <alignment horizontal="center" vertical="center" wrapText="1"/>
    </xf>
    <xf numFmtId="0" fontId="2" fillId="0" borderId="64" xfId="1" applyFont="1" applyFill="1" applyBorder="1" applyAlignment="1">
      <alignment horizontal="center" vertical="center"/>
    </xf>
    <xf numFmtId="165" fontId="2" fillId="13" borderId="62" xfId="1" applyNumberFormat="1" applyFont="1" applyFill="1" applyBorder="1" applyAlignment="1">
      <alignment horizontal="center" vertical="center"/>
    </xf>
    <xf numFmtId="0" fontId="2" fillId="0" borderId="63" xfId="1" quotePrefix="1" applyFont="1" applyFill="1" applyBorder="1" applyAlignment="1">
      <alignment horizontal="center" vertical="center"/>
    </xf>
    <xf numFmtId="165" fontId="2" fillId="0" borderId="63" xfId="1" applyNumberFormat="1" applyFont="1" applyFill="1" applyBorder="1" applyAlignment="1">
      <alignment horizontal="center" vertical="center"/>
    </xf>
    <xf numFmtId="165" fontId="2" fillId="13" borderId="63" xfId="1" applyNumberFormat="1" applyFont="1" applyFill="1" applyBorder="1" applyAlignment="1">
      <alignment horizontal="center" vertical="center"/>
    </xf>
    <xf numFmtId="165" fontId="2" fillId="13" borderId="64" xfId="1" applyNumberFormat="1" applyFont="1" applyFill="1" applyBorder="1" applyAlignment="1">
      <alignment horizontal="center" vertical="center"/>
    </xf>
    <xf numFmtId="0" fontId="2" fillId="12" borderId="62" xfId="1" applyFont="1" applyFill="1" applyBorder="1" applyAlignment="1">
      <alignment horizontal="center" vertical="center"/>
    </xf>
    <xf numFmtId="2" fontId="2" fillId="0" borderId="6" xfId="1" applyNumberFormat="1" applyFont="1" applyFill="1" applyBorder="1" applyAlignment="1" applyProtection="1">
      <alignment horizontal="center" vertical="center" wrapText="1"/>
      <protection locked="0"/>
    </xf>
    <xf numFmtId="0" fontId="2" fillId="12" borderId="0" xfId="1" applyFont="1" applyFill="1" applyBorder="1" applyAlignment="1">
      <alignment horizontal="center" vertical="center"/>
    </xf>
    <xf numFmtId="0" fontId="2" fillId="12" borderId="52" xfId="1" applyFont="1" applyFill="1" applyBorder="1" applyAlignment="1">
      <alignment horizontal="center" vertical="center" wrapText="1"/>
    </xf>
    <xf numFmtId="0" fontId="2" fillId="12" borderId="57" xfId="1" applyFont="1" applyFill="1" applyBorder="1" applyAlignment="1">
      <alignment horizontal="center" vertical="center"/>
    </xf>
    <xf numFmtId="1" fontId="2" fillId="12" borderId="41" xfId="1" quotePrefix="1" applyNumberFormat="1" applyFont="1" applyFill="1" applyBorder="1" applyAlignment="1">
      <alignment horizontal="center" vertical="center" wrapText="1"/>
    </xf>
    <xf numFmtId="1" fontId="2" fillId="12" borderId="41" xfId="1" applyNumberFormat="1" applyFont="1" applyFill="1" applyBorder="1" applyAlignment="1">
      <alignment horizontal="center" vertical="center" wrapText="1"/>
    </xf>
    <xf numFmtId="1" fontId="2" fillId="12" borderId="41" xfId="1" applyNumberFormat="1" applyFont="1" applyFill="1" applyBorder="1" applyAlignment="1">
      <alignment horizontal="center" vertical="center"/>
    </xf>
    <xf numFmtId="1" fontId="2" fillId="12" borderId="6" xfId="1" applyNumberFormat="1" applyFont="1" applyFill="1" applyBorder="1" applyAlignment="1">
      <alignment horizontal="center" vertical="center" wrapText="1"/>
    </xf>
    <xf numFmtId="1" fontId="2" fillId="12" borderId="6" xfId="1" applyNumberFormat="1" applyFont="1" applyFill="1" applyBorder="1" applyAlignment="1">
      <alignment horizontal="center" vertical="center"/>
    </xf>
    <xf numFmtId="1" fontId="2" fillId="11" borderId="36" xfId="1" applyNumberFormat="1" applyFont="1" applyFill="1" applyBorder="1" applyAlignment="1">
      <alignment horizontal="center" vertical="center"/>
    </xf>
    <xf numFmtId="1" fontId="2" fillId="11" borderId="6" xfId="1" applyNumberFormat="1" applyFont="1" applyFill="1" applyBorder="1" applyAlignment="1">
      <alignment horizontal="center" vertical="center"/>
    </xf>
    <xf numFmtId="1" fontId="2" fillId="11" borderId="59" xfId="1" quotePrefix="1" applyNumberFormat="1" applyFont="1" applyFill="1" applyBorder="1" applyAlignment="1">
      <alignment horizontal="center" vertical="center" wrapText="1"/>
    </xf>
    <xf numFmtId="1" fontId="2" fillId="11" borderId="63" xfId="1" applyNumberFormat="1" applyFont="1" applyFill="1" applyBorder="1" applyAlignment="1">
      <alignment horizontal="center" vertical="center"/>
    </xf>
    <xf numFmtId="0" fontId="2" fillId="12" borderId="43" xfId="1" applyFont="1" applyFill="1" applyBorder="1" applyAlignment="1">
      <alignment horizontal="center" vertical="center"/>
    </xf>
    <xf numFmtId="165" fontId="2" fillId="12" borderId="49" xfId="1" applyNumberFormat="1" applyFont="1" applyFill="1" applyBorder="1" applyAlignment="1">
      <alignment horizontal="center" vertical="center"/>
    </xf>
    <xf numFmtId="165" fontId="2" fillId="12" borderId="51" xfId="1" applyNumberFormat="1" applyFont="1" applyFill="1" applyBorder="1" applyAlignment="1">
      <alignment horizontal="center" vertical="center"/>
    </xf>
    <xf numFmtId="165" fontId="2" fillId="12" borderId="64" xfId="1" applyNumberFormat="1" applyFont="1" applyFill="1" applyBorder="1" applyAlignment="1">
      <alignment horizontal="center" vertical="center"/>
    </xf>
    <xf numFmtId="165" fontId="2" fillId="12" borderId="65" xfId="1" applyNumberFormat="1" applyFont="1" applyFill="1" applyBorder="1" applyAlignment="1">
      <alignment horizontal="center" vertical="center"/>
    </xf>
    <xf numFmtId="0" fontId="2" fillId="2" borderId="39" xfId="1" applyFont="1" applyFill="1" applyBorder="1" applyAlignment="1" applyProtection="1">
      <alignment vertical="center"/>
      <protection locked="0"/>
    </xf>
    <xf numFmtId="0" fontId="2" fillId="0" borderId="6" xfId="1" applyFont="1" applyFill="1" applyBorder="1" applyAlignment="1" applyProtection="1">
      <alignment horizontal="center" vertical="center" wrapText="1"/>
    </xf>
    <xf numFmtId="165" fontId="2" fillId="0" borderId="51" xfId="1" applyNumberFormat="1" applyFont="1" applyFill="1" applyBorder="1" applyAlignment="1" applyProtection="1">
      <alignment horizontal="center" vertical="center"/>
      <protection locked="0"/>
    </xf>
    <xf numFmtId="165" fontId="2" fillId="3" borderId="6" xfId="1" applyNumberFormat="1" applyFont="1" applyFill="1" applyBorder="1" applyAlignment="1" applyProtection="1">
      <alignment horizontal="center" vertical="center"/>
      <protection locked="0"/>
    </xf>
    <xf numFmtId="2" fontId="2" fillId="3" borderId="6" xfId="1" applyNumberFormat="1" applyFont="1" applyFill="1" applyBorder="1" applyAlignment="1" applyProtection="1">
      <alignment horizontal="center" vertical="center"/>
      <protection locked="0"/>
    </xf>
    <xf numFmtId="2" fontId="2" fillId="3" borderId="64" xfId="1" applyNumberFormat="1" applyFont="1" applyFill="1" applyBorder="1" applyAlignment="1" applyProtection="1">
      <alignment horizontal="center" vertical="center"/>
      <protection locked="0"/>
    </xf>
    <xf numFmtId="2" fontId="2" fillId="0" borderId="41" xfId="1" applyNumberFormat="1" applyFont="1" applyFill="1" applyBorder="1" applyAlignment="1" applyProtection="1">
      <alignment horizontal="center" vertical="center"/>
      <protection locked="0"/>
    </xf>
    <xf numFmtId="2" fontId="2" fillId="0" borderId="65" xfId="1" applyNumberFormat="1" applyFont="1" applyFill="1" applyBorder="1" applyAlignment="1" applyProtection="1">
      <alignment horizontal="center" vertical="center"/>
      <protection locked="0"/>
    </xf>
    <xf numFmtId="2" fontId="2" fillId="0" borderId="51" xfId="1" applyNumberFormat="1" applyFont="1" applyFill="1" applyBorder="1" applyAlignment="1" applyProtection="1">
      <alignment horizontal="center" vertical="center"/>
      <protection locked="0"/>
    </xf>
    <xf numFmtId="2" fontId="2" fillId="3" borderId="36" xfId="1" applyNumberFormat="1" applyFont="1" applyFill="1" applyBorder="1" applyAlignment="1" applyProtection="1">
      <alignment horizontal="center" vertical="center"/>
      <protection locked="0"/>
    </xf>
    <xf numFmtId="2" fontId="2" fillId="3" borderId="63" xfId="1" applyNumberFormat="1" applyFont="1" applyFill="1" applyBorder="1" applyAlignment="1" applyProtection="1">
      <alignment horizontal="center" vertical="center"/>
      <protection locked="0"/>
    </xf>
    <xf numFmtId="165" fontId="2" fillId="3" borderId="65" xfId="1" applyNumberFormat="1" applyFont="1" applyFill="1" applyBorder="1" applyAlignment="1" applyProtection="1">
      <alignment horizontal="center" vertical="center"/>
      <protection locked="0"/>
    </xf>
    <xf numFmtId="165" fontId="2" fillId="3" borderId="63" xfId="1" applyNumberFormat="1" applyFont="1" applyFill="1" applyBorder="1" applyAlignment="1" applyProtection="1">
      <alignment horizontal="center" vertical="center"/>
      <protection locked="0"/>
    </xf>
    <xf numFmtId="9" fontId="2" fillId="3" borderId="36" xfId="8" applyFont="1" applyFill="1" applyBorder="1" applyAlignment="1" applyProtection="1">
      <alignment horizontal="center" vertical="center"/>
      <protection locked="0"/>
    </xf>
    <xf numFmtId="9" fontId="2" fillId="3" borderId="59" xfId="8" applyFont="1" applyFill="1" applyBorder="1" applyAlignment="1" applyProtection="1">
      <alignment horizontal="center" vertical="center"/>
      <protection locked="0"/>
    </xf>
    <xf numFmtId="9" fontId="2" fillId="3" borderId="60" xfId="8" applyFont="1" applyFill="1" applyBorder="1" applyAlignment="1" applyProtection="1">
      <alignment horizontal="center" vertical="center"/>
      <protection locked="0"/>
    </xf>
    <xf numFmtId="2" fontId="2" fillId="0" borderId="6" xfId="10" applyNumberFormat="1" applyFont="1" applyFill="1" applyBorder="1" applyAlignment="1" applyProtection="1">
      <alignment horizontal="center" vertical="center"/>
      <protection locked="0"/>
    </xf>
    <xf numFmtId="2" fontId="2" fillId="0" borderId="75" xfId="10" applyNumberFormat="1" applyFont="1" applyFill="1" applyBorder="1" applyAlignment="1" applyProtection="1">
      <alignment horizontal="center" vertical="center"/>
      <protection locked="0"/>
    </xf>
    <xf numFmtId="2" fontId="2" fillId="0" borderId="51" xfId="10" applyNumberFormat="1" applyFont="1" applyFill="1" applyBorder="1" applyAlignment="1" applyProtection="1">
      <alignment horizontal="center" vertical="center"/>
      <protection locked="0"/>
    </xf>
    <xf numFmtId="2" fontId="2" fillId="0" borderId="52" xfId="10" applyNumberFormat="1" applyFont="1" applyFill="1" applyBorder="1" applyAlignment="1" applyProtection="1">
      <alignment horizontal="center" vertical="center"/>
      <protection locked="0"/>
    </xf>
    <xf numFmtId="2" fontId="2" fillId="0" borderId="18" xfId="10" applyNumberFormat="1" applyFont="1" applyFill="1" applyBorder="1" applyAlignment="1" applyProtection="1">
      <alignment horizontal="center" vertical="center"/>
      <protection locked="0"/>
    </xf>
    <xf numFmtId="2" fontId="2" fillId="0" borderId="57" xfId="10" applyNumberFormat="1" applyFont="1" applyFill="1" applyBorder="1" applyAlignment="1" applyProtection="1">
      <alignment horizontal="center" vertical="center"/>
      <protection locked="0"/>
    </xf>
    <xf numFmtId="165" fontId="2" fillId="6" borderId="8" xfId="1" applyNumberFormat="1" applyFont="1" applyFill="1" applyBorder="1" applyAlignment="1" applyProtection="1">
      <alignment horizontal="center" vertical="center" wrapText="1"/>
    </xf>
    <xf numFmtId="0" fontId="2" fillId="6" borderId="6" xfId="1" applyFont="1" applyFill="1" applyBorder="1" applyAlignment="1" applyProtection="1">
      <alignment horizontal="center" vertical="center" wrapText="1"/>
    </xf>
    <xf numFmtId="2" fontId="2" fillId="3" borderId="6" xfId="1" applyNumberFormat="1" applyFont="1" applyFill="1" applyBorder="1" applyAlignment="1" applyProtection="1">
      <alignment horizontal="center" vertical="center"/>
    </xf>
    <xf numFmtId="0" fontId="2" fillId="6" borderId="36" xfId="1" applyFont="1" applyFill="1" applyBorder="1" applyAlignment="1" applyProtection="1">
      <alignment horizontal="center" vertical="center" wrapText="1"/>
      <protection locked="0"/>
    </xf>
    <xf numFmtId="165" fontId="2" fillId="0" borderId="8" xfId="1" applyNumberFormat="1" applyFont="1" applyFill="1" applyBorder="1" applyAlignment="1" applyProtection="1">
      <alignment horizontal="center" vertical="center" wrapText="1"/>
      <protection locked="0"/>
    </xf>
    <xf numFmtId="49" fontId="2" fillId="2" borderId="6" xfId="1" applyNumberFormat="1" applyFont="1" applyFill="1" applyBorder="1" applyAlignment="1" applyProtection="1">
      <alignment horizontal="center" vertical="center" wrapText="1"/>
      <protection locked="0"/>
    </xf>
    <xf numFmtId="165" fontId="2" fillId="6" borderId="8" xfId="1" applyNumberFormat="1" applyFont="1" applyFill="1" applyBorder="1" applyAlignment="1" applyProtection="1">
      <alignment horizontal="center" vertical="center" wrapText="1"/>
      <protection locked="0"/>
    </xf>
    <xf numFmtId="49" fontId="2" fillId="0" borderId="36" xfId="1" applyNumberFormat="1" applyFont="1" applyFill="1" applyBorder="1" applyAlignment="1" applyProtection="1">
      <alignment horizontal="center" vertical="center" wrapText="1"/>
      <protection locked="0"/>
    </xf>
    <xf numFmtId="2" fontId="2" fillId="0" borderId="36" xfId="1" applyNumberFormat="1" applyFont="1" applyFill="1" applyBorder="1" applyAlignment="1" applyProtection="1">
      <alignment horizontal="center" vertical="center" wrapText="1"/>
      <protection locked="0"/>
    </xf>
    <xf numFmtId="0" fontId="27" fillId="2" borderId="0" xfId="1" applyFont="1" applyFill="1" applyBorder="1" applyAlignment="1" applyProtection="1">
      <alignment horizontal="center" vertical="center" wrapText="1"/>
      <protection locked="0"/>
    </xf>
    <xf numFmtId="2" fontId="2" fillId="2" borderId="36" xfId="7" applyNumberFormat="1" applyFont="1" applyFill="1" applyBorder="1" applyAlignment="1" applyProtection="1">
      <alignment horizontal="center" vertical="center"/>
      <protection locked="0"/>
    </xf>
    <xf numFmtId="2" fontId="2" fillId="2" borderId="6" xfId="7" applyNumberFormat="1" applyFont="1" applyFill="1" applyBorder="1" applyAlignment="1" applyProtection="1">
      <alignment horizontal="center" vertical="center"/>
      <protection locked="0"/>
    </xf>
    <xf numFmtId="0" fontId="2" fillId="0" borderId="36" xfId="4" applyFont="1" applyFill="1" applyBorder="1" applyAlignment="1" applyProtection="1">
      <alignment horizontal="center" vertical="center"/>
      <protection locked="0"/>
    </xf>
    <xf numFmtId="0" fontId="2" fillId="0" borderId="6" xfId="4" applyFont="1" applyFill="1" applyBorder="1" applyAlignment="1" applyProtection="1">
      <alignment horizontal="center" vertical="center"/>
      <protection locked="0"/>
    </xf>
    <xf numFmtId="0" fontId="2" fillId="0" borderId="6" xfId="5" applyFont="1" applyFill="1" applyBorder="1" applyAlignment="1" applyProtection="1">
      <alignment horizontal="center" vertical="center"/>
      <protection locked="0"/>
    </xf>
    <xf numFmtId="2" fontId="2" fillId="0" borderId="6" xfId="6" applyNumberFormat="1" applyFont="1" applyFill="1" applyBorder="1" applyAlignment="1">
      <alignment horizontal="center" vertical="center"/>
    </xf>
    <xf numFmtId="2" fontId="2" fillId="0" borderId="6" xfId="7" applyNumberFormat="1" applyFont="1" applyFill="1" applyBorder="1" applyAlignment="1" applyProtection="1">
      <alignment horizontal="center" vertical="center"/>
      <protection locked="0"/>
    </xf>
    <xf numFmtId="2" fontId="12" fillId="0" borderId="29" xfId="1" applyNumberFormat="1" applyFont="1" applyFill="1" applyBorder="1" applyAlignment="1" applyProtection="1">
      <alignment horizontal="center" vertical="center"/>
      <protection locked="0"/>
    </xf>
    <xf numFmtId="2" fontId="12" fillId="0" borderId="60" xfId="1" applyNumberFormat="1" applyFont="1" applyFill="1" applyBorder="1" applyAlignment="1" applyProtection="1">
      <alignment horizontal="center" vertical="center"/>
      <protection locked="0"/>
    </xf>
    <xf numFmtId="168" fontId="51" fillId="0" borderId="0" xfId="11"/>
    <xf numFmtId="168" fontId="53" fillId="14" borderId="0" xfId="12" applyFont="1" applyFill="1" applyAlignment="1"/>
    <xf numFmtId="168" fontId="52" fillId="14" borderId="0" xfId="12" applyFill="1"/>
    <xf numFmtId="168" fontId="52" fillId="14" borderId="0" xfId="12" applyFill="1" applyBorder="1"/>
    <xf numFmtId="168" fontId="44" fillId="14" borderId="0" xfId="12" applyFont="1" applyFill="1" applyBorder="1" applyAlignment="1" applyProtection="1">
      <alignment horizontal="right"/>
    </xf>
    <xf numFmtId="169" fontId="47" fillId="0" borderId="86" xfId="12" applyNumberFormat="1" applyFont="1" applyFill="1" applyBorder="1" applyAlignment="1" applyProtection="1">
      <alignment horizontal="left" vertical="center"/>
      <protection locked="0"/>
    </xf>
    <xf numFmtId="168" fontId="48" fillId="14" borderId="0" xfId="12" applyFont="1" applyFill="1"/>
    <xf numFmtId="166" fontId="52" fillId="14" borderId="0" xfId="12" applyNumberFormat="1" applyFont="1" applyFill="1"/>
    <xf numFmtId="169" fontId="52" fillId="14" borderId="87" xfId="12" applyNumberFormat="1" applyFont="1" applyFill="1" applyBorder="1"/>
    <xf numFmtId="169" fontId="54" fillId="14" borderId="87" xfId="12" applyNumberFormat="1" applyFont="1" applyFill="1" applyBorder="1"/>
    <xf numFmtId="0" fontId="55" fillId="0" borderId="0" xfId="13"/>
    <xf numFmtId="168" fontId="56" fillId="0" borderId="0" xfId="12" applyFont="1" applyFill="1" applyAlignment="1"/>
    <xf numFmtId="170" fontId="57" fillId="0" borderId="88" xfId="12" applyNumberFormat="1" applyFont="1" applyFill="1" applyBorder="1" applyAlignment="1" applyProtection="1">
      <alignment horizontal="center" vertical="center"/>
      <protection locked="0"/>
    </xf>
    <xf numFmtId="168" fontId="58" fillId="15" borderId="0" xfId="12" applyFont="1" applyFill="1"/>
    <xf numFmtId="168" fontId="59" fillId="14" borderId="0" xfId="12" applyFont="1" applyFill="1" applyBorder="1"/>
    <xf numFmtId="168" fontId="52" fillId="14" borderId="0" xfId="12" applyFont="1" applyFill="1" applyAlignment="1"/>
    <xf numFmtId="168" fontId="60" fillId="14" borderId="0" xfId="12" applyFont="1" applyFill="1"/>
    <xf numFmtId="168" fontId="52" fillId="14" borderId="0" xfId="12" applyFont="1" applyFill="1"/>
    <xf numFmtId="168" fontId="52" fillId="14" borderId="86" xfId="12" applyFont="1" applyFill="1" applyBorder="1"/>
    <xf numFmtId="168" fontId="52" fillId="14" borderId="0" xfId="12" applyFont="1" applyFill="1" applyBorder="1"/>
    <xf numFmtId="168" fontId="48" fillId="14" borderId="86" xfId="12" applyFont="1" applyFill="1" applyBorder="1" applyAlignment="1"/>
    <xf numFmtId="168" fontId="44" fillId="15" borderId="0" xfId="12" applyFont="1" applyFill="1" applyBorder="1" applyAlignment="1">
      <alignment wrapText="1"/>
    </xf>
    <xf numFmtId="168" fontId="54" fillId="14" borderId="0" xfId="12" applyFont="1" applyFill="1" applyBorder="1"/>
    <xf numFmtId="168" fontId="52" fillId="0" borderId="0" xfId="11" applyFont="1"/>
    <xf numFmtId="168" fontId="44" fillId="16" borderId="87" xfId="12" applyFont="1" applyFill="1" applyBorder="1" applyAlignment="1" applyProtection="1">
      <alignment horizontal="center" vertical="center" wrapText="1"/>
      <protection locked="0"/>
    </xf>
    <xf numFmtId="168" fontId="44" fillId="16" borderId="89" xfId="12" applyFont="1" applyFill="1" applyBorder="1" applyAlignment="1" applyProtection="1">
      <alignment vertical="center" wrapText="1"/>
    </xf>
    <xf numFmtId="168" fontId="44" fillId="16" borderId="87" xfId="12" applyFont="1" applyFill="1" applyBorder="1" applyAlignment="1" applyProtection="1">
      <alignment horizontal="left" vertical="center" wrapText="1"/>
    </xf>
    <xf numFmtId="168" fontId="44" fillId="16" borderId="87" xfId="12" applyFont="1" applyFill="1" applyBorder="1" applyAlignment="1" applyProtection="1">
      <alignment horizontal="center" vertical="center" wrapText="1"/>
    </xf>
    <xf numFmtId="168" fontId="44" fillId="16" borderId="88" xfId="12" applyFont="1" applyFill="1" applyBorder="1" applyAlignment="1" applyProtection="1">
      <alignment horizontal="center" vertical="center" wrapText="1"/>
    </xf>
    <xf numFmtId="168" fontId="44" fillId="16" borderId="87" xfId="12" applyFont="1" applyFill="1" applyBorder="1" applyAlignment="1" applyProtection="1">
      <alignment horizontal="center" wrapText="1"/>
    </xf>
    <xf numFmtId="168" fontId="44" fillId="16" borderId="89" xfId="12" applyFont="1" applyFill="1" applyBorder="1" applyAlignment="1" applyProtection="1">
      <alignment horizontal="center" wrapText="1"/>
    </xf>
    <xf numFmtId="168" fontId="44" fillId="16" borderId="90" xfId="12" applyFont="1" applyFill="1" applyBorder="1" applyAlignment="1" applyProtection="1">
      <alignment horizontal="center" vertical="center" wrapText="1"/>
    </xf>
    <xf numFmtId="168" fontId="44" fillId="16" borderId="86" xfId="12" applyFont="1" applyFill="1" applyBorder="1" applyAlignment="1" applyProtection="1">
      <alignment horizontal="center" vertical="center" wrapText="1"/>
    </xf>
    <xf numFmtId="168" fontId="44" fillId="16" borderId="87" xfId="12" applyFont="1" applyFill="1" applyBorder="1" applyAlignment="1">
      <alignment vertical="center" wrapText="1"/>
    </xf>
    <xf numFmtId="168" fontId="44" fillId="16" borderId="91" xfId="12" applyFont="1" applyFill="1" applyBorder="1" applyAlignment="1">
      <alignment vertical="center" wrapText="1"/>
    </xf>
    <xf numFmtId="168" fontId="61" fillId="0" borderId="92" xfId="12" applyFont="1" applyFill="1" applyBorder="1" applyAlignment="1">
      <alignment vertical="center" wrapText="1"/>
    </xf>
    <xf numFmtId="168" fontId="61" fillId="0" borderId="89" xfId="12" applyFont="1" applyFill="1" applyBorder="1" applyAlignment="1">
      <alignment vertical="center" wrapText="1"/>
    </xf>
    <xf numFmtId="168" fontId="52" fillId="14" borderId="0" xfId="12" applyFont="1" applyFill="1" applyBorder="1" applyAlignment="1">
      <alignment vertical="center" wrapText="1"/>
    </xf>
    <xf numFmtId="168" fontId="49" fillId="16" borderId="93" xfId="12" applyFont="1" applyFill="1" applyBorder="1" applyAlignment="1" applyProtection="1">
      <alignment horizontal="center" vertical="center" wrapText="1"/>
    </xf>
    <xf numFmtId="168" fontId="44" fillId="16" borderId="94" xfId="12" applyFont="1" applyFill="1" applyBorder="1" applyAlignment="1">
      <alignment vertical="center"/>
    </xf>
    <xf numFmtId="168" fontId="44" fillId="16" borderId="95" xfId="12" applyFont="1" applyFill="1" applyBorder="1" applyAlignment="1">
      <alignment wrapText="1"/>
    </xf>
    <xf numFmtId="168" fontId="44" fillId="16" borderId="95" xfId="12" applyFont="1" applyFill="1" applyBorder="1"/>
    <xf numFmtId="168" fontId="44" fillId="16" borderId="95" xfId="12" applyFont="1" applyFill="1" applyBorder="1" applyAlignment="1" applyProtection="1">
      <alignment horizontal="center" wrapText="1"/>
    </xf>
    <xf numFmtId="168" fontId="44" fillId="16" borderId="96" xfId="12" applyFont="1" applyFill="1" applyBorder="1" applyAlignment="1" applyProtection="1">
      <alignment horizontal="center" wrapText="1"/>
    </xf>
    <xf numFmtId="168" fontId="52" fillId="16" borderId="97" xfId="12" applyFont="1" applyFill="1" applyBorder="1"/>
    <xf numFmtId="168" fontId="52" fillId="16" borderId="98" xfId="12" applyFont="1" applyFill="1" applyBorder="1"/>
    <xf numFmtId="168" fontId="44" fillId="16" borderId="94" xfId="12" applyFont="1" applyFill="1" applyBorder="1" applyAlignment="1" applyProtection="1">
      <alignment horizontal="center" wrapText="1"/>
    </xf>
    <xf numFmtId="168" fontId="44" fillId="16" borderId="0" xfId="12" applyFont="1" applyFill="1" applyBorder="1"/>
    <xf numFmtId="168" fontId="52" fillId="16" borderId="0" xfId="12" applyFont="1" applyFill="1" applyBorder="1"/>
    <xf numFmtId="168" fontId="52" fillId="16" borderId="0" xfId="12" applyFill="1" applyBorder="1"/>
    <xf numFmtId="168" fontId="52" fillId="16" borderId="0" xfId="12" applyFont="1" applyFill="1" applyBorder="1" applyAlignment="1" applyProtection="1">
      <alignment horizontal="left" vertical="center"/>
    </xf>
    <xf numFmtId="168" fontId="52" fillId="16" borderId="98" xfId="12" applyFill="1" applyBorder="1"/>
    <xf numFmtId="168" fontId="52" fillId="0" borderId="97" xfId="12" applyFill="1" applyBorder="1"/>
    <xf numFmtId="168" fontId="52" fillId="0" borderId="0" xfId="12" applyFill="1" applyBorder="1"/>
    <xf numFmtId="168" fontId="52" fillId="0" borderId="98" xfId="12" applyFill="1" applyBorder="1"/>
    <xf numFmtId="168" fontId="57" fillId="16" borderId="99" xfId="12" applyFont="1" applyFill="1" applyBorder="1" applyAlignment="1" applyProtection="1">
      <alignment horizontal="center" vertical="center"/>
    </xf>
    <xf numFmtId="168" fontId="52" fillId="16" borderId="0" xfId="12" applyFont="1" applyFill="1" applyBorder="1" applyAlignment="1" applyProtection="1">
      <alignment vertical="center"/>
    </xf>
    <xf numFmtId="168" fontId="52" fillId="16" borderId="0" xfId="12" applyFont="1" applyFill="1" applyBorder="1" applyAlignment="1">
      <alignment wrapText="1"/>
    </xf>
    <xf numFmtId="168" fontId="60" fillId="16" borderId="0" xfId="12" applyFont="1" applyFill="1" applyBorder="1" applyAlignment="1" applyProtection="1">
      <alignment horizontal="center" wrapText="1"/>
    </xf>
    <xf numFmtId="168" fontId="44" fillId="16" borderId="0" xfId="12" applyFont="1" applyFill="1" applyBorder="1" applyAlignment="1" applyProtection="1">
      <alignment horizontal="center" wrapText="1"/>
    </xf>
    <xf numFmtId="168" fontId="44" fillId="16" borderId="98" xfId="12" applyFont="1" applyFill="1" applyBorder="1" applyAlignment="1" applyProtection="1">
      <alignment horizontal="center" wrapText="1"/>
    </xf>
    <xf numFmtId="168" fontId="62" fillId="16" borderId="97" xfId="12" applyFont="1" applyFill="1" applyBorder="1" applyAlignment="1" applyProtection="1">
      <alignment horizontal="left" wrapText="1"/>
    </xf>
    <xf numFmtId="168" fontId="44" fillId="16" borderId="98" xfId="12" applyFont="1" applyFill="1" applyBorder="1"/>
    <xf numFmtId="168" fontId="44" fillId="0" borderId="0" xfId="12" applyFont="1" applyFill="1" applyBorder="1"/>
    <xf numFmtId="168" fontId="44" fillId="0" borderId="100" xfId="12" applyFont="1" applyFill="1" applyBorder="1"/>
    <xf numFmtId="2" fontId="34" fillId="0" borderId="8" xfId="14" applyNumberFormat="1" applyFont="1" applyFill="1" applyBorder="1" applyAlignment="1" applyProtection="1">
      <alignment horizontal="center" vertical="center"/>
      <protection locked="0"/>
    </xf>
    <xf numFmtId="1" fontId="2" fillId="0" borderId="6" xfId="14" applyNumberFormat="1" applyFont="1" applyFill="1" applyBorder="1" applyAlignment="1" applyProtection="1">
      <alignment horizontal="center" vertical="center"/>
      <protection locked="0"/>
    </xf>
    <xf numFmtId="49" fontId="2" fillId="0" borderId="6" xfId="14" applyNumberFormat="1" applyFont="1" applyFill="1" applyBorder="1" applyAlignment="1" applyProtection="1">
      <alignment horizontal="center" vertical="center"/>
      <protection locked="0"/>
    </xf>
    <xf numFmtId="2" fontId="2" fillId="0" borderId="6" xfId="14" applyNumberFormat="1" applyFont="1" applyFill="1" applyBorder="1" applyAlignment="1" applyProtection="1">
      <alignment horizontal="center" vertical="center" wrapText="1"/>
      <protection locked="0"/>
    </xf>
    <xf numFmtId="2" fontId="2" fillId="0" borderId="6" xfId="14" applyNumberFormat="1" applyFont="1" applyFill="1" applyBorder="1" applyAlignment="1" applyProtection="1">
      <alignment horizontal="center" vertical="center"/>
      <protection locked="0"/>
    </xf>
    <xf numFmtId="167" fontId="2" fillId="0" borderId="6" xfId="14" applyNumberFormat="1" applyFont="1" applyFill="1" applyBorder="1" applyAlignment="1" applyProtection="1">
      <alignment horizontal="center" vertical="center"/>
      <protection locked="0"/>
    </xf>
    <xf numFmtId="2" fontId="2" fillId="3" borderId="6" xfId="14" applyNumberFormat="1" applyFont="1" applyFill="1" applyBorder="1" applyAlignment="1" applyProtection="1">
      <alignment horizontal="center" vertical="center"/>
      <protection locked="0"/>
    </xf>
    <xf numFmtId="2" fontId="2" fillId="3" borderId="51" xfId="14" applyNumberFormat="1" applyFont="1" applyFill="1" applyBorder="1" applyAlignment="1" applyProtection="1">
      <alignment horizontal="center" vertical="center"/>
      <protection locked="0"/>
    </xf>
    <xf numFmtId="2" fontId="2" fillId="11" borderId="8" xfId="14" applyNumberFormat="1" applyFont="1" applyFill="1" applyBorder="1" applyAlignment="1" applyProtection="1">
      <alignment horizontal="center" vertical="center"/>
      <protection locked="0"/>
    </xf>
    <xf numFmtId="2" fontId="2" fillId="11" borderId="74" xfId="14" applyNumberFormat="1" applyFont="1" applyFill="1" applyBorder="1" applyAlignment="1" applyProtection="1">
      <alignment horizontal="center" vertical="center"/>
      <protection locked="0"/>
    </xf>
    <xf numFmtId="2" fontId="2" fillId="0" borderId="8" xfId="14" applyNumberFormat="1" applyFont="1" applyBorder="1" applyAlignment="1">
      <alignment horizontal="left" vertical="center" wrapText="1"/>
    </xf>
    <xf numFmtId="2" fontId="2" fillId="0" borderId="6" xfId="14" applyNumberFormat="1" applyFont="1" applyBorder="1" applyAlignment="1">
      <alignment horizontal="center" vertical="center"/>
    </xf>
    <xf numFmtId="2" fontId="2" fillId="0" borderId="6" xfId="14" applyNumberFormat="1" applyFont="1" applyBorder="1" applyAlignment="1">
      <alignment horizontal="left" vertical="center"/>
    </xf>
    <xf numFmtId="2" fontId="2" fillId="0" borderId="75" xfId="14" applyNumberFormat="1" applyFont="1" applyFill="1" applyBorder="1" applyAlignment="1" applyProtection="1">
      <alignment horizontal="center" vertical="center"/>
      <protection locked="0"/>
    </xf>
    <xf numFmtId="2" fontId="2" fillId="0" borderId="51" xfId="14" applyNumberFormat="1" applyFont="1" applyFill="1" applyBorder="1" applyAlignment="1" applyProtection="1">
      <alignment horizontal="center" vertical="center"/>
      <protection locked="0"/>
    </xf>
    <xf numFmtId="2" fontId="21" fillId="0" borderId="76" xfId="14" applyNumberFormat="1" applyFont="1" applyFill="1" applyBorder="1"/>
    <xf numFmtId="2" fontId="21" fillId="0" borderId="77" xfId="14" applyNumberFormat="1" applyFont="1" applyFill="1" applyBorder="1"/>
    <xf numFmtId="2" fontId="21" fillId="0" borderId="78" xfId="14" applyNumberFormat="1" applyFont="1" applyFill="1" applyBorder="1"/>
    <xf numFmtId="2" fontId="34" fillId="2" borderId="4" xfId="14" applyNumberFormat="1" applyFont="1" applyFill="1" applyBorder="1" applyAlignment="1" applyProtection="1">
      <alignment horizontal="center" vertical="center"/>
      <protection locked="0"/>
    </xf>
    <xf numFmtId="2" fontId="30" fillId="2" borderId="25" xfId="14" applyNumberFormat="1" applyFont="1" applyFill="1" applyBorder="1" applyAlignment="1" applyProtection="1">
      <alignment horizontal="center" vertical="center"/>
      <protection locked="0"/>
    </xf>
    <xf numFmtId="1" fontId="30" fillId="2" borderId="0" xfId="14" applyNumberFormat="1" applyFont="1" applyFill="1" applyBorder="1" applyAlignment="1" applyProtection="1">
      <alignment horizontal="center" vertical="center"/>
      <protection locked="0"/>
    </xf>
    <xf numFmtId="2" fontId="30" fillId="2" borderId="0" xfId="14" applyNumberFormat="1" applyFont="1" applyFill="1" applyBorder="1" applyAlignment="1" applyProtection="1">
      <alignment horizontal="center" vertical="center"/>
      <protection locked="0"/>
    </xf>
    <xf numFmtId="2" fontId="30" fillId="2" borderId="5" xfId="14" applyNumberFormat="1" applyFont="1" applyFill="1" applyBorder="1" applyAlignment="1" applyProtection="1">
      <alignment horizontal="center" vertical="center"/>
      <protection locked="0"/>
    </xf>
    <xf numFmtId="2" fontId="2" fillId="0" borderId="8" xfId="14" applyNumberFormat="1" applyFont="1" applyBorder="1" applyAlignment="1">
      <alignment horizontal="left" vertical="center"/>
    </xf>
    <xf numFmtId="0" fontId="30" fillId="2" borderId="4" xfId="14" applyFont="1" applyFill="1" applyBorder="1"/>
    <xf numFmtId="0" fontId="30" fillId="2" borderId="25" xfId="14" applyFont="1" applyFill="1" applyBorder="1" applyAlignment="1">
      <alignment wrapText="1"/>
    </xf>
    <xf numFmtId="0" fontId="30" fillId="2" borderId="0" xfId="14" applyFont="1" applyFill="1" applyBorder="1"/>
    <xf numFmtId="2" fontId="30" fillId="2" borderId="0" xfId="14" applyNumberFormat="1" applyFont="1" applyFill="1" applyBorder="1"/>
    <xf numFmtId="2" fontId="30" fillId="2" borderId="5" xfId="14" applyNumberFormat="1" applyFont="1" applyFill="1" applyBorder="1"/>
    <xf numFmtId="168" fontId="52" fillId="0" borderId="0" xfId="12" applyFill="1"/>
    <xf numFmtId="0" fontId="2" fillId="2" borderId="4" xfId="14" applyFill="1" applyBorder="1"/>
    <xf numFmtId="0" fontId="2" fillId="2" borderId="25" xfId="14" applyFont="1" applyFill="1" applyBorder="1" applyAlignment="1">
      <alignment wrapText="1"/>
    </xf>
    <xf numFmtId="0" fontId="2" fillId="2" borderId="0" xfId="14" applyFont="1" applyFill="1" applyBorder="1"/>
    <xf numFmtId="2" fontId="2" fillId="2" borderId="0" xfId="14" applyNumberFormat="1" applyFont="1" applyFill="1" applyBorder="1"/>
    <xf numFmtId="2" fontId="2" fillId="2" borderId="5" xfId="14" applyNumberFormat="1" applyFont="1" applyFill="1" applyBorder="1"/>
    <xf numFmtId="2" fontId="2" fillId="0" borderId="47" xfId="14" applyNumberFormat="1" applyFont="1" applyBorder="1" applyAlignment="1">
      <alignment horizontal="left" vertical="center"/>
    </xf>
    <xf numFmtId="0" fontId="2" fillId="2" borderId="4" xfId="14" applyFill="1" applyBorder="1" applyAlignment="1">
      <alignment horizontal="left"/>
    </xf>
    <xf numFmtId="0" fontId="2" fillId="2" borderId="25" xfId="14" applyFill="1" applyBorder="1" applyAlignment="1">
      <alignment horizontal="left"/>
    </xf>
    <xf numFmtId="0" fontId="2" fillId="2" borderId="0" xfId="14" applyFill="1" applyBorder="1"/>
    <xf numFmtId="2" fontId="2" fillId="2" borderId="0" xfId="14" applyNumberFormat="1" applyFill="1" applyBorder="1"/>
    <xf numFmtId="2" fontId="2" fillId="2" borderId="5" xfId="14" applyNumberFormat="1" applyFill="1" applyBorder="1"/>
    <xf numFmtId="2" fontId="2" fillId="2" borderId="8" xfId="14" applyNumberFormat="1" applyFont="1" applyFill="1" applyBorder="1" applyAlignment="1">
      <alignment vertical="center"/>
    </xf>
    <xf numFmtId="2" fontId="2" fillId="2" borderId="6" xfId="14" applyNumberFormat="1" applyFont="1" applyFill="1" applyBorder="1" applyAlignment="1">
      <alignment horizontal="center" vertical="center"/>
    </xf>
    <xf numFmtId="0" fontId="2" fillId="2" borderId="4" xfId="14" applyFont="1" applyFill="1" applyBorder="1" applyAlignment="1" applyProtection="1">
      <alignment horizontal="left" wrapText="1"/>
    </xf>
    <xf numFmtId="2" fontId="2" fillId="0" borderId="69" xfId="14" applyNumberFormat="1" applyFont="1" applyBorder="1" applyAlignment="1">
      <alignment horizontal="left" vertical="center"/>
    </xf>
    <xf numFmtId="0" fontId="16" fillId="2" borderId="9" xfId="14" applyFont="1" applyFill="1" applyBorder="1" applyAlignment="1" applyProtection="1">
      <alignment horizontal="left" wrapText="1"/>
    </xf>
    <xf numFmtId="0" fontId="16" fillId="2" borderId="68" xfId="14" applyFont="1" applyFill="1" applyBorder="1" applyAlignment="1">
      <alignment horizontal="left"/>
    </xf>
    <xf numFmtId="0" fontId="16" fillId="2" borderId="10" xfId="14" applyFont="1" applyFill="1" applyBorder="1"/>
    <xf numFmtId="2" fontId="16" fillId="2" borderId="10" xfId="14" applyNumberFormat="1" applyFont="1" applyFill="1" applyBorder="1"/>
    <xf numFmtId="2" fontId="16" fillId="2" borderId="11" xfId="14" applyNumberFormat="1" applyFont="1" applyFill="1" applyBorder="1"/>
    <xf numFmtId="2" fontId="16" fillId="3" borderId="62" xfId="14" applyNumberFormat="1" applyFont="1" applyFill="1" applyBorder="1" applyAlignment="1">
      <alignment horizontal="left" vertical="center"/>
    </xf>
    <xf numFmtId="2" fontId="16" fillId="3" borderId="63" xfId="14" applyNumberFormat="1" applyFont="1" applyFill="1" applyBorder="1" applyAlignment="1">
      <alignment horizontal="center" vertical="center"/>
    </xf>
    <xf numFmtId="2" fontId="2" fillId="3" borderId="66" xfId="14" applyNumberFormat="1" applyFont="1" applyFill="1" applyBorder="1" applyAlignment="1">
      <alignment horizontal="left" vertical="center"/>
    </xf>
    <xf numFmtId="2" fontId="2" fillId="3" borderId="63" xfId="14" applyNumberFormat="1" applyFont="1" applyFill="1" applyBorder="1" applyAlignment="1" applyProtection="1">
      <alignment horizontal="center" vertical="center"/>
      <protection locked="0"/>
    </xf>
    <xf numFmtId="2" fontId="2" fillId="3" borderId="64" xfId="14" applyNumberFormat="1" applyFont="1" applyFill="1" applyBorder="1" applyAlignment="1" applyProtection="1">
      <alignment horizontal="center" vertical="center"/>
      <protection locked="0"/>
    </xf>
    <xf numFmtId="2" fontId="22" fillId="0" borderId="10" xfId="14" applyNumberFormat="1" applyFont="1" applyFill="1" applyBorder="1" applyAlignment="1" applyProtection="1">
      <alignment horizontal="center" vertical="center"/>
      <protection locked="0"/>
    </xf>
    <xf numFmtId="2" fontId="22" fillId="0" borderId="79" xfId="14" applyNumberFormat="1" applyFont="1" applyFill="1" applyBorder="1" applyAlignment="1" applyProtection="1">
      <alignment horizontal="center" vertical="center"/>
      <protection locked="0"/>
    </xf>
    <xf numFmtId="2" fontId="22" fillId="0" borderId="80" xfId="14" applyNumberFormat="1" applyFont="1" applyFill="1" applyBorder="1" applyAlignment="1" applyProtection="1">
      <alignment horizontal="center" vertical="center"/>
      <protection locked="0"/>
    </xf>
    <xf numFmtId="168" fontId="52" fillId="16" borderId="97" xfId="12" applyFill="1" applyBorder="1"/>
    <xf numFmtId="168" fontId="44" fillId="0" borderId="98" xfId="12" applyFont="1" applyFill="1" applyBorder="1"/>
    <xf numFmtId="168" fontId="49" fillId="16" borderId="99" xfId="12" applyFont="1" applyFill="1" applyBorder="1" applyAlignment="1" applyProtection="1">
      <alignment horizontal="center" vertical="center" wrapText="1"/>
    </xf>
    <xf numFmtId="168" fontId="44" fillId="16" borderId="0" xfId="12" applyFont="1" applyFill="1" applyBorder="1" applyAlignment="1">
      <alignment vertical="center"/>
    </xf>
    <xf numFmtId="168" fontId="44" fillId="16" borderId="97" xfId="12" applyFont="1" applyFill="1" applyBorder="1" applyAlignment="1" applyProtection="1">
      <alignment horizontal="center" wrapText="1"/>
    </xf>
    <xf numFmtId="2" fontId="2" fillId="0" borderId="8" xfId="14" applyNumberFormat="1" applyFont="1" applyFill="1" applyBorder="1" applyAlignment="1" applyProtection="1">
      <alignment horizontal="center" vertical="center"/>
      <protection locked="0"/>
    </xf>
    <xf numFmtId="2" fontId="2" fillId="0" borderId="74" xfId="14" applyNumberFormat="1" applyFont="1" applyFill="1" applyBorder="1" applyAlignment="1" applyProtection="1">
      <alignment horizontal="center" vertical="center"/>
      <protection locked="0"/>
    </xf>
    <xf numFmtId="168" fontId="63" fillId="16" borderId="0" xfId="12" applyFont="1" applyFill="1" applyBorder="1"/>
    <xf numFmtId="168" fontId="63" fillId="16" borderId="98" xfId="12" applyFont="1" applyFill="1" applyBorder="1"/>
    <xf numFmtId="168" fontId="63" fillId="0" borderId="0" xfId="12" applyFont="1" applyFill="1" applyBorder="1"/>
    <xf numFmtId="168" fontId="63" fillId="0" borderId="98" xfId="12" applyFont="1" applyFill="1" applyBorder="1"/>
    <xf numFmtId="168" fontId="51" fillId="16" borderId="99" xfId="12" applyFont="1" applyFill="1" applyBorder="1" applyAlignment="1" applyProtection="1">
      <alignment horizontal="center" vertical="center"/>
    </xf>
    <xf numFmtId="168" fontId="52" fillId="16" borderId="0" xfId="12" applyFont="1" applyFill="1" applyBorder="1" applyAlignment="1" applyProtection="1">
      <alignment vertical="center"/>
      <protection locked="0"/>
    </xf>
    <xf numFmtId="2" fontId="27" fillId="2" borderId="25" xfId="14" applyNumberFormat="1" applyFont="1" applyFill="1" applyBorder="1" applyAlignment="1" applyProtection="1">
      <alignment horizontal="left" vertical="center"/>
      <protection locked="0"/>
    </xf>
    <xf numFmtId="2" fontId="2" fillId="0" borderId="6" xfId="15" applyNumberFormat="1" applyFont="1" applyFill="1" applyBorder="1" applyAlignment="1" applyProtection="1">
      <alignment horizontal="center" vertical="center"/>
      <protection locked="0"/>
    </xf>
    <xf numFmtId="0" fontId="2" fillId="2" borderId="0" xfId="14" applyFill="1" applyBorder="1" applyAlignment="1">
      <alignment horizontal="left"/>
    </xf>
    <xf numFmtId="2" fontId="21" fillId="0" borderId="0" xfId="14" applyNumberFormat="1" applyFont="1" applyFill="1" applyBorder="1"/>
    <xf numFmtId="168" fontId="51" fillId="16" borderId="88" xfId="12" applyFont="1" applyFill="1" applyBorder="1" applyAlignment="1" applyProtection="1">
      <alignment horizontal="center" vertical="center"/>
    </xf>
    <xf numFmtId="168" fontId="52" fillId="16" borderId="86" xfId="12" applyFont="1" applyFill="1" applyBorder="1" applyAlignment="1" applyProtection="1">
      <alignment horizontal="left" vertical="center"/>
    </xf>
    <xf numFmtId="168" fontId="52" fillId="16" borderId="86" xfId="12" applyFill="1" applyBorder="1"/>
    <xf numFmtId="168" fontId="52" fillId="16" borderId="90" xfId="12" applyFill="1" applyBorder="1"/>
    <xf numFmtId="168" fontId="52" fillId="16" borderId="101" xfId="12" applyFill="1" applyBorder="1"/>
    <xf numFmtId="168" fontId="44" fillId="16" borderId="86" xfId="12" applyFont="1" applyFill="1" applyBorder="1"/>
    <xf numFmtId="168" fontId="44" fillId="16" borderId="90" xfId="12" applyFont="1" applyFill="1" applyBorder="1"/>
    <xf numFmtId="168" fontId="44" fillId="0" borderId="86" xfId="12" applyFont="1" applyFill="1" applyBorder="1"/>
    <xf numFmtId="168" fontId="44" fillId="0" borderId="90" xfId="12" applyFont="1" applyFill="1" applyBorder="1"/>
    <xf numFmtId="168" fontId="57" fillId="14" borderId="0" xfId="12" applyFont="1" applyFill="1" applyBorder="1" applyAlignment="1"/>
    <xf numFmtId="168" fontId="64" fillId="14" borderId="0" xfId="12" applyFont="1" applyFill="1" applyBorder="1"/>
    <xf numFmtId="168" fontId="57" fillId="14" borderId="0" xfId="12" applyFont="1" applyFill="1" applyBorder="1"/>
    <xf numFmtId="168" fontId="44" fillId="14" borderId="0" xfId="12" applyFont="1" applyFill="1" applyBorder="1" applyAlignment="1" applyProtection="1">
      <protection locked="0"/>
    </xf>
    <xf numFmtId="168" fontId="52" fillId="14" borderId="0" xfId="12" applyFont="1" applyFill="1" applyBorder="1" applyProtection="1">
      <protection locked="0"/>
    </xf>
    <xf numFmtId="168" fontId="52" fillId="0" borderId="0" xfId="12" applyFont="1" applyFill="1"/>
    <xf numFmtId="168" fontId="44" fillId="0" borderId="0" xfId="12" applyFont="1" applyFill="1"/>
    <xf numFmtId="170" fontId="52" fillId="0" borderId="0" xfId="12" applyNumberFormat="1" applyFont="1" applyFill="1"/>
    <xf numFmtId="1" fontId="12" fillId="6" borderId="39" xfId="1" applyNumberFormat="1" applyFont="1" applyFill="1" applyBorder="1" applyAlignment="1" applyProtection="1">
      <alignment horizontal="center"/>
    </xf>
    <xf numFmtId="1" fontId="16" fillId="6" borderId="39" xfId="1" applyNumberFormat="1" applyFont="1" applyFill="1" applyBorder="1" applyAlignment="1" applyProtection="1">
      <alignment horizontal="center"/>
    </xf>
    <xf numFmtId="1" fontId="12" fillId="0" borderId="54" xfId="1" applyNumberFormat="1" applyFont="1" applyFill="1" applyBorder="1" applyAlignment="1" applyProtection="1">
      <alignment horizontal="center" vertical="center"/>
      <protection locked="0"/>
    </xf>
    <xf numFmtId="1" fontId="9" fillId="2" borderId="0" xfId="1" applyNumberFormat="1" applyFont="1" applyFill="1" applyBorder="1" applyAlignment="1" applyProtection="1">
      <alignment horizontal="left" vertical="center"/>
      <protection locked="0"/>
    </xf>
    <xf numFmtId="171" fontId="44" fillId="14" borderId="6" xfId="12" applyNumberFormat="1" applyFont="1" applyFill="1" applyBorder="1" applyAlignment="1" applyProtection="1">
      <protection locked="0"/>
    </xf>
    <xf numFmtId="170" fontId="44" fillId="14" borderId="6" xfId="12" applyNumberFormat="1" applyFont="1" applyFill="1" applyBorder="1" applyAlignment="1" applyProtection="1">
      <protection locked="0"/>
    </xf>
    <xf numFmtId="2" fontId="27" fillId="4" borderId="36" xfId="1" applyNumberFormat="1" applyFont="1" applyFill="1" applyBorder="1" applyAlignment="1" applyProtection="1">
      <alignment horizontal="center" vertical="center"/>
      <protection locked="0"/>
    </xf>
    <xf numFmtId="2" fontId="19" fillId="5" borderId="36" xfId="1" applyNumberFormat="1" applyFont="1" applyFill="1" applyBorder="1" applyAlignment="1" applyProtection="1">
      <alignment horizontal="center" vertical="center"/>
      <protection locked="0"/>
    </xf>
    <xf numFmtId="2" fontId="2" fillId="3" borderId="49" xfId="1" applyNumberFormat="1" applyFont="1" applyFill="1" applyBorder="1" applyAlignment="1" applyProtection="1">
      <alignment horizontal="center" vertical="center"/>
      <protection locked="0"/>
    </xf>
    <xf numFmtId="14" fontId="0" fillId="0" borderId="0" xfId="0" applyNumberFormat="1"/>
    <xf numFmtId="0" fontId="8" fillId="0" borderId="0" xfId="1" applyFont="1" applyFill="1" applyBorder="1" applyAlignment="1" applyProtection="1">
      <alignment horizontal="center" vertical="center" wrapText="1"/>
      <protection locked="0"/>
    </xf>
    <xf numFmtId="0" fontId="5" fillId="0" borderId="0" xfId="2" applyAlignment="1" applyProtection="1"/>
    <xf numFmtId="14" fontId="43" fillId="0" borderId="0" xfId="0" applyNumberFormat="1" applyFont="1"/>
    <xf numFmtId="49" fontId="2" fillId="2" borderId="41" xfId="1" applyNumberFormat="1" applyFont="1" applyFill="1" applyBorder="1" applyAlignment="1" applyProtection="1">
      <alignment horizontal="center" vertical="center" wrapText="1"/>
      <protection locked="0"/>
    </xf>
    <xf numFmtId="0" fontId="2" fillId="2" borderId="41" xfId="1" applyFont="1" applyFill="1" applyBorder="1" applyAlignment="1" applyProtection="1">
      <alignment horizontal="center" vertical="center"/>
      <protection locked="0"/>
    </xf>
    <xf numFmtId="0" fontId="2" fillId="2" borderId="6" xfId="1" applyFont="1" applyFill="1" applyBorder="1" applyAlignment="1" applyProtection="1">
      <alignment horizontal="center" vertical="center"/>
      <protection locked="0"/>
    </xf>
    <xf numFmtId="2" fontId="2" fillId="4" borderId="6" xfId="1" applyNumberFormat="1" applyFont="1" applyFill="1" applyBorder="1" applyAlignment="1" applyProtection="1">
      <alignment horizontal="center" vertical="center"/>
      <protection locked="0"/>
    </xf>
    <xf numFmtId="0" fontId="2" fillId="2" borderId="52" xfId="1" applyFont="1" applyFill="1" applyBorder="1" applyAlignment="1" applyProtection="1">
      <alignment horizontal="center" vertical="center"/>
      <protection locked="0"/>
    </xf>
    <xf numFmtId="2" fontId="2" fillId="4" borderId="52" xfId="1" applyNumberFormat="1" applyFont="1" applyFill="1" applyBorder="1" applyAlignment="1" applyProtection="1">
      <alignment horizontal="center" vertical="center"/>
      <protection locked="0"/>
    </xf>
    <xf numFmtId="2" fontId="2" fillId="0" borderId="52" xfId="1" applyNumberFormat="1" applyFont="1" applyFill="1" applyBorder="1" applyAlignment="1" applyProtection="1">
      <alignment horizontal="center" vertical="center"/>
      <protection locked="0"/>
    </xf>
    <xf numFmtId="2" fontId="2" fillId="0" borderId="57" xfId="1" applyNumberFormat="1" applyFont="1" applyFill="1" applyBorder="1" applyAlignment="1" applyProtection="1">
      <alignment horizontal="center" vertical="center"/>
      <protection locked="0"/>
    </xf>
    <xf numFmtId="0" fontId="2" fillId="3" borderId="8" xfId="1" applyFont="1" applyFill="1" applyBorder="1" applyAlignment="1" applyProtection="1">
      <alignment horizontal="center" vertical="center"/>
      <protection locked="0"/>
    </xf>
    <xf numFmtId="0" fontId="2" fillId="3" borderId="6" xfId="1" applyFont="1" applyFill="1" applyBorder="1" applyAlignment="1" applyProtection="1">
      <alignment horizontal="left" vertical="center" wrapText="1"/>
      <protection locked="0"/>
    </xf>
    <xf numFmtId="0" fontId="2" fillId="3" borderId="6" xfId="1" applyFont="1" applyFill="1" applyBorder="1" applyAlignment="1" applyProtection="1">
      <alignment horizontal="center" vertical="center"/>
      <protection locked="0"/>
    </xf>
    <xf numFmtId="2" fontId="2" fillId="3" borderId="51" xfId="1" applyNumberFormat="1" applyFont="1" applyFill="1" applyBorder="1" applyAlignment="1" applyProtection="1">
      <alignment horizontal="center" vertical="center"/>
      <protection locked="0"/>
    </xf>
    <xf numFmtId="165" fontId="2" fillId="4" borderId="6" xfId="1" applyNumberFormat="1" applyFont="1" applyFill="1" applyBorder="1" applyAlignment="1" applyProtection="1">
      <alignment horizontal="center" vertical="center"/>
      <protection locked="0"/>
    </xf>
    <xf numFmtId="0" fontId="2" fillId="6" borderId="8" xfId="1" applyFont="1" applyFill="1" applyBorder="1" applyAlignment="1" applyProtection="1">
      <alignment horizontal="center" vertical="center"/>
      <protection locked="0"/>
    </xf>
    <xf numFmtId="0" fontId="2" fillId="6" borderId="6" xfId="1" applyFont="1" applyFill="1" applyBorder="1" applyAlignment="1" applyProtection="1">
      <alignment horizontal="left" vertical="center" wrapText="1"/>
      <protection locked="0"/>
    </xf>
    <xf numFmtId="165" fontId="2" fillId="6" borderId="6" xfId="1" applyNumberFormat="1" applyFont="1" applyFill="1" applyBorder="1" applyAlignment="1" applyProtection="1">
      <alignment horizontal="center" vertical="center"/>
      <protection locked="0"/>
    </xf>
    <xf numFmtId="165" fontId="2" fillId="6" borderId="51" xfId="1" applyNumberFormat="1" applyFont="1" applyFill="1" applyBorder="1" applyAlignment="1" applyProtection="1">
      <alignment horizontal="center" vertical="center"/>
      <protection locked="0"/>
    </xf>
    <xf numFmtId="165" fontId="2" fillId="2" borderId="6" xfId="1" applyNumberFormat="1" applyFont="1" applyFill="1" applyBorder="1" applyAlignment="1" applyProtection="1">
      <alignment horizontal="center" vertical="center"/>
      <protection locked="0"/>
    </xf>
    <xf numFmtId="165" fontId="2" fillId="2" borderId="51" xfId="1" applyNumberFormat="1" applyFont="1" applyFill="1" applyBorder="1" applyAlignment="1" applyProtection="1">
      <alignment horizontal="center" vertical="center"/>
      <protection locked="0"/>
    </xf>
    <xf numFmtId="165" fontId="2" fillId="0" borderId="6" xfId="1" applyNumberFormat="1" applyFont="1" applyFill="1" applyBorder="1" applyAlignment="1" applyProtection="1">
      <alignment horizontal="center" vertical="center"/>
      <protection locked="0"/>
    </xf>
    <xf numFmtId="49" fontId="2" fillId="2" borderId="63" xfId="1" applyNumberFormat="1" applyFont="1" applyFill="1" applyBorder="1" applyAlignment="1" applyProtection="1">
      <alignment horizontal="center" vertical="center" wrapText="1"/>
      <protection locked="0"/>
    </xf>
    <xf numFmtId="0" fontId="2" fillId="2" borderId="63" xfId="1" applyFont="1" applyFill="1" applyBorder="1" applyAlignment="1" applyProtection="1">
      <alignment horizontal="center" vertical="center"/>
      <protection locked="0"/>
    </xf>
    <xf numFmtId="2" fontId="2" fillId="4" borderId="63" xfId="1" applyNumberFormat="1" applyFont="1" applyFill="1" applyBorder="1" applyAlignment="1" applyProtection="1">
      <alignment horizontal="center" vertical="center"/>
      <protection locked="0"/>
    </xf>
    <xf numFmtId="2" fontId="2" fillId="0" borderId="63" xfId="1" applyNumberFormat="1" applyFont="1" applyFill="1" applyBorder="1" applyAlignment="1" applyProtection="1">
      <alignment horizontal="center" vertical="center"/>
      <protection locked="0"/>
    </xf>
    <xf numFmtId="2" fontId="2" fillId="0" borderId="64" xfId="1" applyNumberFormat="1" applyFont="1" applyFill="1" applyBorder="1" applyAlignment="1" applyProtection="1">
      <alignment horizontal="center" vertical="center"/>
      <protection locked="0"/>
    </xf>
    <xf numFmtId="0" fontId="2" fillId="3" borderId="62" xfId="1" applyFont="1" applyFill="1" applyBorder="1" applyAlignment="1" applyProtection="1">
      <alignment horizontal="center" vertical="center"/>
      <protection locked="0"/>
    </xf>
    <xf numFmtId="0" fontId="2" fillId="3" borderId="63" xfId="1" applyFont="1" applyFill="1" applyBorder="1" applyAlignment="1" applyProtection="1">
      <alignment horizontal="left" vertical="center" wrapText="1"/>
      <protection locked="0"/>
    </xf>
    <xf numFmtId="49" fontId="2" fillId="2" borderId="6" xfId="1" applyNumberFormat="1" applyFont="1" applyFill="1" applyBorder="1" applyAlignment="1" applyProtection="1">
      <alignment horizontal="left" vertical="center" wrapText="1"/>
      <protection locked="0"/>
    </xf>
    <xf numFmtId="0" fontId="2" fillId="0" borderId="41" xfId="1" applyFont="1" applyBorder="1" applyAlignment="1" applyProtection="1">
      <alignment horizontal="center" vertical="center"/>
    </xf>
    <xf numFmtId="2" fontId="2" fillId="4" borderId="41" xfId="1" applyNumberFormat="1" applyFont="1" applyFill="1" applyBorder="1" applyAlignment="1" applyProtection="1">
      <alignment horizontal="center" vertical="center"/>
      <protection locked="0"/>
    </xf>
    <xf numFmtId="0" fontId="2" fillId="0" borderId="6" xfId="1" applyFont="1" applyBorder="1" applyAlignment="1" applyProtection="1">
      <alignment horizontal="center" vertical="center"/>
    </xf>
    <xf numFmtId="0" fontId="2" fillId="3" borderId="55" xfId="1" applyFont="1" applyFill="1" applyBorder="1" applyAlignment="1" applyProtection="1">
      <alignment horizontal="center" vertical="center"/>
    </xf>
    <xf numFmtId="0" fontId="2" fillId="3" borderId="36" xfId="1" applyFont="1" applyFill="1" applyBorder="1" applyAlignment="1" applyProtection="1">
      <alignment horizontal="left" vertical="center"/>
    </xf>
    <xf numFmtId="0" fontId="2" fillId="3" borderId="62" xfId="1" applyFont="1" applyFill="1" applyBorder="1" applyAlignment="1" applyProtection="1">
      <alignment horizontal="center" vertical="center"/>
    </xf>
    <xf numFmtId="49" fontId="2" fillId="3" borderId="63" xfId="1" applyNumberFormat="1" applyFont="1" applyFill="1" applyBorder="1" applyAlignment="1" applyProtection="1">
      <alignment horizontal="center" vertical="center" wrapText="1"/>
    </xf>
    <xf numFmtId="0" fontId="2" fillId="3" borderId="69" xfId="1" applyFont="1" applyFill="1" applyBorder="1" applyAlignment="1" applyProtection="1">
      <alignment horizontal="center" vertical="center"/>
    </xf>
    <xf numFmtId="49" fontId="2" fillId="3" borderId="52" xfId="1" applyNumberFormat="1" applyFont="1" applyFill="1" applyBorder="1" applyAlignment="1" applyProtection="1">
      <alignment horizontal="center" vertical="center" wrapText="1"/>
    </xf>
    <xf numFmtId="2" fontId="2" fillId="3" borderId="52" xfId="1" applyNumberFormat="1" applyFont="1" applyFill="1" applyBorder="1" applyAlignment="1" applyProtection="1">
      <alignment horizontal="center" vertical="center"/>
      <protection locked="0"/>
    </xf>
    <xf numFmtId="2" fontId="2" fillId="3" borderId="57" xfId="1" applyNumberFormat="1" applyFont="1" applyFill="1" applyBorder="1" applyAlignment="1" applyProtection="1">
      <alignment horizontal="center" vertical="center"/>
      <protection locked="0"/>
    </xf>
    <xf numFmtId="0" fontId="2" fillId="3" borderId="40" xfId="1" applyFont="1" applyFill="1" applyBorder="1" applyAlignment="1" applyProtection="1">
      <alignment horizontal="left" vertical="center"/>
    </xf>
    <xf numFmtId="49" fontId="2" fillId="3" borderId="40" xfId="1" applyNumberFormat="1" applyFont="1" applyFill="1" applyBorder="1" applyAlignment="1" applyProtection="1">
      <alignment horizontal="center" vertical="center" wrapText="1"/>
    </xf>
    <xf numFmtId="0" fontId="2" fillId="3" borderId="41" xfId="1" applyFont="1" applyFill="1" applyBorder="1" applyAlignment="1" applyProtection="1">
      <alignment horizontal="center" vertical="center"/>
    </xf>
    <xf numFmtId="0" fontId="2" fillId="3" borderId="40" xfId="1" applyFont="1" applyFill="1" applyBorder="1" applyAlignment="1" applyProtection="1">
      <alignment horizontal="center" vertical="center"/>
    </xf>
    <xf numFmtId="165" fontId="2" fillId="4" borderId="40" xfId="1" applyNumberFormat="1" applyFont="1" applyFill="1" applyBorder="1" applyAlignment="1" applyProtection="1">
      <alignment horizontal="center" vertical="center"/>
      <protection locked="0"/>
    </xf>
    <xf numFmtId="165" fontId="2" fillId="3" borderId="40" xfId="1" applyNumberFormat="1" applyFont="1" applyFill="1" applyBorder="1" applyAlignment="1" applyProtection="1">
      <alignment horizontal="center" vertical="center"/>
      <protection locked="0"/>
    </xf>
    <xf numFmtId="165" fontId="2" fillId="3" borderId="61" xfId="1" applyNumberFormat="1" applyFont="1" applyFill="1" applyBorder="1" applyAlignment="1" applyProtection="1">
      <alignment horizontal="center" vertical="center"/>
      <protection locked="0"/>
    </xf>
    <xf numFmtId="0" fontId="2" fillId="3" borderId="63" xfId="1" applyFont="1" applyFill="1" applyBorder="1" applyAlignment="1" applyProtection="1">
      <alignment horizontal="left" vertical="center"/>
    </xf>
    <xf numFmtId="0" fontId="2" fillId="3" borderId="59" xfId="1" applyFont="1" applyFill="1" applyBorder="1" applyAlignment="1" applyProtection="1">
      <alignment horizontal="center" vertical="center"/>
    </xf>
    <xf numFmtId="0" fontId="2" fillId="3" borderId="63" xfId="1" applyFont="1" applyFill="1" applyBorder="1" applyAlignment="1" applyProtection="1">
      <alignment horizontal="center" vertical="center"/>
    </xf>
    <xf numFmtId="49" fontId="2" fillId="3" borderId="36" xfId="1" applyNumberFormat="1" applyFont="1" applyFill="1" applyBorder="1" applyAlignment="1" applyProtection="1">
      <alignment horizontal="center" vertical="center" wrapText="1"/>
    </xf>
    <xf numFmtId="0" fontId="2" fillId="3" borderId="36" xfId="1" applyFont="1" applyFill="1" applyBorder="1" applyAlignment="1" applyProtection="1">
      <alignment horizontal="center" vertical="center"/>
    </xf>
    <xf numFmtId="9" fontId="2" fillId="4" borderId="36" xfId="8" applyFont="1" applyFill="1" applyBorder="1" applyAlignment="1" applyProtection="1">
      <alignment horizontal="center" vertical="center"/>
      <protection locked="0"/>
    </xf>
    <xf numFmtId="9" fontId="2" fillId="3" borderId="49" xfId="8" applyFont="1" applyFill="1" applyBorder="1" applyAlignment="1" applyProtection="1">
      <alignment horizontal="center" vertical="center"/>
      <protection locked="0"/>
    </xf>
    <xf numFmtId="0" fontId="2" fillId="3" borderId="63" xfId="1" applyFont="1" applyFill="1" applyBorder="1" applyAlignment="1" applyProtection="1">
      <alignment horizontal="left" vertical="center" wrapText="1"/>
    </xf>
    <xf numFmtId="9" fontId="2" fillId="4" borderId="59" xfId="8" applyFont="1" applyFill="1" applyBorder="1" applyAlignment="1" applyProtection="1">
      <alignment horizontal="center" vertical="center"/>
      <protection locked="0"/>
    </xf>
    <xf numFmtId="14" fontId="9" fillId="0" borderId="0" xfId="1" applyNumberFormat="1" applyFont="1" applyFill="1" applyBorder="1" applyProtection="1">
      <protection locked="0"/>
    </xf>
    <xf numFmtId="0" fontId="9" fillId="0" borderId="0" xfId="1" applyFont="1" applyFill="1" applyBorder="1" applyProtection="1">
      <protection locked="0"/>
    </xf>
    <xf numFmtId="0" fontId="0" fillId="0" borderId="0" xfId="0" applyFill="1"/>
    <xf numFmtId="168" fontId="51" fillId="0" borderId="0" xfId="16"/>
    <xf numFmtId="2" fontId="30" fillId="0" borderId="8" xfId="14" applyNumberFormat="1" applyFont="1" applyFill="1" applyBorder="1" applyAlignment="1" applyProtection="1">
      <alignment horizontal="center" vertical="center"/>
      <protection locked="0"/>
    </xf>
    <xf numFmtId="172" fontId="2" fillId="3" borderId="6" xfId="14" applyNumberFormat="1" applyFont="1" applyFill="1" applyBorder="1" applyAlignment="1" applyProtection="1">
      <alignment horizontal="center" vertical="center"/>
      <protection locked="0"/>
    </xf>
    <xf numFmtId="1" fontId="2" fillId="0" borderId="8" xfId="14" applyNumberFormat="1" applyFont="1" applyFill="1" applyBorder="1" applyAlignment="1" applyProtection="1">
      <alignment horizontal="center" vertical="center"/>
      <protection locked="0"/>
    </xf>
    <xf numFmtId="1" fontId="2" fillId="0" borderId="74" xfId="14" applyNumberFormat="1" applyFont="1" applyFill="1" applyBorder="1" applyAlignment="1" applyProtection="1">
      <alignment horizontal="center" vertical="center"/>
      <protection locked="0"/>
    </xf>
    <xf numFmtId="0" fontId="2" fillId="0" borderId="8" xfId="14" applyFont="1" applyBorder="1" applyAlignment="1">
      <alignment horizontal="center" vertical="center" wrapText="1"/>
    </xf>
    <xf numFmtId="0" fontId="2" fillId="0" borderId="6" xfId="14" applyFont="1" applyBorder="1" applyAlignment="1">
      <alignment horizontal="center" vertical="center"/>
    </xf>
    <xf numFmtId="2" fontId="21" fillId="0" borderId="76" xfId="14" applyNumberFormat="1" applyFont="1" applyFill="1" applyBorder="1" applyAlignment="1">
      <alignment horizontal="center" vertical="center"/>
    </xf>
    <xf numFmtId="2" fontId="21" fillId="0" borderId="77" xfId="14" applyNumberFormat="1" applyFont="1" applyFill="1" applyBorder="1" applyAlignment="1">
      <alignment horizontal="center" vertical="center"/>
    </xf>
    <xf numFmtId="2" fontId="21" fillId="0" borderId="78" xfId="14" applyNumberFormat="1" applyFont="1" applyFill="1" applyBorder="1" applyAlignment="1">
      <alignment horizontal="center" vertical="center"/>
    </xf>
    <xf numFmtId="2" fontId="30" fillId="2" borderId="4" xfId="14" applyNumberFormat="1" applyFont="1" applyFill="1" applyBorder="1" applyAlignment="1" applyProtection="1">
      <alignment horizontal="center" vertical="center"/>
      <protection locked="0"/>
    </xf>
    <xf numFmtId="2" fontId="27" fillId="2" borderId="25" xfId="14" applyNumberFormat="1" applyFont="1" applyFill="1" applyBorder="1" applyAlignment="1" applyProtection="1">
      <alignment horizontal="center" vertical="center" wrapText="1"/>
      <protection locked="0"/>
    </xf>
    <xf numFmtId="0" fontId="2" fillId="0" borderId="8" xfId="14" applyFont="1" applyBorder="1" applyAlignment="1">
      <alignment horizontal="center" vertical="center"/>
    </xf>
    <xf numFmtId="0" fontId="30" fillId="2" borderId="4" xfId="14" applyFont="1" applyFill="1" applyBorder="1" applyAlignment="1">
      <alignment horizontal="center" vertical="center"/>
    </xf>
    <xf numFmtId="0" fontId="30" fillId="2" borderId="25" xfId="14" applyFont="1" applyFill="1" applyBorder="1" applyAlignment="1">
      <alignment horizontal="center" vertical="center" wrapText="1"/>
    </xf>
    <xf numFmtId="0" fontId="30" fillId="2" borderId="0" xfId="14" applyFont="1" applyFill="1" applyBorder="1" applyAlignment="1">
      <alignment horizontal="center" vertical="center"/>
    </xf>
    <xf numFmtId="0" fontId="30" fillId="2" borderId="5" xfId="14" applyFont="1" applyFill="1" applyBorder="1" applyAlignment="1">
      <alignment horizontal="center" vertical="center"/>
    </xf>
    <xf numFmtId="0" fontId="2" fillId="2" borderId="4" xfId="14" applyFont="1" applyFill="1" applyBorder="1" applyAlignment="1">
      <alignment horizontal="center" vertical="center"/>
    </xf>
    <xf numFmtId="0" fontId="2" fillId="2" borderId="25" xfId="14" applyFont="1" applyFill="1" applyBorder="1" applyAlignment="1">
      <alignment horizontal="center" vertical="center" wrapText="1"/>
    </xf>
    <xf numFmtId="0" fontId="2" fillId="2" borderId="0" xfId="14" applyFont="1" applyFill="1" applyBorder="1" applyAlignment="1">
      <alignment horizontal="center" vertical="center"/>
    </xf>
    <xf numFmtId="0" fontId="2" fillId="2" borderId="5" xfId="14" applyFont="1" applyFill="1" applyBorder="1" applyAlignment="1">
      <alignment horizontal="center" vertical="center"/>
    </xf>
    <xf numFmtId="0" fontId="2" fillId="0" borderId="47" xfId="14" applyFont="1" applyBorder="1" applyAlignment="1">
      <alignment horizontal="center" vertical="center"/>
    </xf>
    <xf numFmtId="0" fontId="2" fillId="2" borderId="25" xfId="14" applyFont="1" applyFill="1" applyBorder="1" applyAlignment="1">
      <alignment horizontal="center" vertical="center"/>
    </xf>
    <xf numFmtId="0" fontId="2" fillId="2" borderId="8" xfId="14" applyFont="1" applyFill="1" applyBorder="1" applyAlignment="1">
      <alignment horizontal="center" vertical="center"/>
    </xf>
    <xf numFmtId="0" fontId="2" fillId="2" borderId="6" xfId="14" applyFont="1" applyFill="1" applyBorder="1" applyAlignment="1">
      <alignment horizontal="center" vertical="center"/>
    </xf>
    <xf numFmtId="0" fontId="2" fillId="2" borderId="4" xfId="14" applyFont="1" applyFill="1" applyBorder="1" applyAlignment="1" applyProtection="1">
      <alignment horizontal="center" vertical="center" wrapText="1"/>
    </xf>
    <xf numFmtId="0" fontId="2" fillId="0" borderId="69" xfId="14" applyFont="1" applyBorder="1" applyAlignment="1">
      <alignment horizontal="center" vertical="center"/>
    </xf>
    <xf numFmtId="0" fontId="16" fillId="2" borderId="9" xfId="14" applyFont="1" applyFill="1" applyBorder="1" applyAlignment="1" applyProtection="1">
      <alignment horizontal="center" vertical="center" wrapText="1"/>
    </xf>
    <xf numFmtId="0" fontId="16" fillId="2" borderId="68" xfId="14" applyFont="1" applyFill="1" applyBorder="1" applyAlignment="1">
      <alignment horizontal="center" vertical="center"/>
    </xf>
    <xf numFmtId="0" fontId="16" fillId="2" borderId="10" xfId="14" applyFont="1" applyFill="1" applyBorder="1" applyAlignment="1">
      <alignment horizontal="center" vertical="center"/>
    </xf>
    <xf numFmtId="0" fontId="16" fillId="2" borderId="11" xfId="14" applyFont="1" applyFill="1" applyBorder="1" applyAlignment="1">
      <alignment horizontal="center" vertical="center"/>
    </xf>
    <xf numFmtId="0" fontId="16" fillId="3" borderId="62" xfId="14" applyFont="1" applyFill="1" applyBorder="1" applyAlignment="1">
      <alignment horizontal="center" vertical="center"/>
    </xf>
    <xf numFmtId="0" fontId="16" fillId="3" borderId="63" xfId="14" applyFont="1" applyFill="1" applyBorder="1" applyAlignment="1">
      <alignment horizontal="center" vertical="center"/>
    </xf>
    <xf numFmtId="0" fontId="2" fillId="3" borderId="66" xfId="14" applyFont="1" applyFill="1" applyBorder="1" applyAlignment="1">
      <alignment horizontal="center" vertical="center"/>
    </xf>
    <xf numFmtId="2" fontId="68" fillId="0" borderId="10" xfId="14" applyNumberFormat="1" applyFont="1" applyFill="1" applyBorder="1" applyAlignment="1" applyProtection="1">
      <alignment horizontal="center" vertical="center"/>
      <protection locked="0"/>
    </xf>
    <xf numFmtId="2" fontId="68" fillId="0" borderId="79" xfId="14" applyNumberFormat="1" applyFont="1" applyFill="1" applyBorder="1" applyAlignment="1" applyProtection="1">
      <alignment horizontal="center" vertical="center"/>
      <protection locked="0"/>
    </xf>
    <xf numFmtId="2" fontId="68" fillId="0" borderId="80" xfId="14" applyNumberFormat="1" applyFont="1" applyFill="1" applyBorder="1" applyAlignment="1" applyProtection="1">
      <alignment horizontal="center" vertical="center"/>
      <protection locked="0"/>
    </xf>
    <xf numFmtId="0" fontId="67" fillId="0" borderId="0" xfId="0" applyFont="1" applyFill="1" applyAlignment="1">
      <alignment vertical="center"/>
    </xf>
    <xf numFmtId="0" fontId="0" fillId="0" borderId="0" xfId="0" applyFill="1" applyAlignment="1">
      <alignment wrapText="1"/>
    </xf>
    <xf numFmtId="0" fontId="5" fillId="0" borderId="0" xfId="2" applyFill="1" applyAlignment="1" applyProtection="1"/>
    <xf numFmtId="14" fontId="0" fillId="0" borderId="0" xfId="0" applyNumberFormat="1" applyFill="1"/>
    <xf numFmtId="2" fontId="69" fillId="5" borderId="41" xfId="1" applyNumberFormat="1" applyFont="1" applyFill="1" applyBorder="1" applyAlignment="1" applyProtection="1">
      <alignment horizontal="center" vertical="center"/>
      <protection locked="0"/>
    </xf>
    <xf numFmtId="2" fontId="69" fillId="5" borderId="52" xfId="1" applyNumberFormat="1" applyFont="1" applyFill="1" applyBorder="1" applyAlignment="1" applyProtection="1">
      <alignment horizontal="center" vertical="center"/>
      <protection locked="0"/>
    </xf>
    <xf numFmtId="2" fontId="69" fillId="5" borderId="6" xfId="1" applyNumberFormat="1" applyFont="1" applyFill="1" applyBorder="1" applyAlignment="1" applyProtection="1">
      <alignment horizontal="center" vertical="center"/>
      <protection locked="0"/>
    </xf>
    <xf numFmtId="165" fontId="69" fillId="5" borderId="6" xfId="1" applyNumberFormat="1" applyFont="1" applyFill="1" applyBorder="1" applyAlignment="1" applyProtection="1">
      <alignment horizontal="center" vertical="center"/>
      <protection locked="0"/>
    </xf>
    <xf numFmtId="2" fontId="69" fillId="5" borderId="63" xfId="1" applyNumberFormat="1" applyFont="1" applyFill="1" applyBorder="1" applyAlignment="1" applyProtection="1">
      <alignment horizontal="center" vertical="center"/>
      <protection locked="0"/>
    </xf>
    <xf numFmtId="165" fontId="69" fillId="5" borderId="40" xfId="1" applyNumberFormat="1" applyFont="1" applyFill="1" applyBorder="1" applyAlignment="1" applyProtection="1">
      <alignment horizontal="center" vertical="center"/>
      <protection locked="0"/>
    </xf>
    <xf numFmtId="9" fontId="69" fillId="5" borderId="36" xfId="8" applyFont="1" applyFill="1" applyBorder="1" applyAlignment="1" applyProtection="1">
      <alignment horizontal="center" vertical="center"/>
      <protection locked="0"/>
    </xf>
    <xf numFmtId="9" fontId="69" fillId="5" borderId="59" xfId="8" applyFont="1" applyFill="1" applyBorder="1" applyAlignment="1" applyProtection="1">
      <alignment horizontal="center" vertical="center"/>
      <protection locked="0"/>
    </xf>
    <xf numFmtId="0" fontId="2" fillId="0" borderId="43" xfId="1" applyFont="1" applyFill="1" applyBorder="1" applyAlignment="1" applyProtection="1">
      <alignment horizontal="center" vertical="center"/>
      <protection locked="0"/>
    </xf>
    <xf numFmtId="0" fontId="2" fillId="0" borderId="8" xfId="1" applyFont="1" applyFill="1" applyBorder="1" applyAlignment="1" applyProtection="1">
      <alignment horizontal="center" vertical="center"/>
      <protection locked="0"/>
    </xf>
    <xf numFmtId="0" fontId="2" fillId="0" borderId="6" xfId="1" applyFont="1" applyFill="1" applyBorder="1" applyAlignment="1" applyProtection="1">
      <alignment horizontal="left" vertical="center" wrapText="1"/>
      <protection locked="0"/>
    </xf>
    <xf numFmtId="0" fontId="2" fillId="0" borderId="62" xfId="1" applyFont="1" applyFill="1" applyBorder="1" applyAlignment="1" applyProtection="1">
      <alignment horizontal="center" vertical="center"/>
      <protection locked="0"/>
    </xf>
    <xf numFmtId="0" fontId="2" fillId="0" borderId="43" xfId="1" applyFont="1" applyFill="1" applyBorder="1" applyAlignment="1" applyProtection="1">
      <alignment horizontal="center" vertical="center"/>
    </xf>
    <xf numFmtId="0" fontId="2" fillId="0" borderId="41" xfId="1" applyFont="1" applyFill="1" applyBorder="1" applyAlignment="1" applyProtection="1">
      <alignment horizontal="left" vertical="center"/>
    </xf>
    <xf numFmtId="0" fontId="2" fillId="0" borderId="8" xfId="1" applyFont="1" applyFill="1" applyBorder="1" applyAlignment="1" applyProtection="1">
      <alignment horizontal="center" vertical="center"/>
    </xf>
    <xf numFmtId="0" fontId="2" fillId="0" borderId="6" xfId="1" applyFont="1" applyFill="1" applyBorder="1" applyAlignment="1" applyProtection="1">
      <alignment horizontal="left" vertical="center"/>
    </xf>
    <xf numFmtId="0" fontId="2" fillId="0" borderId="6" xfId="1" applyFont="1" applyFill="1" applyBorder="1" applyAlignment="1" applyProtection="1">
      <alignment horizontal="left" vertical="center" wrapText="1"/>
    </xf>
    <xf numFmtId="0" fontId="2" fillId="0" borderId="41" xfId="1" applyFont="1" applyFill="1" applyBorder="1" applyAlignment="1" applyProtection="1">
      <alignment vertical="center"/>
    </xf>
    <xf numFmtId="0" fontId="2" fillId="0" borderId="6" xfId="1" applyFont="1" applyFill="1" applyBorder="1" applyAlignment="1" applyProtection="1">
      <alignment vertical="center"/>
    </xf>
    <xf numFmtId="165" fontId="69" fillId="5" borderId="63" xfId="1" applyNumberFormat="1" applyFont="1" applyFill="1" applyBorder="1" applyAlignment="1" applyProtection="1">
      <alignment horizontal="center" vertical="center"/>
      <protection locked="0"/>
    </xf>
    <xf numFmtId="0" fontId="9" fillId="0" borderId="8" xfId="14" applyFont="1" applyBorder="1" applyAlignment="1">
      <alignment horizontal="left" vertical="center" wrapText="1"/>
    </xf>
    <xf numFmtId="0" fontId="9" fillId="0" borderId="6" xfId="14" applyFont="1" applyBorder="1" applyAlignment="1">
      <alignment horizontal="center" vertical="center"/>
    </xf>
    <xf numFmtId="0" fontId="9" fillId="0" borderId="6" xfId="14" applyFont="1" applyBorder="1" applyAlignment="1">
      <alignment horizontal="left" vertical="center"/>
    </xf>
    <xf numFmtId="165" fontId="2" fillId="0" borderId="6" xfId="14" applyNumberFormat="1" applyFont="1" applyFill="1" applyBorder="1" applyAlignment="1" applyProtection="1">
      <alignment horizontal="center" vertical="center"/>
      <protection locked="0"/>
    </xf>
    <xf numFmtId="165" fontId="9" fillId="0" borderId="6" xfId="14" applyNumberFormat="1" applyFont="1" applyFill="1" applyBorder="1" applyAlignment="1" applyProtection="1">
      <alignment horizontal="center" vertical="center"/>
      <protection locked="0"/>
    </xf>
    <xf numFmtId="165" fontId="9" fillId="0" borderId="75" xfId="14" applyNumberFormat="1" applyFont="1" applyFill="1" applyBorder="1" applyAlignment="1" applyProtection="1">
      <alignment horizontal="center" vertical="center"/>
      <protection locked="0"/>
    </xf>
    <xf numFmtId="165" fontId="9" fillId="0" borderId="51" xfId="14" applyNumberFormat="1" applyFont="1" applyFill="1" applyBorder="1" applyAlignment="1" applyProtection="1">
      <alignment horizontal="center" vertical="center"/>
      <protection locked="0"/>
    </xf>
    <xf numFmtId="0" fontId="9" fillId="0" borderId="8" xfId="14" applyFont="1" applyBorder="1" applyAlignment="1">
      <alignment horizontal="left" vertical="center"/>
    </xf>
    <xf numFmtId="0" fontId="30" fillId="2" borderId="5" xfId="14" applyFont="1" applyFill="1" applyBorder="1"/>
    <xf numFmtId="0" fontId="2" fillId="2" borderId="5" xfId="14" applyFont="1" applyFill="1" applyBorder="1"/>
    <xf numFmtId="0" fontId="9" fillId="0" borderId="47" xfId="14" applyFont="1" applyBorder="1" applyAlignment="1">
      <alignment horizontal="left" vertical="center"/>
    </xf>
    <xf numFmtId="0" fontId="2" fillId="2" borderId="5" xfId="14" applyFill="1" applyBorder="1"/>
    <xf numFmtId="0" fontId="9" fillId="2" borderId="8" xfId="14" applyFont="1" applyFill="1" applyBorder="1" applyAlignment="1">
      <alignment vertical="center"/>
    </xf>
    <xf numFmtId="0" fontId="9" fillId="2" borderId="6" xfId="14" applyFont="1" applyFill="1" applyBorder="1" applyAlignment="1">
      <alignment horizontal="center" vertical="center"/>
    </xf>
    <xf numFmtId="0" fontId="9" fillId="0" borderId="69" xfId="14" applyFont="1" applyBorder="1" applyAlignment="1">
      <alignment horizontal="left" vertical="center"/>
    </xf>
    <xf numFmtId="165" fontId="9" fillId="0" borderId="52" xfId="14" applyNumberFormat="1" applyFont="1" applyFill="1" applyBorder="1" applyAlignment="1" applyProtection="1">
      <alignment horizontal="center" vertical="center"/>
      <protection locked="0"/>
    </xf>
    <xf numFmtId="165" fontId="9" fillId="0" borderId="18" xfId="14" applyNumberFormat="1" applyFont="1" applyFill="1" applyBorder="1" applyAlignment="1" applyProtection="1">
      <alignment horizontal="center" vertical="center"/>
      <protection locked="0"/>
    </xf>
    <xf numFmtId="165" fontId="9" fillId="0" borderId="57" xfId="14" applyNumberFormat="1" applyFont="1" applyFill="1" applyBorder="1" applyAlignment="1" applyProtection="1">
      <alignment horizontal="center" vertical="center"/>
      <protection locked="0"/>
    </xf>
    <xf numFmtId="0" fontId="16" fillId="2" borderId="11" xfId="14" applyFont="1" applyFill="1" applyBorder="1"/>
    <xf numFmtId="0" fontId="26" fillId="3" borderId="62" xfId="14" applyFont="1" applyFill="1" applyBorder="1" applyAlignment="1">
      <alignment horizontal="left" vertical="center"/>
    </xf>
    <xf numFmtId="0" fontId="26" fillId="3" borderId="63" xfId="14" applyFont="1" applyFill="1" applyBorder="1" applyAlignment="1">
      <alignment horizontal="center" vertical="center"/>
    </xf>
    <xf numFmtId="0" fontId="9" fillId="3" borderId="66" xfId="14" applyFont="1" applyFill="1" applyBorder="1" applyAlignment="1">
      <alignment horizontal="left" vertical="center"/>
    </xf>
    <xf numFmtId="2" fontId="9" fillId="3" borderId="63" xfId="14" applyNumberFormat="1" applyFont="1" applyFill="1" applyBorder="1" applyAlignment="1" applyProtection="1">
      <alignment horizontal="center" vertical="center"/>
      <protection locked="0"/>
    </xf>
    <xf numFmtId="2" fontId="9" fillId="3" borderId="64" xfId="14" applyNumberFormat="1" applyFont="1" applyFill="1" applyBorder="1" applyAlignment="1" applyProtection="1">
      <alignment horizontal="center" vertical="center"/>
      <protection locked="0"/>
    </xf>
    <xf numFmtId="165" fontId="21" fillId="0" borderId="76" xfId="14" applyNumberFormat="1" applyFont="1" applyFill="1" applyBorder="1"/>
    <xf numFmtId="165" fontId="21" fillId="0" borderId="77" xfId="14" applyNumberFormat="1" applyFont="1" applyFill="1" applyBorder="1"/>
    <xf numFmtId="165" fontId="21" fillId="0" borderId="78" xfId="14" applyNumberFormat="1" applyFont="1" applyFill="1" applyBorder="1"/>
    <xf numFmtId="0" fontId="2" fillId="0" borderId="0" xfId="14" applyFill="1" applyBorder="1"/>
    <xf numFmtId="0" fontId="8" fillId="0" borderId="40" xfId="1" applyFont="1" applyBorder="1" applyAlignment="1" applyProtection="1">
      <alignment vertical="center" wrapText="1"/>
      <protection locked="0"/>
    </xf>
    <xf numFmtId="0" fontId="9" fillId="2" borderId="1" xfId="1" applyFont="1" applyFill="1" applyBorder="1" applyProtection="1"/>
    <xf numFmtId="0" fontId="2" fillId="2" borderId="41" xfId="1" applyFont="1" applyFill="1" applyBorder="1" applyAlignment="1" applyProtection="1">
      <alignment horizontal="left" vertical="center"/>
      <protection locked="0"/>
    </xf>
    <xf numFmtId="0" fontId="2" fillId="3" borderId="8" xfId="1" applyFont="1" applyFill="1" applyBorder="1" applyAlignment="1" applyProtection="1">
      <alignment horizontal="center" vertical="center"/>
    </xf>
    <xf numFmtId="0" fontId="2" fillId="3" borderId="6" xfId="1" applyFont="1" applyFill="1" applyBorder="1" applyAlignment="1" applyProtection="1">
      <alignment horizontal="left" vertical="center"/>
      <protection locked="0"/>
    </xf>
    <xf numFmtId="49" fontId="2" fillId="3" borderId="6" xfId="1" applyNumberFormat="1" applyFont="1" applyFill="1" applyBorder="1" applyAlignment="1" applyProtection="1">
      <alignment horizontal="center" vertical="center" wrapText="1"/>
      <protection locked="0"/>
    </xf>
    <xf numFmtId="0" fontId="2" fillId="2" borderId="6" xfId="1" applyFont="1" applyFill="1" applyBorder="1" applyAlignment="1" applyProtection="1">
      <alignment horizontal="left" vertical="center" wrapText="1"/>
      <protection locked="0"/>
    </xf>
    <xf numFmtId="0" fontId="2" fillId="0" borderId="6" xfId="1" applyFont="1" applyFill="1" applyBorder="1" applyAlignment="1" applyProtection="1">
      <alignment horizontal="center" vertical="center"/>
      <protection locked="0"/>
    </xf>
    <xf numFmtId="0" fontId="2" fillId="2" borderId="6" xfId="1" applyFont="1" applyFill="1" applyBorder="1" applyAlignment="1" applyProtection="1">
      <alignment horizontal="left" vertical="center"/>
      <protection locked="0"/>
    </xf>
    <xf numFmtId="0" fontId="2" fillId="3" borderId="69" xfId="1" applyFont="1" applyFill="1" applyBorder="1" applyAlignment="1" applyProtection="1">
      <alignment horizontal="center" vertical="center"/>
      <protection locked="0"/>
    </xf>
    <xf numFmtId="0" fontId="2" fillId="3" borderId="52" xfId="1" applyFont="1" applyFill="1" applyBorder="1" applyAlignment="1" applyProtection="1">
      <alignment horizontal="left" vertical="center"/>
      <protection locked="0"/>
    </xf>
    <xf numFmtId="49" fontId="2" fillId="3" borderId="52" xfId="1" applyNumberFormat="1" applyFont="1" applyFill="1" applyBorder="1" applyAlignment="1" applyProtection="1">
      <alignment horizontal="center" vertical="center" wrapText="1"/>
      <protection locked="0"/>
    </xf>
    <xf numFmtId="0" fontId="2" fillId="3" borderId="52" xfId="1" applyFont="1" applyFill="1" applyBorder="1" applyAlignment="1" applyProtection="1">
      <alignment horizontal="center" vertical="center"/>
      <protection locked="0"/>
    </xf>
    <xf numFmtId="2" fontId="21" fillId="5" borderId="52" xfId="1" applyNumberFormat="1" applyFont="1" applyFill="1" applyBorder="1" applyAlignment="1" applyProtection="1">
      <alignment horizontal="center" vertical="center"/>
      <protection locked="0"/>
    </xf>
    <xf numFmtId="0" fontId="2" fillId="3" borderId="43" xfId="1" applyFont="1" applyFill="1" applyBorder="1" applyAlignment="1" applyProtection="1">
      <alignment horizontal="center" vertical="center"/>
      <protection locked="0"/>
    </xf>
    <xf numFmtId="0" fontId="2" fillId="3" borderId="41" xfId="1" applyFont="1" applyFill="1" applyBorder="1" applyAlignment="1" applyProtection="1">
      <alignment horizontal="left" vertical="center"/>
      <protection locked="0"/>
    </xf>
    <xf numFmtId="49" fontId="2" fillId="3" borderId="41" xfId="1" applyNumberFormat="1" applyFont="1" applyFill="1" applyBorder="1" applyAlignment="1" applyProtection="1">
      <alignment horizontal="center" vertical="center" wrapText="1"/>
      <protection locked="0"/>
    </xf>
    <xf numFmtId="0" fontId="2" fillId="3" borderId="41" xfId="1" applyFont="1" applyFill="1" applyBorder="1" applyAlignment="1" applyProtection="1">
      <alignment horizontal="center" vertical="center"/>
      <protection locked="0"/>
    </xf>
    <xf numFmtId="2" fontId="2" fillId="3" borderId="41" xfId="1" applyNumberFormat="1" applyFont="1" applyFill="1" applyBorder="1" applyAlignment="1" applyProtection="1">
      <alignment horizontal="center" vertical="center"/>
      <protection locked="0"/>
    </xf>
    <xf numFmtId="2" fontId="2" fillId="3" borderId="65" xfId="1" applyNumberFormat="1" applyFont="1" applyFill="1" applyBorder="1" applyAlignment="1" applyProtection="1">
      <alignment horizontal="center" vertical="center"/>
      <protection locked="0"/>
    </xf>
    <xf numFmtId="0" fontId="2" fillId="0" borderId="6" xfId="1" applyFont="1" applyFill="1" applyBorder="1" applyAlignment="1" applyProtection="1">
      <alignment horizontal="center" vertical="center" wrapText="1"/>
      <protection locked="0"/>
    </xf>
    <xf numFmtId="0" fontId="2" fillId="0" borderId="63" xfId="1" applyFont="1" applyFill="1" applyBorder="1" applyAlignment="1" applyProtection="1">
      <alignment horizontal="left" vertical="center"/>
      <protection locked="0"/>
    </xf>
    <xf numFmtId="2" fontId="72" fillId="5" borderId="6" xfId="1" applyNumberFormat="1" applyFont="1" applyFill="1" applyBorder="1" applyAlignment="1" applyProtection="1">
      <alignment horizontal="center" vertical="center"/>
      <protection locked="0"/>
    </xf>
    <xf numFmtId="49" fontId="8" fillId="0" borderId="40" xfId="1" applyNumberFormat="1" applyFont="1" applyBorder="1" applyAlignment="1" applyProtection="1">
      <alignment horizontal="center" vertical="center" wrapText="1"/>
      <protection locked="0"/>
    </xf>
    <xf numFmtId="0" fontId="2" fillId="0" borderId="41" xfId="1" applyFont="1" applyFill="1" applyBorder="1" applyAlignment="1" applyProtection="1">
      <alignment horizontal="left" vertical="center" wrapText="1"/>
      <protection locked="0"/>
    </xf>
    <xf numFmtId="2" fontId="2" fillId="2" borderId="41" xfId="1" applyNumberFormat="1" applyFont="1" applyFill="1" applyBorder="1" applyAlignment="1" applyProtection="1">
      <alignment horizontal="center" vertical="center"/>
      <protection locked="0"/>
    </xf>
    <xf numFmtId="2" fontId="2" fillId="2" borderId="65" xfId="1" applyNumberFormat="1" applyFont="1" applyFill="1" applyBorder="1" applyAlignment="1" applyProtection="1">
      <alignment horizontal="center" vertical="center"/>
      <protection locked="0"/>
    </xf>
    <xf numFmtId="49" fontId="2" fillId="3" borderId="6" xfId="1" applyNumberFormat="1" applyFont="1" applyFill="1" applyBorder="1" applyAlignment="1" applyProtection="1">
      <alignment horizontal="center" vertical="center" wrapText="1"/>
    </xf>
    <xf numFmtId="0" fontId="2" fillId="0" borderId="6" xfId="1" applyFont="1" applyFill="1" applyBorder="1" applyAlignment="1" applyProtection="1">
      <alignment horizontal="center" vertical="center"/>
    </xf>
    <xf numFmtId="0" fontId="2" fillId="6" borderId="69" xfId="1" applyFont="1" applyFill="1" applyBorder="1" applyAlignment="1" applyProtection="1">
      <alignment horizontal="center" vertical="center"/>
      <protection locked="0"/>
    </xf>
    <xf numFmtId="0" fontId="2" fillId="6" borderId="52" xfId="1" applyFont="1" applyFill="1" applyBorder="1" applyAlignment="1" applyProtection="1">
      <alignment horizontal="left" vertical="center" wrapText="1"/>
      <protection locked="0"/>
    </xf>
    <xf numFmtId="49" fontId="2" fillId="6" borderId="52" xfId="1" quotePrefix="1" applyNumberFormat="1" applyFont="1" applyFill="1" applyBorder="1" applyAlignment="1" applyProtection="1">
      <alignment horizontal="center" vertical="center" wrapText="1"/>
    </xf>
    <xf numFmtId="0" fontId="2" fillId="6" borderId="52" xfId="1" applyFont="1" applyFill="1" applyBorder="1" applyAlignment="1" applyProtection="1">
      <alignment horizontal="center" vertical="center"/>
      <protection locked="0"/>
    </xf>
    <xf numFmtId="165" fontId="2" fillId="4" borderId="52" xfId="1" applyNumberFormat="1" applyFont="1" applyFill="1" applyBorder="1" applyAlignment="1" applyProtection="1">
      <alignment horizontal="center" vertical="center"/>
      <protection locked="0"/>
    </xf>
    <xf numFmtId="165" fontId="69" fillId="6" borderId="52" xfId="1" applyNumberFormat="1" applyFont="1" applyFill="1" applyBorder="1" applyAlignment="1" applyProtection="1">
      <alignment horizontal="center" vertical="center"/>
      <protection locked="0"/>
    </xf>
    <xf numFmtId="165" fontId="2" fillId="6" borderId="52" xfId="1" applyNumberFormat="1" applyFont="1" applyFill="1" applyBorder="1" applyAlignment="1" applyProtection="1">
      <alignment horizontal="center" vertical="center"/>
      <protection locked="0"/>
    </xf>
    <xf numFmtId="165" fontId="2" fillId="6" borderId="57" xfId="1" applyNumberFormat="1" applyFont="1" applyFill="1" applyBorder="1" applyAlignment="1" applyProtection="1">
      <alignment horizontal="center" vertical="center"/>
      <protection locked="0"/>
    </xf>
    <xf numFmtId="0" fontId="2" fillId="3" borderId="41" xfId="1" applyFont="1" applyFill="1" applyBorder="1" applyAlignment="1" applyProtection="1">
      <alignment horizontal="left" vertical="center" wrapText="1"/>
      <protection locked="0"/>
    </xf>
    <xf numFmtId="49" fontId="2" fillId="3" borderId="41" xfId="1" applyNumberFormat="1" applyFont="1" applyFill="1" applyBorder="1" applyAlignment="1" applyProtection="1">
      <alignment horizontal="center" vertical="center" wrapText="1"/>
    </xf>
    <xf numFmtId="165" fontId="2" fillId="4" borderId="41" xfId="1" applyNumberFormat="1" applyFont="1" applyFill="1" applyBorder="1" applyAlignment="1" applyProtection="1">
      <alignment horizontal="center" vertical="center"/>
      <protection locked="0"/>
    </xf>
    <xf numFmtId="165" fontId="69" fillId="5" borderId="41" xfId="1" applyNumberFormat="1" applyFont="1" applyFill="1" applyBorder="1" applyAlignment="1" applyProtection="1">
      <alignment horizontal="center" vertical="center"/>
      <protection locked="0"/>
    </xf>
    <xf numFmtId="165" fontId="2" fillId="3" borderId="41" xfId="1" applyNumberFormat="1" applyFont="1" applyFill="1" applyBorder="1" applyAlignment="1" applyProtection="1">
      <alignment horizontal="center" vertical="center"/>
      <protection locked="0"/>
    </xf>
    <xf numFmtId="0" fontId="2" fillId="3" borderId="6" xfId="1" applyFont="1" applyFill="1" applyBorder="1" applyAlignment="1" applyProtection="1">
      <alignment horizontal="center" vertical="center"/>
    </xf>
    <xf numFmtId="165" fontId="2" fillId="3" borderId="51" xfId="1" applyNumberFormat="1" applyFont="1" applyFill="1" applyBorder="1" applyAlignment="1" applyProtection="1">
      <alignment horizontal="center" vertical="center"/>
      <protection locked="0"/>
    </xf>
    <xf numFmtId="0" fontId="2" fillId="0" borderId="69" xfId="1" applyFont="1" applyFill="1" applyBorder="1" applyAlignment="1" applyProtection="1">
      <alignment horizontal="center" vertical="center"/>
      <protection locked="0"/>
    </xf>
    <xf numFmtId="0" fontId="2" fillId="0" borderId="52" xfId="1" applyFont="1" applyFill="1" applyBorder="1" applyAlignment="1" applyProtection="1">
      <alignment horizontal="left" vertical="center" wrapText="1"/>
      <protection locked="0"/>
    </xf>
    <xf numFmtId="49" fontId="2" fillId="2" borderId="52" xfId="1" applyNumberFormat="1" applyFont="1" applyFill="1" applyBorder="1" applyAlignment="1" applyProtection="1">
      <alignment horizontal="center" vertical="center" wrapText="1"/>
      <protection locked="0"/>
    </xf>
    <xf numFmtId="49" fontId="2" fillId="3" borderId="6" xfId="1" applyNumberFormat="1" applyFont="1" applyFill="1" applyBorder="1" applyAlignment="1" applyProtection="1">
      <alignment horizontal="center" vertical="center"/>
      <protection locked="0"/>
    </xf>
    <xf numFmtId="0" fontId="2" fillId="3" borderId="52" xfId="1" applyFont="1" applyFill="1" applyBorder="1" applyAlignment="1" applyProtection="1">
      <alignment horizontal="left" vertical="center" wrapText="1"/>
      <protection locked="0"/>
    </xf>
    <xf numFmtId="49" fontId="2" fillId="3" borderId="52" xfId="1" applyNumberFormat="1" applyFont="1" applyFill="1" applyBorder="1" applyAlignment="1" applyProtection="1">
      <alignment horizontal="center" vertical="center"/>
      <protection locked="0"/>
    </xf>
    <xf numFmtId="1" fontId="2" fillId="3" borderId="52" xfId="1" applyNumberFormat="1" applyFont="1" applyFill="1" applyBorder="1" applyAlignment="1" applyProtection="1">
      <alignment horizontal="center" vertical="center"/>
      <protection locked="0"/>
    </xf>
    <xf numFmtId="1" fontId="2" fillId="3" borderId="57" xfId="1" applyNumberFormat="1" applyFont="1" applyFill="1" applyBorder="1" applyAlignment="1" applyProtection="1">
      <alignment horizontal="center" vertical="center"/>
      <protection locked="0"/>
    </xf>
    <xf numFmtId="49" fontId="2" fillId="2" borderId="41" xfId="1" applyNumberFormat="1" applyFont="1" applyFill="1" applyBorder="1" applyAlignment="1" applyProtection="1">
      <alignment horizontal="left" vertical="center" wrapText="1"/>
      <protection locked="0"/>
    </xf>
    <xf numFmtId="0" fontId="2" fillId="3" borderId="6" xfId="1" applyFont="1" applyFill="1" applyBorder="1" applyAlignment="1" applyProtection="1">
      <alignment horizontal="left" vertical="center"/>
    </xf>
    <xf numFmtId="0" fontId="2" fillId="3" borderId="52" xfId="1" applyFont="1" applyFill="1" applyBorder="1" applyAlignment="1" applyProtection="1">
      <alignment horizontal="left" vertical="center"/>
    </xf>
    <xf numFmtId="0" fontId="2" fillId="3" borderId="52" xfId="1" applyFont="1" applyFill="1" applyBorder="1" applyAlignment="1" applyProtection="1">
      <alignment horizontal="center" vertical="center"/>
    </xf>
    <xf numFmtId="0" fontId="2" fillId="3" borderId="81" xfId="1" applyFont="1" applyFill="1" applyBorder="1" applyAlignment="1" applyProtection="1">
      <alignment horizontal="center" vertical="center"/>
    </xf>
    <xf numFmtId="165" fontId="2" fillId="4" borderId="63" xfId="1" applyNumberFormat="1" applyFont="1" applyFill="1" applyBorder="1" applyAlignment="1" applyProtection="1">
      <alignment horizontal="center" vertical="center"/>
      <protection locked="0"/>
    </xf>
    <xf numFmtId="165" fontId="2" fillId="3" borderId="64" xfId="1" applyNumberFormat="1" applyFont="1" applyFill="1" applyBorder="1" applyAlignment="1" applyProtection="1">
      <alignment horizontal="center" vertical="center"/>
      <protection locked="0"/>
    </xf>
    <xf numFmtId="49" fontId="2" fillId="2" borderId="6" xfId="1" applyNumberFormat="1" applyFont="1" applyFill="1" applyBorder="1" applyAlignment="1" applyProtection="1">
      <alignment vertical="center" wrapText="1"/>
      <protection locked="0"/>
    </xf>
    <xf numFmtId="0" fontId="2" fillId="3" borderId="63" xfId="1" applyFont="1" applyFill="1" applyBorder="1" applyAlignment="1" applyProtection="1">
      <alignment horizontal="left" vertical="center"/>
      <protection locked="0"/>
    </xf>
    <xf numFmtId="49" fontId="2" fillId="3" borderId="63" xfId="1" applyNumberFormat="1" applyFont="1" applyFill="1" applyBorder="1" applyAlignment="1" applyProtection="1">
      <alignment vertical="center"/>
      <protection locked="0"/>
    </xf>
    <xf numFmtId="0" fontId="2" fillId="3" borderId="63" xfId="1" applyFont="1" applyFill="1" applyBorder="1" applyAlignment="1" applyProtection="1">
      <alignment horizontal="center" vertical="center"/>
      <protection locked="0"/>
    </xf>
    <xf numFmtId="0" fontId="2" fillId="3" borderId="41" xfId="1" applyFont="1" applyFill="1" applyBorder="1" applyAlignment="1" applyProtection="1">
      <alignment horizontal="left" vertical="center" wrapText="1"/>
    </xf>
    <xf numFmtId="0" fontId="2" fillId="2" borderId="6" xfId="1" applyFont="1" applyFill="1" applyBorder="1" applyAlignment="1" applyProtection="1">
      <alignment horizontal="center" vertical="center" wrapText="1"/>
      <protection locked="0"/>
    </xf>
    <xf numFmtId="49" fontId="2" fillId="2" borderId="6" xfId="1" applyNumberFormat="1" applyFont="1" applyFill="1" applyBorder="1" applyAlignment="1" applyProtection="1">
      <alignment horizontal="center" vertical="center" wrapText="1"/>
    </xf>
    <xf numFmtId="49" fontId="2" fillId="2" borderId="6" xfId="1" applyNumberFormat="1" applyFont="1" applyFill="1" applyBorder="1" applyAlignment="1" applyProtection="1">
      <alignment horizontal="center" vertical="center"/>
      <protection locked="0"/>
    </xf>
    <xf numFmtId="0" fontId="2" fillId="2" borderId="52" xfId="1" applyFont="1" applyFill="1" applyBorder="1" applyAlignment="1" applyProtection="1">
      <alignment horizontal="center" vertical="center" wrapText="1"/>
      <protection locked="0"/>
    </xf>
    <xf numFmtId="49" fontId="2" fillId="2" borderId="52" xfId="1" applyNumberFormat="1" applyFont="1" applyFill="1" applyBorder="1" applyAlignment="1" applyProtection="1">
      <alignment horizontal="center" vertical="center"/>
      <protection locked="0"/>
    </xf>
    <xf numFmtId="0" fontId="40" fillId="2" borderId="52" xfId="1" applyFont="1" applyFill="1" applyBorder="1" applyAlignment="1" applyProtection="1">
      <alignment horizontal="center" vertical="center"/>
      <protection locked="0"/>
    </xf>
    <xf numFmtId="0" fontId="2" fillId="3" borderId="6" xfId="1" applyFont="1" applyFill="1" applyBorder="1" applyAlignment="1" applyProtection="1">
      <alignment horizontal="center" vertical="center" wrapText="1"/>
      <protection locked="0"/>
    </xf>
    <xf numFmtId="49" fontId="2" fillId="3" borderId="63" xfId="1" applyNumberFormat="1" applyFont="1" applyFill="1" applyBorder="1" applyAlignment="1" applyProtection="1">
      <alignment horizontal="center" vertical="center" wrapText="1"/>
      <protection locked="0"/>
    </xf>
    <xf numFmtId="49" fontId="8" fillId="2" borderId="40" xfId="1" applyNumberFormat="1" applyFont="1" applyFill="1" applyBorder="1" applyAlignment="1" applyProtection="1">
      <alignment horizontal="center" vertical="center" wrapText="1"/>
    </xf>
    <xf numFmtId="49" fontId="2" fillId="6" borderId="6" xfId="1" applyNumberFormat="1" applyFont="1" applyFill="1" applyBorder="1" applyAlignment="1" applyProtection="1">
      <alignment horizontal="center" vertical="center" wrapText="1"/>
    </xf>
    <xf numFmtId="0" fontId="2" fillId="6" borderId="6" xfId="1" applyFont="1" applyFill="1" applyBorder="1" applyAlignment="1" applyProtection="1">
      <alignment horizontal="center" vertical="center"/>
    </xf>
    <xf numFmtId="165" fontId="21" fillId="6" borderId="6" xfId="1" applyNumberFormat="1" applyFont="1" applyFill="1" applyBorder="1" applyAlignment="1" applyProtection="1">
      <alignment horizontal="center" vertical="center"/>
      <protection locked="0"/>
    </xf>
    <xf numFmtId="49" fontId="2" fillId="6" borderId="52" xfId="1" applyNumberFormat="1" applyFont="1" applyFill="1" applyBorder="1" applyAlignment="1" applyProtection="1">
      <alignment horizontal="center" vertical="center" wrapText="1"/>
    </xf>
    <xf numFmtId="0" fontId="2" fillId="6" borderId="52" xfId="1" applyFont="1" applyFill="1" applyBorder="1" applyAlignment="1" applyProtection="1">
      <alignment horizontal="center" vertical="center"/>
    </xf>
    <xf numFmtId="165" fontId="21" fillId="6" borderId="52" xfId="1" applyNumberFormat="1" applyFont="1" applyFill="1" applyBorder="1" applyAlignment="1" applyProtection="1">
      <alignment horizontal="center" vertical="center"/>
      <protection locked="0"/>
    </xf>
    <xf numFmtId="165" fontId="21" fillId="5" borderId="41"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wrapText="1"/>
    </xf>
    <xf numFmtId="165" fontId="21" fillId="5" borderId="6" xfId="1" applyNumberFormat="1" applyFont="1" applyFill="1" applyBorder="1" applyAlignment="1" applyProtection="1">
      <alignment horizontal="center" vertical="center"/>
      <protection locked="0"/>
    </xf>
    <xf numFmtId="165" fontId="21" fillId="5" borderId="52" xfId="1" applyNumberFormat="1" applyFont="1" applyFill="1" applyBorder="1" applyAlignment="1" applyProtection="1">
      <alignment horizontal="center" vertical="center"/>
      <protection locked="0"/>
    </xf>
    <xf numFmtId="165" fontId="2" fillId="3" borderId="52" xfId="1" applyNumberFormat="1" applyFont="1" applyFill="1" applyBorder="1" applyAlignment="1" applyProtection="1">
      <alignment horizontal="center" vertical="center"/>
      <protection locked="0"/>
    </xf>
    <xf numFmtId="165" fontId="2" fillId="3" borderId="57" xfId="1" applyNumberFormat="1" applyFont="1" applyFill="1" applyBorder="1" applyAlignment="1" applyProtection="1">
      <alignment horizontal="center" vertical="center"/>
      <protection locked="0"/>
    </xf>
    <xf numFmtId="2" fontId="2" fillId="3" borderId="8" xfId="1" applyNumberFormat="1" applyFont="1" applyFill="1" applyBorder="1" applyAlignment="1" applyProtection="1">
      <alignment horizontal="center" vertical="center"/>
    </xf>
    <xf numFmtId="2" fontId="2" fillId="3" borderId="6" xfId="1" applyNumberFormat="1" applyFont="1" applyFill="1" applyBorder="1" applyAlignment="1" applyProtection="1">
      <alignment horizontal="left" vertical="center"/>
    </xf>
    <xf numFmtId="1" fontId="2" fillId="3" borderId="6" xfId="1" applyNumberFormat="1" applyFont="1" applyFill="1" applyBorder="1" applyAlignment="1" applyProtection="1">
      <alignment horizontal="center" vertical="center"/>
    </xf>
    <xf numFmtId="0" fontId="2" fillId="0" borderId="6" xfId="1" applyFont="1" applyBorder="1" applyAlignment="1" applyProtection="1">
      <alignment horizontal="left" vertical="center" wrapText="1"/>
    </xf>
    <xf numFmtId="0" fontId="2" fillId="2" borderId="41" xfId="1" applyFont="1" applyFill="1" applyBorder="1" applyAlignment="1" applyProtection="1">
      <alignment vertical="center"/>
    </xf>
    <xf numFmtId="0" fontId="2" fillId="2" borderId="6" xfId="1" applyFont="1" applyFill="1" applyBorder="1" applyAlignment="1" applyProtection="1">
      <alignment vertical="center"/>
    </xf>
    <xf numFmtId="0" fontId="2" fillId="3" borderId="40" xfId="1" applyFont="1" applyFill="1" applyBorder="1" applyAlignment="1" applyProtection="1">
      <alignment horizontal="left" vertical="center" wrapText="1"/>
    </xf>
    <xf numFmtId="165" fontId="2" fillId="0" borderId="6" xfId="14" applyNumberFormat="1" applyFont="1" applyFill="1" applyBorder="1" applyAlignment="1" applyProtection="1">
      <alignment horizontal="center" vertical="center"/>
      <protection locked="0"/>
    </xf>
    <xf numFmtId="165" fontId="9" fillId="0" borderId="6" xfId="14" applyNumberFormat="1" applyFont="1" applyFill="1" applyBorder="1" applyAlignment="1" applyProtection="1">
      <alignment horizontal="center" vertical="center"/>
      <protection locked="0"/>
    </xf>
    <xf numFmtId="165" fontId="9" fillId="0" borderId="75" xfId="14" applyNumberFormat="1" applyFont="1" applyFill="1" applyBorder="1" applyAlignment="1" applyProtection="1">
      <alignment horizontal="center" vertical="center"/>
      <protection locked="0"/>
    </xf>
    <xf numFmtId="165" fontId="9" fillId="0" borderId="51" xfId="14" applyNumberFormat="1" applyFont="1" applyFill="1" applyBorder="1" applyAlignment="1" applyProtection="1">
      <alignment horizontal="center" vertical="center"/>
      <protection locked="0"/>
    </xf>
    <xf numFmtId="165" fontId="9" fillId="0" borderId="52" xfId="14" applyNumberFormat="1" applyFont="1" applyFill="1" applyBorder="1" applyAlignment="1" applyProtection="1">
      <alignment horizontal="center" vertical="center"/>
      <protection locked="0"/>
    </xf>
    <xf numFmtId="165" fontId="9" fillId="0" borderId="18" xfId="14" applyNumberFormat="1" applyFont="1" applyFill="1" applyBorder="1" applyAlignment="1" applyProtection="1">
      <alignment horizontal="center" vertical="center"/>
      <protection locked="0"/>
    </xf>
    <xf numFmtId="165" fontId="9" fillId="0" borderId="57" xfId="14" applyNumberFormat="1" applyFont="1" applyFill="1" applyBorder="1" applyAlignment="1" applyProtection="1">
      <alignment horizontal="center" vertical="center"/>
      <protection locked="0"/>
    </xf>
    <xf numFmtId="0" fontId="3" fillId="0" borderId="82" xfId="1" applyFont="1" applyBorder="1" applyAlignment="1" applyProtection="1">
      <alignment horizontal="center"/>
    </xf>
    <xf numFmtId="0" fontId="3" fillId="0" borderId="83" xfId="1" applyFont="1" applyBorder="1" applyAlignment="1" applyProtection="1">
      <alignment horizontal="center"/>
    </xf>
    <xf numFmtId="0" fontId="3" fillId="0" borderId="84" xfId="1" applyFont="1" applyBorder="1" applyAlignment="1" applyProtection="1">
      <alignment horizontal="center"/>
    </xf>
    <xf numFmtId="0" fontId="4" fillId="17" borderId="4" xfId="1" applyFont="1" applyFill="1" applyBorder="1" applyAlignment="1" applyProtection="1">
      <alignment horizontal="center"/>
    </xf>
    <xf numFmtId="0" fontId="4" fillId="17" borderId="0" xfId="1" applyFont="1" applyFill="1" applyBorder="1" applyAlignment="1" applyProtection="1">
      <alignment horizontal="center"/>
    </xf>
    <xf numFmtId="0" fontId="4" fillId="17" borderId="5" xfId="1" applyFont="1" applyFill="1" applyBorder="1" applyAlignment="1" applyProtection="1">
      <alignment horizontal="center"/>
    </xf>
    <xf numFmtId="0" fontId="4" fillId="0" borderId="4" xfId="1" applyFont="1" applyBorder="1" applyAlignment="1" applyProtection="1">
      <alignment horizontal="center" vertical="center"/>
    </xf>
    <xf numFmtId="0" fontId="4" fillId="0" borderId="0" xfId="1" applyFont="1" applyBorder="1" applyAlignment="1" applyProtection="1">
      <alignment horizontal="center" vertical="center"/>
    </xf>
    <xf numFmtId="0" fontId="4" fillId="0" borderId="5" xfId="1" applyFont="1" applyBorder="1" applyAlignment="1" applyProtection="1">
      <alignment horizontal="center" vertical="center"/>
    </xf>
    <xf numFmtId="0" fontId="5" fillId="0" borderId="4" xfId="2" applyBorder="1" applyAlignment="1" applyProtection="1">
      <alignment horizontal="center" vertical="center"/>
    </xf>
    <xf numFmtId="0" fontId="5" fillId="0" borderId="0" xfId="2" applyBorder="1" applyAlignment="1" applyProtection="1">
      <alignment horizontal="center" vertical="center"/>
    </xf>
    <xf numFmtId="0" fontId="5" fillId="0" borderId="5" xfId="2" applyBorder="1" applyAlignment="1" applyProtection="1">
      <alignment horizontal="center" vertical="center"/>
    </xf>
    <xf numFmtId="2" fontId="12" fillId="2" borderId="21" xfId="1" applyNumberFormat="1" applyFont="1" applyFill="1" applyBorder="1" applyAlignment="1" applyProtection="1">
      <alignment horizontal="left"/>
    </xf>
    <xf numFmtId="2" fontId="12" fillId="2" borderId="19" xfId="1" applyNumberFormat="1" applyFont="1" applyFill="1" applyBorder="1" applyAlignment="1" applyProtection="1">
      <alignment horizontal="left"/>
    </xf>
    <xf numFmtId="2" fontId="12" fillId="2" borderId="22" xfId="1" applyNumberFormat="1" applyFont="1" applyFill="1" applyBorder="1" applyAlignment="1" applyProtection="1">
      <alignment horizontal="left"/>
    </xf>
    <xf numFmtId="2" fontId="12" fillId="2" borderId="26" xfId="1" applyNumberFormat="1" applyFont="1" applyFill="1" applyBorder="1" applyAlignment="1" applyProtection="1">
      <alignment horizontal="left"/>
    </xf>
    <xf numFmtId="2" fontId="12" fillId="2" borderId="0" xfId="1" applyNumberFormat="1" applyFont="1" applyFill="1" applyBorder="1" applyAlignment="1" applyProtection="1">
      <alignment horizontal="left"/>
    </xf>
    <xf numFmtId="2" fontId="12" fillId="2" borderId="27" xfId="1" applyNumberFormat="1" applyFont="1" applyFill="1" applyBorder="1" applyAlignment="1" applyProtection="1">
      <alignment horizontal="left"/>
    </xf>
    <xf numFmtId="1" fontId="12" fillId="2" borderId="26" xfId="1" applyNumberFormat="1" applyFont="1" applyFill="1" applyBorder="1" applyAlignment="1" applyProtection="1">
      <alignment horizontal="left"/>
    </xf>
    <xf numFmtId="1" fontId="12" fillId="2" borderId="0" xfId="1" applyNumberFormat="1" applyFont="1" applyFill="1" applyBorder="1" applyAlignment="1" applyProtection="1">
      <alignment horizontal="left"/>
    </xf>
    <xf numFmtId="1" fontId="12" fillId="2" borderId="27" xfId="1" applyNumberFormat="1" applyFont="1" applyFill="1" applyBorder="1" applyAlignment="1" applyProtection="1">
      <alignment horizontal="left"/>
    </xf>
    <xf numFmtId="0" fontId="67" fillId="0" borderId="0" xfId="0" applyFont="1" applyAlignment="1">
      <alignment horizontal="center"/>
    </xf>
    <xf numFmtId="14" fontId="43" fillId="0" borderId="0" xfId="0" applyNumberFormat="1" applyFont="1" applyAlignment="1">
      <alignment horizontal="center"/>
    </xf>
    <xf numFmtId="0" fontId="43" fillId="0" borderId="0" xfId="0" applyFont="1" applyAlignment="1">
      <alignment horizontal="center"/>
    </xf>
    <xf numFmtId="0" fontId="0" fillId="0" borderId="0" xfId="0" applyAlignment="1">
      <alignment horizontal="center"/>
    </xf>
    <xf numFmtId="2" fontId="2" fillId="2" borderId="52" xfId="6" applyNumberFormat="1" applyFont="1" applyFill="1" applyBorder="1" applyAlignment="1">
      <alignment horizontal="center" vertical="center"/>
    </xf>
    <xf numFmtId="2" fontId="2" fillId="2" borderId="54" xfId="6" applyNumberFormat="1" applyFont="1" applyFill="1" applyBorder="1" applyAlignment="1">
      <alignment horizontal="center" vertical="center"/>
    </xf>
    <xf numFmtId="2" fontId="2" fillId="2" borderId="36" xfId="6" applyNumberFormat="1" applyFont="1" applyFill="1" applyBorder="1" applyAlignment="1">
      <alignment horizontal="center" vertical="center"/>
    </xf>
    <xf numFmtId="2" fontId="2" fillId="0" borderId="52" xfId="0" applyNumberFormat="1" applyFont="1" applyFill="1" applyBorder="1" applyAlignment="1" applyProtection="1">
      <alignment horizontal="center" vertical="center" wrapText="1"/>
      <protection locked="0"/>
    </xf>
    <xf numFmtId="2" fontId="2" fillId="0" borderId="54" xfId="0" applyNumberFormat="1" applyFont="1" applyFill="1" applyBorder="1" applyAlignment="1" applyProtection="1">
      <alignment horizontal="center" vertical="center" wrapText="1"/>
      <protection locked="0"/>
    </xf>
    <xf numFmtId="2" fontId="2" fillId="0" borderId="36" xfId="0" applyNumberFormat="1" applyFont="1" applyFill="1" applyBorder="1" applyAlignment="1" applyProtection="1">
      <alignment horizontal="center" vertical="center" wrapText="1"/>
      <protection locked="0"/>
    </xf>
    <xf numFmtId="14" fontId="0" fillId="0" borderId="0" xfId="0" applyNumberFormat="1" applyAlignment="1">
      <alignment horizontal="center"/>
    </xf>
    <xf numFmtId="0" fontId="0" fillId="0" borderId="0" xfId="0" applyAlignment="1">
      <alignment horizontal="center" wrapText="1"/>
    </xf>
    <xf numFmtId="0" fontId="5" fillId="0" borderId="0" xfId="2" applyAlignment="1" applyProtection="1">
      <alignment horizontal="center"/>
    </xf>
    <xf numFmtId="0" fontId="12" fillId="2" borderId="0" xfId="1" applyFont="1" applyFill="1" applyBorder="1" applyAlignment="1" applyProtection="1">
      <alignment horizontal="center" vertical="center"/>
      <protection locked="0"/>
    </xf>
    <xf numFmtId="0" fontId="12" fillId="2" borderId="10" xfId="1" applyFont="1" applyFill="1" applyBorder="1" applyAlignment="1" applyProtection="1">
      <alignment horizontal="center" vertical="center"/>
      <protection locked="0"/>
    </xf>
    <xf numFmtId="0" fontId="27" fillId="2" borderId="46" xfId="1" applyFont="1" applyFill="1" applyBorder="1" applyAlignment="1" applyProtection="1">
      <alignment horizontal="center" vertical="center" textRotation="90"/>
    </xf>
    <xf numFmtId="0" fontId="27" fillId="2" borderId="53" xfId="1" applyFont="1" applyFill="1" applyBorder="1" applyAlignment="1" applyProtection="1">
      <alignment horizontal="center" vertical="center" textRotation="90"/>
    </xf>
    <xf numFmtId="0" fontId="25" fillId="2" borderId="42" xfId="1" applyFont="1" applyFill="1" applyBorder="1" applyAlignment="1" applyProtection="1">
      <alignment horizontal="center" vertical="center" textRotation="90" wrapText="1" readingOrder="1"/>
      <protection locked="0"/>
    </xf>
    <xf numFmtId="0" fontId="25" fillId="2" borderId="46" xfId="1" applyFont="1" applyFill="1" applyBorder="1" applyAlignment="1" applyProtection="1">
      <alignment horizontal="center" vertical="center" textRotation="90" wrapText="1" readingOrder="1"/>
      <protection locked="0"/>
    </xf>
    <xf numFmtId="0" fontId="25" fillId="2" borderId="53" xfId="1" applyFont="1" applyFill="1" applyBorder="1" applyAlignment="1" applyProtection="1">
      <alignment horizontal="center" vertical="center" textRotation="90" wrapText="1" readingOrder="1"/>
      <protection locked="0"/>
    </xf>
    <xf numFmtId="0" fontId="67" fillId="0" borderId="0" xfId="0" applyFont="1" applyAlignment="1">
      <alignment horizontal="center" wrapText="1"/>
    </xf>
    <xf numFmtId="0" fontId="25" fillId="0" borderId="42" xfId="1" applyFont="1" applyBorder="1" applyAlignment="1">
      <alignment horizontal="center" vertical="center" textRotation="90"/>
    </xf>
    <xf numFmtId="0" fontId="25" fillId="0" borderId="53" xfId="1" applyFont="1" applyBorder="1" applyAlignment="1">
      <alignment horizontal="center" vertical="center" textRotation="90"/>
    </xf>
    <xf numFmtId="0" fontId="25" fillId="0" borderId="4" xfId="1" applyFont="1" applyBorder="1" applyAlignment="1">
      <alignment horizontal="center" vertical="center" textRotation="90"/>
    </xf>
    <xf numFmtId="0" fontId="25" fillId="0" borderId="9" xfId="1" applyFont="1" applyBorder="1" applyAlignment="1">
      <alignment horizontal="center" vertical="center" textRotation="90"/>
    </xf>
    <xf numFmtId="166" fontId="12" fillId="2" borderId="0" xfId="1" applyNumberFormat="1" applyFont="1" applyFill="1" applyBorder="1" applyAlignment="1" applyProtection="1">
      <alignment horizontal="center" vertical="center"/>
      <protection locked="0"/>
    </xf>
    <xf numFmtId="0" fontId="25" fillId="2" borderId="1" xfId="1" applyFont="1" applyFill="1" applyBorder="1" applyAlignment="1" applyProtection="1">
      <alignment horizontal="center" vertical="center" textRotation="90"/>
    </xf>
    <xf numFmtId="0" fontId="25" fillId="2" borderId="4" xfId="1" applyFont="1" applyFill="1" applyBorder="1" applyAlignment="1" applyProtection="1">
      <alignment horizontal="center" vertical="center" textRotation="90"/>
    </xf>
    <xf numFmtId="0" fontId="25" fillId="2" borderId="9" xfId="1" applyFont="1" applyFill="1" applyBorder="1" applyAlignment="1" applyProtection="1">
      <alignment horizontal="center" vertical="center" textRotation="90"/>
    </xf>
    <xf numFmtId="0" fontId="25" fillId="0" borderId="1" xfId="1" applyFont="1" applyBorder="1" applyAlignment="1">
      <alignment horizontal="center" vertical="center" textRotation="90"/>
    </xf>
    <xf numFmtId="0" fontId="9" fillId="0" borderId="4" xfId="1" applyFont="1" applyBorder="1" applyAlignment="1"/>
    <xf numFmtId="0" fontId="9" fillId="0" borderId="9" xfId="1" applyFont="1" applyBorder="1" applyAlignment="1"/>
    <xf numFmtId="0" fontId="2" fillId="0" borderId="4" xfId="1" applyBorder="1" applyAlignment="1"/>
    <xf numFmtId="0" fontId="2" fillId="0" borderId="9" xfId="1" applyBorder="1" applyAlignment="1"/>
    <xf numFmtId="0" fontId="25" fillId="2" borderId="1" xfId="1" applyFont="1" applyFill="1" applyBorder="1" applyAlignment="1" applyProtection="1">
      <alignment horizontal="center" vertical="center" textRotation="90" wrapText="1"/>
      <protection locked="0"/>
    </xf>
    <xf numFmtId="0" fontId="2" fillId="2" borderId="4" xfId="1" applyFill="1" applyBorder="1" applyAlignment="1" applyProtection="1">
      <alignment wrapText="1"/>
      <protection locked="0"/>
    </xf>
    <xf numFmtId="0" fontId="2" fillId="2" borderId="9" xfId="1" applyFill="1" applyBorder="1" applyAlignment="1" applyProtection="1">
      <alignment wrapText="1"/>
      <protection locked="0"/>
    </xf>
    <xf numFmtId="0" fontId="55" fillId="14" borderId="86" xfId="13" applyFill="1" applyBorder="1"/>
    <xf numFmtId="0" fontId="8" fillId="2" borderId="10" xfId="1" applyFont="1" applyFill="1" applyBorder="1" applyAlignment="1" applyProtection="1">
      <alignment horizontal="left" vertical="center" wrapText="1"/>
    </xf>
    <xf numFmtId="0" fontId="4" fillId="0" borderId="10" xfId="1" applyFont="1" applyBorder="1" applyAlignment="1">
      <alignment vertical="center"/>
    </xf>
    <xf numFmtId="0" fontId="25" fillId="0" borderId="1" xfId="1" applyFont="1" applyBorder="1" applyAlignment="1">
      <alignment horizontal="center" vertical="center" textRotation="90" wrapText="1"/>
    </xf>
    <xf numFmtId="0" fontId="25" fillId="0" borderId="4" xfId="1" applyFont="1" applyBorder="1" applyAlignment="1">
      <alignment horizontal="center" vertical="center" textRotation="90" wrapText="1"/>
    </xf>
    <xf numFmtId="0" fontId="27" fillId="0" borderId="4" xfId="1" applyFont="1" applyBorder="1" applyAlignment="1">
      <alignment horizontal="center" vertical="center" textRotation="90" wrapText="1"/>
    </xf>
    <xf numFmtId="0" fontId="25" fillId="2" borderId="4" xfId="1" applyFont="1" applyFill="1" applyBorder="1" applyAlignment="1" applyProtection="1">
      <alignment horizontal="center" textRotation="90" wrapText="1"/>
      <protection locked="0"/>
    </xf>
    <xf numFmtId="0" fontId="2" fillId="0" borderId="9" xfId="1" applyBorder="1" applyAlignment="1">
      <alignment horizontal="center" textRotation="90" wrapText="1"/>
    </xf>
    <xf numFmtId="0" fontId="27" fillId="2" borderId="1" xfId="1" applyFont="1" applyFill="1" applyBorder="1" applyAlignment="1" applyProtection="1">
      <alignment horizontal="center" vertical="center" textRotation="90" wrapText="1"/>
      <protection locked="0"/>
    </xf>
    <xf numFmtId="0" fontId="2" fillId="0" borderId="4" xfId="1" applyFont="1" applyBorder="1" applyAlignment="1">
      <alignment horizontal="center" vertical="center" wrapText="1"/>
    </xf>
    <xf numFmtId="0" fontId="2" fillId="0" borderId="9" xfId="1" applyFont="1" applyBorder="1" applyAlignment="1">
      <alignment horizontal="center" vertical="center" wrapText="1"/>
    </xf>
    <xf numFmtId="0" fontId="27" fillId="7" borderId="0" xfId="1" applyFont="1" applyFill="1" applyBorder="1" applyAlignment="1">
      <alignment horizontal="left" vertical="center"/>
    </xf>
    <xf numFmtId="0" fontId="8" fillId="7" borderId="82" xfId="1" applyFont="1" applyFill="1" applyBorder="1" applyAlignment="1">
      <alignment horizontal="center" vertical="center"/>
    </xf>
    <xf numFmtId="0" fontId="27" fillId="7" borderId="83" xfId="1" applyFont="1" applyFill="1" applyBorder="1" applyAlignment="1">
      <alignment horizontal="center" vertical="center"/>
    </xf>
    <xf numFmtId="0" fontId="27" fillId="7" borderId="84" xfId="1" applyFont="1" applyFill="1" applyBorder="1" applyAlignment="1">
      <alignment horizontal="center" vertical="center"/>
    </xf>
    <xf numFmtId="0" fontId="44" fillId="7" borderId="82" xfId="1" applyFont="1" applyFill="1" applyBorder="1" applyAlignment="1">
      <alignment horizontal="center" vertical="center"/>
    </xf>
    <xf numFmtId="0" fontId="44" fillId="7" borderId="83" xfId="1" applyFont="1" applyFill="1" applyBorder="1" applyAlignment="1">
      <alignment horizontal="center" vertical="center"/>
    </xf>
    <xf numFmtId="0" fontId="44" fillId="7" borderId="84" xfId="1" applyFont="1" applyFill="1" applyBorder="1" applyAlignment="1">
      <alignment horizontal="center" vertical="center"/>
    </xf>
    <xf numFmtId="0" fontId="44" fillId="12" borderId="82" xfId="1" applyFont="1" applyFill="1" applyBorder="1" applyAlignment="1">
      <alignment horizontal="center" vertical="center"/>
    </xf>
    <xf numFmtId="0" fontId="44" fillId="12" borderId="84" xfId="1" applyFont="1" applyFill="1" applyBorder="1" applyAlignment="1">
      <alignment horizontal="center" vertical="center"/>
    </xf>
    <xf numFmtId="0" fontId="27" fillId="12" borderId="29" xfId="1" applyFont="1" applyFill="1" applyBorder="1" applyAlignment="1">
      <alignment horizontal="center" vertical="center" wrapText="1"/>
    </xf>
    <xf numFmtId="0" fontId="27" fillId="12" borderId="7" xfId="1" applyFont="1" applyFill="1" applyBorder="1" applyAlignment="1">
      <alignment horizontal="center" vertical="center" wrapText="1"/>
    </xf>
    <xf numFmtId="0" fontId="27" fillId="12" borderId="48" xfId="1" applyFont="1" applyFill="1" applyBorder="1" applyAlignment="1">
      <alignment horizontal="center" vertical="center" wrapText="1"/>
    </xf>
    <xf numFmtId="0" fontId="44" fillId="7" borderId="81" xfId="1" applyFont="1" applyFill="1" applyBorder="1" applyAlignment="1">
      <alignment horizontal="center" vertical="center" wrapText="1"/>
    </xf>
    <xf numFmtId="0" fontId="44" fillId="7" borderId="56" xfId="1" applyFont="1" applyFill="1" applyBorder="1" applyAlignment="1">
      <alignment horizontal="center" vertical="center" wrapText="1"/>
    </xf>
    <xf numFmtId="0" fontId="44" fillId="7" borderId="55" xfId="1" applyFont="1" applyFill="1" applyBorder="1" applyAlignment="1">
      <alignment horizontal="center" vertical="center" wrapText="1"/>
    </xf>
    <xf numFmtId="0" fontId="49" fillId="7" borderId="81" xfId="1" applyFont="1" applyFill="1" applyBorder="1" applyAlignment="1">
      <alignment horizontal="center" vertical="center" wrapText="1"/>
    </xf>
    <xf numFmtId="0" fontId="49" fillId="7" borderId="58" xfId="1" applyFont="1" applyFill="1" applyBorder="1" applyAlignment="1">
      <alignment horizontal="center" vertical="center" wrapText="1"/>
    </xf>
    <xf numFmtId="0" fontId="44" fillId="7" borderId="70" xfId="1" applyFont="1" applyFill="1" applyBorder="1" applyAlignment="1">
      <alignment horizontal="center" vertical="center" wrapText="1"/>
    </xf>
    <xf numFmtId="0" fontId="44" fillId="7" borderId="45" xfId="1" applyFont="1" applyFill="1" applyBorder="1" applyAlignment="1">
      <alignment horizontal="center" vertical="center" wrapText="1"/>
    </xf>
    <xf numFmtId="0" fontId="27" fillId="12" borderId="41" xfId="1" applyFont="1" applyFill="1" applyBorder="1" applyAlignment="1">
      <alignment horizontal="center" vertical="center" wrapText="1"/>
    </xf>
    <xf numFmtId="0" fontId="27" fillId="12" borderId="41" xfId="1" applyFont="1" applyFill="1" applyBorder="1" applyAlignment="1">
      <alignment horizontal="center" vertical="center"/>
    </xf>
    <xf numFmtId="0" fontId="27" fillId="7" borderId="41" xfId="1" applyFont="1" applyFill="1" applyBorder="1" applyAlignment="1">
      <alignment horizontal="center" vertical="center" wrapText="1"/>
    </xf>
    <xf numFmtId="0" fontId="27" fillId="7" borderId="41" xfId="1" applyFont="1" applyFill="1" applyBorder="1" applyAlignment="1">
      <alignment horizontal="center" vertical="center"/>
    </xf>
    <xf numFmtId="0" fontId="27" fillId="12" borderId="70" xfId="1" applyFont="1" applyFill="1" applyBorder="1" applyAlignment="1">
      <alignment horizontal="center" vertical="center" wrapText="1"/>
    </xf>
    <xf numFmtId="0" fontId="27" fillId="12" borderId="72" xfId="1" applyFont="1" applyFill="1" applyBorder="1" applyAlignment="1">
      <alignment horizontal="center" vertical="center" wrapText="1"/>
    </xf>
    <xf numFmtId="0" fontId="27" fillId="12" borderId="44" xfId="1" applyFont="1" applyFill="1" applyBorder="1" applyAlignment="1">
      <alignment horizontal="center" vertical="center" wrapText="1"/>
    </xf>
    <xf numFmtId="0" fontId="2" fillId="7" borderId="50" xfId="1" applyFont="1" applyFill="1" applyBorder="1" applyAlignment="1">
      <alignment horizontal="left" vertical="center" wrapText="1"/>
    </xf>
    <xf numFmtId="0" fontId="2" fillId="0" borderId="74" xfId="1" applyFont="1" applyFill="1" applyBorder="1" applyAlignment="1">
      <alignment vertical="center" wrapText="1"/>
    </xf>
    <xf numFmtId="0" fontId="2" fillId="0" borderId="47" xfId="1" applyFont="1" applyFill="1" applyBorder="1" applyAlignment="1">
      <alignment vertical="center" wrapText="1"/>
    </xf>
    <xf numFmtId="0" fontId="2" fillId="7" borderId="6" xfId="1" applyFont="1" applyFill="1" applyBorder="1" applyAlignment="1">
      <alignment horizontal="left" vertical="top" wrapText="1"/>
    </xf>
    <xf numFmtId="0" fontId="2" fillId="7" borderId="6" xfId="1" applyFont="1" applyFill="1" applyBorder="1" applyAlignment="1">
      <alignment horizontal="left" vertical="top"/>
    </xf>
    <xf numFmtId="0" fontId="2" fillId="7" borderId="51" xfId="1" applyFont="1" applyFill="1" applyBorder="1" applyAlignment="1">
      <alignment horizontal="left" vertical="top"/>
    </xf>
    <xf numFmtId="0" fontId="2" fillId="0" borderId="6" xfId="1" applyFont="1" applyFill="1" applyBorder="1" applyAlignment="1"/>
    <xf numFmtId="0" fontId="2" fillId="0" borderId="51" xfId="1" applyFont="1" applyFill="1" applyBorder="1" applyAlignment="1"/>
    <xf numFmtId="0" fontId="2" fillId="0" borderId="63" xfId="1" applyFont="1" applyFill="1" applyBorder="1" applyAlignment="1"/>
    <xf numFmtId="0" fontId="2" fillId="0" borderId="64" xfId="1" applyFont="1" applyFill="1" applyBorder="1" applyAlignment="1"/>
    <xf numFmtId="0" fontId="2" fillId="7" borderId="73" xfId="1" applyFont="1" applyFill="1" applyBorder="1" applyAlignment="1">
      <alignment horizontal="left" vertical="center" wrapText="1"/>
    </xf>
    <xf numFmtId="0" fontId="2" fillId="0" borderId="19" xfId="1" applyFont="1" applyFill="1" applyBorder="1" applyAlignment="1">
      <alignment wrapText="1"/>
    </xf>
    <xf numFmtId="0" fontId="2" fillId="0" borderId="37" xfId="1" applyFont="1" applyFill="1" applyBorder="1" applyAlignment="1">
      <alignment wrapText="1"/>
    </xf>
    <xf numFmtId="0" fontId="2" fillId="0" borderId="4" xfId="1" applyFont="1" applyFill="1" applyBorder="1" applyAlignment="1">
      <alignment wrapText="1"/>
    </xf>
    <xf numFmtId="0" fontId="2" fillId="0" borderId="0" xfId="1" applyFont="1" applyFill="1" applyBorder="1" applyAlignment="1">
      <alignment wrapText="1"/>
    </xf>
    <xf numFmtId="0" fontId="2" fillId="0" borderId="38" xfId="1" applyFont="1" applyFill="1" applyBorder="1" applyAlignment="1">
      <alignment wrapText="1"/>
    </xf>
    <xf numFmtId="0" fontId="2" fillId="0" borderId="9" xfId="1" applyFont="1" applyFill="1" applyBorder="1" applyAlignment="1">
      <alignment wrapText="1"/>
    </xf>
    <xf numFmtId="0" fontId="2" fillId="0" borderId="10" xfId="1" applyFont="1" applyFill="1" applyBorder="1" applyAlignment="1">
      <alignment wrapText="1"/>
    </xf>
    <xf numFmtId="0" fontId="2" fillId="0" borderId="67" xfId="1" applyFont="1" applyFill="1" applyBorder="1" applyAlignment="1">
      <alignment wrapText="1"/>
    </xf>
    <xf numFmtId="0" fontId="27" fillId="7" borderId="69" xfId="1" applyFont="1" applyFill="1" applyBorder="1" applyAlignment="1">
      <alignment horizontal="center" vertical="center" wrapText="1"/>
    </xf>
    <xf numFmtId="0" fontId="27" fillId="7" borderId="56" xfId="1" applyFont="1" applyFill="1" applyBorder="1" applyAlignment="1">
      <alignment horizontal="center" vertical="center" wrapText="1"/>
    </xf>
    <xf numFmtId="0" fontId="27" fillId="7" borderId="58" xfId="1" applyFont="1" applyFill="1" applyBorder="1" applyAlignment="1">
      <alignment horizontal="center" vertical="center" wrapText="1"/>
    </xf>
    <xf numFmtId="2" fontId="2" fillId="8" borderId="0" xfId="1" applyNumberFormat="1" applyFont="1" applyFill="1" applyBorder="1" applyAlignment="1">
      <alignment horizontal="center" vertical="center"/>
    </xf>
    <xf numFmtId="0" fontId="27" fillId="11" borderId="0" xfId="1" quotePrefix="1" applyFont="1" applyFill="1" applyBorder="1" applyAlignment="1">
      <alignment horizontal="center" vertical="center" wrapText="1"/>
    </xf>
    <xf numFmtId="0" fontId="41" fillId="9" borderId="71" xfId="1" applyFont="1" applyFill="1" applyBorder="1" applyAlignment="1">
      <alignment horizontal="center" vertical="center"/>
    </xf>
    <xf numFmtId="0" fontId="41" fillId="9" borderId="72" xfId="1" applyFont="1" applyFill="1" applyBorder="1" applyAlignment="1">
      <alignment horizontal="center" vertical="center"/>
    </xf>
    <xf numFmtId="0" fontId="41" fillId="9" borderId="45" xfId="1" applyFont="1" applyFill="1" applyBorder="1" applyAlignment="1">
      <alignment horizontal="center" vertical="center"/>
    </xf>
    <xf numFmtId="0" fontId="2" fillId="0" borderId="74" xfId="1" applyFont="1" applyFill="1" applyBorder="1" applyAlignment="1">
      <alignment vertical="center"/>
    </xf>
    <xf numFmtId="0" fontId="2" fillId="0" borderId="47" xfId="1" applyFont="1" applyFill="1" applyBorder="1" applyAlignment="1">
      <alignment vertical="center"/>
    </xf>
    <xf numFmtId="0" fontId="2" fillId="7" borderId="75" xfId="1" applyFont="1" applyFill="1" applyBorder="1" applyAlignment="1">
      <alignment horizontal="left" vertical="center" wrapText="1"/>
    </xf>
    <xf numFmtId="0" fontId="2" fillId="0" borderId="74" xfId="1" applyFont="1" applyFill="1" applyBorder="1" applyAlignment="1"/>
    <xf numFmtId="0" fontId="2" fillId="0" borderId="85" xfId="1" applyFont="1" applyFill="1" applyBorder="1" applyAlignment="1"/>
  </cellXfs>
  <cellStyles count="19">
    <cellStyle name="Currency 2" xfId="15"/>
    <cellStyle name="Hyperlink" xfId="2" builtinId="8"/>
    <cellStyle name="Hyperlink 2" xfId="9"/>
    <cellStyle name="Normal" xfId="0" builtinId="0"/>
    <cellStyle name="Normal 2" xfId="1"/>
    <cellStyle name="Normal 2 2" xfId="3"/>
    <cellStyle name="Normal 2 2 15" xfId="14"/>
    <cellStyle name="Normal 2 2 2" xfId="12"/>
    <cellStyle name="Normal 2 2_5. Feasible Options" xfId="10"/>
    <cellStyle name="Normal 3" xfId="4"/>
    <cellStyle name="Normal 3 2" xfId="11"/>
    <cellStyle name="Normal 3 2 2" xfId="16"/>
    <cellStyle name="Normal 3 2 3" xfId="18"/>
    <cellStyle name="Normal 4" xfId="5"/>
    <cellStyle name="Normal 5" xfId="6"/>
    <cellStyle name="Normal 6" xfId="7"/>
    <cellStyle name="Normal 7" xfId="13"/>
    <cellStyle name="Normal 8" xfId="17"/>
    <cellStyle name="Percent 2" xfId="8"/>
  </cellStyles>
  <dxfs count="20">
    <dxf>
      <fill>
        <patternFill>
          <bgColor rgb="FFA5A5A5"/>
        </patternFill>
      </fill>
    </dxf>
    <dxf>
      <fill>
        <patternFill>
          <bgColor rgb="FFA5A5A5"/>
        </patternFill>
      </fill>
    </dxf>
    <dxf>
      <fill>
        <patternFill>
          <bgColor rgb="FFA5A5A5"/>
        </patternFill>
      </fill>
    </dxf>
    <dxf>
      <fill>
        <patternFill>
          <bgColor rgb="FF70AD47"/>
        </patternFill>
      </fill>
    </dxf>
    <dxf>
      <fill>
        <patternFill>
          <bgColor rgb="FFA5A5A5"/>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Baseline Water Supply-Demand Balance and Components of Demand</a:t>
            </a:r>
          </a:p>
        </c:rich>
      </c:tx>
      <c:layout>
        <c:manualLayout>
          <c:xMode val="edge"/>
          <c:yMode val="edge"/>
          <c:x val="0.20958094702002653"/>
          <c:y val="2.9013693730272669E-2"/>
        </c:manualLayout>
      </c:layout>
      <c:overlay val="0"/>
      <c:spPr>
        <a:noFill/>
        <a:ln w="25400">
          <a:noFill/>
        </a:ln>
      </c:spPr>
    </c:title>
    <c:autoTitleDeleted val="0"/>
    <c:plotArea>
      <c:layout>
        <c:manualLayout>
          <c:layoutTarget val="inner"/>
          <c:xMode val="edge"/>
          <c:yMode val="edge"/>
          <c:x val="8.5343266856694813E-2"/>
          <c:y val="0.10444884139344435"/>
          <c:w val="0.89146608097046687"/>
          <c:h val="0.57482108106981467"/>
        </c:manualLayout>
      </c:layout>
      <c:areaChart>
        <c:grouping val="stacked"/>
        <c:varyColors val="0"/>
        <c:ser>
          <c:idx val="6"/>
          <c:order val="0"/>
          <c:tx>
            <c:v>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summary'!$H$10:$AF$10</c:f>
              <c:numCache>
                <c:formatCode>0.00</c:formatCode>
                <c:ptCount val="25"/>
                <c:pt idx="0">
                  <c:v>11.77432317297556</c:v>
                </c:pt>
                <c:pt idx="1">
                  <c:v>12.175780795160687</c:v>
                </c:pt>
                <c:pt idx="2">
                  <c:v>12.569341232051272</c:v>
                </c:pt>
                <c:pt idx="3">
                  <c:v>12.962496032926058</c:v>
                </c:pt>
                <c:pt idx="4">
                  <c:v>13.351977017949382</c:v>
                </c:pt>
                <c:pt idx="5">
                  <c:v>13.725838061090984</c:v>
                </c:pt>
                <c:pt idx="6">
                  <c:v>14.103516821396322</c:v>
                </c:pt>
                <c:pt idx="7">
                  <c:v>14.48155655347006</c:v>
                </c:pt>
                <c:pt idx="8">
                  <c:v>14.859868739621049</c:v>
                </c:pt>
                <c:pt idx="9">
                  <c:v>15.239606766150267</c:v>
                </c:pt>
                <c:pt idx="10">
                  <c:v>15.560766136125471</c:v>
                </c:pt>
                <c:pt idx="11">
                  <c:v>15.857033597830613</c:v>
                </c:pt>
                <c:pt idx="12">
                  <c:v>16.151987472797838</c:v>
                </c:pt>
                <c:pt idx="13">
                  <c:v>16.444729979808766</c:v>
                </c:pt>
                <c:pt idx="14">
                  <c:v>16.730611151418856</c:v>
                </c:pt>
                <c:pt idx="15">
                  <c:v>17.03162149816772</c:v>
                </c:pt>
                <c:pt idx="16">
                  <c:v>17.334621877965446</c:v>
                </c:pt>
                <c:pt idx="17">
                  <c:v>17.631932247102263</c:v>
                </c:pt>
                <c:pt idx="18">
                  <c:v>17.923755739109396</c:v>
                </c:pt>
                <c:pt idx="19">
                  <c:v>18.214353114736792</c:v>
                </c:pt>
                <c:pt idx="20">
                  <c:v>18.502864397759463</c:v>
                </c:pt>
                <c:pt idx="21">
                  <c:v>18.788066590126675</c:v>
                </c:pt>
                <c:pt idx="22">
                  <c:v>19.071682111509119</c:v>
                </c:pt>
                <c:pt idx="23">
                  <c:v>19.35212397482174</c:v>
                </c:pt>
                <c:pt idx="24">
                  <c:v>19.66228620182229</c:v>
                </c:pt>
              </c:numCache>
            </c:numRef>
          </c:val>
          <c:extLst xmlns:c16r2="http://schemas.microsoft.com/office/drawing/2015/06/chart">
            <c:ext xmlns:c16="http://schemas.microsoft.com/office/drawing/2014/chart" uri="{C3380CC4-5D6E-409C-BE32-E72D297353CC}">
              <c16:uniqueId val="{00000000-2125-43E7-A36C-190EA25674E1}"/>
            </c:ext>
          </c:extLst>
        </c:ser>
        <c:ser>
          <c:idx val="0"/>
          <c:order val="1"/>
          <c:tx>
            <c:v>Unmeasured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summary'!$H$8:$AF$8</c:f>
              <c:numCache>
                <c:formatCode>0.00</c:formatCode>
                <c:ptCount val="25"/>
                <c:pt idx="0">
                  <c:v>19.373729451584211</c:v>
                </c:pt>
                <c:pt idx="1">
                  <c:v>18.986123734116028</c:v>
                </c:pt>
                <c:pt idx="2">
                  <c:v>18.613337299015733</c:v>
                </c:pt>
                <c:pt idx="3">
                  <c:v>18.251917916379149</c:v>
                </c:pt>
                <c:pt idx="4">
                  <c:v>17.89714252370225</c:v>
                </c:pt>
                <c:pt idx="5">
                  <c:v>17.563555939450794</c:v>
                </c:pt>
                <c:pt idx="6">
                  <c:v>17.236254708101253</c:v>
                </c:pt>
                <c:pt idx="7">
                  <c:v>16.916985833847921</c:v>
                </c:pt>
                <c:pt idx="8">
                  <c:v>16.605251697352461</c:v>
                </c:pt>
                <c:pt idx="9">
                  <c:v>16.301582997942024</c:v>
                </c:pt>
                <c:pt idx="10">
                  <c:v>15.992369151526301</c:v>
                </c:pt>
                <c:pt idx="11">
                  <c:v>15.697594899466784</c:v>
                </c:pt>
                <c:pt idx="12">
                  <c:v>15.410778827919426</c:v>
                </c:pt>
                <c:pt idx="13">
                  <c:v>15.130899613878332</c:v>
                </c:pt>
                <c:pt idx="14">
                  <c:v>14.85470109089963</c:v>
                </c:pt>
                <c:pt idx="15">
                  <c:v>14.594938877151357</c:v>
                </c:pt>
                <c:pt idx="16">
                  <c:v>14.342696561692396</c:v>
                </c:pt>
                <c:pt idx="17">
                  <c:v>14.093620058676862</c:v>
                </c:pt>
                <c:pt idx="18">
                  <c:v>13.847830167895282</c:v>
                </c:pt>
                <c:pt idx="19">
                  <c:v>13.607531103712505</c:v>
                </c:pt>
                <c:pt idx="20">
                  <c:v>13.372057213565656</c:v>
                </c:pt>
                <c:pt idx="21">
                  <c:v>13.140626228256206</c:v>
                </c:pt>
                <c:pt idx="22">
                  <c:v>12.913898503259865</c:v>
                </c:pt>
                <c:pt idx="23">
                  <c:v>12.691037448000507</c:v>
                </c:pt>
                <c:pt idx="24">
                  <c:v>12.447168420864781</c:v>
                </c:pt>
              </c:numCache>
            </c:numRef>
          </c:val>
          <c:extLst xmlns:c16r2="http://schemas.microsoft.com/office/drawing/2015/06/chart">
            <c:ext xmlns:c16="http://schemas.microsoft.com/office/drawing/2014/chart" uri="{C3380CC4-5D6E-409C-BE32-E72D297353CC}">
              <c16:uniqueId val="{00000001-2125-43E7-A36C-190EA25674E1}"/>
            </c:ext>
          </c:extLst>
        </c:ser>
        <c:ser>
          <c:idx val="1"/>
          <c:order val="2"/>
          <c:tx>
            <c:v>Non-household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summary'!$H$12:$AF$12</c:f>
              <c:numCache>
                <c:formatCode>0.00</c:formatCode>
                <c:ptCount val="25"/>
                <c:pt idx="0">
                  <c:v>9.9034734981943053</c:v>
                </c:pt>
                <c:pt idx="1">
                  <c:v>9.9656928440786068</c:v>
                </c:pt>
                <c:pt idx="2">
                  <c:v>10.008187172468457</c:v>
                </c:pt>
                <c:pt idx="3">
                  <c:v>10.050079439430213</c:v>
                </c:pt>
                <c:pt idx="4">
                  <c:v>10.057879000693379</c:v>
                </c:pt>
                <c:pt idx="5">
                  <c:v>10.108602926947434</c:v>
                </c:pt>
                <c:pt idx="6">
                  <c:v>10.130250954212386</c:v>
                </c:pt>
                <c:pt idx="7">
                  <c:v>10.151662638874313</c:v>
                </c:pt>
                <c:pt idx="8">
                  <c:v>10.145376357273925</c:v>
                </c:pt>
                <c:pt idx="9">
                  <c:v>10.192723016773865</c:v>
                </c:pt>
                <c:pt idx="10">
                  <c:v>10.21523641966068</c:v>
                </c:pt>
                <c:pt idx="11">
                  <c:v>10.238549877166264</c:v>
                </c:pt>
                <c:pt idx="12">
                  <c:v>10.23386887628655</c:v>
                </c:pt>
                <c:pt idx="13">
                  <c:v>10.282533042717834</c:v>
                </c:pt>
                <c:pt idx="14">
                  <c:v>10.302962926657322</c:v>
                </c:pt>
                <c:pt idx="15">
                  <c:v>10.323733974658985</c:v>
                </c:pt>
                <c:pt idx="16">
                  <c:v>10.316775066878137</c:v>
                </c:pt>
                <c:pt idx="17">
                  <c:v>10.366096305267291</c:v>
                </c:pt>
                <c:pt idx="18">
                  <c:v>10.388456192801549</c:v>
                </c:pt>
                <c:pt idx="19">
                  <c:v>10.411288392789224</c:v>
                </c:pt>
                <c:pt idx="20">
                  <c:v>10.406689957385765</c:v>
                </c:pt>
                <c:pt idx="21">
                  <c:v>10.458440732749569</c:v>
                </c:pt>
                <c:pt idx="22">
                  <c:v>10.482767503366365</c:v>
                </c:pt>
                <c:pt idx="23">
                  <c:v>10.507485276416194</c:v>
                </c:pt>
                <c:pt idx="24">
                  <c:v>10.504456558199443</c:v>
                </c:pt>
              </c:numCache>
            </c:numRef>
          </c:val>
          <c:extLst xmlns:c16r2="http://schemas.microsoft.com/office/drawing/2015/06/chart">
            <c:ext xmlns:c16="http://schemas.microsoft.com/office/drawing/2014/chart" uri="{C3380CC4-5D6E-409C-BE32-E72D297353CC}">
              <c16:uniqueId val="{00000002-2125-43E7-A36C-190EA25674E1}"/>
            </c:ext>
          </c:extLst>
        </c:ser>
        <c:ser>
          <c:idx val="2"/>
          <c:order val="3"/>
          <c:tx>
            <c:v>Total leakage</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summary'!$H$14:$AF$14</c:f>
              <c:numCache>
                <c:formatCode>0.00</c:formatCode>
                <c:ptCount val="25"/>
                <c:pt idx="0">
                  <c:v>14.38</c:v>
                </c:pt>
                <c:pt idx="1">
                  <c:v>14.38</c:v>
                </c:pt>
                <c:pt idx="2">
                  <c:v>14.38</c:v>
                </c:pt>
                <c:pt idx="3">
                  <c:v>14.38</c:v>
                </c:pt>
                <c:pt idx="4">
                  <c:v>14.380000000000003</c:v>
                </c:pt>
                <c:pt idx="5">
                  <c:v>14.38</c:v>
                </c:pt>
                <c:pt idx="6">
                  <c:v>14.38</c:v>
                </c:pt>
                <c:pt idx="7">
                  <c:v>14.38</c:v>
                </c:pt>
                <c:pt idx="8">
                  <c:v>14.38</c:v>
                </c:pt>
                <c:pt idx="9">
                  <c:v>14.380000000000003</c:v>
                </c:pt>
                <c:pt idx="10">
                  <c:v>14.38</c:v>
                </c:pt>
                <c:pt idx="11">
                  <c:v>14.38</c:v>
                </c:pt>
                <c:pt idx="12">
                  <c:v>14.380000000000003</c:v>
                </c:pt>
                <c:pt idx="13">
                  <c:v>14.38</c:v>
                </c:pt>
                <c:pt idx="14">
                  <c:v>14.380000000000003</c:v>
                </c:pt>
                <c:pt idx="15">
                  <c:v>14.380000000000003</c:v>
                </c:pt>
                <c:pt idx="16">
                  <c:v>14.379999999999999</c:v>
                </c:pt>
                <c:pt idx="17">
                  <c:v>14.38</c:v>
                </c:pt>
                <c:pt idx="18">
                  <c:v>14.379999999999999</c:v>
                </c:pt>
                <c:pt idx="19">
                  <c:v>14.38</c:v>
                </c:pt>
                <c:pt idx="20">
                  <c:v>14.38</c:v>
                </c:pt>
                <c:pt idx="21">
                  <c:v>14.379999999999999</c:v>
                </c:pt>
                <c:pt idx="22">
                  <c:v>14.38</c:v>
                </c:pt>
                <c:pt idx="23">
                  <c:v>14.38</c:v>
                </c:pt>
                <c:pt idx="24">
                  <c:v>14.38</c:v>
                </c:pt>
              </c:numCache>
            </c:numRef>
          </c:val>
          <c:extLst xmlns:c16r2="http://schemas.microsoft.com/office/drawing/2015/06/chart">
            <c:ext xmlns:c16="http://schemas.microsoft.com/office/drawing/2014/chart" uri="{C3380CC4-5D6E-409C-BE32-E72D297353CC}">
              <c16:uniqueId val="{00000003-2125-43E7-A36C-190EA25674E1}"/>
            </c:ext>
          </c:extLst>
        </c:ser>
        <c:ser>
          <c:idx val="3"/>
          <c:order val="4"/>
          <c:tx>
            <c:v>Other components of demand</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summary'!$H$16:$AF$16</c:f>
              <c:numCache>
                <c:formatCode>0.00</c:formatCode>
                <c:ptCount val="25"/>
                <c:pt idx="0">
                  <c:v>1.8927318535403632</c:v>
                </c:pt>
                <c:pt idx="1">
                  <c:v>1.8927318535403561</c:v>
                </c:pt>
                <c:pt idx="2">
                  <c:v>1.8927318535403632</c:v>
                </c:pt>
                <c:pt idx="3">
                  <c:v>1.8927318535403632</c:v>
                </c:pt>
                <c:pt idx="4">
                  <c:v>1.8927318535403614</c:v>
                </c:pt>
                <c:pt idx="5">
                  <c:v>1.8927318535403703</c:v>
                </c:pt>
                <c:pt idx="6">
                  <c:v>1.8927318535403632</c:v>
                </c:pt>
                <c:pt idx="7">
                  <c:v>1.8927318535403632</c:v>
                </c:pt>
                <c:pt idx="8">
                  <c:v>1.8927318535403632</c:v>
                </c:pt>
                <c:pt idx="9">
                  <c:v>1.8927318535403543</c:v>
                </c:pt>
                <c:pt idx="10">
                  <c:v>1.8927318535403632</c:v>
                </c:pt>
                <c:pt idx="11">
                  <c:v>1.8927318535403561</c:v>
                </c:pt>
                <c:pt idx="12">
                  <c:v>1.8927318535403614</c:v>
                </c:pt>
                <c:pt idx="13">
                  <c:v>1.8927318535403632</c:v>
                </c:pt>
                <c:pt idx="14">
                  <c:v>1.8927318535403614</c:v>
                </c:pt>
                <c:pt idx="15">
                  <c:v>1.8927318535403614</c:v>
                </c:pt>
                <c:pt idx="16">
                  <c:v>1.892731853540365</c:v>
                </c:pt>
                <c:pt idx="17">
                  <c:v>1.8927318535403632</c:v>
                </c:pt>
                <c:pt idx="18">
                  <c:v>1.8927318535403579</c:v>
                </c:pt>
                <c:pt idx="19">
                  <c:v>1.8927318535403561</c:v>
                </c:pt>
                <c:pt idx="20">
                  <c:v>1.8927318535403632</c:v>
                </c:pt>
                <c:pt idx="21">
                  <c:v>1.892731853540365</c:v>
                </c:pt>
                <c:pt idx="22">
                  <c:v>1.8927318535403632</c:v>
                </c:pt>
                <c:pt idx="23">
                  <c:v>1.8927318535403703</c:v>
                </c:pt>
                <c:pt idx="24">
                  <c:v>1.8927318535403632</c:v>
                </c:pt>
              </c:numCache>
            </c:numRef>
          </c:val>
          <c:extLst xmlns:c16r2="http://schemas.microsoft.com/office/drawing/2015/06/chart">
            <c:ext xmlns:c16="http://schemas.microsoft.com/office/drawing/2014/chart" uri="{C3380CC4-5D6E-409C-BE32-E72D297353CC}">
              <c16:uniqueId val="{00000004-2125-43E7-A36C-190EA25674E1}"/>
            </c:ext>
          </c:extLst>
        </c:ser>
        <c:dLbls>
          <c:showLegendKey val="0"/>
          <c:showVal val="0"/>
          <c:showCatName val="0"/>
          <c:showSerName val="0"/>
          <c:showPercent val="0"/>
          <c:showBubbleSize val="0"/>
        </c:dLbls>
        <c:axId val="106479456"/>
        <c:axId val="227375872"/>
      </c:areaChart>
      <c:lineChart>
        <c:grouping val="standard"/>
        <c:varyColors val="0"/>
        <c:ser>
          <c:idx val="4"/>
          <c:order val="5"/>
          <c:tx>
            <c:v>Total water available for use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summary'!$H$5:$AF$5</c:f>
              <c:numCache>
                <c:formatCode>0.00</c:formatCode>
                <c:ptCount val="25"/>
                <c:pt idx="0">
                  <c:v>66.706999999999994</c:v>
                </c:pt>
                <c:pt idx="1">
                  <c:v>66.706999999999994</c:v>
                </c:pt>
                <c:pt idx="2">
                  <c:v>66.706999999999994</c:v>
                </c:pt>
                <c:pt idx="3">
                  <c:v>66.706999999999994</c:v>
                </c:pt>
                <c:pt idx="4">
                  <c:v>66.706999999999994</c:v>
                </c:pt>
                <c:pt idx="5">
                  <c:v>66.706999999999994</c:v>
                </c:pt>
                <c:pt idx="6">
                  <c:v>66.706999999999994</c:v>
                </c:pt>
                <c:pt idx="7">
                  <c:v>66.706999999999994</c:v>
                </c:pt>
                <c:pt idx="8">
                  <c:v>66.706999999999994</c:v>
                </c:pt>
                <c:pt idx="9">
                  <c:v>66.706999999999994</c:v>
                </c:pt>
                <c:pt idx="10">
                  <c:v>66.706999999999994</c:v>
                </c:pt>
                <c:pt idx="11">
                  <c:v>66.706999999999994</c:v>
                </c:pt>
                <c:pt idx="12">
                  <c:v>66.706999999999994</c:v>
                </c:pt>
                <c:pt idx="13">
                  <c:v>66.706999999999994</c:v>
                </c:pt>
                <c:pt idx="14">
                  <c:v>66.706999999999994</c:v>
                </c:pt>
                <c:pt idx="15">
                  <c:v>66.706999999999994</c:v>
                </c:pt>
                <c:pt idx="16">
                  <c:v>66.706999999999994</c:v>
                </c:pt>
                <c:pt idx="17">
                  <c:v>66.706999999999994</c:v>
                </c:pt>
                <c:pt idx="18">
                  <c:v>66.706999999999994</c:v>
                </c:pt>
                <c:pt idx="19">
                  <c:v>66.706999999999994</c:v>
                </c:pt>
                <c:pt idx="20">
                  <c:v>66.706999999999994</c:v>
                </c:pt>
                <c:pt idx="21">
                  <c:v>66.706999999999994</c:v>
                </c:pt>
                <c:pt idx="22">
                  <c:v>66.706999999999994</c:v>
                </c:pt>
                <c:pt idx="23">
                  <c:v>66.706999999999994</c:v>
                </c:pt>
                <c:pt idx="24">
                  <c:v>66.706999999999994</c:v>
                </c:pt>
              </c:numCache>
            </c:numRef>
          </c:val>
          <c:smooth val="0"/>
          <c:extLst xmlns:c16r2="http://schemas.microsoft.com/office/drawing/2015/06/chart">
            <c:ext xmlns:c16="http://schemas.microsoft.com/office/drawing/2014/chart" uri="{C3380CC4-5D6E-409C-BE32-E72D297353CC}">
              <c16:uniqueId val="{00000005-2125-43E7-A36C-190EA25674E1}"/>
            </c:ext>
          </c:extLst>
        </c:ser>
        <c:ser>
          <c:idx val="5"/>
          <c:order val="6"/>
          <c:tx>
            <c:v>Total demand + target headroom (baseline)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summary'!$H$18:$AF$18</c:f>
              <c:numCache>
                <c:formatCode>0.00</c:formatCode>
                <c:ptCount val="25"/>
                <c:pt idx="0">
                  <c:v>59.099779324647542</c:v>
                </c:pt>
                <c:pt idx="1">
                  <c:v>59.116898804976728</c:v>
                </c:pt>
                <c:pt idx="2">
                  <c:v>59.15145971902642</c:v>
                </c:pt>
                <c:pt idx="3">
                  <c:v>59.173169704581838</c:v>
                </c:pt>
                <c:pt idx="4">
                  <c:v>59.127437748972419</c:v>
                </c:pt>
                <c:pt idx="5">
                  <c:v>58.890666951461924</c:v>
                </c:pt>
                <c:pt idx="6">
                  <c:v>58.951601302463366</c:v>
                </c:pt>
                <c:pt idx="7">
                  <c:v>58.963670665666939</c:v>
                </c:pt>
                <c:pt idx="8">
                  <c:v>59.042804914040076</c:v>
                </c:pt>
                <c:pt idx="9">
                  <c:v>59.183988660897391</c:v>
                </c:pt>
                <c:pt idx="10">
                  <c:v>59.217190870431921</c:v>
                </c:pt>
                <c:pt idx="11">
                  <c:v>59.223693543726796</c:v>
                </c:pt>
                <c:pt idx="12">
                  <c:v>59.220876694689842</c:v>
                </c:pt>
                <c:pt idx="13">
                  <c:v>59.344685343520553</c:v>
                </c:pt>
                <c:pt idx="14">
                  <c:v>59.391967914602354</c:v>
                </c:pt>
                <c:pt idx="15">
                  <c:v>59.478378258828897</c:v>
                </c:pt>
                <c:pt idx="16">
                  <c:v>59.440152498647798</c:v>
                </c:pt>
                <c:pt idx="17">
                  <c:v>59.613245744664354</c:v>
                </c:pt>
                <c:pt idx="18">
                  <c:v>59.734299294626993</c:v>
                </c:pt>
                <c:pt idx="19">
                  <c:v>59.830930156854905</c:v>
                </c:pt>
                <c:pt idx="20">
                  <c:v>59.987609142671822</c:v>
                </c:pt>
                <c:pt idx="21">
                  <c:v>60.048917901350592</c:v>
                </c:pt>
                <c:pt idx="22">
                  <c:v>60.119222372965638</c:v>
                </c:pt>
                <c:pt idx="23">
                  <c:v>60.21298595191432</c:v>
                </c:pt>
                <c:pt idx="24">
                  <c:v>60.375781949477201</c:v>
                </c:pt>
              </c:numCache>
            </c:numRef>
          </c:val>
          <c:smooth val="0"/>
          <c:extLst xmlns:c16r2="http://schemas.microsoft.com/office/drawing/2015/06/chart">
            <c:ext xmlns:c16="http://schemas.microsoft.com/office/drawing/2014/chart" uri="{C3380CC4-5D6E-409C-BE32-E72D297353CC}">
              <c16:uniqueId val="{00000006-2125-43E7-A36C-190EA25674E1}"/>
            </c:ext>
          </c:extLst>
        </c:ser>
        <c:dLbls>
          <c:showLegendKey val="0"/>
          <c:showVal val="0"/>
          <c:showCatName val="0"/>
          <c:showSerName val="0"/>
          <c:showPercent val="0"/>
          <c:showBubbleSize val="0"/>
        </c:dLbls>
        <c:marker val="1"/>
        <c:smooth val="0"/>
        <c:axId val="106479456"/>
        <c:axId val="227375872"/>
      </c:lineChart>
      <c:catAx>
        <c:axId val="106479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227375872"/>
        <c:crosses val="autoZero"/>
        <c:auto val="1"/>
        <c:lblAlgn val="ctr"/>
        <c:lblOffset val="100"/>
        <c:tickLblSkip val="2"/>
        <c:tickMarkSkip val="1"/>
        <c:noMultiLvlLbl val="0"/>
      </c:catAx>
      <c:valAx>
        <c:axId val="227375872"/>
        <c:scaling>
          <c:orientation val="minMax"/>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0359337875782989E-2"/>
              <c:y val="0.3985852873363206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6479456"/>
        <c:crosses val="autoZero"/>
        <c:crossBetween val="midCat"/>
      </c:valAx>
      <c:spPr>
        <a:noFill/>
        <a:ln w="12700">
          <a:solidFill>
            <a:srgbClr val="808080"/>
          </a:solidFill>
          <a:prstDash val="solid"/>
        </a:ln>
      </c:spPr>
    </c:plotArea>
    <c:legend>
      <c:legendPos val="b"/>
      <c:legendEntry>
        <c:idx val="0"/>
        <c:txPr>
          <a:bodyPr/>
          <a:lstStyle/>
          <a:p>
            <a:pPr>
              <a:defRPr sz="1000" b="0" i="0" u="none" strike="noStrike" baseline="0">
                <a:solidFill>
                  <a:srgbClr val="000000"/>
                </a:solidFill>
                <a:latin typeface="Arial"/>
                <a:ea typeface="Arial"/>
                <a:cs typeface="Arial"/>
              </a:defRPr>
            </a:pPr>
            <a:endParaRPr lang="en-US"/>
          </a:p>
        </c:txPr>
      </c:legendEntry>
      <c:layout>
        <c:manualLayout>
          <c:xMode val="edge"/>
          <c:yMode val="edge"/>
          <c:x val="0.16452269470774322"/>
          <c:y val="0.82158446545736596"/>
          <c:w val="0.7156398695723647"/>
          <c:h val="0.16402912270077008"/>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33" r="0.75000000000000633"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Final Planning Water Supply-Demand Balance and Components of Demand</a:t>
            </a:r>
          </a:p>
        </c:rich>
      </c:tx>
      <c:layout>
        <c:manualLayout>
          <c:xMode val="edge"/>
          <c:yMode val="edge"/>
          <c:x val="0.25139146883447555"/>
          <c:y val="3.1007826724362166E-2"/>
        </c:manualLayout>
      </c:layout>
      <c:overlay val="0"/>
      <c:spPr>
        <a:noFill/>
        <a:ln w="25400">
          <a:noFill/>
        </a:ln>
      </c:spPr>
    </c:title>
    <c:autoTitleDeleted val="0"/>
    <c:plotArea>
      <c:layout>
        <c:manualLayout>
          <c:layoutTarget val="inner"/>
          <c:xMode val="edge"/>
          <c:yMode val="edge"/>
          <c:x val="7.3073946134444595E-2"/>
          <c:y val="0.13443854749105721"/>
          <c:w val="0.89767565444686204"/>
          <c:h val="0.59668615598770502"/>
        </c:manualLayout>
      </c:layout>
      <c:areaChart>
        <c:grouping val="stacked"/>
        <c:varyColors val="0"/>
        <c:ser>
          <c:idx val="2"/>
          <c:order val="0"/>
          <c:tx>
            <c:v>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summary'!$H$11:$AF$11</c:f>
              <c:numCache>
                <c:formatCode>0.00</c:formatCode>
                <c:ptCount val="25"/>
                <c:pt idx="0">
                  <c:v>11.77432317297556</c:v>
                </c:pt>
                <c:pt idx="1">
                  <c:v>12.175780795160687</c:v>
                </c:pt>
                <c:pt idx="2">
                  <c:v>12.569341232051272</c:v>
                </c:pt>
                <c:pt idx="3">
                  <c:v>12.962496032926058</c:v>
                </c:pt>
                <c:pt idx="4">
                  <c:v>13.351977017949382</c:v>
                </c:pt>
                <c:pt idx="5">
                  <c:v>13.725838061090984</c:v>
                </c:pt>
                <c:pt idx="6">
                  <c:v>20.073516821396321</c:v>
                </c:pt>
                <c:pt idx="7">
                  <c:v>26.43155655347006</c:v>
                </c:pt>
                <c:pt idx="8">
                  <c:v>29.646595267238268</c:v>
                </c:pt>
                <c:pt idx="9">
                  <c:v>29.792031464298084</c:v>
                </c:pt>
                <c:pt idx="10">
                  <c:v>29.873898372499141</c:v>
                </c:pt>
                <c:pt idx="11">
                  <c:v>29.92586900735072</c:v>
                </c:pt>
                <c:pt idx="12">
                  <c:v>29.993688417925323</c:v>
                </c:pt>
                <c:pt idx="13">
                  <c:v>30.066539632299268</c:v>
                </c:pt>
                <c:pt idx="14">
                  <c:v>30.11684213322852</c:v>
                </c:pt>
                <c:pt idx="15">
                  <c:v>30.218066487603942</c:v>
                </c:pt>
                <c:pt idx="16">
                  <c:v>30.319048783488601</c:v>
                </c:pt>
                <c:pt idx="17">
                  <c:v>30.417190299911436</c:v>
                </c:pt>
                <c:pt idx="18">
                  <c:v>30.512802890215152</c:v>
                </c:pt>
                <c:pt idx="19">
                  <c:v>30.613131108078051</c:v>
                </c:pt>
                <c:pt idx="20">
                  <c:v>30.706715889968557</c:v>
                </c:pt>
                <c:pt idx="21">
                  <c:v>30.810630195557266</c:v>
                </c:pt>
                <c:pt idx="22">
                  <c:v>30.917190764442996</c:v>
                </c:pt>
                <c:pt idx="23">
                  <c:v>31.015057678022199</c:v>
                </c:pt>
                <c:pt idx="24">
                  <c:v>31.111737780600595</c:v>
                </c:pt>
              </c:numCache>
            </c:numRef>
          </c:val>
          <c:extLst xmlns:c16r2="http://schemas.microsoft.com/office/drawing/2015/06/chart">
            <c:ext xmlns:c16="http://schemas.microsoft.com/office/drawing/2014/chart" uri="{C3380CC4-5D6E-409C-BE32-E72D297353CC}">
              <c16:uniqueId val="{00000000-356A-41E0-B0B5-43A0BC0510CE}"/>
            </c:ext>
          </c:extLst>
        </c:ser>
        <c:ser>
          <c:idx val="4"/>
          <c:order val="1"/>
          <c:tx>
            <c:v>Unmeasured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summary'!$H$9:$AF$9</c:f>
              <c:numCache>
                <c:formatCode>0.00</c:formatCode>
                <c:ptCount val="25"/>
                <c:pt idx="0">
                  <c:v>19.373729451584211</c:v>
                </c:pt>
                <c:pt idx="1">
                  <c:v>18.986123734116028</c:v>
                </c:pt>
                <c:pt idx="2">
                  <c:v>18.613337299015733</c:v>
                </c:pt>
                <c:pt idx="3">
                  <c:v>18.251917916379149</c:v>
                </c:pt>
                <c:pt idx="4">
                  <c:v>17.89714252370225</c:v>
                </c:pt>
                <c:pt idx="5">
                  <c:v>17.563555939450794</c:v>
                </c:pt>
                <c:pt idx="6">
                  <c:v>10.516254708101254</c:v>
                </c:pt>
                <c:pt idx="7">
                  <c:v>3.4769858338479209</c:v>
                </c:pt>
                <c:pt idx="8">
                  <c:v>-1.9984014443252818E-15</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xmlns:c16r2="http://schemas.microsoft.com/office/drawing/2015/06/chart">
            <c:ext xmlns:c16="http://schemas.microsoft.com/office/drawing/2014/chart" uri="{C3380CC4-5D6E-409C-BE32-E72D297353CC}">
              <c16:uniqueId val="{00000001-356A-41E0-B0B5-43A0BC0510CE}"/>
            </c:ext>
          </c:extLst>
        </c:ser>
        <c:ser>
          <c:idx val="5"/>
          <c:order val="2"/>
          <c:tx>
            <c:v>Non-household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summary'!$H$13:$AF$13</c:f>
              <c:numCache>
                <c:formatCode>0.00</c:formatCode>
                <c:ptCount val="25"/>
                <c:pt idx="0">
                  <c:v>9.9034734981943053</c:v>
                </c:pt>
                <c:pt idx="1">
                  <c:v>9.9656928440786068</c:v>
                </c:pt>
                <c:pt idx="2">
                  <c:v>10.008187172468457</c:v>
                </c:pt>
                <c:pt idx="3">
                  <c:v>10.050079439430213</c:v>
                </c:pt>
                <c:pt idx="4">
                  <c:v>10.057879000693379</c:v>
                </c:pt>
                <c:pt idx="5">
                  <c:v>10.108602926947434</c:v>
                </c:pt>
                <c:pt idx="6">
                  <c:v>10.130250954212386</c:v>
                </c:pt>
                <c:pt idx="7">
                  <c:v>10.151662638874313</c:v>
                </c:pt>
                <c:pt idx="8">
                  <c:v>10.145376357273925</c:v>
                </c:pt>
                <c:pt idx="9">
                  <c:v>10.192723016773865</c:v>
                </c:pt>
                <c:pt idx="10">
                  <c:v>10.21523641966068</c:v>
                </c:pt>
                <c:pt idx="11">
                  <c:v>10.238549877166264</c:v>
                </c:pt>
                <c:pt idx="12">
                  <c:v>10.23386887628655</c:v>
                </c:pt>
                <c:pt idx="13">
                  <c:v>10.282533042717834</c:v>
                </c:pt>
                <c:pt idx="14">
                  <c:v>10.302962926657322</c:v>
                </c:pt>
                <c:pt idx="15">
                  <c:v>10.323733974658985</c:v>
                </c:pt>
                <c:pt idx="16">
                  <c:v>10.316775066878137</c:v>
                </c:pt>
                <c:pt idx="17">
                  <c:v>10.366096305267291</c:v>
                </c:pt>
                <c:pt idx="18">
                  <c:v>10.388456192801549</c:v>
                </c:pt>
                <c:pt idx="19">
                  <c:v>10.411288392789224</c:v>
                </c:pt>
                <c:pt idx="20">
                  <c:v>10.406689957385765</c:v>
                </c:pt>
                <c:pt idx="21">
                  <c:v>10.458440732749569</c:v>
                </c:pt>
                <c:pt idx="22">
                  <c:v>10.482767503366365</c:v>
                </c:pt>
                <c:pt idx="23">
                  <c:v>10.507485276416194</c:v>
                </c:pt>
                <c:pt idx="24">
                  <c:v>10.504456558199443</c:v>
                </c:pt>
              </c:numCache>
            </c:numRef>
          </c:val>
          <c:extLst xmlns:c16r2="http://schemas.microsoft.com/office/drawing/2015/06/chart">
            <c:ext xmlns:c16="http://schemas.microsoft.com/office/drawing/2014/chart" uri="{C3380CC4-5D6E-409C-BE32-E72D297353CC}">
              <c16:uniqueId val="{00000002-356A-41E0-B0B5-43A0BC0510CE}"/>
            </c:ext>
          </c:extLst>
        </c:ser>
        <c:ser>
          <c:idx val="6"/>
          <c:order val="3"/>
          <c:tx>
            <c:v>Total leakage</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summary'!$H$15:$AF$15</c:f>
              <c:numCache>
                <c:formatCode>0.00</c:formatCode>
                <c:ptCount val="25"/>
                <c:pt idx="0">
                  <c:v>14.38</c:v>
                </c:pt>
                <c:pt idx="1">
                  <c:v>14.38</c:v>
                </c:pt>
                <c:pt idx="2">
                  <c:v>14.38</c:v>
                </c:pt>
                <c:pt idx="3">
                  <c:v>14.38</c:v>
                </c:pt>
                <c:pt idx="4">
                  <c:v>14.380000000000003</c:v>
                </c:pt>
                <c:pt idx="5">
                  <c:v>13.948600000000001</c:v>
                </c:pt>
                <c:pt idx="6">
                  <c:v>13.517200000000001</c:v>
                </c:pt>
                <c:pt idx="7">
                  <c:v>13.085800000000001</c:v>
                </c:pt>
                <c:pt idx="8">
                  <c:v>12.654399999999999</c:v>
                </c:pt>
                <c:pt idx="9">
                  <c:v>12.223000000000001</c:v>
                </c:pt>
                <c:pt idx="10">
                  <c:v>11.856310000000001</c:v>
                </c:pt>
                <c:pt idx="11">
                  <c:v>11.48962</c:v>
                </c:pt>
                <c:pt idx="12">
                  <c:v>11.12293</c:v>
                </c:pt>
                <c:pt idx="13">
                  <c:v>10.75624</c:v>
                </c:pt>
                <c:pt idx="14">
                  <c:v>10.389550000000002</c:v>
                </c:pt>
                <c:pt idx="15">
                  <c:v>10.181759000000001</c:v>
                </c:pt>
                <c:pt idx="16">
                  <c:v>9.9739680000000011</c:v>
                </c:pt>
                <c:pt idx="17">
                  <c:v>9.7661770000000008</c:v>
                </c:pt>
                <c:pt idx="18">
                  <c:v>9.5583860000000005</c:v>
                </c:pt>
                <c:pt idx="19">
                  <c:v>9.350595000000002</c:v>
                </c:pt>
                <c:pt idx="20">
                  <c:v>9.1635831000000021</c:v>
                </c:pt>
                <c:pt idx="21">
                  <c:v>8.9765712000000022</c:v>
                </c:pt>
                <c:pt idx="22">
                  <c:v>8.7895593000000023</c:v>
                </c:pt>
                <c:pt idx="23">
                  <c:v>8.6025474000000024</c:v>
                </c:pt>
                <c:pt idx="24">
                  <c:v>8.4155355000000007</c:v>
                </c:pt>
              </c:numCache>
            </c:numRef>
          </c:val>
          <c:extLst xmlns:c16r2="http://schemas.microsoft.com/office/drawing/2015/06/chart">
            <c:ext xmlns:c16="http://schemas.microsoft.com/office/drawing/2014/chart" uri="{C3380CC4-5D6E-409C-BE32-E72D297353CC}">
              <c16:uniqueId val="{00000003-356A-41E0-B0B5-43A0BC0510CE}"/>
            </c:ext>
          </c:extLst>
        </c:ser>
        <c:ser>
          <c:idx val="7"/>
          <c:order val="4"/>
          <c:tx>
            <c:v>Other components of demand</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summary'!$H$17:$AF$17</c:f>
              <c:numCache>
                <c:formatCode>0.00</c:formatCode>
                <c:ptCount val="25"/>
                <c:pt idx="0">
                  <c:v>1.8927318535403632</c:v>
                </c:pt>
                <c:pt idx="1">
                  <c:v>1.8927318535403561</c:v>
                </c:pt>
                <c:pt idx="2">
                  <c:v>1.8927318535403632</c:v>
                </c:pt>
                <c:pt idx="3">
                  <c:v>1.8927318535403632</c:v>
                </c:pt>
                <c:pt idx="4">
                  <c:v>1.8927318535403614</c:v>
                </c:pt>
                <c:pt idx="5">
                  <c:v>1.8927318535403668</c:v>
                </c:pt>
                <c:pt idx="6">
                  <c:v>1.8927318535403703</c:v>
                </c:pt>
                <c:pt idx="7">
                  <c:v>1.8927318535403597</c:v>
                </c:pt>
                <c:pt idx="8">
                  <c:v>1.8927318535403579</c:v>
                </c:pt>
                <c:pt idx="9">
                  <c:v>1.8927318535403668</c:v>
                </c:pt>
                <c:pt idx="10">
                  <c:v>1.8927318535403614</c:v>
                </c:pt>
                <c:pt idx="11">
                  <c:v>1.8927318535403632</c:v>
                </c:pt>
                <c:pt idx="12">
                  <c:v>1.8927318535403579</c:v>
                </c:pt>
                <c:pt idx="13">
                  <c:v>1.8927318535403668</c:v>
                </c:pt>
                <c:pt idx="14">
                  <c:v>1.8927318535403597</c:v>
                </c:pt>
                <c:pt idx="15">
                  <c:v>1.8927318535403668</c:v>
                </c:pt>
                <c:pt idx="16">
                  <c:v>1.8927318535403668</c:v>
                </c:pt>
                <c:pt idx="17">
                  <c:v>1.8927318535403597</c:v>
                </c:pt>
                <c:pt idx="18">
                  <c:v>1.8927318535403668</c:v>
                </c:pt>
                <c:pt idx="19">
                  <c:v>1.8927318535403579</c:v>
                </c:pt>
                <c:pt idx="20">
                  <c:v>1.8927318535403561</c:v>
                </c:pt>
                <c:pt idx="21">
                  <c:v>1.8927318535403685</c:v>
                </c:pt>
                <c:pt idx="22">
                  <c:v>1.8927318535403668</c:v>
                </c:pt>
                <c:pt idx="23">
                  <c:v>1.892731853540365</c:v>
                </c:pt>
                <c:pt idx="24">
                  <c:v>1.8927318535403579</c:v>
                </c:pt>
              </c:numCache>
            </c:numRef>
          </c:val>
          <c:extLst xmlns:c16r2="http://schemas.microsoft.com/office/drawing/2015/06/chart">
            <c:ext xmlns:c16="http://schemas.microsoft.com/office/drawing/2014/chart" uri="{C3380CC4-5D6E-409C-BE32-E72D297353CC}">
              <c16:uniqueId val="{00000004-356A-41E0-B0B5-43A0BC0510CE}"/>
            </c:ext>
          </c:extLst>
        </c:ser>
        <c:dLbls>
          <c:showLegendKey val="0"/>
          <c:showVal val="0"/>
          <c:showCatName val="0"/>
          <c:showSerName val="0"/>
          <c:showPercent val="0"/>
          <c:showBubbleSize val="0"/>
        </c:dLbls>
        <c:axId val="227375088"/>
        <c:axId val="227376656"/>
      </c:areaChart>
      <c:lineChart>
        <c:grouping val="standard"/>
        <c:varyColors val="0"/>
        <c:ser>
          <c:idx val="0"/>
          <c:order val="5"/>
          <c:tx>
            <c:v>Total water available for use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summary'!$H$6:$AF$6</c:f>
              <c:numCache>
                <c:formatCode>0.00</c:formatCode>
                <c:ptCount val="25"/>
                <c:pt idx="0">
                  <c:v>66.706999999999994</c:v>
                </c:pt>
                <c:pt idx="1">
                  <c:v>66.706999999999994</c:v>
                </c:pt>
                <c:pt idx="2">
                  <c:v>66.706999999999994</c:v>
                </c:pt>
                <c:pt idx="3">
                  <c:v>66.706999999999994</c:v>
                </c:pt>
                <c:pt idx="4">
                  <c:v>66.706999999999994</c:v>
                </c:pt>
                <c:pt idx="5">
                  <c:v>66.706999999999994</c:v>
                </c:pt>
                <c:pt idx="6">
                  <c:v>66.706999999999994</c:v>
                </c:pt>
                <c:pt idx="7">
                  <c:v>66.706999999999994</c:v>
                </c:pt>
                <c:pt idx="8">
                  <c:v>66.706999999999994</c:v>
                </c:pt>
                <c:pt idx="9">
                  <c:v>66.706999999999994</c:v>
                </c:pt>
                <c:pt idx="10">
                  <c:v>66.706999999999994</c:v>
                </c:pt>
                <c:pt idx="11">
                  <c:v>66.706999999999994</c:v>
                </c:pt>
                <c:pt idx="12">
                  <c:v>66.706999999999994</c:v>
                </c:pt>
                <c:pt idx="13">
                  <c:v>66.706999999999994</c:v>
                </c:pt>
                <c:pt idx="14">
                  <c:v>66.706999999999994</c:v>
                </c:pt>
                <c:pt idx="15">
                  <c:v>66.706999999999994</c:v>
                </c:pt>
                <c:pt idx="16">
                  <c:v>66.706999999999994</c:v>
                </c:pt>
                <c:pt idx="17">
                  <c:v>66.706999999999994</c:v>
                </c:pt>
                <c:pt idx="18">
                  <c:v>66.706999999999994</c:v>
                </c:pt>
                <c:pt idx="19">
                  <c:v>66.706999999999994</c:v>
                </c:pt>
                <c:pt idx="20">
                  <c:v>66.706999999999994</c:v>
                </c:pt>
                <c:pt idx="21">
                  <c:v>66.706999999999994</c:v>
                </c:pt>
                <c:pt idx="22">
                  <c:v>66.706999999999994</c:v>
                </c:pt>
                <c:pt idx="23">
                  <c:v>66.706999999999994</c:v>
                </c:pt>
                <c:pt idx="24">
                  <c:v>66.706999999999994</c:v>
                </c:pt>
              </c:numCache>
            </c:numRef>
          </c:val>
          <c:smooth val="0"/>
          <c:extLst xmlns:c16r2="http://schemas.microsoft.com/office/drawing/2015/06/chart">
            <c:ext xmlns:c16="http://schemas.microsoft.com/office/drawing/2014/chart" uri="{C3380CC4-5D6E-409C-BE32-E72D297353CC}">
              <c16:uniqueId val="{00000005-356A-41E0-B0B5-43A0BC0510CE}"/>
            </c:ext>
          </c:extLst>
        </c:ser>
        <c:ser>
          <c:idx val="1"/>
          <c:order val="6"/>
          <c:tx>
            <c:v>Total demand + target headroom (final plan)</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summary'!$H$19:$AF$19</c:f>
              <c:numCache>
                <c:formatCode>0.00</c:formatCode>
                <c:ptCount val="25"/>
                <c:pt idx="0">
                  <c:v>59.099779324647542</c:v>
                </c:pt>
                <c:pt idx="1">
                  <c:v>59.116898804976728</c:v>
                </c:pt>
                <c:pt idx="2">
                  <c:v>59.151459719026427</c:v>
                </c:pt>
                <c:pt idx="3">
                  <c:v>59.173169704581831</c:v>
                </c:pt>
                <c:pt idx="4">
                  <c:v>59.127437748972419</c:v>
                </c:pt>
                <c:pt idx="5">
                  <c:v>58.45926695146192</c:v>
                </c:pt>
                <c:pt idx="6">
                  <c:v>57.338801302463366</c:v>
                </c:pt>
                <c:pt idx="7">
                  <c:v>56.17947066566694</c:v>
                </c:pt>
                <c:pt idx="8">
                  <c:v>55.498679744304809</c:v>
                </c:pt>
                <c:pt idx="9">
                  <c:v>55.277830361103192</c:v>
                </c:pt>
                <c:pt idx="10">
                  <c:v>55.01426395527929</c:v>
                </c:pt>
                <c:pt idx="11">
                  <c:v>54.704554053780129</c:v>
                </c:pt>
                <c:pt idx="12">
                  <c:v>54.394728811897885</c:v>
                </c:pt>
                <c:pt idx="13">
                  <c:v>54.211835382132719</c:v>
                </c:pt>
                <c:pt idx="14">
                  <c:v>53.933047805512388</c:v>
                </c:pt>
                <c:pt idx="15">
                  <c:v>53.87164337111377</c:v>
                </c:pt>
                <c:pt idx="16">
                  <c:v>53.67585084247856</c:v>
                </c:pt>
                <c:pt idx="17">
                  <c:v>53.691060738796665</c:v>
                </c:pt>
                <c:pt idx="18">
                  <c:v>53.653902277837474</c:v>
                </c:pt>
                <c:pt idx="19">
                  <c:v>53.59277204648366</c:v>
                </c:pt>
                <c:pt idx="20">
                  <c:v>53.602986521315252</c:v>
                </c:pt>
                <c:pt idx="21">
                  <c:v>53.52742647852498</c:v>
                </c:pt>
                <c:pt idx="22">
                  <c:v>53.460391822639657</c:v>
                </c:pt>
                <c:pt idx="23">
                  <c:v>53.407429607114274</c:v>
                </c:pt>
                <c:pt idx="24">
                  <c:v>53.41360060739072</c:v>
                </c:pt>
              </c:numCache>
            </c:numRef>
          </c:val>
          <c:smooth val="0"/>
          <c:extLst xmlns:c16r2="http://schemas.microsoft.com/office/drawing/2015/06/chart">
            <c:ext xmlns:c16="http://schemas.microsoft.com/office/drawing/2014/chart" uri="{C3380CC4-5D6E-409C-BE32-E72D297353CC}">
              <c16:uniqueId val="{00000006-356A-41E0-B0B5-43A0BC0510CE}"/>
            </c:ext>
          </c:extLst>
        </c:ser>
        <c:dLbls>
          <c:showLegendKey val="0"/>
          <c:showVal val="0"/>
          <c:showCatName val="0"/>
          <c:showSerName val="0"/>
          <c:showPercent val="0"/>
          <c:showBubbleSize val="0"/>
        </c:dLbls>
        <c:marker val="1"/>
        <c:smooth val="0"/>
        <c:axId val="227375088"/>
        <c:axId val="227376656"/>
      </c:lineChart>
      <c:catAx>
        <c:axId val="227375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227376656"/>
        <c:crosses val="autoZero"/>
        <c:auto val="1"/>
        <c:lblAlgn val="ctr"/>
        <c:lblOffset val="100"/>
        <c:tickLblSkip val="2"/>
        <c:tickMarkSkip val="1"/>
        <c:noMultiLvlLbl val="0"/>
      </c:catAx>
      <c:valAx>
        <c:axId val="227376656"/>
        <c:scaling>
          <c:orientation val="minMax"/>
          <c:min val="0"/>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2727258843268032E-2"/>
              <c:y val="0.4009439360620463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27375088"/>
        <c:crosses val="autoZero"/>
        <c:crossBetween val="midCat"/>
      </c:valAx>
      <c:spPr>
        <a:noFill/>
        <a:ln w="12700">
          <a:solidFill>
            <a:srgbClr val="808080"/>
          </a:solidFill>
          <a:prstDash val="solid"/>
        </a:ln>
      </c:spPr>
    </c:plotArea>
    <c:legend>
      <c:legendPos val="b"/>
      <c:layout>
        <c:manualLayout>
          <c:xMode val="edge"/>
          <c:yMode val="edge"/>
          <c:x val="0.19160461976251575"/>
          <c:y val="0.8535580838704635"/>
          <c:w val="0.65132029756727994"/>
          <c:h val="0.12691795037943174"/>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33" r="0.75000000000000633"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88900</xdr:colOff>
      <xdr:row>2</xdr:row>
      <xdr:rowOff>17408</xdr:rowOff>
    </xdr:from>
    <xdr:to>
      <xdr:col>5</xdr:col>
      <xdr:colOff>1397000</xdr:colOff>
      <xdr:row>6</xdr:row>
      <xdr:rowOff>76200</xdr:rowOff>
    </xdr:to>
    <xdr:pic>
      <xdr:nvPicPr>
        <xdr:cNvPr id="4" name="Picture 3">
          <a:extLst>
            <a:ext uri="{FF2B5EF4-FFF2-40B4-BE49-F238E27FC236}">
              <a16:creationId xmlns=""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93" t="8223" b="11890"/>
        <a:stretch/>
      </xdr:blipFill>
      <xdr:spPr bwMode="auto">
        <a:xfrm>
          <a:off x="5194300" y="563508"/>
          <a:ext cx="2895600" cy="960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1269999</xdr:colOff>
      <xdr:row>2</xdr:row>
      <xdr:rowOff>141783</xdr:rowOff>
    </xdr:from>
    <xdr:to>
      <xdr:col>10</xdr:col>
      <xdr:colOff>685800</xdr:colOff>
      <xdr:row>6</xdr:row>
      <xdr:rowOff>92075</xdr:rowOff>
    </xdr:to>
    <xdr:pic>
      <xdr:nvPicPr>
        <xdr:cNvPr id="5" name="Picture 4" descr="http://www.monmouthshiregreenweb.co.uk/wordpress/wp-content/uploads/2014/08/NRW-logo.jpg">
          <a:extLst>
            <a:ext uri="{FF2B5EF4-FFF2-40B4-BE49-F238E27FC236}">
              <a16:creationId xmlns=""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4879"/>
        <a:stretch/>
      </xdr:blipFill>
      <xdr:spPr bwMode="auto">
        <a:xfrm>
          <a:off x="7962899" y="687883"/>
          <a:ext cx="3149601" cy="851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1316182</xdr:colOff>
      <xdr:row>30</xdr:row>
      <xdr:rowOff>55418</xdr:rowOff>
    </xdr:from>
    <xdr:to>
      <xdr:col>19</xdr:col>
      <xdr:colOff>303414</xdr:colOff>
      <xdr:row>57</xdr:row>
      <xdr:rowOff>63037</xdr:rowOff>
    </xdr:to>
    <xdr:graphicFrame macro="">
      <xdr:nvGraphicFramePr>
        <xdr:cNvPr id="2" name="Chart 1">
          <a:extLst>
            <a:ext uri="{FF2B5EF4-FFF2-40B4-BE49-F238E27FC236}">
              <a16:creationId xmlns=""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1108364</xdr:colOff>
      <xdr:row>65</xdr:row>
      <xdr:rowOff>69273</xdr:rowOff>
    </xdr:from>
    <xdr:to>
      <xdr:col>19</xdr:col>
      <xdr:colOff>95596</xdr:colOff>
      <xdr:row>93</xdr:row>
      <xdr:rowOff>57496</xdr:rowOff>
    </xdr:to>
    <xdr:graphicFrame macro="">
      <xdr:nvGraphicFramePr>
        <xdr:cNvPr id="3" name="Chart 13">
          <a:extLst>
            <a:ext uri="{FF2B5EF4-FFF2-40B4-BE49-F238E27FC236}">
              <a16:creationId xmlns=""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ater%20Strategy/Water%20Resources%20Strategy/&#183;Section-Wide%20Data/Regulation/WRMP/08%20Final%20WRMP%202015/Tables/09%20Final%20WRMP%20Jan%2014%20tables/02%20Final%20public%20domain/Strategic%20Grid%20public%20v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ater%20Strategy/Water%20Resources%20Strategy/&#183;Section-Wide%20Data/Regulation/WRMP/08%20Final%20WRMP%202015/Tables/09%20Final%20WRMP%20Jan%2014%20tables/02%20Final%20public%20domain/Wolverhampton%20public%20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Resource zone summary"/>
      <sheetName val="Data QA summary"/>
      <sheetName val="WRP1a BL Licences"/>
      <sheetName val="WRP1 BL Supply"/>
      <sheetName val="WRP2 BL Demand"/>
      <sheetName val="WRP2a BL Customers"/>
      <sheetName val="WRP2b Weighted BL Demand"/>
      <sheetName val="WRP3 Feasible options"/>
      <sheetName val="WRP4 Preferred (Scenario Yr)"/>
      <sheetName val="WRP5 FP Supply"/>
      <sheetName val="WRP6 FP Demand"/>
      <sheetName val="WRP6a FP Customers"/>
      <sheetName val="WRP6b Weighted FP Demand"/>
      <sheetName val="List of named ranges"/>
      <sheetName val="HIDDENMACROS3a"/>
    </sheetNames>
    <sheetDataSet>
      <sheetData sheetId="0"/>
      <sheetData sheetId="1"/>
      <sheetData sheetId="2"/>
      <sheetData sheetId="3">
        <row r="1109">
          <cell r="C1109" t="str">
            <v>GW</v>
          </cell>
        </row>
        <row r="1110">
          <cell r="C1110" t="str">
            <v>SW:River</v>
          </cell>
        </row>
        <row r="1111">
          <cell r="C1111" t="str">
            <v>SW:Reservoir</v>
          </cell>
        </row>
        <row r="1112">
          <cell r="C1112" t="str">
            <v>SW:Other</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Resource zone summary"/>
      <sheetName val="Data QA summary"/>
      <sheetName val="WRP1a BL Licences"/>
      <sheetName val="WRP1 BL Supply"/>
      <sheetName val="WRP2 BL Demand"/>
      <sheetName val="WRP2a BL Customers"/>
      <sheetName val="WRP2b Weighted BL Demand"/>
      <sheetName val="WRP3 Feasible options"/>
      <sheetName val="WRP4 Preferred (Scenario Yr)"/>
      <sheetName val="WRP5 FP Supply"/>
      <sheetName val="WRP6 FP Demand"/>
      <sheetName val="WRP6a FP Customers"/>
      <sheetName val="WRP6b Weighted FP Demand"/>
      <sheetName val="List of named ranges"/>
      <sheetName val="HIDDENMACROS3a"/>
    </sheetNames>
    <sheetDataSet>
      <sheetData sheetId="0"/>
      <sheetData sheetId="1"/>
      <sheetData sheetId="2"/>
      <sheetData sheetId="3">
        <row r="1000">
          <cell r="C1000" t="str">
            <v>GW</v>
          </cell>
        </row>
        <row r="1001">
          <cell r="C1001" t="str">
            <v>SW:River</v>
          </cell>
        </row>
        <row r="1002">
          <cell r="C1002" t="str">
            <v>SW:Reservoir</v>
          </cell>
        </row>
        <row r="1003">
          <cell r="C1003" t="str">
            <v>SW:Other</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tabSelected="1" zoomScale="80" zoomScaleNormal="80" workbookViewId="0">
      <selection activeCell="I50" sqref="I50"/>
    </sheetView>
  </sheetViews>
  <sheetFormatPr defaultColWidth="8.88671875" defaultRowHeight="15" x14ac:dyDescent="0.2"/>
  <cols>
    <col min="1" max="1" width="2.5546875" customWidth="1"/>
    <col min="2" max="2" width="22.5546875" customWidth="1"/>
    <col min="3" max="3" width="7.77734375" customWidth="1"/>
    <col min="4" max="4" width="79.109375" bestFit="1" customWidth="1"/>
    <col min="5" max="5" width="18.5546875" customWidth="1"/>
    <col min="6" max="6" width="17.77734375" customWidth="1"/>
    <col min="7" max="7" width="2.44140625" customWidth="1"/>
    <col min="8" max="8" width="7.5546875" customWidth="1"/>
    <col min="9" max="9" width="13.33203125" customWidth="1"/>
    <col min="10" max="10" width="2.33203125" customWidth="1"/>
    <col min="13" max="13" width="8.21875" bestFit="1" customWidth="1"/>
    <col min="257" max="257" width="2.5546875" customWidth="1"/>
    <col min="258" max="258" width="22.5546875" customWidth="1"/>
    <col min="259" max="259" width="7.77734375" customWidth="1"/>
    <col min="260" max="260" width="26.6640625" customWidth="1"/>
    <col min="261" max="261" width="18.5546875" customWidth="1"/>
    <col min="262" max="262" width="17.77734375" customWidth="1"/>
    <col min="263" max="263" width="2.44140625" customWidth="1"/>
    <col min="264" max="264" width="7.5546875" customWidth="1"/>
    <col min="265" max="265" width="13.33203125" customWidth="1"/>
    <col min="266" max="266" width="2.33203125" customWidth="1"/>
    <col min="269" max="269" width="8.21875" bestFit="1" customWidth="1"/>
    <col min="513" max="513" width="2.5546875" customWidth="1"/>
    <col min="514" max="514" width="22.5546875" customWidth="1"/>
    <col min="515" max="515" width="7.77734375" customWidth="1"/>
    <col min="516" max="516" width="26.6640625" customWidth="1"/>
    <col min="517" max="517" width="18.5546875" customWidth="1"/>
    <col min="518" max="518" width="17.77734375" customWidth="1"/>
    <col min="519" max="519" width="2.44140625" customWidth="1"/>
    <col min="520" max="520" width="7.5546875" customWidth="1"/>
    <col min="521" max="521" width="13.33203125" customWidth="1"/>
    <col min="522" max="522" width="2.33203125" customWidth="1"/>
    <col min="525" max="525" width="8.21875" bestFit="1" customWidth="1"/>
    <col min="769" max="769" width="2.5546875" customWidth="1"/>
    <col min="770" max="770" width="22.5546875" customWidth="1"/>
    <col min="771" max="771" width="7.77734375" customWidth="1"/>
    <col min="772" max="772" width="26.6640625" customWidth="1"/>
    <col min="773" max="773" width="18.5546875" customWidth="1"/>
    <col min="774" max="774" width="17.77734375" customWidth="1"/>
    <col min="775" max="775" width="2.44140625" customWidth="1"/>
    <col min="776" max="776" width="7.5546875" customWidth="1"/>
    <col min="777" max="777" width="13.33203125" customWidth="1"/>
    <col min="778" max="778" width="2.33203125" customWidth="1"/>
    <col min="781" max="781" width="8.21875" bestFit="1" customWidth="1"/>
    <col min="1025" max="1025" width="2.5546875" customWidth="1"/>
    <col min="1026" max="1026" width="22.5546875" customWidth="1"/>
    <col min="1027" max="1027" width="7.77734375" customWidth="1"/>
    <col min="1028" max="1028" width="26.6640625" customWidth="1"/>
    <col min="1029" max="1029" width="18.5546875" customWidth="1"/>
    <col min="1030" max="1030" width="17.77734375" customWidth="1"/>
    <col min="1031" max="1031" width="2.44140625" customWidth="1"/>
    <col min="1032" max="1032" width="7.5546875" customWidth="1"/>
    <col min="1033" max="1033" width="13.33203125" customWidth="1"/>
    <col min="1034" max="1034" width="2.33203125" customWidth="1"/>
    <col min="1037" max="1037" width="8.21875" bestFit="1" customWidth="1"/>
    <col min="1281" max="1281" width="2.5546875" customWidth="1"/>
    <col min="1282" max="1282" width="22.5546875" customWidth="1"/>
    <col min="1283" max="1283" width="7.77734375" customWidth="1"/>
    <col min="1284" max="1284" width="26.6640625" customWidth="1"/>
    <col min="1285" max="1285" width="18.5546875" customWidth="1"/>
    <col min="1286" max="1286" width="17.77734375" customWidth="1"/>
    <col min="1287" max="1287" width="2.44140625" customWidth="1"/>
    <col min="1288" max="1288" width="7.5546875" customWidth="1"/>
    <col min="1289" max="1289" width="13.33203125" customWidth="1"/>
    <col min="1290" max="1290" width="2.33203125" customWidth="1"/>
    <col min="1293" max="1293" width="8.21875" bestFit="1" customWidth="1"/>
    <col min="1537" max="1537" width="2.5546875" customWidth="1"/>
    <col min="1538" max="1538" width="22.5546875" customWidth="1"/>
    <col min="1539" max="1539" width="7.77734375" customWidth="1"/>
    <col min="1540" max="1540" width="26.6640625" customWidth="1"/>
    <col min="1541" max="1541" width="18.5546875" customWidth="1"/>
    <col min="1542" max="1542" width="17.77734375" customWidth="1"/>
    <col min="1543" max="1543" width="2.44140625" customWidth="1"/>
    <col min="1544" max="1544" width="7.5546875" customWidth="1"/>
    <col min="1545" max="1545" width="13.33203125" customWidth="1"/>
    <col min="1546" max="1546" width="2.33203125" customWidth="1"/>
    <col min="1549" max="1549" width="8.21875" bestFit="1" customWidth="1"/>
    <col min="1793" max="1793" width="2.5546875" customWidth="1"/>
    <col min="1794" max="1794" width="22.5546875" customWidth="1"/>
    <col min="1795" max="1795" width="7.77734375" customWidth="1"/>
    <col min="1796" max="1796" width="26.6640625" customWidth="1"/>
    <col min="1797" max="1797" width="18.5546875" customWidth="1"/>
    <col min="1798" max="1798" width="17.77734375" customWidth="1"/>
    <col min="1799" max="1799" width="2.44140625" customWidth="1"/>
    <col min="1800" max="1800" width="7.5546875" customWidth="1"/>
    <col min="1801" max="1801" width="13.33203125" customWidth="1"/>
    <col min="1802" max="1802" width="2.33203125" customWidth="1"/>
    <col min="1805" max="1805" width="8.21875" bestFit="1" customWidth="1"/>
    <col min="2049" max="2049" width="2.5546875" customWidth="1"/>
    <col min="2050" max="2050" width="22.5546875" customWidth="1"/>
    <col min="2051" max="2051" width="7.77734375" customWidth="1"/>
    <col min="2052" max="2052" width="26.6640625" customWidth="1"/>
    <col min="2053" max="2053" width="18.5546875" customWidth="1"/>
    <col min="2054" max="2054" width="17.77734375" customWidth="1"/>
    <col min="2055" max="2055" width="2.44140625" customWidth="1"/>
    <col min="2056" max="2056" width="7.5546875" customWidth="1"/>
    <col min="2057" max="2057" width="13.33203125" customWidth="1"/>
    <col min="2058" max="2058" width="2.33203125" customWidth="1"/>
    <col min="2061" max="2061" width="8.21875" bestFit="1" customWidth="1"/>
    <col min="2305" max="2305" width="2.5546875" customWidth="1"/>
    <col min="2306" max="2306" width="22.5546875" customWidth="1"/>
    <col min="2307" max="2307" width="7.77734375" customWidth="1"/>
    <col min="2308" max="2308" width="26.6640625" customWidth="1"/>
    <col min="2309" max="2309" width="18.5546875" customWidth="1"/>
    <col min="2310" max="2310" width="17.77734375" customWidth="1"/>
    <col min="2311" max="2311" width="2.44140625" customWidth="1"/>
    <col min="2312" max="2312" width="7.5546875" customWidth="1"/>
    <col min="2313" max="2313" width="13.33203125" customWidth="1"/>
    <col min="2314" max="2314" width="2.33203125" customWidth="1"/>
    <col min="2317" max="2317" width="8.21875" bestFit="1" customWidth="1"/>
    <col min="2561" max="2561" width="2.5546875" customWidth="1"/>
    <col min="2562" max="2562" width="22.5546875" customWidth="1"/>
    <col min="2563" max="2563" width="7.77734375" customWidth="1"/>
    <col min="2564" max="2564" width="26.6640625" customWidth="1"/>
    <col min="2565" max="2565" width="18.5546875" customWidth="1"/>
    <col min="2566" max="2566" width="17.77734375" customWidth="1"/>
    <col min="2567" max="2567" width="2.44140625" customWidth="1"/>
    <col min="2568" max="2568" width="7.5546875" customWidth="1"/>
    <col min="2569" max="2569" width="13.33203125" customWidth="1"/>
    <col min="2570" max="2570" width="2.33203125" customWidth="1"/>
    <col min="2573" max="2573" width="8.21875" bestFit="1" customWidth="1"/>
    <col min="2817" max="2817" width="2.5546875" customWidth="1"/>
    <col min="2818" max="2818" width="22.5546875" customWidth="1"/>
    <col min="2819" max="2819" width="7.77734375" customWidth="1"/>
    <col min="2820" max="2820" width="26.6640625" customWidth="1"/>
    <col min="2821" max="2821" width="18.5546875" customWidth="1"/>
    <col min="2822" max="2822" width="17.77734375" customWidth="1"/>
    <col min="2823" max="2823" width="2.44140625" customWidth="1"/>
    <col min="2824" max="2824" width="7.5546875" customWidth="1"/>
    <col min="2825" max="2825" width="13.33203125" customWidth="1"/>
    <col min="2826" max="2826" width="2.33203125" customWidth="1"/>
    <col min="2829" max="2829" width="8.21875" bestFit="1" customWidth="1"/>
    <col min="3073" max="3073" width="2.5546875" customWidth="1"/>
    <col min="3074" max="3074" width="22.5546875" customWidth="1"/>
    <col min="3075" max="3075" width="7.77734375" customWidth="1"/>
    <col min="3076" max="3076" width="26.6640625" customWidth="1"/>
    <col min="3077" max="3077" width="18.5546875" customWidth="1"/>
    <col min="3078" max="3078" width="17.77734375" customWidth="1"/>
    <col min="3079" max="3079" width="2.44140625" customWidth="1"/>
    <col min="3080" max="3080" width="7.5546875" customWidth="1"/>
    <col min="3081" max="3081" width="13.33203125" customWidth="1"/>
    <col min="3082" max="3082" width="2.33203125" customWidth="1"/>
    <col min="3085" max="3085" width="8.21875" bestFit="1" customWidth="1"/>
    <col min="3329" max="3329" width="2.5546875" customWidth="1"/>
    <col min="3330" max="3330" width="22.5546875" customWidth="1"/>
    <col min="3331" max="3331" width="7.77734375" customWidth="1"/>
    <col min="3332" max="3332" width="26.6640625" customWidth="1"/>
    <col min="3333" max="3333" width="18.5546875" customWidth="1"/>
    <col min="3334" max="3334" width="17.77734375" customWidth="1"/>
    <col min="3335" max="3335" width="2.44140625" customWidth="1"/>
    <col min="3336" max="3336" width="7.5546875" customWidth="1"/>
    <col min="3337" max="3337" width="13.33203125" customWidth="1"/>
    <col min="3338" max="3338" width="2.33203125" customWidth="1"/>
    <col min="3341" max="3341" width="8.21875" bestFit="1" customWidth="1"/>
    <col min="3585" max="3585" width="2.5546875" customWidth="1"/>
    <col min="3586" max="3586" width="22.5546875" customWidth="1"/>
    <col min="3587" max="3587" width="7.77734375" customWidth="1"/>
    <col min="3588" max="3588" width="26.6640625" customWidth="1"/>
    <col min="3589" max="3589" width="18.5546875" customWidth="1"/>
    <col min="3590" max="3590" width="17.77734375" customWidth="1"/>
    <col min="3591" max="3591" width="2.44140625" customWidth="1"/>
    <col min="3592" max="3592" width="7.5546875" customWidth="1"/>
    <col min="3593" max="3593" width="13.33203125" customWidth="1"/>
    <col min="3594" max="3594" width="2.33203125" customWidth="1"/>
    <col min="3597" max="3597" width="8.21875" bestFit="1" customWidth="1"/>
    <col min="3841" max="3841" width="2.5546875" customWidth="1"/>
    <col min="3842" max="3842" width="22.5546875" customWidth="1"/>
    <col min="3843" max="3843" width="7.77734375" customWidth="1"/>
    <col min="3844" max="3844" width="26.6640625" customWidth="1"/>
    <col min="3845" max="3845" width="18.5546875" customWidth="1"/>
    <col min="3846" max="3846" width="17.77734375" customWidth="1"/>
    <col min="3847" max="3847" width="2.44140625" customWidth="1"/>
    <col min="3848" max="3848" width="7.5546875" customWidth="1"/>
    <col min="3849" max="3849" width="13.33203125" customWidth="1"/>
    <col min="3850" max="3850" width="2.33203125" customWidth="1"/>
    <col min="3853" max="3853" width="8.21875" bestFit="1" customWidth="1"/>
    <col min="4097" max="4097" width="2.5546875" customWidth="1"/>
    <col min="4098" max="4098" width="22.5546875" customWidth="1"/>
    <col min="4099" max="4099" width="7.77734375" customWidth="1"/>
    <col min="4100" max="4100" width="26.6640625" customWidth="1"/>
    <col min="4101" max="4101" width="18.5546875" customWidth="1"/>
    <col min="4102" max="4102" width="17.77734375" customWidth="1"/>
    <col min="4103" max="4103" width="2.44140625" customWidth="1"/>
    <col min="4104" max="4104" width="7.5546875" customWidth="1"/>
    <col min="4105" max="4105" width="13.33203125" customWidth="1"/>
    <col min="4106" max="4106" width="2.33203125" customWidth="1"/>
    <col min="4109" max="4109" width="8.21875" bestFit="1" customWidth="1"/>
    <col min="4353" max="4353" width="2.5546875" customWidth="1"/>
    <col min="4354" max="4354" width="22.5546875" customWidth="1"/>
    <col min="4355" max="4355" width="7.77734375" customWidth="1"/>
    <col min="4356" max="4356" width="26.6640625" customWidth="1"/>
    <col min="4357" max="4357" width="18.5546875" customWidth="1"/>
    <col min="4358" max="4358" width="17.77734375" customWidth="1"/>
    <col min="4359" max="4359" width="2.44140625" customWidth="1"/>
    <col min="4360" max="4360" width="7.5546875" customWidth="1"/>
    <col min="4361" max="4361" width="13.33203125" customWidth="1"/>
    <col min="4362" max="4362" width="2.33203125" customWidth="1"/>
    <col min="4365" max="4365" width="8.21875" bestFit="1" customWidth="1"/>
    <col min="4609" max="4609" width="2.5546875" customWidth="1"/>
    <col min="4610" max="4610" width="22.5546875" customWidth="1"/>
    <col min="4611" max="4611" width="7.77734375" customWidth="1"/>
    <col min="4612" max="4612" width="26.6640625" customWidth="1"/>
    <col min="4613" max="4613" width="18.5546875" customWidth="1"/>
    <col min="4614" max="4614" width="17.77734375" customWidth="1"/>
    <col min="4615" max="4615" width="2.44140625" customWidth="1"/>
    <col min="4616" max="4616" width="7.5546875" customWidth="1"/>
    <col min="4617" max="4617" width="13.33203125" customWidth="1"/>
    <col min="4618" max="4618" width="2.33203125" customWidth="1"/>
    <col min="4621" max="4621" width="8.21875" bestFit="1" customWidth="1"/>
    <col min="4865" max="4865" width="2.5546875" customWidth="1"/>
    <col min="4866" max="4866" width="22.5546875" customWidth="1"/>
    <col min="4867" max="4867" width="7.77734375" customWidth="1"/>
    <col min="4868" max="4868" width="26.6640625" customWidth="1"/>
    <col min="4869" max="4869" width="18.5546875" customWidth="1"/>
    <col min="4870" max="4870" width="17.77734375" customWidth="1"/>
    <col min="4871" max="4871" width="2.44140625" customWidth="1"/>
    <col min="4872" max="4872" width="7.5546875" customWidth="1"/>
    <col min="4873" max="4873" width="13.33203125" customWidth="1"/>
    <col min="4874" max="4874" width="2.33203125" customWidth="1"/>
    <col min="4877" max="4877" width="8.21875" bestFit="1" customWidth="1"/>
    <col min="5121" max="5121" width="2.5546875" customWidth="1"/>
    <col min="5122" max="5122" width="22.5546875" customWidth="1"/>
    <col min="5123" max="5123" width="7.77734375" customWidth="1"/>
    <col min="5124" max="5124" width="26.6640625" customWidth="1"/>
    <col min="5125" max="5125" width="18.5546875" customWidth="1"/>
    <col min="5126" max="5126" width="17.77734375" customWidth="1"/>
    <col min="5127" max="5127" width="2.44140625" customWidth="1"/>
    <col min="5128" max="5128" width="7.5546875" customWidth="1"/>
    <col min="5129" max="5129" width="13.33203125" customWidth="1"/>
    <col min="5130" max="5130" width="2.33203125" customWidth="1"/>
    <col min="5133" max="5133" width="8.21875" bestFit="1" customWidth="1"/>
    <col min="5377" max="5377" width="2.5546875" customWidth="1"/>
    <col min="5378" max="5378" width="22.5546875" customWidth="1"/>
    <col min="5379" max="5379" width="7.77734375" customWidth="1"/>
    <col min="5380" max="5380" width="26.6640625" customWidth="1"/>
    <col min="5381" max="5381" width="18.5546875" customWidth="1"/>
    <col min="5382" max="5382" width="17.77734375" customWidth="1"/>
    <col min="5383" max="5383" width="2.44140625" customWidth="1"/>
    <col min="5384" max="5384" width="7.5546875" customWidth="1"/>
    <col min="5385" max="5385" width="13.33203125" customWidth="1"/>
    <col min="5386" max="5386" width="2.33203125" customWidth="1"/>
    <col min="5389" max="5389" width="8.21875" bestFit="1" customWidth="1"/>
    <col min="5633" max="5633" width="2.5546875" customWidth="1"/>
    <col min="5634" max="5634" width="22.5546875" customWidth="1"/>
    <col min="5635" max="5635" width="7.77734375" customWidth="1"/>
    <col min="5636" max="5636" width="26.6640625" customWidth="1"/>
    <col min="5637" max="5637" width="18.5546875" customWidth="1"/>
    <col min="5638" max="5638" width="17.77734375" customWidth="1"/>
    <col min="5639" max="5639" width="2.44140625" customWidth="1"/>
    <col min="5640" max="5640" width="7.5546875" customWidth="1"/>
    <col min="5641" max="5641" width="13.33203125" customWidth="1"/>
    <col min="5642" max="5642" width="2.33203125" customWidth="1"/>
    <col min="5645" max="5645" width="8.21875" bestFit="1" customWidth="1"/>
    <col min="5889" max="5889" width="2.5546875" customWidth="1"/>
    <col min="5890" max="5890" width="22.5546875" customWidth="1"/>
    <col min="5891" max="5891" width="7.77734375" customWidth="1"/>
    <col min="5892" max="5892" width="26.6640625" customWidth="1"/>
    <col min="5893" max="5893" width="18.5546875" customWidth="1"/>
    <col min="5894" max="5894" width="17.77734375" customWidth="1"/>
    <col min="5895" max="5895" width="2.44140625" customWidth="1"/>
    <col min="5896" max="5896" width="7.5546875" customWidth="1"/>
    <col min="5897" max="5897" width="13.33203125" customWidth="1"/>
    <col min="5898" max="5898" width="2.33203125" customWidth="1"/>
    <col min="5901" max="5901" width="8.21875" bestFit="1" customWidth="1"/>
    <col min="6145" max="6145" width="2.5546875" customWidth="1"/>
    <col min="6146" max="6146" width="22.5546875" customWidth="1"/>
    <col min="6147" max="6147" width="7.77734375" customWidth="1"/>
    <col min="6148" max="6148" width="26.6640625" customWidth="1"/>
    <col min="6149" max="6149" width="18.5546875" customWidth="1"/>
    <col min="6150" max="6150" width="17.77734375" customWidth="1"/>
    <col min="6151" max="6151" width="2.44140625" customWidth="1"/>
    <col min="6152" max="6152" width="7.5546875" customWidth="1"/>
    <col min="6153" max="6153" width="13.33203125" customWidth="1"/>
    <col min="6154" max="6154" width="2.33203125" customWidth="1"/>
    <col min="6157" max="6157" width="8.21875" bestFit="1" customWidth="1"/>
    <col min="6401" max="6401" width="2.5546875" customWidth="1"/>
    <col min="6402" max="6402" width="22.5546875" customWidth="1"/>
    <col min="6403" max="6403" width="7.77734375" customWidth="1"/>
    <col min="6404" max="6404" width="26.6640625" customWidth="1"/>
    <col min="6405" max="6405" width="18.5546875" customWidth="1"/>
    <col min="6406" max="6406" width="17.77734375" customWidth="1"/>
    <col min="6407" max="6407" width="2.44140625" customWidth="1"/>
    <col min="6408" max="6408" width="7.5546875" customWidth="1"/>
    <col min="6409" max="6409" width="13.33203125" customWidth="1"/>
    <col min="6410" max="6410" width="2.33203125" customWidth="1"/>
    <col min="6413" max="6413" width="8.21875" bestFit="1" customWidth="1"/>
    <col min="6657" max="6657" width="2.5546875" customWidth="1"/>
    <col min="6658" max="6658" width="22.5546875" customWidth="1"/>
    <col min="6659" max="6659" width="7.77734375" customWidth="1"/>
    <col min="6660" max="6660" width="26.6640625" customWidth="1"/>
    <col min="6661" max="6661" width="18.5546875" customWidth="1"/>
    <col min="6662" max="6662" width="17.77734375" customWidth="1"/>
    <col min="6663" max="6663" width="2.44140625" customWidth="1"/>
    <col min="6664" max="6664" width="7.5546875" customWidth="1"/>
    <col min="6665" max="6665" width="13.33203125" customWidth="1"/>
    <col min="6666" max="6666" width="2.33203125" customWidth="1"/>
    <col min="6669" max="6669" width="8.21875" bestFit="1" customWidth="1"/>
    <col min="6913" max="6913" width="2.5546875" customWidth="1"/>
    <col min="6914" max="6914" width="22.5546875" customWidth="1"/>
    <col min="6915" max="6915" width="7.77734375" customWidth="1"/>
    <col min="6916" max="6916" width="26.6640625" customWidth="1"/>
    <col min="6917" max="6917" width="18.5546875" customWidth="1"/>
    <col min="6918" max="6918" width="17.77734375" customWidth="1"/>
    <col min="6919" max="6919" width="2.44140625" customWidth="1"/>
    <col min="6920" max="6920" width="7.5546875" customWidth="1"/>
    <col min="6921" max="6921" width="13.33203125" customWidth="1"/>
    <col min="6922" max="6922" width="2.33203125" customWidth="1"/>
    <col min="6925" max="6925" width="8.21875" bestFit="1" customWidth="1"/>
    <col min="7169" max="7169" width="2.5546875" customWidth="1"/>
    <col min="7170" max="7170" width="22.5546875" customWidth="1"/>
    <col min="7171" max="7171" width="7.77734375" customWidth="1"/>
    <col min="7172" max="7172" width="26.6640625" customWidth="1"/>
    <col min="7173" max="7173" width="18.5546875" customWidth="1"/>
    <col min="7174" max="7174" width="17.77734375" customWidth="1"/>
    <col min="7175" max="7175" width="2.44140625" customWidth="1"/>
    <col min="7176" max="7176" width="7.5546875" customWidth="1"/>
    <col min="7177" max="7177" width="13.33203125" customWidth="1"/>
    <col min="7178" max="7178" width="2.33203125" customWidth="1"/>
    <col min="7181" max="7181" width="8.21875" bestFit="1" customWidth="1"/>
    <col min="7425" max="7425" width="2.5546875" customWidth="1"/>
    <col min="7426" max="7426" width="22.5546875" customWidth="1"/>
    <col min="7427" max="7427" width="7.77734375" customWidth="1"/>
    <col min="7428" max="7428" width="26.6640625" customWidth="1"/>
    <col min="7429" max="7429" width="18.5546875" customWidth="1"/>
    <col min="7430" max="7430" width="17.77734375" customWidth="1"/>
    <col min="7431" max="7431" width="2.44140625" customWidth="1"/>
    <col min="7432" max="7432" width="7.5546875" customWidth="1"/>
    <col min="7433" max="7433" width="13.33203125" customWidth="1"/>
    <col min="7434" max="7434" width="2.33203125" customWidth="1"/>
    <col min="7437" max="7437" width="8.21875" bestFit="1" customWidth="1"/>
    <col min="7681" max="7681" width="2.5546875" customWidth="1"/>
    <col min="7682" max="7682" width="22.5546875" customWidth="1"/>
    <col min="7683" max="7683" width="7.77734375" customWidth="1"/>
    <col min="7684" max="7684" width="26.6640625" customWidth="1"/>
    <col min="7685" max="7685" width="18.5546875" customWidth="1"/>
    <col min="7686" max="7686" width="17.77734375" customWidth="1"/>
    <col min="7687" max="7687" width="2.44140625" customWidth="1"/>
    <col min="7688" max="7688" width="7.5546875" customWidth="1"/>
    <col min="7689" max="7689" width="13.33203125" customWidth="1"/>
    <col min="7690" max="7690" width="2.33203125" customWidth="1"/>
    <col min="7693" max="7693" width="8.21875" bestFit="1" customWidth="1"/>
    <col min="7937" max="7937" width="2.5546875" customWidth="1"/>
    <col min="7938" max="7938" width="22.5546875" customWidth="1"/>
    <col min="7939" max="7939" width="7.77734375" customWidth="1"/>
    <col min="7940" max="7940" width="26.6640625" customWidth="1"/>
    <col min="7941" max="7941" width="18.5546875" customWidth="1"/>
    <col min="7942" max="7942" width="17.77734375" customWidth="1"/>
    <col min="7943" max="7943" width="2.44140625" customWidth="1"/>
    <col min="7944" max="7944" width="7.5546875" customWidth="1"/>
    <col min="7945" max="7945" width="13.33203125" customWidth="1"/>
    <col min="7946" max="7946" width="2.33203125" customWidth="1"/>
    <col min="7949" max="7949" width="8.21875" bestFit="1" customWidth="1"/>
    <col min="8193" max="8193" width="2.5546875" customWidth="1"/>
    <col min="8194" max="8194" width="22.5546875" customWidth="1"/>
    <col min="8195" max="8195" width="7.77734375" customWidth="1"/>
    <col min="8196" max="8196" width="26.6640625" customWidth="1"/>
    <col min="8197" max="8197" width="18.5546875" customWidth="1"/>
    <col min="8198" max="8198" width="17.77734375" customWidth="1"/>
    <col min="8199" max="8199" width="2.44140625" customWidth="1"/>
    <col min="8200" max="8200" width="7.5546875" customWidth="1"/>
    <col min="8201" max="8201" width="13.33203125" customWidth="1"/>
    <col min="8202" max="8202" width="2.33203125" customWidth="1"/>
    <col min="8205" max="8205" width="8.21875" bestFit="1" customWidth="1"/>
    <col min="8449" max="8449" width="2.5546875" customWidth="1"/>
    <col min="8450" max="8450" width="22.5546875" customWidth="1"/>
    <col min="8451" max="8451" width="7.77734375" customWidth="1"/>
    <col min="8452" max="8452" width="26.6640625" customWidth="1"/>
    <col min="8453" max="8453" width="18.5546875" customWidth="1"/>
    <col min="8454" max="8454" width="17.77734375" customWidth="1"/>
    <col min="8455" max="8455" width="2.44140625" customWidth="1"/>
    <col min="8456" max="8456" width="7.5546875" customWidth="1"/>
    <col min="8457" max="8457" width="13.33203125" customWidth="1"/>
    <col min="8458" max="8458" width="2.33203125" customWidth="1"/>
    <col min="8461" max="8461" width="8.21875" bestFit="1" customWidth="1"/>
    <col min="8705" max="8705" width="2.5546875" customWidth="1"/>
    <col min="8706" max="8706" width="22.5546875" customWidth="1"/>
    <col min="8707" max="8707" width="7.77734375" customWidth="1"/>
    <col min="8708" max="8708" width="26.6640625" customWidth="1"/>
    <col min="8709" max="8709" width="18.5546875" customWidth="1"/>
    <col min="8710" max="8710" width="17.77734375" customWidth="1"/>
    <col min="8711" max="8711" width="2.44140625" customWidth="1"/>
    <col min="8712" max="8712" width="7.5546875" customWidth="1"/>
    <col min="8713" max="8713" width="13.33203125" customWidth="1"/>
    <col min="8714" max="8714" width="2.33203125" customWidth="1"/>
    <col min="8717" max="8717" width="8.21875" bestFit="1" customWidth="1"/>
    <col min="8961" max="8961" width="2.5546875" customWidth="1"/>
    <col min="8962" max="8962" width="22.5546875" customWidth="1"/>
    <col min="8963" max="8963" width="7.77734375" customWidth="1"/>
    <col min="8964" max="8964" width="26.6640625" customWidth="1"/>
    <col min="8965" max="8965" width="18.5546875" customWidth="1"/>
    <col min="8966" max="8966" width="17.77734375" customWidth="1"/>
    <col min="8967" max="8967" width="2.44140625" customWidth="1"/>
    <col min="8968" max="8968" width="7.5546875" customWidth="1"/>
    <col min="8969" max="8969" width="13.33203125" customWidth="1"/>
    <col min="8970" max="8970" width="2.33203125" customWidth="1"/>
    <col min="8973" max="8973" width="8.21875" bestFit="1" customWidth="1"/>
    <col min="9217" max="9217" width="2.5546875" customWidth="1"/>
    <col min="9218" max="9218" width="22.5546875" customWidth="1"/>
    <col min="9219" max="9219" width="7.77734375" customWidth="1"/>
    <col min="9220" max="9220" width="26.6640625" customWidth="1"/>
    <col min="9221" max="9221" width="18.5546875" customWidth="1"/>
    <col min="9222" max="9222" width="17.77734375" customWidth="1"/>
    <col min="9223" max="9223" width="2.44140625" customWidth="1"/>
    <col min="9224" max="9224" width="7.5546875" customWidth="1"/>
    <col min="9225" max="9225" width="13.33203125" customWidth="1"/>
    <col min="9226" max="9226" width="2.33203125" customWidth="1"/>
    <col min="9229" max="9229" width="8.21875" bestFit="1" customWidth="1"/>
    <col min="9473" max="9473" width="2.5546875" customWidth="1"/>
    <col min="9474" max="9474" width="22.5546875" customWidth="1"/>
    <col min="9475" max="9475" width="7.77734375" customWidth="1"/>
    <col min="9476" max="9476" width="26.6640625" customWidth="1"/>
    <col min="9477" max="9477" width="18.5546875" customWidth="1"/>
    <col min="9478" max="9478" width="17.77734375" customWidth="1"/>
    <col min="9479" max="9479" width="2.44140625" customWidth="1"/>
    <col min="9480" max="9480" width="7.5546875" customWidth="1"/>
    <col min="9481" max="9481" width="13.33203125" customWidth="1"/>
    <col min="9482" max="9482" width="2.33203125" customWidth="1"/>
    <col min="9485" max="9485" width="8.21875" bestFit="1" customWidth="1"/>
    <col min="9729" max="9729" width="2.5546875" customWidth="1"/>
    <col min="9730" max="9730" width="22.5546875" customWidth="1"/>
    <col min="9731" max="9731" width="7.77734375" customWidth="1"/>
    <col min="9732" max="9732" width="26.6640625" customWidth="1"/>
    <col min="9733" max="9733" width="18.5546875" customWidth="1"/>
    <col min="9734" max="9734" width="17.77734375" customWidth="1"/>
    <col min="9735" max="9735" width="2.44140625" customWidth="1"/>
    <col min="9736" max="9736" width="7.5546875" customWidth="1"/>
    <col min="9737" max="9737" width="13.33203125" customWidth="1"/>
    <col min="9738" max="9738" width="2.33203125" customWidth="1"/>
    <col min="9741" max="9741" width="8.21875" bestFit="1" customWidth="1"/>
    <col min="9985" max="9985" width="2.5546875" customWidth="1"/>
    <col min="9986" max="9986" width="22.5546875" customWidth="1"/>
    <col min="9987" max="9987" width="7.77734375" customWidth="1"/>
    <col min="9988" max="9988" width="26.6640625" customWidth="1"/>
    <col min="9989" max="9989" width="18.5546875" customWidth="1"/>
    <col min="9990" max="9990" width="17.77734375" customWidth="1"/>
    <col min="9991" max="9991" width="2.44140625" customWidth="1"/>
    <col min="9992" max="9992" width="7.5546875" customWidth="1"/>
    <col min="9993" max="9993" width="13.33203125" customWidth="1"/>
    <col min="9994" max="9994" width="2.33203125" customWidth="1"/>
    <col min="9997" max="9997" width="8.21875" bestFit="1" customWidth="1"/>
    <col min="10241" max="10241" width="2.5546875" customWidth="1"/>
    <col min="10242" max="10242" width="22.5546875" customWidth="1"/>
    <col min="10243" max="10243" width="7.77734375" customWidth="1"/>
    <col min="10244" max="10244" width="26.6640625" customWidth="1"/>
    <col min="10245" max="10245" width="18.5546875" customWidth="1"/>
    <col min="10246" max="10246" width="17.77734375" customWidth="1"/>
    <col min="10247" max="10247" width="2.44140625" customWidth="1"/>
    <col min="10248" max="10248" width="7.5546875" customWidth="1"/>
    <col min="10249" max="10249" width="13.33203125" customWidth="1"/>
    <col min="10250" max="10250" width="2.33203125" customWidth="1"/>
    <col min="10253" max="10253" width="8.21875" bestFit="1" customWidth="1"/>
    <col min="10497" max="10497" width="2.5546875" customWidth="1"/>
    <col min="10498" max="10498" width="22.5546875" customWidth="1"/>
    <col min="10499" max="10499" width="7.77734375" customWidth="1"/>
    <col min="10500" max="10500" width="26.6640625" customWidth="1"/>
    <col min="10501" max="10501" width="18.5546875" customWidth="1"/>
    <col min="10502" max="10502" width="17.77734375" customWidth="1"/>
    <col min="10503" max="10503" width="2.44140625" customWidth="1"/>
    <col min="10504" max="10504" width="7.5546875" customWidth="1"/>
    <col min="10505" max="10505" width="13.33203125" customWidth="1"/>
    <col min="10506" max="10506" width="2.33203125" customWidth="1"/>
    <col min="10509" max="10509" width="8.21875" bestFit="1" customWidth="1"/>
    <col min="10753" max="10753" width="2.5546875" customWidth="1"/>
    <col min="10754" max="10754" width="22.5546875" customWidth="1"/>
    <col min="10755" max="10755" width="7.77734375" customWidth="1"/>
    <col min="10756" max="10756" width="26.6640625" customWidth="1"/>
    <col min="10757" max="10757" width="18.5546875" customWidth="1"/>
    <col min="10758" max="10758" width="17.77734375" customWidth="1"/>
    <col min="10759" max="10759" width="2.44140625" customWidth="1"/>
    <col min="10760" max="10760" width="7.5546875" customWidth="1"/>
    <col min="10761" max="10761" width="13.33203125" customWidth="1"/>
    <col min="10762" max="10762" width="2.33203125" customWidth="1"/>
    <col min="10765" max="10765" width="8.21875" bestFit="1" customWidth="1"/>
    <col min="11009" max="11009" width="2.5546875" customWidth="1"/>
    <col min="11010" max="11010" width="22.5546875" customWidth="1"/>
    <col min="11011" max="11011" width="7.77734375" customWidth="1"/>
    <col min="11012" max="11012" width="26.6640625" customWidth="1"/>
    <col min="11013" max="11013" width="18.5546875" customWidth="1"/>
    <col min="11014" max="11014" width="17.77734375" customWidth="1"/>
    <col min="11015" max="11015" width="2.44140625" customWidth="1"/>
    <col min="11016" max="11016" width="7.5546875" customWidth="1"/>
    <col min="11017" max="11017" width="13.33203125" customWidth="1"/>
    <col min="11018" max="11018" width="2.33203125" customWidth="1"/>
    <col min="11021" max="11021" width="8.21875" bestFit="1" customWidth="1"/>
    <col min="11265" max="11265" width="2.5546875" customWidth="1"/>
    <col min="11266" max="11266" width="22.5546875" customWidth="1"/>
    <col min="11267" max="11267" width="7.77734375" customWidth="1"/>
    <col min="11268" max="11268" width="26.6640625" customWidth="1"/>
    <col min="11269" max="11269" width="18.5546875" customWidth="1"/>
    <col min="11270" max="11270" width="17.77734375" customWidth="1"/>
    <col min="11271" max="11271" width="2.44140625" customWidth="1"/>
    <col min="11272" max="11272" width="7.5546875" customWidth="1"/>
    <col min="11273" max="11273" width="13.33203125" customWidth="1"/>
    <col min="11274" max="11274" width="2.33203125" customWidth="1"/>
    <col min="11277" max="11277" width="8.21875" bestFit="1" customWidth="1"/>
    <col min="11521" max="11521" width="2.5546875" customWidth="1"/>
    <col min="11522" max="11522" width="22.5546875" customWidth="1"/>
    <col min="11523" max="11523" width="7.77734375" customWidth="1"/>
    <col min="11524" max="11524" width="26.6640625" customWidth="1"/>
    <col min="11525" max="11525" width="18.5546875" customWidth="1"/>
    <col min="11526" max="11526" width="17.77734375" customWidth="1"/>
    <col min="11527" max="11527" width="2.44140625" customWidth="1"/>
    <col min="11528" max="11528" width="7.5546875" customWidth="1"/>
    <col min="11529" max="11529" width="13.33203125" customWidth="1"/>
    <col min="11530" max="11530" width="2.33203125" customWidth="1"/>
    <col min="11533" max="11533" width="8.21875" bestFit="1" customWidth="1"/>
    <col min="11777" max="11777" width="2.5546875" customWidth="1"/>
    <col min="11778" max="11778" width="22.5546875" customWidth="1"/>
    <col min="11779" max="11779" width="7.77734375" customWidth="1"/>
    <col min="11780" max="11780" width="26.6640625" customWidth="1"/>
    <col min="11781" max="11781" width="18.5546875" customWidth="1"/>
    <col min="11782" max="11782" width="17.77734375" customWidth="1"/>
    <col min="11783" max="11783" width="2.44140625" customWidth="1"/>
    <col min="11784" max="11784" width="7.5546875" customWidth="1"/>
    <col min="11785" max="11785" width="13.33203125" customWidth="1"/>
    <col min="11786" max="11786" width="2.33203125" customWidth="1"/>
    <col min="11789" max="11789" width="8.21875" bestFit="1" customWidth="1"/>
    <col min="12033" max="12033" width="2.5546875" customWidth="1"/>
    <col min="12034" max="12034" width="22.5546875" customWidth="1"/>
    <col min="12035" max="12035" width="7.77734375" customWidth="1"/>
    <col min="12036" max="12036" width="26.6640625" customWidth="1"/>
    <col min="12037" max="12037" width="18.5546875" customWidth="1"/>
    <col min="12038" max="12038" width="17.77734375" customWidth="1"/>
    <col min="12039" max="12039" width="2.44140625" customWidth="1"/>
    <col min="12040" max="12040" width="7.5546875" customWidth="1"/>
    <col min="12041" max="12041" width="13.33203125" customWidth="1"/>
    <col min="12042" max="12042" width="2.33203125" customWidth="1"/>
    <col min="12045" max="12045" width="8.21875" bestFit="1" customWidth="1"/>
    <col min="12289" max="12289" width="2.5546875" customWidth="1"/>
    <col min="12290" max="12290" width="22.5546875" customWidth="1"/>
    <col min="12291" max="12291" width="7.77734375" customWidth="1"/>
    <col min="12292" max="12292" width="26.6640625" customWidth="1"/>
    <col min="12293" max="12293" width="18.5546875" customWidth="1"/>
    <col min="12294" max="12294" width="17.77734375" customWidth="1"/>
    <col min="12295" max="12295" width="2.44140625" customWidth="1"/>
    <col min="12296" max="12296" width="7.5546875" customWidth="1"/>
    <col min="12297" max="12297" width="13.33203125" customWidth="1"/>
    <col min="12298" max="12298" width="2.33203125" customWidth="1"/>
    <col min="12301" max="12301" width="8.21875" bestFit="1" customWidth="1"/>
    <col min="12545" max="12545" width="2.5546875" customWidth="1"/>
    <col min="12546" max="12546" width="22.5546875" customWidth="1"/>
    <col min="12547" max="12547" width="7.77734375" customWidth="1"/>
    <col min="12548" max="12548" width="26.6640625" customWidth="1"/>
    <col min="12549" max="12549" width="18.5546875" customWidth="1"/>
    <col min="12550" max="12550" width="17.77734375" customWidth="1"/>
    <col min="12551" max="12551" width="2.44140625" customWidth="1"/>
    <col min="12552" max="12552" width="7.5546875" customWidth="1"/>
    <col min="12553" max="12553" width="13.33203125" customWidth="1"/>
    <col min="12554" max="12554" width="2.33203125" customWidth="1"/>
    <col min="12557" max="12557" width="8.21875" bestFit="1" customWidth="1"/>
    <col min="12801" max="12801" width="2.5546875" customWidth="1"/>
    <col min="12802" max="12802" width="22.5546875" customWidth="1"/>
    <col min="12803" max="12803" width="7.77734375" customWidth="1"/>
    <col min="12804" max="12804" width="26.6640625" customWidth="1"/>
    <col min="12805" max="12805" width="18.5546875" customWidth="1"/>
    <col min="12806" max="12806" width="17.77734375" customWidth="1"/>
    <col min="12807" max="12807" width="2.44140625" customWidth="1"/>
    <col min="12808" max="12808" width="7.5546875" customWidth="1"/>
    <col min="12809" max="12809" width="13.33203125" customWidth="1"/>
    <col min="12810" max="12810" width="2.33203125" customWidth="1"/>
    <col min="12813" max="12813" width="8.21875" bestFit="1" customWidth="1"/>
    <col min="13057" max="13057" width="2.5546875" customWidth="1"/>
    <col min="13058" max="13058" width="22.5546875" customWidth="1"/>
    <col min="13059" max="13059" width="7.77734375" customWidth="1"/>
    <col min="13060" max="13060" width="26.6640625" customWidth="1"/>
    <col min="13061" max="13061" width="18.5546875" customWidth="1"/>
    <col min="13062" max="13062" width="17.77734375" customWidth="1"/>
    <col min="13063" max="13063" width="2.44140625" customWidth="1"/>
    <col min="13064" max="13064" width="7.5546875" customWidth="1"/>
    <col min="13065" max="13065" width="13.33203125" customWidth="1"/>
    <col min="13066" max="13066" width="2.33203125" customWidth="1"/>
    <col min="13069" max="13069" width="8.21875" bestFit="1" customWidth="1"/>
    <col min="13313" max="13313" width="2.5546875" customWidth="1"/>
    <col min="13314" max="13314" width="22.5546875" customWidth="1"/>
    <col min="13315" max="13315" width="7.77734375" customWidth="1"/>
    <col min="13316" max="13316" width="26.6640625" customWidth="1"/>
    <col min="13317" max="13317" width="18.5546875" customWidth="1"/>
    <col min="13318" max="13318" width="17.77734375" customWidth="1"/>
    <col min="13319" max="13319" width="2.44140625" customWidth="1"/>
    <col min="13320" max="13320" width="7.5546875" customWidth="1"/>
    <col min="13321" max="13321" width="13.33203125" customWidth="1"/>
    <col min="13322" max="13322" width="2.33203125" customWidth="1"/>
    <col min="13325" max="13325" width="8.21875" bestFit="1" customWidth="1"/>
    <col min="13569" max="13569" width="2.5546875" customWidth="1"/>
    <col min="13570" max="13570" width="22.5546875" customWidth="1"/>
    <col min="13571" max="13571" width="7.77734375" customWidth="1"/>
    <col min="13572" max="13572" width="26.6640625" customWidth="1"/>
    <col min="13573" max="13573" width="18.5546875" customWidth="1"/>
    <col min="13574" max="13574" width="17.77734375" customWidth="1"/>
    <col min="13575" max="13575" width="2.44140625" customWidth="1"/>
    <col min="13576" max="13576" width="7.5546875" customWidth="1"/>
    <col min="13577" max="13577" width="13.33203125" customWidth="1"/>
    <col min="13578" max="13578" width="2.33203125" customWidth="1"/>
    <col min="13581" max="13581" width="8.21875" bestFit="1" customWidth="1"/>
    <col min="13825" max="13825" width="2.5546875" customWidth="1"/>
    <col min="13826" max="13826" width="22.5546875" customWidth="1"/>
    <col min="13827" max="13827" width="7.77734375" customWidth="1"/>
    <col min="13828" max="13828" width="26.6640625" customWidth="1"/>
    <col min="13829" max="13829" width="18.5546875" customWidth="1"/>
    <col min="13830" max="13830" width="17.77734375" customWidth="1"/>
    <col min="13831" max="13831" width="2.44140625" customWidth="1"/>
    <col min="13832" max="13832" width="7.5546875" customWidth="1"/>
    <col min="13833" max="13833" width="13.33203125" customWidth="1"/>
    <col min="13834" max="13834" width="2.33203125" customWidth="1"/>
    <col min="13837" max="13837" width="8.21875" bestFit="1" customWidth="1"/>
    <col min="14081" max="14081" width="2.5546875" customWidth="1"/>
    <col min="14082" max="14082" width="22.5546875" customWidth="1"/>
    <col min="14083" max="14083" width="7.77734375" customWidth="1"/>
    <col min="14084" max="14084" width="26.6640625" customWidth="1"/>
    <col min="14085" max="14085" width="18.5546875" customWidth="1"/>
    <col min="14086" max="14086" width="17.77734375" customWidth="1"/>
    <col min="14087" max="14087" width="2.44140625" customWidth="1"/>
    <col min="14088" max="14088" width="7.5546875" customWidth="1"/>
    <col min="14089" max="14089" width="13.33203125" customWidth="1"/>
    <col min="14090" max="14090" width="2.33203125" customWidth="1"/>
    <col min="14093" max="14093" width="8.21875" bestFit="1" customWidth="1"/>
    <col min="14337" max="14337" width="2.5546875" customWidth="1"/>
    <col min="14338" max="14338" width="22.5546875" customWidth="1"/>
    <col min="14339" max="14339" width="7.77734375" customWidth="1"/>
    <col min="14340" max="14340" width="26.6640625" customWidth="1"/>
    <col min="14341" max="14341" width="18.5546875" customWidth="1"/>
    <col min="14342" max="14342" width="17.77734375" customWidth="1"/>
    <col min="14343" max="14343" width="2.44140625" customWidth="1"/>
    <col min="14344" max="14344" width="7.5546875" customWidth="1"/>
    <col min="14345" max="14345" width="13.33203125" customWidth="1"/>
    <col min="14346" max="14346" width="2.33203125" customWidth="1"/>
    <col min="14349" max="14349" width="8.21875" bestFit="1" customWidth="1"/>
    <col min="14593" max="14593" width="2.5546875" customWidth="1"/>
    <col min="14594" max="14594" width="22.5546875" customWidth="1"/>
    <col min="14595" max="14595" width="7.77734375" customWidth="1"/>
    <col min="14596" max="14596" width="26.6640625" customWidth="1"/>
    <col min="14597" max="14597" width="18.5546875" customWidth="1"/>
    <col min="14598" max="14598" width="17.77734375" customWidth="1"/>
    <col min="14599" max="14599" width="2.44140625" customWidth="1"/>
    <col min="14600" max="14600" width="7.5546875" customWidth="1"/>
    <col min="14601" max="14601" width="13.33203125" customWidth="1"/>
    <col min="14602" max="14602" width="2.33203125" customWidth="1"/>
    <col min="14605" max="14605" width="8.21875" bestFit="1" customWidth="1"/>
    <col min="14849" max="14849" width="2.5546875" customWidth="1"/>
    <col min="14850" max="14850" width="22.5546875" customWidth="1"/>
    <col min="14851" max="14851" width="7.77734375" customWidth="1"/>
    <col min="14852" max="14852" width="26.6640625" customWidth="1"/>
    <col min="14853" max="14853" width="18.5546875" customWidth="1"/>
    <col min="14854" max="14854" width="17.77734375" customWidth="1"/>
    <col min="14855" max="14855" width="2.44140625" customWidth="1"/>
    <col min="14856" max="14856" width="7.5546875" customWidth="1"/>
    <col min="14857" max="14857" width="13.33203125" customWidth="1"/>
    <col min="14858" max="14858" width="2.33203125" customWidth="1"/>
    <col min="14861" max="14861" width="8.21875" bestFit="1" customWidth="1"/>
    <col min="15105" max="15105" width="2.5546875" customWidth="1"/>
    <col min="15106" max="15106" width="22.5546875" customWidth="1"/>
    <col min="15107" max="15107" width="7.77734375" customWidth="1"/>
    <col min="15108" max="15108" width="26.6640625" customWidth="1"/>
    <col min="15109" max="15109" width="18.5546875" customWidth="1"/>
    <col min="15110" max="15110" width="17.77734375" customWidth="1"/>
    <col min="15111" max="15111" width="2.44140625" customWidth="1"/>
    <col min="15112" max="15112" width="7.5546875" customWidth="1"/>
    <col min="15113" max="15113" width="13.33203125" customWidth="1"/>
    <col min="15114" max="15114" width="2.33203125" customWidth="1"/>
    <col min="15117" max="15117" width="8.21875" bestFit="1" customWidth="1"/>
    <col min="15361" max="15361" width="2.5546875" customWidth="1"/>
    <col min="15362" max="15362" width="22.5546875" customWidth="1"/>
    <col min="15363" max="15363" width="7.77734375" customWidth="1"/>
    <col min="15364" max="15364" width="26.6640625" customWidth="1"/>
    <col min="15365" max="15365" width="18.5546875" customWidth="1"/>
    <col min="15366" max="15366" width="17.77734375" customWidth="1"/>
    <col min="15367" max="15367" width="2.44140625" customWidth="1"/>
    <col min="15368" max="15368" width="7.5546875" customWidth="1"/>
    <col min="15369" max="15369" width="13.33203125" customWidth="1"/>
    <col min="15370" max="15370" width="2.33203125" customWidth="1"/>
    <col min="15373" max="15373" width="8.21875" bestFit="1" customWidth="1"/>
    <col min="15617" max="15617" width="2.5546875" customWidth="1"/>
    <col min="15618" max="15618" width="22.5546875" customWidth="1"/>
    <col min="15619" max="15619" width="7.77734375" customWidth="1"/>
    <col min="15620" max="15620" width="26.6640625" customWidth="1"/>
    <col min="15621" max="15621" width="18.5546875" customWidth="1"/>
    <col min="15622" max="15622" width="17.77734375" customWidth="1"/>
    <col min="15623" max="15623" width="2.44140625" customWidth="1"/>
    <col min="15624" max="15624" width="7.5546875" customWidth="1"/>
    <col min="15625" max="15625" width="13.33203125" customWidth="1"/>
    <col min="15626" max="15626" width="2.33203125" customWidth="1"/>
    <col min="15629" max="15629" width="8.21875" bestFit="1" customWidth="1"/>
    <col min="15873" max="15873" width="2.5546875" customWidth="1"/>
    <col min="15874" max="15874" width="22.5546875" customWidth="1"/>
    <col min="15875" max="15875" width="7.77734375" customWidth="1"/>
    <col min="15876" max="15876" width="26.6640625" customWidth="1"/>
    <col min="15877" max="15877" width="18.5546875" customWidth="1"/>
    <col min="15878" max="15878" width="17.77734375" customWidth="1"/>
    <col min="15879" max="15879" width="2.44140625" customWidth="1"/>
    <col min="15880" max="15880" width="7.5546875" customWidth="1"/>
    <col min="15881" max="15881" width="13.33203125" customWidth="1"/>
    <col min="15882" max="15882" width="2.33203125" customWidth="1"/>
    <col min="15885" max="15885" width="8.21875" bestFit="1" customWidth="1"/>
    <col min="16129" max="16129" width="2.5546875" customWidth="1"/>
    <col min="16130" max="16130" width="22.5546875" customWidth="1"/>
    <col min="16131" max="16131" width="7.77734375" customWidth="1"/>
    <col min="16132" max="16132" width="26.6640625" customWidth="1"/>
    <col min="16133" max="16133" width="18.5546875" customWidth="1"/>
    <col min="16134" max="16134" width="17.77734375" customWidth="1"/>
    <col min="16135" max="16135" width="2.44140625" customWidth="1"/>
    <col min="16136" max="16136" width="7.5546875" customWidth="1"/>
    <col min="16137" max="16137" width="13.33203125" customWidth="1"/>
    <col min="16138" max="16138" width="2.33203125" customWidth="1"/>
    <col min="16141" max="16141" width="8.21875" bestFit="1" customWidth="1"/>
  </cols>
  <sheetData>
    <row r="1" spans="1:12" ht="10.5" customHeight="1" thickBot="1" x14ac:dyDescent="0.25">
      <c r="A1" s="1"/>
      <c r="B1" s="2"/>
      <c r="C1" s="2"/>
      <c r="D1" s="2"/>
      <c r="E1" s="2"/>
      <c r="F1" s="2"/>
      <c r="G1" s="2"/>
      <c r="H1" s="2"/>
      <c r="I1" s="2"/>
      <c r="J1" s="2"/>
      <c r="K1" s="2"/>
      <c r="L1" s="2"/>
    </row>
    <row r="2" spans="1:12" ht="27" customHeight="1" thickBot="1" x14ac:dyDescent="0.45">
      <c r="A2" s="2"/>
      <c r="B2" s="906" t="s">
        <v>0</v>
      </c>
      <c r="C2" s="907"/>
      <c r="D2" s="907"/>
      <c r="E2" s="907"/>
      <c r="F2" s="907"/>
      <c r="G2" s="907"/>
      <c r="H2" s="907"/>
      <c r="I2" s="907"/>
      <c r="J2" s="907"/>
      <c r="K2" s="908"/>
      <c r="L2" s="2"/>
    </row>
    <row r="3" spans="1:12" ht="26.25" x14ac:dyDescent="0.4">
      <c r="A3" s="2"/>
      <c r="B3" s="375"/>
      <c r="C3" s="376"/>
      <c r="D3" s="376"/>
      <c r="E3" s="373"/>
      <c r="F3" s="3"/>
      <c r="G3" s="3"/>
      <c r="H3" s="3"/>
      <c r="I3" s="3"/>
      <c r="J3" s="3"/>
      <c r="K3" s="4"/>
      <c r="L3" s="2"/>
    </row>
    <row r="4" spans="1:12" x14ac:dyDescent="0.2">
      <c r="A4" s="2"/>
      <c r="B4" s="909" t="s">
        <v>827</v>
      </c>
      <c r="C4" s="910"/>
      <c r="D4" s="911"/>
      <c r="E4" s="34"/>
      <c r="F4" s="5"/>
      <c r="G4" s="5"/>
      <c r="H4" s="5"/>
      <c r="J4" s="5"/>
      <c r="K4" s="6"/>
      <c r="L4" s="2"/>
    </row>
    <row r="5" spans="1:12" x14ac:dyDescent="0.2">
      <c r="A5" s="2"/>
      <c r="B5" s="912" t="s">
        <v>1</v>
      </c>
      <c r="C5" s="913"/>
      <c r="D5" s="914"/>
      <c r="E5" s="372"/>
      <c r="F5" s="7"/>
      <c r="G5" s="7"/>
      <c r="H5" s="7"/>
      <c r="I5" s="7"/>
      <c r="J5" s="5"/>
      <c r="K5" s="6"/>
      <c r="L5" s="2"/>
    </row>
    <row r="6" spans="1:12" x14ac:dyDescent="0.2">
      <c r="A6" s="2"/>
      <c r="B6" s="915" t="s">
        <v>2</v>
      </c>
      <c r="C6" s="916"/>
      <c r="D6" s="917"/>
      <c r="E6" s="372"/>
      <c r="F6" s="7"/>
      <c r="G6" s="7"/>
      <c r="H6" s="7"/>
      <c r="I6" s="7"/>
      <c r="J6" s="5"/>
      <c r="K6" s="6"/>
      <c r="L6" s="2"/>
    </row>
    <row r="7" spans="1:12" ht="7.5" customHeight="1" thickBot="1" x14ac:dyDescent="0.25">
      <c r="A7" s="2"/>
      <c r="B7" s="377"/>
      <c r="C7" s="7"/>
      <c r="D7" s="7"/>
      <c r="E7" s="374"/>
      <c r="F7" s="7"/>
      <c r="G7" s="7"/>
      <c r="H7" s="7"/>
      <c r="I7" s="7"/>
      <c r="J7" s="5"/>
      <c r="K7" s="6"/>
      <c r="L7" s="2"/>
    </row>
    <row r="8" spans="1:12" ht="15.75" x14ac:dyDescent="0.2">
      <c r="A8" s="2"/>
      <c r="B8" s="8" t="s">
        <v>3</v>
      </c>
      <c r="C8" s="3"/>
      <c r="D8" s="3"/>
      <c r="E8" s="3"/>
      <c r="F8" s="3"/>
      <c r="G8" s="3"/>
      <c r="H8" s="3"/>
      <c r="I8" s="3"/>
      <c r="J8" s="3"/>
      <c r="K8" s="4"/>
      <c r="L8" s="2"/>
    </row>
    <row r="9" spans="1:12" ht="15.75" x14ac:dyDescent="0.25">
      <c r="A9" s="9"/>
      <c r="B9" s="10" t="s">
        <v>4</v>
      </c>
      <c r="C9" s="11"/>
      <c r="D9" s="12" t="s">
        <v>779</v>
      </c>
      <c r="E9" s="13"/>
      <c r="F9" s="14"/>
      <c r="G9" s="14"/>
      <c r="H9" s="14"/>
      <c r="I9" s="14"/>
      <c r="J9" s="14"/>
      <c r="K9" s="15"/>
      <c r="L9" s="16"/>
    </row>
    <row r="10" spans="1:12" ht="15.75" x14ac:dyDescent="0.25">
      <c r="A10" s="9"/>
      <c r="B10" s="10" t="s">
        <v>5</v>
      </c>
      <c r="C10" s="11"/>
      <c r="D10" s="12" t="s">
        <v>780</v>
      </c>
      <c r="E10" s="13"/>
      <c r="F10" s="14"/>
      <c r="G10" s="14"/>
      <c r="H10" s="14"/>
      <c r="I10" s="14"/>
      <c r="J10" s="14"/>
      <c r="K10" s="15"/>
      <c r="L10" s="371" t="s">
        <v>767</v>
      </c>
    </row>
    <row r="11" spans="1:12" ht="15.75" x14ac:dyDescent="0.25">
      <c r="A11" s="9"/>
      <c r="B11" s="10" t="s">
        <v>6</v>
      </c>
      <c r="C11" s="11"/>
      <c r="D11" s="17">
        <v>15</v>
      </c>
      <c r="E11" s="13"/>
      <c r="F11" s="14"/>
      <c r="G11" s="14"/>
      <c r="H11" s="14"/>
      <c r="I11" s="14"/>
      <c r="J11" s="14"/>
      <c r="K11" s="15"/>
      <c r="L11" s="371" t="s">
        <v>768</v>
      </c>
    </row>
    <row r="12" spans="1:12" ht="15.75" x14ac:dyDescent="0.25">
      <c r="A12" s="9"/>
      <c r="B12" s="18" t="s">
        <v>7</v>
      </c>
      <c r="C12" s="370"/>
      <c r="D12" s="12" t="s">
        <v>768</v>
      </c>
      <c r="E12" s="19" t="str">
        <f>IF(D12="Dry Year Annual Average","DYAA ",IF(D12="dry year critical period","DYCP ",0))</f>
        <v xml:space="preserve">DYAA </v>
      </c>
      <c r="F12" s="19" t="str">
        <f>IF(D12="Dry Year Annual Average","Normal Year Annual Average ",IF(D12="dry year critical period","Normal Year Critical Period ",0))</f>
        <v xml:space="preserve">Normal Year Annual Average </v>
      </c>
      <c r="G12" s="14"/>
      <c r="H12" s="14"/>
      <c r="I12" s="14"/>
      <c r="J12" s="14"/>
      <c r="K12" s="15"/>
      <c r="L12" s="371" t="s">
        <v>769</v>
      </c>
    </row>
    <row r="13" spans="1:12" ht="15.75" x14ac:dyDescent="0.25">
      <c r="A13" s="9"/>
      <c r="B13" s="10" t="s">
        <v>8</v>
      </c>
      <c r="C13" s="20"/>
      <c r="D13" s="21" t="s">
        <v>794</v>
      </c>
      <c r="E13" s="13"/>
      <c r="F13" s="14"/>
      <c r="G13" s="14"/>
      <c r="H13" s="14"/>
      <c r="I13" s="14"/>
      <c r="J13" s="14"/>
      <c r="K13" s="15"/>
      <c r="L13" s="371" t="s">
        <v>770</v>
      </c>
    </row>
    <row r="14" spans="1:12" ht="15.75" x14ac:dyDescent="0.25">
      <c r="A14" s="9"/>
      <c r="B14" s="10" t="s">
        <v>9</v>
      </c>
      <c r="C14" s="20"/>
      <c r="D14" s="22" t="s">
        <v>781</v>
      </c>
      <c r="E14" s="13"/>
      <c r="F14" s="14"/>
      <c r="G14" s="14"/>
      <c r="H14" s="14"/>
      <c r="I14" s="14"/>
      <c r="J14" s="14"/>
      <c r="K14" s="15"/>
      <c r="L14" s="371" t="s">
        <v>771</v>
      </c>
    </row>
    <row r="15" spans="1:12" ht="15.75" x14ac:dyDescent="0.25">
      <c r="A15" s="14"/>
      <c r="B15" s="10" t="s">
        <v>10</v>
      </c>
      <c r="C15" s="20"/>
      <c r="D15" s="12" t="s">
        <v>782</v>
      </c>
      <c r="E15" s="20" t="s">
        <v>11</v>
      </c>
      <c r="F15" s="23" t="s">
        <v>782</v>
      </c>
      <c r="G15" s="24"/>
      <c r="H15" s="20" t="s">
        <v>12</v>
      </c>
      <c r="I15" s="25"/>
      <c r="J15" s="14"/>
      <c r="K15" s="15"/>
    </row>
    <row r="16" spans="1:12" ht="15.75" x14ac:dyDescent="0.25">
      <c r="A16" s="14"/>
      <c r="B16" s="10"/>
      <c r="C16" s="20"/>
      <c r="D16" s="26"/>
      <c r="E16" s="24"/>
      <c r="F16" s="24"/>
      <c r="G16" s="24"/>
      <c r="H16" s="20"/>
      <c r="I16" s="24"/>
      <c r="J16" s="14"/>
      <c r="K16" s="15"/>
      <c r="L16" s="369"/>
    </row>
    <row r="17" spans="1:12" ht="15.75" x14ac:dyDescent="0.25">
      <c r="A17" s="27"/>
      <c r="B17" s="10" t="s">
        <v>13</v>
      </c>
      <c r="C17" s="14"/>
      <c r="D17" s="12">
        <v>1</v>
      </c>
      <c r="E17" s="14"/>
      <c r="F17" s="28" t="s">
        <v>14</v>
      </c>
      <c r="G17" s="14"/>
      <c r="H17" s="14"/>
      <c r="I17" s="14"/>
      <c r="J17" s="14"/>
      <c r="K17" s="15"/>
      <c r="L17" s="369"/>
    </row>
    <row r="18" spans="1:12" ht="15.75" thickBot="1" x14ac:dyDescent="0.25">
      <c r="A18" s="2"/>
      <c r="B18" s="29"/>
      <c r="C18" s="5"/>
      <c r="D18" s="2"/>
      <c r="E18" s="5"/>
      <c r="F18" s="5"/>
      <c r="G18" s="5"/>
      <c r="H18" s="5"/>
      <c r="I18" s="5"/>
      <c r="J18" s="5"/>
      <c r="K18" s="6"/>
      <c r="L18" s="30"/>
    </row>
    <row r="19" spans="1:12" ht="26.25" x14ac:dyDescent="0.4">
      <c r="A19" s="31"/>
      <c r="B19" s="8" t="s">
        <v>15</v>
      </c>
      <c r="C19" s="32"/>
      <c r="D19" s="32"/>
      <c r="E19" s="33"/>
      <c r="F19" s="33"/>
      <c r="G19" s="32"/>
      <c r="H19" s="32"/>
      <c r="I19" s="32"/>
      <c r="J19" s="3"/>
      <c r="K19" s="4"/>
      <c r="L19" s="2"/>
    </row>
    <row r="20" spans="1:12" ht="26.25" x14ac:dyDescent="0.4">
      <c r="A20" s="31"/>
      <c r="B20" s="34"/>
      <c r="C20" s="5"/>
      <c r="D20" s="5"/>
      <c r="E20" s="5"/>
      <c r="F20" s="5"/>
      <c r="G20" s="5"/>
      <c r="H20" s="5"/>
      <c r="I20" s="5"/>
      <c r="J20" s="5"/>
      <c r="K20" s="6"/>
      <c r="L20" s="2"/>
    </row>
    <row r="21" spans="1:12" x14ac:dyDescent="0.2">
      <c r="A21" s="2"/>
      <c r="B21" s="35"/>
      <c r="C21" s="36" t="s">
        <v>16</v>
      </c>
      <c r="D21" s="36"/>
      <c r="E21" s="36"/>
      <c r="F21" s="37"/>
      <c r="G21" s="37"/>
      <c r="H21" s="37"/>
      <c r="I21" s="37"/>
      <c r="J21" s="37"/>
      <c r="K21" s="6"/>
      <c r="L21" s="2"/>
    </row>
    <row r="22" spans="1:12" ht="18.600000000000001" customHeight="1" x14ac:dyDescent="0.4">
      <c r="A22" s="31"/>
      <c r="B22" s="34"/>
      <c r="C22" s="37"/>
      <c r="D22" s="37"/>
      <c r="E22" s="37"/>
      <c r="F22" s="37"/>
      <c r="G22" s="37"/>
      <c r="H22" s="37"/>
      <c r="I22" s="37"/>
      <c r="J22" s="37"/>
      <c r="K22" s="6"/>
      <c r="L22" s="2"/>
    </row>
    <row r="23" spans="1:12" ht="18" x14ac:dyDescent="0.25">
      <c r="A23" s="38"/>
      <c r="B23" s="39"/>
      <c r="C23" s="36" t="s">
        <v>17</v>
      </c>
      <c r="D23" s="36"/>
      <c r="E23" s="36"/>
      <c r="F23" s="37"/>
      <c r="G23" s="37"/>
      <c r="H23" s="37"/>
      <c r="I23" s="37"/>
      <c r="J23" s="37"/>
      <c r="K23" s="6"/>
      <c r="L23" s="2"/>
    </row>
    <row r="24" spans="1:12" x14ac:dyDescent="0.2">
      <c r="A24" s="2"/>
      <c r="B24" s="40"/>
      <c r="C24" s="36"/>
      <c r="D24" s="36"/>
      <c r="E24" s="36"/>
      <c r="F24" s="37"/>
      <c r="G24" s="37"/>
      <c r="H24" s="37"/>
      <c r="I24" s="37"/>
      <c r="J24" s="37"/>
      <c r="K24" s="6"/>
      <c r="L24" s="2"/>
    </row>
    <row r="25" spans="1:12" x14ac:dyDescent="0.2">
      <c r="A25" s="2"/>
      <c r="B25" s="41"/>
      <c r="C25" s="36" t="s">
        <v>18</v>
      </c>
      <c r="D25" s="36"/>
      <c r="E25" s="36"/>
      <c r="F25" s="37"/>
      <c r="G25" s="37"/>
      <c r="H25" s="37"/>
      <c r="I25" s="37"/>
      <c r="J25" s="37"/>
      <c r="K25" s="6"/>
      <c r="L25" s="2"/>
    </row>
    <row r="26" spans="1:12" x14ac:dyDescent="0.2">
      <c r="A26" s="2"/>
      <c r="B26" s="40"/>
      <c r="C26" s="36"/>
      <c r="D26" s="36"/>
      <c r="E26" s="36"/>
      <c r="F26" s="37"/>
      <c r="G26" s="37"/>
      <c r="H26" s="37"/>
      <c r="I26" s="37"/>
      <c r="J26" s="37"/>
      <c r="K26" s="6"/>
      <c r="L26" s="2"/>
    </row>
    <row r="27" spans="1:12" x14ac:dyDescent="0.2">
      <c r="A27" s="2"/>
      <c r="B27" s="42"/>
      <c r="C27" s="36" t="s">
        <v>19</v>
      </c>
      <c r="D27" s="36"/>
      <c r="E27" s="36"/>
      <c r="F27" s="37"/>
      <c r="G27" s="37"/>
      <c r="H27" s="37"/>
      <c r="I27" s="37"/>
      <c r="J27" s="37"/>
      <c r="K27" s="6"/>
      <c r="L27" s="2"/>
    </row>
    <row r="28" spans="1:12" x14ac:dyDescent="0.2">
      <c r="A28" s="2"/>
      <c r="B28" s="40"/>
      <c r="C28" s="36"/>
      <c r="D28" s="36"/>
      <c r="E28" s="36"/>
      <c r="F28" s="37"/>
      <c r="G28" s="37"/>
      <c r="H28" s="37"/>
      <c r="I28" s="37"/>
      <c r="J28" s="37"/>
      <c r="K28" s="6"/>
      <c r="L28" s="2"/>
    </row>
    <row r="29" spans="1:12" x14ac:dyDescent="0.2">
      <c r="A29" s="2"/>
      <c r="B29" s="43"/>
      <c r="C29" s="36" t="s">
        <v>20</v>
      </c>
      <c r="D29" s="36"/>
      <c r="E29" s="36"/>
      <c r="F29" s="37"/>
      <c r="G29" s="37"/>
      <c r="H29" s="37"/>
      <c r="I29" s="37"/>
      <c r="J29" s="37"/>
      <c r="K29" s="6"/>
      <c r="L29" s="2"/>
    </row>
    <row r="30" spans="1:12" ht="15.75" thickBot="1" x14ac:dyDescent="0.25">
      <c r="A30" s="2"/>
      <c r="B30" s="44"/>
      <c r="C30" s="45"/>
      <c r="D30" s="45"/>
      <c r="E30" s="45"/>
      <c r="F30" s="45"/>
      <c r="G30" s="46"/>
      <c r="H30" s="46"/>
      <c r="I30" s="46"/>
      <c r="J30" s="46"/>
      <c r="K30" s="47"/>
      <c r="L30" s="2"/>
    </row>
    <row r="31" spans="1:12" ht="15.75" x14ac:dyDescent="0.25">
      <c r="A31" s="2"/>
      <c r="B31" s="8" t="s">
        <v>21</v>
      </c>
      <c r="C31" s="48"/>
      <c r="D31" s="49" t="s">
        <v>22</v>
      </c>
      <c r="E31" s="3"/>
      <c r="F31" s="3"/>
      <c r="G31" s="3"/>
      <c r="H31" s="3"/>
      <c r="I31" s="50"/>
      <c r="J31" s="3"/>
      <c r="K31" s="4"/>
      <c r="L31" s="30"/>
    </row>
    <row r="32" spans="1:12" ht="15.75" x14ac:dyDescent="0.25">
      <c r="A32" s="2"/>
      <c r="B32" s="51" t="s">
        <v>23</v>
      </c>
      <c r="C32" s="5"/>
      <c r="D32" s="14" t="s">
        <v>24</v>
      </c>
      <c r="E32" s="14"/>
      <c r="F32" s="14"/>
      <c r="G32" s="14"/>
      <c r="H32" s="14"/>
      <c r="I32" s="52"/>
      <c r="J32" s="14"/>
      <c r="K32" s="15"/>
      <c r="L32" s="30"/>
    </row>
    <row r="33" spans="1:12" ht="15.75" x14ac:dyDescent="0.25">
      <c r="A33" s="2"/>
      <c r="B33" s="51" t="s">
        <v>25</v>
      </c>
      <c r="C33" s="5"/>
      <c r="D33" s="53" t="s">
        <v>26</v>
      </c>
      <c r="E33" s="14"/>
      <c r="F33" s="5"/>
      <c r="G33" s="14"/>
      <c r="H33" s="14"/>
      <c r="I33" s="54"/>
      <c r="J33" s="14"/>
      <c r="K33" s="15"/>
      <c r="L33" s="30"/>
    </row>
    <row r="34" spans="1:12" ht="15.75" x14ac:dyDescent="0.25">
      <c r="A34" s="2"/>
      <c r="B34" s="51" t="s">
        <v>27</v>
      </c>
      <c r="C34" s="5"/>
      <c r="D34" s="53" t="s">
        <v>28</v>
      </c>
      <c r="E34" s="14"/>
      <c r="F34" s="5"/>
      <c r="G34" s="14"/>
      <c r="H34" s="14"/>
      <c r="I34" s="54"/>
      <c r="J34" s="14"/>
      <c r="K34" s="15"/>
      <c r="L34" s="30"/>
    </row>
    <row r="35" spans="1:12" ht="15.75" x14ac:dyDescent="0.25">
      <c r="A35" s="2"/>
      <c r="B35" s="51" t="s">
        <v>29</v>
      </c>
      <c r="C35" s="5"/>
      <c r="D35" s="36" t="s">
        <v>30</v>
      </c>
      <c r="E35" s="14"/>
      <c r="F35" s="5"/>
      <c r="G35" s="14"/>
      <c r="H35" s="14"/>
      <c r="I35" s="54"/>
      <c r="J35" s="14"/>
      <c r="K35" s="15"/>
      <c r="L35" s="2"/>
    </row>
    <row r="36" spans="1:12" ht="15.75" x14ac:dyDescent="0.25">
      <c r="A36" s="2"/>
      <c r="B36" s="51" t="s">
        <v>31</v>
      </c>
      <c r="C36" s="5"/>
      <c r="D36" s="36" t="s">
        <v>32</v>
      </c>
      <c r="E36" s="14"/>
      <c r="F36" s="5"/>
      <c r="G36" s="14"/>
      <c r="H36" s="14"/>
      <c r="I36" s="52"/>
      <c r="J36" s="14"/>
      <c r="K36" s="15"/>
      <c r="L36" s="2"/>
    </row>
    <row r="37" spans="1:12" ht="15.75" x14ac:dyDescent="0.25">
      <c r="A37" s="2"/>
      <c r="B37" s="51" t="s">
        <v>33</v>
      </c>
      <c r="C37" s="5"/>
      <c r="D37" s="36" t="s">
        <v>34</v>
      </c>
      <c r="E37" s="14"/>
      <c r="F37" s="5"/>
      <c r="G37" s="14"/>
      <c r="H37" s="14"/>
      <c r="I37" s="52"/>
      <c r="J37" s="14"/>
      <c r="K37" s="15"/>
      <c r="L37" s="2"/>
    </row>
    <row r="38" spans="1:12" ht="15.75" x14ac:dyDescent="0.25">
      <c r="A38" s="2"/>
      <c r="B38" s="51" t="s">
        <v>35</v>
      </c>
      <c r="C38" s="5"/>
      <c r="D38" s="53" t="s">
        <v>36</v>
      </c>
      <c r="E38" s="14"/>
      <c r="F38" s="5"/>
      <c r="G38" s="14"/>
      <c r="H38" s="14"/>
      <c r="I38" s="52"/>
      <c r="J38" s="14"/>
      <c r="K38" s="15"/>
      <c r="L38" s="2"/>
    </row>
    <row r="39" spans="1:12" ht="15.75" x14ac:dyDescent="0.25">
      <c r="A39" s="2"/>
      <c r="B39" s="51" t="s">
        <v>37</v>
      </c>
      <c r="C39" s="5"/>
      <c r="D39" s="53" t="s">
        <v>38</v>
      </c>
      <c r="E39" s="14"/>
      <c r="F39" s="5"/>
      <c r="G39" s="14"/>
      <c r="H39" s="14"/>
      <c r="I39" s="52"/>
      <c r="J39" s="14"/>
      <c r="K39" s="15"/>
      <c r="L39" s="2"/>
    </row>
    <row r="40" spans="1:12" ht="15.75" x14ac:dyDescent="0.25">
      <c r="A40" s="2"/>
      <c r="B40" s="51" t="s">
        <v>39</v>
      </c>
      <c r="C40" s="5"/>
      <c r="D40" s="53" t="s">
        <v>40</v>
      </c>
      <c r="E40" s="14"/>
      <c r="F40" s="5"/>
      <c r="G40" s="14"/>
      <c r="H40" s="14"/>
      <c r="I40" s="52"/>
      <c r="J40" s="14"/>
      <c r="K40" s="15"/>
      <c r="L40" s="2"/>
    </row>
    <row r="41" spans="1:12" ht="15.75" x14ac:dyDescent="0.25">
      <c r="A41" s="2"/>
      <c r="B41" s="51" t="s">
        <v>41</v>
      </c>
      <c r="C41" s="5"/>
      <c r="D41" s="53" t="s">
        <v>42</v>
      </c>
      <c r="E41" s="14"/>
      <c r="F41" s="5"/>
      <c r="G41" s="14"/>
      <c r="H41" s="14"/>
      <c r="I41" s="52"/>
      <c r="J41" s="14"/>
      <c r="K41" s="15"/>
      <c r="L41" s="2"/>
    </row>
    <row r="42" spans="1:12" ht="15.75" x14ac:dyDescent="0.25">
      <c r="A42" s="2"/>
      <c r="B42" s="51" t="s">
        <v>43</v>
      </c>
      <c r="C42" s="5"/>
      <c r="D42" s="53" t="s">
        <v>44</v>
      </c>
      <c r="E42" s="14"/>
      <c r="F42" s="5"/>
      <c r="G42" s="14"/>
      <c r="H42" s="14"/>
      <c r="I42" s="52"/>
      <c r="J42" s="14"/>
      <c r="K42" s="15"/>
      <c r="L42" s="2"/>
    </row>
    <row r="43" spans="1:12" ht="16.5" thickBot="1" x14ac:dyDescent="0.3">
      <c r="A43" s="2"/>
      <c r="B43" s="55" t="s">
        <v>45</v>
      </c>
      <c r="C43" s="56"/>
      <c r="D43" s="57" t="s">
        <v>46</v>
      </c>
      <c r="E43" s="58"/>
      <c r="F43" s="59"/>
      <c r="G43" s="58"/>
      <c r="H43" s="58"/>
      <c r="I43" s="60"/>
      <c r="J43" s="58"/>
      <c r="K43" s="61"/>
      <c r="L43" s="2"/>
    </row>
    <row r="44" spans="1:12" ht="15.75" x14ac:dyDescent="0.25">
      <c r="A44" s="2"/>
      <c r="B44" s="62"/>
      <c r="C44" s="62"/>
      <c r="D44" s="14"/>
      <c r="E44" s="14"/>
      <c r="F44" s="14"/>
      <c r="G44" s="14"/>
      <c r="H44" s="14"/>
      <c r="I44" s="14"/>
      <c r="J44" s="14"/>
      <c r="K44" s="14"/>
      <c r="L44" s="2"/>
    </row>
  </sheetData>
  <sheetProtection algorithmName="SHA-512" hashValue="nFCnEXFvhn2nZiGDSf7tc4d8RizlAs48ID0g0GKSfhPWo/i3NsWyjx7bVmpmt7F0cbfJzvVtS39EICdWOPbN+w==" saltValue="ldBlC6e2bLHtj8KikblbWg==" spinCount="100000" sheet="1" objects="1" scenarios="1" selectLockedCells="1" selectUnlockedCells="1"/>
  <mergeCells count="4">
    <mergeCell ref="B2:K2"/>
    <mergeCell ref="B4:D4"/>
    <mergeCell ref="B5:D5"/>
    <mergeCell ref="B6:D6"/>
  </mergeCells>
  <dataValidations count="1">
    <dataValidation type="list" allowBlank="1" showInputMessage="1" showErrorMessage="1" sqref="D12">
      <formula1>$L$11:$L$14</formula1>
    </dataValidation>
  </dataValidations>
  <pageMargins left="0.7" right="0.7" top="0.75" bottom="0.75" header="0.3" footer="0.3"/>
  <pageSetup paperSize="9" orientation="portrait" verticalDpi="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69"/>
  <sheetViews>
    <sheetView zoomScale="80" zoomScaleNormal="80" workbookViewId="0">
      <selection activeCell="I37" sqref="I37"/>
    </sheetView>
  </sheetViews>
  <sheetFormatPr defaultColWidth="8.88671875" defaultRowHeight="15" x14ac:dyDescent="0.2"/>
  <cols>
    <col min="1" max="1" width="4.109375" customWidth="1"/>
    <col min="2" max="3" width="6.88671875" customWidth="1"/>
    <col min="4" max="4" width="36.88671875" customWidth="1"/>
    <col min="5" max="5" width="39.21875" customWidth="1"/>
    <col min="6" max="6" width="6.88671875" customWidth="1"/>
    <col min="7" max="7" width="8.21875" bestFit="1" customWidth="1"/>
    <col min="8" max="36" width="11.44140625" customWidth="1"/>
    <col min="251" max="251" width="4.109375" customWidth="1"/>
    <col min="252" max="253" width="6.88671875" customWidth="1"/>
    <col min="254" max="254" width="36.88671875" customWidth="1"/>
    <col min="255" max="255" width="39.21875" customWidth="1"/>
    <col min="256" max="256" width="6.88671875" customWidth="1"/>
    <col min="257" max="257" width="8.21875" bestFit="1" customWidth="1"/>
    <col min="258" max="286" width="11.44140625" customWidth="1"/>
    <col min="507" max="507" width="4.109375" customWidth="1"/>
    <col min="508" max="509" width="6.88671875" customWidth="1"/>
    <col min="510" max="510" width="36.88671875" customWidth="1"/>
    <col min="511" max="511" width="39.21875" customWidth="1"/>
    <col min="512" max="512" width="6.88671875" customWidth="1"/>
    <col min="513" max="513" width="8.21875" bestFit="1" customWidth="1"/>
    <col min="514" max="542" width="11.44140625" customWidth="1"/>
    <col min="763" max="763" width="4.109375" customWidth="1"/>
    <col min="764" max="765" width="6.88671875" customWidth="1"/>
    <col min="766" max="766" width="36.88671875" customWidth="1"/>
    <col min="767" max="767" width="39.21875" customWidth="1"/>
    <col min="768" max="768" width="6.88671875" customWidth="1"/>
    <col min="769" max="769" width="8.21875" bestFit="1" customWidth="1"/>
    <col min="770" max="798" width="11.44140625" customWidth="1"/>
    <col min="1019" max="1019" width="4.109375" customWidth="1"/>
    <col min="1020" max="1021" width="6.88671875" customWidth="1"/>
    <col min="1022" max="1022" width="36.88671875" customWidth="1"/>
    <col min="1023" max="1023" width="39.21875" customWidth="1"/>
    <col min="1024" max="1024" width="6.88671875" customWidth="1"/>
    <col min="1025" max="1025" width="8.21875" bestFit="1" customWidth="1"/>
    <col min="1026" max="1054" width="11.44140625" customWidth="1"/>
    <col min="1275" max="1275" width="4.109375" customWidth="1"/>
    <col min="1276" max="1277" width="6.88671875" customWidth="1"/>
    <col min="1278" max="1278" width="36.88671875" customWidth="1"/>
    <col min="1279" max="1279" width="39.21875" customWidth="1"/>
    <col min="1280" max="1280" width="6.88671875" customWidth="1"/>
    <col min="1281" max="1281" width="8.21875" bestFit="1" customWidth="1"/>
    <col min="1282" max="1310" width="11.44140625" customWidth="1"/>
    <col min="1531" max="1531" width="4.109375" customWidth="1"/>
    <col min="1532" max="1533" width="6.88671875" customWidth="1"/>
    <col min="1534" max="1534" width="36.88671875" customWidth="1"/>
    <col min="1535" max="1535" width="39.21875" customWidth="1"/>
    <col min="1536" max="1536" width="6.88671875" customWidth="1"/>
    <col min="1537" max="1537" width="8.21875" bestFit="1" customWidth="1"/>
    <col min="1538" max="1566" width="11.44140625" customWidth="1"/>
    <col min="1787" max="1787" width="4.109375" customWidth="1"/>
    <col min="1788" max="1789" width="6.88671875" customWidth="1"/>
    <col min="1790" max="1790" width="36.88671875" customWidth="1"/>
    <col min="1791" max="1791" width="39.21875" customWidth="1"/>
    <col min="1792" max="1792" width="6.88671875" customWidth="1"/>
    <col min="1793" max="1793" width="8.21875" bestFit="1" customWidth="1"/>
    <col min="1794" max="1822" width="11.44140625" customWidth="1"/>
    <col min="2043" max="2043" width="4.109375" customWidth="1"/>
    <col min="2044" max="2045" width="6.88671875" customWidth="1"/>
    <col min="2046" max="2046" width="36.88671875" customWidth="1"/>
    <col min="2047" max="2047" width="39.21875" customWidth="1"/>
    <col min="2048" max="2048" width="6.88671875" customWidth="1"/>
    <col min="2049" max="2049" width="8.21875" bestFit="1" customWidth="1"/>
    <col min="2050" max="2078" width="11.44140625" customWidth="1"/>
    <col min="2299" max="2299" width="4.109375" customWidth="1"/>
    <col min="2300" max="2301" width="6.88671875" customWidth="1"/>
    <col min="2302" max="2302" width="36.88671875" customWidth="1"/>
    <col min="2303" max="2303" width="39.21875" customWidth="1"/>
    <col min="2304" max="2304" width="6.88671875" customWidth="1"/>
    <col min="2305" max="2305" width="8.21875" bestFit="1" customWidth="1"/>
    <col min="2306" max="2334" width="11.44140625" customWidth="1"/>
    <col min="2555" max="2555" width="4.109375" customWidth="1"/>
    <col min="2556" max="2557" width="6.88671875" customWidth="1"/>
    <col min="2558" max="2558" width="36.88671875" customWidth="1"/>
    <col min="2559" max="2559" width="39.21875" customWidth="1"/>
    <col min="2560" max="2560" width="6.88671875" customWidth="1"/>
    <col min="2561" max="2561" width="8.21875" bestFit="1" customWidth="1"/>
    <col min="2562" max="2590" width="11.44140625" customWidth="1"/>
    <col min="2811" max="2811" width="4.109375" customWidth="1"/>
    <col min="2812" max="2813" width="6.88671875" customWidth="1"/>
    <col min="2814" max="2814" width="36.88671875" customWidth="1"/>
    <col min="2815" max="2815" width="39.21875" customWidth="1"/>
    <col min="2816" max="2816" width="6.88671875" customWidth="1"/>
    <col min="2817" max="2817" width="8.21875" bestFit="1" customWidth="1"/>
    <col min="2818" max="2846" width="11.44140625" customWidth="1"/>
    <col min="3067" max="3067" width="4.109375" customWidth="1"/>
    <col min="3068" max="3069" width="6.88671875" customWidth="1"/>
    <col min="3070" max="3070" width="36.88671875" customWidth="1"/>
    <col min="3071" max="3071" width="39.21875" customWidth="1"/>
    <col min="3072" max="3072" width="6.88671875" customWidth="1"/>
    <col min="3073" max="3073" width="8.21875" bestFit="1" customWidth="1"/>
    <col min="3074" max="3102" width="11.44140625" customWidth="1"/>
    <col min="3323" max="3323" width="4.109375" customWidth="1"/>
    <col min="3324" max="3325" width="6.88671875" customWidth="1"/>
    <col min="3326" max="3326" width="36.88671875" customWidth="1"/>
    <col min="3327" max="3327" width="39.21875" customWidth="1"/>
    <col min="3328" max="3328" width="6.88671875" customWidth="1"/>
    <col min="3329" max="3329" width="8.21875" bestFit="1" customWidth="1"/>
    <col min="3330" max="3358" width="11.44140625" customWidth="1"/>
    <col min="3579" max="3579" width="4.109375" customWidth="1"/>
    <col min="3580" max="3581" width="6.88671875" customWidth="1"/>
    <col min="3582" max="3582" width="36.88671875" customWidth="1"/>
    <col min="3583" max="3583" width="39.21875" customWidth="1"/>
    <col min="3584" max="3584" width="6.88671875" customWidth="1"/>
    <col min="3585" max="3585" width="8.21875" bestFit="1" customWidth="1"/>
    <col min="3586" max="3614" width="11.44140625" customWidth="1"/>
    <col min="3835" max="3835" width="4.109375" customWidth="1"/>
    <col min="3836" max="3837" width="6.88671875" customWidth="1"/>
    <col min="3838" max="3838" width="36.88671875" customWidth="1"/>
    <col min="3839" max="3839" width="39.21875" customWidth="1"/>
    <col min="3840" max="3840" width="6.88671875" customWidth="1"/>
    <col min="3841" max="3841" width="8.21875" bestFit="1" customWidth="1"/>
    <col min="3842" max="3870" width="11.44140625" customWidth="1"/>
    <col min="4091" max="4091" width="4.109375" customWidth="1"/>
    <col min="4092" max="4093" width="6.88671875" customWidth="1"/>
    <col min="4094" max="4094" width="36.88671875" customWidth="1"/>
    <col min="4095" max="4095" width="39.21875" customWidth="1"/>
    <col min="4096" max="4096" width="6.88671875" customWidth="1"/>
    <col min="4097" max="4097" width="8.21875" bestFit="1" customWidth="1"/>
    <col min="4098" max="4126" width="11.44140625" customWidth="1"/>
    <col min="4347" max="4347" width="4.109375" customWidth="1"/>
    <col min="4348" max="4349" width="6.88671875" customWidth="1"/>
    <col min="4350" max="4350" width="36.88671875" customWidth="1"/>
    <col min="4351" max="4351" width="39.21875" customWidth="1"/>
    <col min="4352" max="4352" width="6.88671875" customWidth="1"/>
    <col min="4353" max="4353" width="8.21875" bestFit="1" customWidth="1"/>
    <col min="4354" max="4382" width="11.44140625" customWidth="1"/>
    <col min="4603" max="4603" width="4.109375" customWidth="1"/>
    <col min="4604" max="4605" width="6.88671875" customWidth="1"/>
    <col min="4606" max="4606" width="36.88671875" customWidth="1"/>
    <col min="4607" max="4607" width="39.21875" customWidth="1"/>
    <col min="4608" max="4608" width="6.88671875" customWidth="1"/>
    <col min="4609" max="4609" width="8.21875" bestFit="1" customWidth="1"/>
    <col min="4610" max="4638" width="11.44140625" customWidth="1"/>
    <col min="4859" max="4859" width="4.109375" customWidth="1"/>
    <col min="4860" max="4861" width="6.88671875" customWidth="1"/>
    <col min="4862" max="4862" width="36.88671875" customWidth="1"/>
    <col min="4863" max="4863" width="39.21875" customWidth="1"/>
    <col min="4864" max="4864" width="6.88671875" customWidth="1"/>
    <col min="4865" max="4865" width="8.21875" bestFit="1" customWidth="1"/>
    <col min="4866" max="4894" width="11.44140625" customWidth="1"/>
    <col min="5115" max="5115" width="4.109375" customWidth="1"/>
    <col min="5116" max="5117" width="6.88671875" customWidth="1"/>
    <col min="5118" max="5118" width="36.88671875" customWidth="1"/>
    <col min="5119" max="5119" width="39.21875" customWidth="1"/>
    <col min="5120" max="5120" width="6.88671875" customWidth="1"/>
    <col min="5121" max="5121" width="8.21875" bestFit="1" customWidth="1"/>
    <col min="5122" max="5150" width="11.44140625" customWidth="1"/>
    <col min="5371" max="5371" width="4.109375" customWidth="1"/>
    <col min="5372" max="5373" width="6.88671875" customWidth="1"/>
    <col min="5374" max="5374" width="36.88671875" customWidth="1"/>
    <col min="5375" max="5375" width="39.21875" customWidth="1"/>
    <col min="5376" max="5376" width="6.88671875" customWidth="1"/>
    <col min="5377" max="5377" width="8.21875" bestFit="1" customWidth="1"/>
    <col min="5378" max="5406" width="11.44140625" customWidth="1"/>
    <col min="5627" max="5627" width="4.109375" customWidth="1"/>
    <col min="5628" max="5629" width="6.88671875" customWidth="1"/>
    <col min="5630" max="5630" width="36.88671875" customWidth="1"/>
    <col min="5631" max="5631" width="39.21875" customWidth="1"/>
    <col min="5632" max="5632" width="6.88671875" customWidth="1"/>
    <col min="5633" max="5633" width="8.21875" bestFit="1" customWidth="1"/>
    <col min="5634" max="5662" width="11.44140625" customWidth="1"/>
    <col min="5883" max="5883" width="4.109375" customWidth="1"/>
    <col min="5884" max="5885" width="6.88671875" customWidth="1"/>
    <col min="5886" max="5886" width="36.88671875" customWidth="1"/>
    <col min="5887" max="5887" width="39.21875" customWidth="1"/>
    <col min="5888" max="5888" width="6.88671875" customWidth="1"/>
    <col min="5889" max="5889" width="8.21875" bestFit="1" customWidth="1"/>
    <col min="5890" max="5918" width="11.44140625" customWidth="1"/>
    <col min="6139" max="6139" width="4.109375" customWidth="1"/>
    <col min="6140" max="6141" width="6.88671875" customWidth="1"/>
    <col min="6142" max="6142" width="36.88671875" customWidth="1"/>
    <col min="6143" max="6143" width="39.21875" customWidth="1"/>
    <col min="6144" max="6144" width="6.88671875" customWidth="1"/>
    <col min="6145" max="6145" width="8.21875" bestFit="1" customWidth="1"/>
    <col min="6146" max="6174" width="11.44140625" customWidth="1"/>
    <col min="6395" max="6395" width="4.109375" customWidth="1"/>
    <col min="6396" max="6397" width="6.88671875" customWidth="1"/>
    <col min="6398" max="6398" width="36.88671875" customWidth="1"/>
    <col min="6399" max="6399" width="39.21875" customWidth="1"/>
    <col min="6400" max="6400" width="6.88671875" customWidth="1"/>
    <col min="6401" max="6401" width="8.21875" bestFit="1" customWidth="1"/>
    <col min="6402" max="6430" width="11.44140625" customWidth="1"/>
    <col min="6651" max="6651" width="4.109375" customWidth="1"/>
    <col min="6652" max="6653" width="6.88671875" customWidth="1"/>
    <col min="6654" max="6654" width="36.88671875" customWidth="1"/>
    <col min="6655" max="6655" width="39.21875" customWidth="1"/>
    <col min="6656" max="6656" width="6.88671875" customWidth="1"/>
    <col min="6657" max="6657" width="8.21875" bestFit="1" customWidth="1"/>
    <col min="6658" max="6686" width="11.44140625" customWidth="1"/>
    <col min="6907" max="6907" width="4.109375" customWidth="1"/>
    <col min="6908" max="6909" width="6.88671875" customWidth="1"/>
    <col min="6910" max="6910" width="36.88671875" customWidth="1"/>
    <col min="6911" max="6911" width="39.21875" customWidth="1"/>
    <col min="6912" max="6912" width="6.88671875" customWidth="1"/>
    <col min="6913" max="6913" width="8.21875" bestFit="1" customWidth="1"/>
    <col min="6914" max="6942" width="11.44140625" customWidth="1"/>
    <col min="7163" max="7163" width="4.109375" customWidth="1"/>
    <col min="7164" max="7165" width="6.88671875" customWidth="1"/>
    <col min="7166" max="7166" width="36.88671875" customWidth="1"/>
    <col min="7167" max="7167" width="39.21875" customWidth="1"/>
    <col min="7168" max="7168" width="6.88671875" customWidth="1"/>
    <col min="7169" max="7169" width="8.21875" bestFit="1" customWidth="1"/>
    <col min="7170" max="7198" width="11.44140625" customWidth="1"/>
    <col min="7419" max="7419" width="4.109375" customWidth="1"/>
    <col min="7420" max="7421" width="6.88671875" customWidth="1"/>
    <col min="7422" max="7422" width="36.88671875" customWidth="1"/>
    <col min="7423" max="7423" width="39.21875" customWidth="1"/>
    <col min="7424" max="7424" width="6.88671875" customWidth="1"/>
    <col min="7425" max="7425" width="8.21875" bestFit="1" customWidth="1"/>
    <col min="7426" max="7454" width="11.44140625" customWidth="1"/>
    <col min="7675" max="7675" width="4.109375" customWidth="1"/>
    <col min="7676" max="7677" width="6.88671875" customWidth="1"/>
    <col min="7678" max="7678" width="36.88671875" customWidth="1"/>
    <col min="7679" max="7679" width="39.21875" customWidth="1"/>
    <col min="7680" max="7680" width="6.88671875" customWidth="1"/>
    <col min="7681" max="7681" width="8.21875" bestFit="1" customWidth="1"/>
    <col min="7682" max="7710" width="11.44140625" customWidth="1"/>
    <col min="7931" max="7931" width="4.109375" customWidth="1"/>
    <col min="7932" max="7933" width="6.88671875" customWidth="1"/>
    <col min="7934" max="7934" width="36.88671875" customWidth="1"/>
    <col min="7935" max="7935" width="39.21875" customWidth="1"/>
    <col min="7936" max="7936" width="6.88671875" customWidth="1"/>
    <col min="7937" max="7937" width="8.21875" bestFit="1" customWidth="1"/>
    <col min="7938" max="7966" width="11.44140625" customWidth="1"/>
    <col min="8187" max="8187" width="4.109375" customWidth="1"/>
    <col min="8188" max="8189" width="6.88671875" customWidth="1"/>
    <col min="8190" max="8190" width="36.88671875" customWidth="1"/>
    <col min="8191" max="8191" width="39.21875" customWidth="1"/>
    <col min="8192" max="8192" width="6.88671875" customWidth="1"/>
    <col min="8193" max="8193" width="8.21875" bestFit="1" customWidth="1"/>
    <col min="8194" max="8222" width="11.44140625" customWidth="1"/>
    <col min="8443" max="8443" width="4.109375" customWidth="1"/>
    <col min="8444" max="8445" width="6.88671875" customWidth="1"/>
    <col min="8446" max="8446" width="36.88671875" customWidth="1"/>
    <col min="8447" max="8447" width="39.21875" customWidth="1"/>
    <col min="8448" max="8448" width="6.88671875" customWidth="1"/>
    <col min="8449" max="8449" width="8.21875" bestFit="1" customWidth="1"/>
    <col min="8450" max="8478" width="11.44140625" customWidth="1"/>
    <col min="8699" max="8699" width="4.109375" customWidth="1"/>
    <col min="8700" max="8701" width="6.88671875" customWidth="1"/>
    <col min="8702" max="8702" width="36.88671875" customWidth="1"/>
    <col min="8703" max="8703" width="39.21875" customWidth="1"/>
    <col min="8704" max="8704" width="6.88671875" customWidth="1"/>
    <col min="8705" max="8705" width="8.21875" bestFit="1" customWidth="1"/>
    <col min="8706" max="8734" width="11.44140625" customWidth="1"/>
    <col min="8955" max="8955" width="4.109375" customWidth="1"/>
    <col min="8956" max="8957" width="6.88671875" customWidth="1"/>
    <col min="8958" max="8958" width="36.88671875" customWidth="1"/>
    <col min="8959" max="8959" width="39.21875" customWidth="1"/>
    <col min="8960" max="8960" width="6.88671875" customWidth="1"/>
    <col min="8961" max="8961" width="8.21875" bestFit="1" customWidth="1"/>
    <col min="8962" max="8990" width="11.44140625" customWidth="1"/>
    <col min="9211" max="9211" width="4.109375" customWidth="1"/>
    <col min="9212" max="9213" width="6.88671875" customWidth="1"/>
    <col min="9214" max="9214" width="36.88671875" customWidth="1"/>
    <col min="9215" max="9215" width="39.21875" customWidth="1"/>
    <col min="9216" max="9216" width="6.88671875" customWidth="1"/>
    <col min="9217" max="9217" width="8.21875" bestFit="1" customWidth="1"/>
    <col min="9218" max="9246" width="11.44140625" customWidth="1"/>
    <col min="9467" max="9467" width="4.109375" customWidth="1"/>
    <col min="9468" max="9469" width="6.88671875" customWidth="1"/>
    <col min="9470" max="9470" width="36.88671875" customWidth="1"/>
    <col min="9471" max="9471" width="39.21875" customWidth="1"/>
    <col min="9472" max="9472" width="6.88671875" customWidth="1"/>
    <col min="9473" max="9473" width="8.21875" bestFit="1" customWidth="1"/>
    <col min="9474" max="9502" width="11.44140625" customWidth="1"/>
    <col min="9723" max="9723" width="4.109375" customWidth="1"/>
    <col min="9724" max="9725" width="6.88671875" customWidth="1"/>
    <col min="9726" max="9726" width="36.88671875" customWidth="1"/>
    <col min="9727" max="9727" width="39.21875" customWidth="1"/>
    <col min="9728" max="9728" width="6.88671875" customWidth="1"/>
    <col min="9729" max="9729" width="8.21875" bestFit="1" customWidth="1"/>
    <col min="9730" max="9758" width="11.44140625" customWidth="1"/>
    <col min="9979" max="9979" width="4.109375" customWidth="1"/>
    <col min="9980" max="9981" width="6.88671875" customWidth="1"/>
    <col min="9982" max="9982" width="36.88671875" customWidth="1"/>
    <col min="9983" max="9983" width="39.21875" customWidth="1"/>
    <col min="9984" max="9984" width="6.88671875" customWidth="1"/>
    <col min="9985" max="9985" width="8.21875" bestFit="1" customWidth="1"/>
    <col min="9986" max="10014" width="11.44140625" customWidth="1"/>
    <col min="10235" max="10235" width="4.109375" customWidth="1"/>
    <col min="10236" max="10237" width="6.88671875" customWidth="1"/>
    <col min="10238" max="10238" width="36.88671875" customWidth="1"/>
    <col min="10239" max="10239" width="39.21875" customWidth="1"/>
    <col min="10240" max="10240" width="6.88671875" customWidth="1"/>
    <col min="10241" max="10241" width="8.21875" bestFit="1" customWidth="1"/>
    <col min="10242" max="10270" width="11.44140625" customWidth="1"/>
    <col min="10491" max="10491" width="4.109375" customWidth="1"/>
    <col min="10492" max="10493" width="6.88671875" customWidth="1"/>
    <col min="10494" max="10494" width="36.88671875" customWidth="1"/>
    <col min="10495" max="10495" width="39.21875" customWidth="1"/>
    <col min="10496" max="10496" width="6.88671875" customWidth="1"/>
    <col min="10497" max="10497" width="8.21875" bestFit="1" customWidth="1"/>
    <col min="10498" max="10526" width="11.44140625" customWidth="1"/>
    <col min="10747" max="10747" width="4.109375" customWidth="1"/>
    <col min="10748" max="10749" width="6.88671875" customWidth="1"/>
    <col min="10750" max="10750" width="36.88671875" customWidth="1"/>
    <col min="10751" max="10751" width="39.21875" customWidth="1"/>
    <col min="10752" max="10752" width="6.88671875" customWidth="1"/>
    <col min="10753" max="10753" width="8.21875" bestFit="1" customWidth="1"/>
    <col min="10754" max="10782" width="11.44140625" customWidth="1"/>
    <col min="11003" max="11003" width="4.109375" customWidth="1"/>
    <col min="11004" max="11005" width="6.88671875" customWidth="1"/>
    <col min="11006" max="11006" width="36.88671875" customWidth="1"/>
    <col min="11007" max="11007" width="39.21875" customWidth="1"/>
    <col min="11008" max="11008" width="6.88671875" customWidth="1"/>
    <col min="11009" max="11009" width="8.21875" bestFit="1" customWidth="1"/>
    <col min="11010" max="11038" width="11.44140625" customWidth="1"/>
    <col min="11259" max="11259" width="4.109375" customWidth="1"/>
    <col min="11260" max="11261" width="6.88671875" customWidth="1"/>
    <col min="11262" max="11262" width="36.88671875" customWidth="1"/>
    <col min="11263" max="11263" width="39.21875" customWidth="1"/>
    <col min="11264" max="11264" width="6.88671875" customWidth="1"/>
    <col min="11265" max="11265" width="8.21875" bestFit="1" customWidth="1"/>
    <col min="11266" max="11294" width="11.44140625" customWidth="1"/>
    <col min="11515" max="11515" width="4.109375" customWidth="1"/>
    <col min="11516" max="11517" width="6.88671875" customWidth="1"/>
    <col min="11518" max="11518" width="36.88671875" customWidth="1"/>
    <col min="11519" max="11519" width="39.21875" customWidth="1"/>
    <col min="11520" max="11520" width="6.88671875" customWidth="1"/>
    <col min="11521" max="11521" width="8.21875" bestFit="1" customWidth="1"/>
    <col min="11522" max="11550" width="11.44140625" customWidth="1"/>
    <col min="11771" max="11771" width="4.109375" customWidth="1"/>
    <col min="11772" max="11773" width="6.88671875" customWidth="1"/>
    <col min="11774" max="11774" width="36.88671875" customWidth="1"/>
    <col min="11775" max="11775" width="39.21875" customWidth="1"/>
    <col min="11776" max="11776" width="6.88671875" customWidth="1"/>
    <col min="11777" max="11777" width="8.21875" bestFit="1" customWidth="1"/>
    <col min="11778" max="11806" width="11.44140625" customWidth="1"/>
    <col min="12027" max="12027" width="4.109375" customWidth="1"/>
    <col min="12028" max="12029" width="6.88671875" customWidth="1"/>
    <col min="12030" max="12030" width="36.88671875" customWidth="1"/>
    <col min="12031" max="12031" width="39.21875" customWidth="1"/>
    <col min="12032" max="12032" width="6.88671875" customWidth="1"/>
    <col min="12033" max="12033" width="8.21875" bestFit="1" customWidth="1"/>
    <col min="12034" max="12062" width="11.44140625" customWidth="1"/>
    <col min="12283" max="12283" width="4.109375" customWidth="1"/>
    <col min="12284" max="12285" width="6.88671875" customWidth="1"/>
    <col min="12286" max="12286" width="36.88671875" customWidth="1"/>
    <col min="12287" max="12287" width="39.21875" customWidth="1"/>
    <col min="12288" max="12288" width="6.88671875" customWidth="1"/>
    <col min="12289" max="12289" width="8.21875" bestFit="1" customWidth="1"/>
    <col min="12290" max="12318" width="11.44140625" customWidth="1"/>
    <col min="12539" max="12539" width="4.109375" customWidth="1"/>
    <col min="12540" max="12541" width="6.88671875" customWidth="1"/>
    <col min="12542" max="12542" width="36.88671875" customWidth="1"/>
    <col min="12543" max="12543" width="39.21875" customWidth="1"/>
    <col min="12544" max="12544" width="6.88671875" customWidth="1"/>
    <col min="12545" max="12545" width="8.21875" bestFit="1" customWidth="1"/>
    <col min="12546" max="12574" width="11.44140625" customWidth="1"/>
    <col min="12795" max="12795" width="4.109375" customWidth="1"/>
    <col min="12796" max="12797" width="6.88671875" customWidth="1"/>
    <col min="12798" max="12798" width="36.88671875" customWidth="1"/>
    <col min="12799" max="12799" width="39.21875" customWidth="1"/>
    <col min="12800" max="12800" width="6.88671875" customWidth="1"/>
    <col min="12801" max="12801" width="8.21875" bestFit="1" customWidth="1"/>
    <col min="12802" max="12830" width="11.44140625" customWidth="1"/>
    <col min="13051" max="13051" width="4.109375" customWidth="1"/>
    <col min="13052" max="13053" width="6.88671875" customWidth="1"/>
    <col min="13054" max="13054" width="36.88671875" customWidth="1"/>
    <col min="13055" max="13055" width="39.21875" customWidth="1"/>
    <col min="13056" max="13056" width="6.88671875" customWidth="1"/>
    <col min="13057" max="13057" width="8.21875" bestFit="1" customWidth="1"/>
    <col min="13058" max="13086" width="11.44140625" customWidth="1"/>
    <col min="13307" max="13307" width="4.109375" customWidth="1"/>
    <col min="13308" max="13309" width="6.88671875" customWidth="1"/>
    <col min="13310" max="13310" width="36.88671875" customWidth="1"/>
    <col min="13311" max="13311" width="39.21875" customWidth="1"/>
    <col min="13312" max="13312" width="6.88671875" customWidth="1"/>
    <col min="13313" max="13313" width="8.21875" bestFit="1" customWidth="1"/>
    <col min="13314" max="13342" width="11.44140625" customWidth="1"/>
    <col min="13563" max="13563" width="4.109375" customWidth="1"/>
    <col min="13564" max="13565" width="6.88671875" customWidth="1"/>
    <col min="13566" max="13566" width="36.88671875" customWidth="1"/>
    <col min="13567" max="13567" width="39.21875" customWidth="1"/>
    <col min="13568" max="13568" width="6.88671875" customWidth="1"/>
    <col min="13569" max="13569" width="8.21875" bestFit="1" customWidth="1"/>
    <col min="13570" max="13598" width="11.44140625" customWidth="1"/>
    <col min="13819" max="13819" width="4.109375" customWidth="1"/>
    <col min="13820" max="13821" width="6.88671875" customWidth="1"/>
    <col min="13822" max="13822" width="36.88671875" customWidth="1"/>
    <col min="13823" max="13823" width="39.21875" customWidth="1"/>
    <col min="13824" max="13824" width="6.88671875" customWidth="1"/>
    <col min="13825" max="13825" width="8.21875" bestFit="1" customWidth="1"/>
    <col min="13826" max="13854" width="11.44140625" customWidth="1"/>
    <col min="14075" max="14075" width="4.109375" customWidth="1"/>
    <col min="14076" max="14077" width="6.88671875" customWidth="1"/>
    <col min="14078" max="14078" width="36.88671875" customWidth="1"/>
    <col min="14079" max="14079" width="39.21875" customWidth="1"/>
    <col min="14080" max="14080" width="6.88671875" customWidth="1"/>
    <col min="14081" max="14081" width="8.21875" bestFit="1" customWidth="1"/>
    <col min="14082" max="14110" width="11.44140625" customWidth="1"/>
    <col min="14331" max="14331" width="4.109375" customWidth="1"/>
    <col min="14332" max="14333" width="6.88671875" customWidth="1"/>
    <col min="14334" max="14334" width="36.88671875" customWidth="1"/>
    <col min="14335" max="14335" width="39.21875" customWidth="1"/>
    <col min="14336" max="14336" width="6.88671875" customWidth="1"/>
    <col min="14337" max="14337" width="8.21875" bestFit="1" customWidth="1"/>
    <col min="14338" max="14366" width="11.44140625" customWidth="1"/>
    <col min="14587" max="14587" width="4.109375" customWidth="1"/>
    <col min="14588" max="14589" width="6.88671875" customWidth="1"/>
    <col min="14590" max="14590" width="36.88671875" customWidth="1"/>
    <col min="14591" max="14591" width="39.21875" customWidth="1"/>
    <col min="14592" max="14592" width="6.88671875" customWidth="1"/>
    <col min="14593" max="14593" width="8.21875" bestFit="1" customWidth="1"/>
    <col min="14594" max="14622" width="11.44140625" customWidth="1"/>
    <col min="14843" max="14843" width="4.109375" customWidth="1"/>
    <col min="14844" max="14845" width="6.88671875" customWidth="1"/>
    <col min="14846" max="14846" width="36.88671875" customWidth="1"/>
    <col min="14847" max="14847" width="39.21875" customWidth="1"/>
    <col min="14848" max="14848" width="6.88671875" customWidth="1"/>
    <col min="14849" max="14849" width="8.21875" bestFit="1" customWidth="1"/>
    <col min="14850" max="14878" width="11.44140625" customWidth="1"/>
    <col min="15099" max="15099" width="4.109375" customWidth="1"/>
    <col min="15100" max="15101" width="6.88671875" customWidth="1"/>
    <col min="15102" max="15102" width="36.88671875" customWidth="1"/>
    <col min="15103" max="15103" width="39.21875" customWidth="1"/>
    <col min="15104" max="15104" width="6.88671875" customWidth="1"/>
    <col min="15105" max="15105" width="8.21875" bestFit="1" customWidth="1"/>
    <col min="15106" max="15134" width="11.44140625" customWidth="1"/>
    <col min="15355" max="15355" width="4.109375" customWidth="1"/>
    <col min="15356" max="15357" width="6.88671875" customWidth="1"/>
    <col min="15358" max="15358" width="36.88671875" customWidth="1"/>
    <col min="15359" max="15359" width="39.21875" customWidth="1"/>
    <col min="15360" max="15360" width="6.88671875" customWidth="1"/>
    <col min="15361" max="15361" width="8.21875" bestFit="1" customWidth="1"/>
    <col min="15362" max="15390" width="11.44140625" customWidth="1"/>
    <col min="15611" max="15611" width="4.109375" customWidth="1"/>
    <col min="15612" max="15613" width="6.88671875" customWidth="1"/>
    <col min="15614" max="15614" width="36.88671875" customWidth="1"/>
    <col min="15615" max="15615" width="39.21875" customWidth="1"/>
    <col min="15616" max="15616" width="6.88671875" customWidth="1"/>
    <col min="15617" max="15617" width="8.21875" bestFit="1" customWidth="1"/>
    <col min="15618" max="15646" width="11.44140625" customWidth="1"/>
    <col min="15867" max="15867" width="4.109375" customWidth="1"/>
    <col min="15868" max="15869" width="6.88671875" customWidth="1"/>
    <col min="15870" max="15870" width="36.88671875" customWidth="1"/>
    <col min="15871" max="15871" width="39.21875" customWidth="1"/>
    <col min="15872" max="15872" width="6.88671875" customWidth="1"/>
    <col min="15873" max="15873" width="8.21875" bestFit="1" customWidth="1"/>
    <col min="15874" max="15902" width="11.44140625" customWidth="1"/>
    <col min="16123" max="16123" width="4.109375" customWidth="1"/>
    <col min="16124" max="16125" width="6.88671875" customWidth="1"/>
    <col min="16126" max="16126" width="36.88671875" customWidth="1"/>
    <col min="16127" max="16127" width="39.21875" customWidth="1"/>
    <col min="16128" max="16128" width="6.88671875" customWidth="1"/>
    <col min="16129" max="16129" width="8.21875" bestFit="1" customWidth="1"/>
    <col min="16130" max="16158" width="11.44140625" customWidth="1"/>
  </cols>
  <sheetData>
    <row r="1" spans="1:36" ht="18.75" thickBot="1" x14ac:dyDescent="0.25">
      <c r="A1" s="186"/>
      <c r="B1" s="178"/>
      <c r="C1" s="179" t="s">
        <v>643</v>
      </c>
      <c r="D1" s="180"/>
      <c r="E1" s="294"/>
      <c r="F1" s="182"/>
      <c r="G1" s="182"/>
      <c r="H1" s="182"/>
      <c r="I1" s="182"/>
      <c r="J1" s="183"/>
      <c r="K1" s="183"/>
      <c r="L1" s="275"/>
      <c r="M1" s="183"/>
      <c r="N1" s="183"/>
      <c r="O1" s="183"/>
      <c r="P1" s="184"/>
      <c r="Q1" s="184"/>
      <c r="R1" s="184"/>
      <c r="S1" s="184"/>
      <c r="T1" s="184"/>
      <c r="U1" s="184"/>
      <c r="V1" s="184"/>
      <c r="W1" s="184"/>
      <c r="X1" s="184"/>
      <c r="Y1" s="184"/>
      <c r="Z1" s="184"/>
      <c r="AA1" s="184"/>
      <c r="AB1" s="184"/>
      <c r="AC1" s="184"/>
      <c r="AD1" s="184"/>
      <c r="AE1" s="184"/>
      <c r="AF1" s="184"/>
      <c r="AG1" s="184"/>
      <c r="AH1" s="186"/>
      <c r="AI1" s="184"/>
      <c r="AJ1" s="184"/>
    </row>
    <row r="2" spans="1:36" ht="32.25" thickBot="1" x14ac:dyDescent="0.25">
      <c r="A2" s="188"/>
      <c r="B2" s="188"/>
      <c r="C2" s="276" t="s">
        <v>589</v>
      </c>
      <c r="D2" s="189" t="s">
        <v>139</v>
      </c>
      <c r="E2" s="879" t="s">
        <v>644</v>
      </c>
      <c r="F2" s="189" t="s">
        <v>140</v>
      </c>
      <c r="G2" s="189" t="s">
        <v>185</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row>
    <row r="3" spans="1:36" ht="15" customHeight="1" x14ac:dyDescent="0.2">
      <c r="A3" s="295"/>
      <c r="B3" s="953" t="s">
        <v>186</v>
      </c>
      <c r="C3" s="821" t="s">
        <v>645</v>
      </c>
      <c r="D3" s="844" t="s">
        <v>646</v>
      </c>
      <c r="E3" s="823" t="s">
        <v>647</v>
      </c>
      <c r="F3" s="824" t="s">
        <v>75</v>
      </c>
      <c r="G3" s="824">
        <v>2</v>
      </c>
      <c r="H3" s="689">
        <f>'3. BL Demand'!H3+SUM('6. Preferred (Scenario Yr)'!H45)</f>
        <v>9.8431677857985207</v>
      </c>
      <c r="I3" s="323">
        <f>'3. BL Demand'!I3+SUM('6. Preferred (Scenario Yr)'!I45)</f>
        <v>9.8566678797154559</v>
      </c>
      <c r="J3" s="323">
        <f>'3. BL Demand'!J3+SUM('6. Preferred (Scenario Yr)'!J45)</f>
        <v>9.8560370244801554</v>
      </c>
      <c r="K3" s="323">
        <f>'3. BL Demand'!K3+SUM('6. Preferred (Scenario Yr)'!K45)</f>
        <v>9.8759892968704399</v>
      </c>
      <c r="L3" s="825">
        <f>'3. BL Demand'!L3+SUM('6. Preferred (Scenario Yr)'!L45)</f>
        <v>9.878289713778571</v>
      </c>
      <c r="M3" s="825">
        <f>'3. BL Demand'!M3+SUM('6. Preferred (Scenario Yr)'!M45)</f>
        <v>9.9405090596628725</v>
      </c>
      <c r="N3" s="825">
        <f>'3. BL Demand'!N3+SUM('6. Preferred (Scenario Yr)'!N45)</f>
        <v>9.9830033880527225</v>
      </c>
      <c r="O3" s="825">
        <f>'3. BL Demand'!O3+SUM('6. Preferred (Scenario Yr)'!O45)</f>
        <v>10.024895655014479</v>
      </c>
      <c r="P3" s="825">
        <f>'3. BL Demand'!P3+SUM('6. Preferred (Scenario Yr)'!P45)</f>
        <v>10.032695216277645</v>
      </c>
      <c r="Q3" s="825">
        <f>'3. BL Demand'!Q3+SUM('6. Preferred (Scenario Yr)'!Q45)</f>
        <v>10.083419142531699</v>
      </c>
      <c r="R3" s="825">
        <f>'3. BL Demand'!R3+SUM('6. Preferred (Scenario Yr)'!R45)</f>
        <v>10.105067169796651</v>
      </c>
      <c r="S3" s="825">
        <f>'3. BL Demand'!S3+SUM('6. Preferred (Scenario Yr)'!S45)</f>
        <v>10.126478854458579</v>
      </c>
      <c r="T3" s="825">
        <f>'3. BL Demand'!T3+SUM('6. Preferred (Scenario Yr)'!T45)</f>
        <v>10.120192572858191</v>
      </c>
      <c r="U3" s="825">
        <f>'3. BL Demand'!U3+SUM('6. Preferred (Scenario Yr)'!U45)</f>
        <v>10.167539232358131</v>
      </c>
      <c r="V3" s="825">
        <f>'3. BL Demand'!V3+SUM('6. Preferred (Scenario Yr)'!V45)</f>
        <v>10.190052635244946</v>
      </c>
      <c r="W3" s="825">
        <f>'3. BL Demand'!W3+SUM('6. Preferred (Scenario Yr)'!W45)</f>
        <v>10.21336609275053</v>
      </c>
      <c r="X3" s="825">
        <f>'3. BL Demand'!X3+SUM('6. Preferred (Scenario Yr)'!X45)</f>
        <v>10.208685091870816</v>
      </c>
      <c r="Y3" s="825">
        <f>'3. BL Demand'!Y3+SUM('6. Preferred (Scenario Yr)'!Y45)</f>
        <v>10.257349258302099</v>
      </c>
      <c r="Z3" s="825">
        <f>'3. BL Demand'!Z3+SUM('6. Preferred (Scenario Yr)'!Z45)</f>
        <v>10.277779142241588</v>
      </c>
      <c r="AA3" s="825">
        <f>'3. BL Demand'!AA3+SUM('6. Preferred (Scenario Yr)'!AA45)</f>
        <v>10.298550190243251</v>
      </c>
      <c r="AB3" s="825">
        <f>'3. BL Demand'!AB3+SUM('6. Preferred (Scenario Yr)'!AB45)</f>
        <v>10.291591282462402</v>
      </c>
      <c r="AC3" s="825">
        <f>'3. BL Demand'!AC3+SUM('6. Preferred (Scenario Yr)'!AC45)</f>
        <v>10.340912520851557</v>
      </c>
      <c r="AD3" s="825">
        <f>'3. BL Demand'!AD3+SUM('6. Preferred (Scenario Yr)'!AD45)</f>
        <v>10.363272408385814</v>
      </c>
      <c r="AE3" s="825">
        <f>'3. BL Demand'!AE3+SUM('6. Preferred (Scenario Yr)'!AE45)</f>
        <v>10.38610460837349</v>
      </c>
      <c r="AF3" s="825">
        <f>'3. BL Demand'!AF3+SUM('6. Preferred (Scenario Yr)'!AF45)</f>
        <v>10.381506172970031</v>
      </c>
      <c r="AG3" s="825">
        <f>'3. BL Demand'!AG3+SUM('6. Preferred (Scenario Yr)'!AG45)</f>
        <v>10.433256948333835</v>
      </c>
      <c r="AH3" s="825">
        <f>'3. BL Demand'!AH3+SUM('6. Preferred (Scenario Yr)'!AH45)</f>
        <v>10.45758371895063</v>
      </c>
      <c r="AI3" s="825">
        <f>'3. BL Demand'!AI3+SUM('6. Preferred (Scenario Yr)'!AI45)</f>
        <v>10.48230149200046</v>
      </c>
      <c r="AJ3" s="826">
        <f>'3. BL Demand'!AJ3+SUM('6. Preferred (Scenario Yr)'!AJ45)</f>
        <v>10.479272773783709</v>
      </c>
    </row>
    <row r="4" spans="1:36" x14ac:dyDescent="0.2">
      <c r="A4" s="295"/>
      <c r="B4" s="954"/>
      <c r="C4" s="668" t="s">
        <v>648</v>
      </c>
      <c r="D4" s="669" t="s">
        <v>649</v>
      </c>
      <c r="E4" s="812" t="s">
        <v>647</v>
      </c>
      <c r="F4" s="670" t="s">
        <v>75</v>
      </c>
      <c r="G4" s="670">
        <v>2</v>
      </c>
      <c r="H4" s="663">
        <f>'3. BL Demand'!H4+'6. Preferred (Scenario Yr)'!H48</f>
        <v>0.24221740332388922</v>
      </c>
      <c r="I4" s="322">
        <f>'3. BL Demand'!I4+'6. Preferred (Scenario Yr)'!I48</f>
        <v>0.24221740332388922</v>
      </c>
      <c r="J4" s="322">
        <f>'3. BL Demand'!J4+'6. Preferred (Scenario Yr)'!J48</f>
        <v>0.24221740332388922</v>
      </c>
      <c r="K4" s="322">
        <f>'3. BL Demand'!K4+'6. Preferred (Scenario Yr)'!K48</f>
        <v>0.24221740332388922</v>
      </c>
      <c r="L4" s="453">
        <f>'3. BL Demand'!L4+'6. Preferred (Scenario Yr)'!L48</f>
        <v>0.24221740332388922</v>
      </c>
      <c r="M4" s="453">
        <f>'3. BL Demand'!M4+'6. Preferred (Scenario Yr)'!M48</f>
        <v>0.24221740332388922</v>
      </c>
      <c r="N4" s="453">
        <f>'3. BL Demand'!N4+'6. Preferred (Scenario Yr)'!N48</f>
        <v>0.24221740332388922</v>
      </c>
      <c r="O4" s="453">
        <f>'3. BL Demand'!O4+'6. Preferred (Scenario Yr)'!O48</f>
        <v>0.24221740332388922</v>
      </c>
      <c r="P4" s="453">
        <f>'3. BL Demand'!P4+'6. Preferred (Scenario Yr)'!P48</f>
        <v>0.24221740332388922</v>
      </c>
      <c r="Q4" s="453">
        <f>'3. BL Demand'!Q4+'6. Preferred (Scenario Yr)'!Q48</f>
        <v>0.24221740332388922</v>
      </c>
      <c r="R4" s="453">
        <f>'3. BL Demand'!R4+'6. Preferred (Scenario Yr)'!R48</f>
        <v>0.24221740332388922</v>
      </c>
      <c r="S4" s="453">
        <f>'3. BL Demand'!S4+'6. Preferred (Scenario Yr)'!S48</f>
        <v>0.24221740332388922</v>
      </c>
      <c r="T4" s="453">
        <f>'3. BL Demand'!T4+'6. Preferred (Scenario Yr)'!T48</f>
        <v>0.24221740332388922</v>
      </c>
      <c r="U4" s="453">
        <f>'3. BL Demand'!U4+'6. Preferred (Scenario Yr)'!U48</f>
        <v>0.24221740332388922</v>
      </c>
      <c r="V4" s="453">
        <f>'3. BL Demand'!V4+'6. Preferred (Scenario Yr)'!V48</f>
        <v>0.24221740332388922</v>
      </c>
      <c r="W4" s="453">
        <f>'3. BL Demand'!W4+'6. Preferred (Scenario Yr)'!W48</f>
        <v>0.24221740332388922</v>
      </c>
      <c r="X4" s="453">
        <f>'3. BL Demand'!X4+'6. Preferred (Scenario Yr)'!X48</f>
        <v>0.24221740332388922</v>
      </c>
      <c r="Y4" s="453">
        <f>'3. BL Demand'!Y4+'6. Preferred (Scenario Yr)'!Y48</f>
        <v>0.24221740332388922</v>
      </c>
      <c r="Z4" s="453">
        <f>'3. BL Demand'!Z4+'6. Preferred (Scenario Yr)'!Z48</f>
        <v>0.24221740332388922</v>
      </c>
      <c r="AA4" s="453">
        <f>'3. BL Demand'!AA4+'6. Preferred (Scenario Yr)'!AA48</f>
        <v>0.24221740332388922</v>
      </c>
      <c r="AB4" s="453">
        <f>'3. BL Demand'!AB4+'6. Preferred (Scenario Yr)'!AB48</f>
        <v>0.24221740332388922</v>
      </c>
      <c r="AC4" s="453">
        <f>'3. BL Demand'!AC4+'6. Preferred (Scenario Yr)'!AC48</f>
        <v>0.24221740332388922</v>
      </c>
      <c r="AD4" s="453">
        <f>'3. BL Demand'!AD4+'6. Preferred (Scenario Yr)'!AD48</f>
        <v>0.24221740332388922</v>
      </c>
      <c r="AE4" s="453">
        <f>'3. BL Demand'!AE4+'6. Preferred (Scenario Yr)'!AE48</f>
        <v>0.24221740332388922</v>
      </c>
      <c r="AF4" s="453">
        <f>'3. BL Demand'!AF4+'6. Preferred (Scenario Yr)'!AF48</f>
        <v>0.24221740332388922</v>
      </c>
      <c r="AG4" s="453">
        <f>'3. BL Demand'!AG4+'6. Preferred (Scenario Yr)'!AG48</f>
        <v>0.24221740332388922</v>
      </c>
      <c r="AH4" s="453">
        <f>'3. BL Demand'!AH4+'6. Preferred (Scenario Yr)'!AH48</f>
        <v>0.24221740332388922</v>
      </c>
      <c r="AI4" s="453">
        <f>'3. BL Demand'!AI4+'6. Preferred (Scenario Yr)'!AI48</f>
        <v>0.24221740332388922</v>
      </c>
      <c r="AJ4" s="671">
        <f>'3. BL Demand'!AJ4+'6. Preferred (Scenario Yr)'!AJ48</f>
        <v>0.24221740332388922</v>
      </c>
    </row>
    <row r="5" spans="1:36" x14ac:dyDescent="0.2">
      <c r="A5" s="295"/>
      <c r="B5" s="954"/>
      <c r="C5" s="668" t="s">
        <v>650</v>
      </c>
      <c r="D5" s="669" t="s">
        <v>651</v>
      </c>
      <c r="E5" s="812" t="s">
        <v>647</v>
      </c>
      <c r="F5" s="670" t="s">
        <v>75</v>
      </c>
      <c r="G5" s="670">
        <v>2</v>
      </c>
      <c r="H5" s="663">
        <f>'3. BL Demand'!H5+'6. Preferred (Scenario Yr)'!H51+'6. Preferred (Scenario Yr)'!H67</f>
        <v>11.170360848685881</v>
      </c>
      <c r="I5" s="322">
        <f>'3. BL Demand'!I5+'6. Preferred (Scenario Yr)'!I51+'6. Preferred (Scenario Yr)'!I67</f>
        <v>11.608051437512648</v>
      </c>
      <c r="J5" s="322">
        <f>'3. BL Demand'!J5+'6. Preferred (Scenario Yr)'!J51+'6. Preferred (Scenario Yr)'!J67</f>
        <v>12.052182446397227</v>
      </c>
      <c r="K5" s="322">
        <f>'3. BL Demand'!K5+'6. Preferred (Scenario Yr)'!K51+'6. Preferred (Scenario Yr)'!K67</f>
        <v>12.514101198568826</v>
      </c>
      <c r="L5" s="453">
        <f>'3. BL Demand'!L5+'6. Preferred (Scenario Yr)'!L51+'6. Preferred (Scenario Yr)'!L67</f>
        <v>12.93307868992102</v>
      </c>
      <c r="M5" s="453">
        <f>'3. BL Demand'!M5+'6. Preferred (Scenario Yr)'!M51+'6. Preferred (Scenario Yr)'!M67</f>
        <v>13.357235408976319</v>
      </c>
      <c r="N5" s="453">
        <f>'3. BL Demand'!N5+'6. Preferred (Scenario Yr)'!N51+'6. Preferred (Scenario Yr)'!N67</f>
        <v>13.773066065706828</v>
      </c>
      <c r="O5" s="453">
        <f>'3. BL Demand'!O5+'6. Preferred (Scenario Yr)'!O51+'6. Preferred (Scenario Yr)'!O67</f>
        <v>14.188044464513403</v>
      </c>
      <c r="P5" s="453">
        <f>'3. BL Demand'!P5+'6. Preferred (Scenario Yr)'!P51+'6. Preferred (Scenario Yr)'!P67</f>
        <v>14.598936493253689</v>
      </c>
      <c r="Q5" s="453">
        <f>'3. BL Demand'!Q5+'6. Preferred (Scenario Yr)'!Q51+'6. Preferred (Scenario Yr)'!Q67</f>
        <v>14.993778287708519</v>
      </c>
      <c r="R5" s="453">
        <f>'3. BL Demand'!R5+'6. Preferred (Scenario Yr)'!R51+'6. Preferred (Scenario Yr)'!R67</f>
        <v>21.819781991398944</v>
      </c>
      <c r="S5" s="453">
        <f>'3. BL Demand'!S5+'6. Preferred (Scenario Yr)'!S51+'6. Preferred (Scenario Yr)'!S67</f>
        <v>28.656147298972392</v>
      </c>
      <c r="T5" s="453">
        <f>'3. BL Demand'!T5+'6. Preferred (Scenario Yr)'!T51+'6. Preferred (Scenario Yr)'!T67</f>
        <v>32.177931470103239</v>
      </c>
      <c r="U5" s="453">
        <f>'3. BL Demand'!U5+'6. Preferred (Scenario Yr)'!U51+'6. Preferred (Scenario Yr)'!U67</f>
        <v>32.345237575103837</v>
      </c>
      <c r="V5" s="453">
        <f>'3. BL Demand'!V5+'6. Preferred (Scenario Yr)'!V51+'6. Preferred (Scenario Yr)'!V67</f>
        <v>32.423574940880741</v>
      </c>
      <c r="W5" s="453">
        <f>'3. BL Demand'!W5+'6. Preferred (Scenario Yr)'!W51+'6. Preferred (Scenario Yr)'!W67</f>
        <v>32.472053635568919</v>
      </c>
      <c r="X5" s="453">
        <f>'3. BL Demand'!X5+'6. Preferred (Scenario Yr)'!X51+'6. Preferred (Scenario Yr)'!X67</f>
        <v>32.536418007354811</v>
      </c>
      <c r="Y5" s="453">
        <f>'3. BL Demand'!Y5+'6. Preferred (Scenario Yr)'!Y51+'6. Preferred (Scenario Yr)'!Y67</f>
        <v>32.605851849879919</v>
      </c>
      <c r="Z5" s="453">
        <f>'3. BL Demand'!Z5+'6. Preferred (Scenario Yr)'!Z51+'6. Preferred (Scenario Yr)'!Z67</f>
        <v>32.652772506083664</v>
      </c>
      <c r="AA5" s="453">
        <f>'3. BL Demand'!AA5+'6. Preferred (Scenario Yr)'!AA51+'6. Preferred (Scenario Yr)'!AA67</f>
        <v>32.750649895987372</v>
      </c>
      <c r="AB5" s="453">
        <f>'3. BL Demand'!AB5+'6. Preferred (Scenario Yr)'!AB51+'6. Preferred (Scenario Yr)'!AB67</f>
        <v>32.848293960687812</v>
      </c>
      <c r="AC5" s="453">
        <f>'3. BL Demand'!AC5+'6. Preferred (Scenario Yr)'!AC51+'6. Preferred (Scenario Yr)'!AC67</f>
        <v>32.943157743376091</v>
      </c>
      <c r="AD5" s="453">
        <f>'3. BL Demand'!AD5+'6. Preferred (Scenario Yr)'!AD51+'6. Preferred (Scenario Yr)'!AD67</f>
        <v>33.035525537949042</v>
      </c>
      <c r="AE5" s="453">
        <f>'3. BL Demand'!AE5+'6. Preferred (Scenario Yr)'!AE51+'6. Preferred (Scenario Yr)'!AE67</f>
        <v>33.13264125046161</v>
      </c>
      <c r="AF5" s="453">
        <f>'3. BL Demand'!AF5+'6. Preferred (Scenario Yr)'!AF51+'6. Preferred (Scenario Yr)'!AF67</f>
        <v>33.223046662621485</v>
      </c>
      <c r="AG5" s="453">
        <f>'3. BL Demand'!AG5+'6. Preferred (Scenario Yr)'!AG51+'6. Preferred (Scenario Yr)'!AG67</f>
        <v>33.324628666475341</v>
      </c>
      <c r="AH5" s="453">
        <f>'3. BL Demand'!AH5+'6. Preferred (Scenario Yr)'!AH51+'6. Preferred (Scenario Yr)'!AH67</f>
        <v>33.428887442142333</v>
      </c>
      <c r="AI5" s="453">
        <f>'3. BL Demand'!AI5+'6. Preferred (Scenario Yr)'!AI51+'6. Preferred (Scenario Yr)'!AI67</f>
        <v>33.524482584622021</v>
      </c>
      <c r="AJ5" s="671">
        <f>'3. BL Demand'!AJ5+'6. Preferred (Scenario Yr)'!AJ51+'6. Preferred (Scenario Yr)'!AJ67</f>
        <v>33.618947202154395</v>
      </c>
    </row>
    <row r="6" spans="1:36" x14ac:dyDescent="0.2">
      <c r="A6" s="295"/>
      <c r="B6" s="954"/>
      <c r="C6" s="668" t="s">
        <v>652</v>
      </c>
      <c r="D6" s="669" t="s">
        <v>653</v>
      </c>
      <c r="E6" s="812" t="s">
        <v>647</v>
      </c>
      <c r="F6" s="670" t="s">
        <v>75</v>
      </c>
      <c r="G6" s="670">
        <v>2</v>
      </c>
      <c r="H6" s="663">
        <f>'3. BL Demand'!H6+'6. Preferred (Scenario Yr)'!H55+'6. Preferred (Scenario Yr)'!H70</f>
        <v>22.704070142150258</v>
      </c>
      <c r="I6" s="322">
        <f>'3. BL Demand'!I6+'6. Preferred (Scenario Yr)'!I55+'6. Preferred (Scenario Yr)'!I70</f>
        <v>22.238640898209486</v>
      </c>
      <c r="J6" s="322">
        <f>'3. BL Demand'!J6+'6. Preferred (Scenario Yr)'!J55+'6. Preferred (Scenario Yr)'!J70</f>
        <v>21.781079222313213</v>
      </c>
      <c r="K6" s="322">
        <f>'3. BL Demand'!K6+'6. Preferred (Scenario Yr)'!K55+'6. Preferred (Scenario Yr)'!K70</f>
        <v>21.332958312251307</v>
      </c>
      <c r="L6" s="453">
        <f>'3. BL Demand'!L6+'6. Preferred (Scenario Yr)'!L55+'6. Preferred (Scenario Yr)'!L70</f>
        <v>20.891892350990091</v>
      </c>
      <c r="M6" s="453">
        <f>'3. BL Demand'!M6+'6. Preferred (Scenario Yr)'!M55+'6. Preferred (Scenario Yr)'!M70</f>
        <v>20.477653482006996</v>
      </c>
      <c r="N6" s="453">
        <f>'3. BL Demand'!N6+'6. Preferred (Scenario Yr)'!N55+'6. Preferred (Scenario Yr)'!N70</f>
        <v>20.078734418524942</v>
      </c>
      <c r="O6" s="453">
        <f>'3. BL Demand'!O6+'6. Preferred (Scenario Yr)'!O55+'6. Preferred (Scenario Yr)'!O70</f>
        <v>19.691647454939311</v>
      </c>
      <c r="P6" s="453">
        <f>'3. BL Demand'!P6+'6. Preferred (Scenario Yr)'!P55+'6. Preferred (Scenario Yr)'!P70</f>
        <v>19.311686979074381</v>
      </c>
      <c r="Q6" s="453">
        <f>'3. BL Demand'!Q6+'6. Preferred (Scenario Yr)'!Q55+'6. Preferred (Scenario Yr)'!Q70</f>
        <v>18.953362326308792</v>
      </c>
      <c r="R6" s="453">
        <f>'3. BL Demand'!R6+'6. Preferred (Scenario Yr)'!R55+'6. Preferred (Scenario Yr)'!R70</f>
        <v>11.376275395628189</v>
      </c>
      <c r="S6" s="453">
        <f>'3. BL Demand'!S6+'6. Preferred (Scenario Yr)'!S55+'6. Preferred (Scenario Yr)'!S70</f>
        <v>3.807247035937225</v>
      </c>
      <c r="T6" s="453">
        <f>'3. BL Demand'!T6+'6. Preferred (Scenario Yr)'!T55+'6. Preferred (Scenario Yr)'!T70</f>
        <v>-1.9984014443252818E-15</v>
      </c>
      <c r="U6" s="453">
        <f>'3. BL Demand'!U6+'6. Preferred (Scenario Yr)'!U55+'6. Preferred (Scenario Yr)'!U70</f>
        <v>0</v>
      </c>
      <c r="V6" s="453">
        <f>'3. BL Demand'!V6+'6. Preferred (Scenario Yr)'!V55+'6. Preferred (Scenario Yr)'!V70</f>
        <v>0</v>
      </c>
      <c r="W6" s="453">
        <f>'3. BL Demand'!W6+'6. Preferred (Scenario Yr)'!W55+'6. Preferred (Scenario Yr)'!W70</f>
        <v>0</v>
      </c>
      <c r="X6" s="453">
        <f>'3. BL Demand'!X6+'6. Preferred (Scenario Yr)'!X55+'6. Preferred (Scenario Yr)'!X70</f>
        <v>0</v>
      </c>
      <c r="Y6" s="453">
        <f>'3. BL Demand'!Y6+'6. Preferred (Scenario Yr)'!Y55+'6. Preferred (Scenario Yr)'!Y70</f>
        <v>0</v>
      </c>
      <c r="Z6" s="453">
        <f>'3. BL Demand'!Z6+'6. Preferred (Scenario Yr)'!Z55+'6. Preferred (Scenario Yr)'!Z70</f>
        <v>0</v>
      </c>
      <c r="AA6" s="453">
        <f>'3. BL Demand'!AA6+'6. Preferred (Scenario Yr)'!AA55+'6. Preferred (Scenario Yr)'!AA70</f>
        <v>0</v>
      </c>
      <c r="AB6" s="453">
        <f>'3. BL Demand'!AB6+'6. Preferred (Scenario Yr)'!AB55+'6. Preferred (Scenario Yr)'!AB70</f>
        <v>0</v>
      </c>
      <c r="AC6" s="453">
        <f>'3. BL Demand'!AC6+'6. Preferred (Scenario Yr)'!AC55+'6. Preferred (Scenario Yr)'!AC70</f>
        <v>0</v>
      </c>
      <c r="AD6" s="453">
        <f>'3. BL Demand'!AD6+'6. Preferred (Scenario Yr)'!AD55+'6. Preferred (Scenario Yr)'!AD70</f>
        <v>0</v>
      </c>
      <c r="AE6" s="453">
        <f>'3. BL Demand'!AE6+'6. Preferred (Scenario Yr)'!AE55+'6. Preferred (Scenario Yr)'!AE70</f>
        <v>0</v>
      </c>
      <c r="AF6" s="453">
        <f>'3. BL Demand'!AF6+'6. Preferred (Scenario Yr)'!AF55+'6. Preferred (Scenario Yr)'!AF70</f>
        <v>0</v>
      </c>
      <c r="AG6" s="453">
        <f>'3. BL Demand'!AG6+'6. Preferred (Scenario Yr)'!AG55+'6. Preferred (Scenario Yr)'!AG70</f>
        <v>0</v>
      </c>
      <c r="AH6" s="453">
        <f>'3. BL Demand'!AH6+'6. Preferred (Scenario Yr)'!AH55+'6. Preferred (Scenario Yr)'!AH70</f>
        <v>0</v>
      </c>
      <c r="AI6" s="453">
        <f>'3. BL Demand'!AI6+'6. Preferred (Scenario Yr)'!AI55+'6. Preferred (Scenario Yr)'!AI70</f>
        <v>0</v>
      </c>
      <c r="AJ6" s="671">
        <f>'3. BL Demand'!AJ6+'6. Preferred (Scenario Yr)'!AJ55+'6. Preferred (Scenario Yr)'!AJ70</f>
        <v>0</v>
      </c>
    </row>
    <row r="7" spans="1:36" x14ac:dyDescent="0.2">
      <c r="A7" s="295"/>
      <c r="B7" s="954"/>
      <c r="C7" s="668" t="s">
        <v>654</v>
      </c>
      <c r="D7" s="669" t="s">
        <v>196</v>
      </c>
      <c r="E7" s="834" t="s">
        <v>655</v>
      </c>
      <c r="F7" s="670" t="s">
        <v>75</v>
      </c>
      <c r="G7" s="670">
        <v>2</v>
      </c>
      <c r="H7" s="663">
        <f t="shared" ref="H7:AJ7" si="0">H3-H32</f>
        <v>9.6339936381934308</v>
      </c>
      <c r="I7" s="322">
        <f t="shared" si="0"/>
        <v>9.647493732110366</v>
      </c>
      <c r="J7" s="322">
        <f t="shared" si="0"/>
        <v>9.6468628768750655</v>
      </c>
      <c r="K7" s="322">
        <f t="shared" si="0"/>
        <v>9.66681514926535</v>
      </c>
      <c r="L7" s="453">
        <f t="shared" si="0"/>
        <v>9.6691155661734811</v>
      </c>
      <c r="M7" s="453">
        <f t="shared" si="0"/>
        <v>9.7313349120577826</v>
      </c>
      <c r="N7" s="453">
        <f t="shared" si="0"/>
        <v>9.7738292404476326</v>
      </c>
      <c r="O7" s="453">
        <f t="shared" si="0"/>
        <v>9.8157215074093891</v>
      </c>
      <c r="P7" s="453">
        <f t="shared" si="0"/>
        <v>9.8235210686725551</v>
      </c>
      <c r="Q7" s="453">
        <f t="shared" si="0"/>
        <v>9.8742449949266096</v>
      </c>
      <c r="R7" s="453">
        <f t="shared" si="0"/>
        <v>9.8958930221915615</v>
      </c>
      <c r="S7" s="453">
        <f t="shared" si="0"/>
        <v>9.9173047068534892</v>
      </c>
      <c r="T7" s="453">
        <f t="shared" si="0"/>
        <v>9.9110184252531006</v>
      </c>
      <c r="U7" s="453">
        <f t="shared" si="0"/>
        <v>9.9583650847530407</v>
      </c>
      <c r="V7" s="453">
        <f t="shared" si="0"/>
        <v>9.9808784876398562</v>
      </c>
      <c r="W7" s="453">
        <f t="shared" si="0"/>
        <v>10.00419194514544</v>
      </c>
      <c r="X7" s="453">
        <f t="shared" si="0"/>
        <v>9.999510944265726</v>
      </c>
      <c r="Y7" s="453">
        <f t="shared" si="0"/>
        <v>10.048175110697009</v>
      </c>
      <c r="Z7" s="453">
        <f t="shared" si="0"/>
        <v>10.068604994636498</v>
      </c>
      <c r="AA7" s="453">
        <f t="shared" si="0"/>
        <v>10.089376042638161</v>
      </c>
      <c r="AB7" s="453">
        <f t="shared" si="0"/>
        <v>10.082417134857312</v>
      </c>
      <c r="AC7" s="453">
        <f t="shared" si="0"/>
        <v>10.131738373246467</v>
      </c>
      <c r="AD7" s="453">
        <f t="shared" si="0"/>
        <v>10.154098260780724</v>
      </c>
      <c r="AE7" s="453">
        <f t="shared" si="0"/>
        <v>10.1769304607684</v>
      </c>
      <c r="AF7" s="453">
        <f t="shared" si="0"/>
        <v>10.172332025364941</v>
      </c>
      <c r="AG7" s="453">
        <f t="shared" si="0"/>
        <v>10.224082800728745</v>
      </c>
      <c r="AH7" s="453">
        <f t="shared" si="0"/>
        <v>10.24840957134554</v>
      </c>
      <c r="AI7" s="453">
        <f t="shared" si="0"/>
        <v>10.27312734439537</v>
      </c>
      <c r="AJ7" s="671">
        <f t="shared" si="0"/>
        <v>10.270098626178619</v>
      </c>
    </row>
    <row r="8" spans="1:36" x14ac:dyDescent="0.2">
      <c r="A8" s="295"/>
      <c r="B8" s="954"/>
      <c r="C8" s="668" t="s">
        <v>656</v>
      </c>
      <c r="D8" s="669" t="s">
        <v>199</v>
      </c>
      <c r="E8" s="834" t="s">
        <v>657</v>
      </c>
      <c r="F8" s="670" t="s">
        <v>75</v>
      </c>
      <c r="G8" s="670">
        <v>2</v>
      </c>
      <c r="H8" s="663">
        <f t="shared" ref="H8:AJ8" si="1">H4-H33</f>
        <v>0.23435793202082339</v>
      </c>
      <c r="I8" s="322">
        <f t="shared" si="1"/>
        <v>0.23435793202082339</v>
      </c>
      <c r="J8" s="322">
        <f t="shared" si="1"/>
        <v>0.23435793202082339</v>
      </c>
      <c r="K8" s="322">
        <f t="shared" si="1"/>
        <v>0.23435793202082339</v>
      </c>
      <c r="L8" s="453">
        <f t="shared" si="1"/>
        <v>0.23435793202082339</v>
      </c>
      <c r="M8" s="453">
        <f t="shared" si="1"/>
        <v>0.23435793202082339</v>
      </c>
      <c r="N8" s="453">
        <f t="shared" si="1"/>
        <v>0.23435793202082339</v>
      </c>
      <c r="O8" s="453">
        <f t="shared" si="1"/>
        <v>0.23435793202082339</v>
      </c>
      <c r="P8" s="453">
        <f t="shared" si="1"/>
        <v>0.23435793202082339</v>
      </c>
      <c r="Q8" s="453">
        <f t="shared" si="1"/>
        <v>0.23435793202082339</v>
      </c>
      <c r="R8" s="453">
        <f t="shared" si="1"/>
        <v>0.23435793202082339</v>
      </c>
      <c r="S8" s="453">
        <f t="shared" si="1"/>
        <v>0.23435793202082339</v>
      </c>
      <c r="T8" s="453">
        <f t="shared" si="1"/>
        <v>0.23435793202082339</v>
      </c>
      <c r="U8" s="453">
        <f t="shared" si="1"/>
        <v>0.23435793202082339</v>
      </c>
      <c r="V8" s="453">
        <f t="shared" si="1"/>
        <v>0.23435793202082339</v>
      </c>
      <c r="W8" s="453">
        <f t="shared" si="1"/>
        <v>0.23435793202082339</v>
      </c>
      <c r="X8" s="453">
        <f t="shared" si="1"/>
        <v>0.23435793202082339</v>
      </c>
      <c r="Y8" s="453">
        <f t="shared" si="1"/>
        <v>0.23435793202082339</v>
      </c>
      <c r="Z8" s="453">
        <f t="shared" si="1"/>
        <v>0.23435793202082339</v>
      </c>
      <c r="AA8" s="453">
        <f t="shared" si="1"/>
        <v>0.23435793202082339</v>
      </c>
      <c r="AB8" s="453">
        <f t="shared" si="1"/>
        <v>0.23435793202082339</v>
      </c>
      <c r="AC8" s="453">
        <f t="shared" si="1"/>
        <v>0.23435793202082339</v>
      </c>
      <c r="AD8" s="453">
        <f t="shared" si="1"/>
        <v>0.23435793202082339</v>
      </c>
      <c r="AE8" s="453">
        <f t="shared" si="1"/>
        <v>0.23435793202082339</v>
      </c>
      <c r="AF8" s="453">
        <f t="shared" si="1"/>
        <v>0.23435793202082339</v>
      </c>
      <c r="AG8" s="453">
        <f t="shared" si="1"/>
        <v>0.23435793202082339</v>
      </c>
      <c r="AH8" s="453">
        <f t="shared" si="1"/>
        <v>0.23435793202082339</v>
      </c>
      <c r="AI8" s="453">
        <f t="shared" si="1"/>
        <v>0.23435793202082339</v>
      </c>
      <c r="AJ8" s="671">
        <f t="shared" si="1"/>
        <v>0.23435793202082339</v>
      </c>
    </row>
    <row r="9" spans="1:36" x14ac:dyDescent="0.2">
      <c r="A9" s="295"/>
      <c r="B9" s="954"/>
      <c r="C9" s="668" t="s">
        <v>83</v>
      </c>
      <c r="D9" s="669" t="s">
        <v>201</v>
      </c>
      <c r="E9" s="834" t="s">
        <v>658</v>
      </c>
      <c r="F9" s="670" t="s">
        <v>75</v>
      </c>
      <c r="G9" s="670">
        <v>2</v>
      </c>
      <c r="H9" s="663">
        <f t="shared" ref="H9:AJ9" si="2">H5-H34</f>
        <v>10.107242864304299</v>
      </c>
      <c r="I9" s="322">
        <f t="shared" si="2"/>
        <v>10.520749408296199</v>
      </c>
      <c r="J9" s="322">
        <f t="shared" si="2"/>
        <v>10.940722132159991</v>
      </c>
      <c r="K9" s="322">
        <f t="shared" si="2"/>
        <v>11.378482916324572</v>
      </c>
      <c r="L9" s="453">
        <f t="shared" si="2"/>
        <v>11.77432317297556</v>
      </c>
      <c r="M9" s="453">
        <f t="shared" si="2"/>
        <v>12.175780795160687</v>
      </c>
      <c r="N9" s="453">
        <f t="shared" si="2"/>
        <v>12.569341232051272</v>
      </c>
      <c r="O9" s="453">
        <f t="shared" si="2"/>
        <v>12.962496032926058</v>
      </c>
      <c r="P9" s="453">
        <f t="shared" si="2"/>
        <v>13.351977017949382</v>
      </c>
      <c r="Q9" s="453">
        <f t="shared" si="2"/>
        <v>13.725838061090984</v>
      </c>
      <c r="R9" s="453">
        <f t="shared" si="2"/>
        <v>20.073516821396321</v>
      </c>
      <c r="S9" s="453">
        <f t="shared" si="2"/>
        <v>26.43155655347006</v>
      </c>
      <c r="T9" s="453">
        <f t="shared" si="2"/>
        <v>29.646595267238268</v>
      </c>
      <c r="U9" s="453">
        <f t="shared" si="2"/>
        <v>29.792031464298084</v>
      </c>
      <c r="V9" s="453">
        <f t="shared" si="2"/>
        <v>29.873898372499141</v>
      </c>
      <c r="W9" s="453">
        <f t="shared" si="2"/>
        <v>29.92586900735072</v>
      </c>
      <c r="X9" s="453">
        <f t="shared" si="2"/>
        <v>29.993688417925323</v>
      </c>
      <c r="Y9" s="453">
        <f t="shared" si="2"/>
        <v>30.066539632299268</v>
      </c>
      <c r="Z9" s="453">
        <f t="shared" si="2"/>
        <v>30.11684213322852</v>
      </c>
      <c r="AA9" s="453">
        <f t="shared" si="2"/>
        <v>30.218066487603942</v>
      </c>
      <c r="AB9" s="453">
        <f t="shared" si="2"/>
        <v>30.319048783488601</v>
      </c>
      <c r="AC9" s="453">
        <f t="shared" si="2"/>
        <v>30.417190299911436</v>
      </c>
      <c r="AD9" s="453">
        <f t="shared" si="2"/>
        <v>30.512802890215152</v>
      </c>
      <c r="AE9" s="453">
        <f t="shared" si="2"/>
        <v>30.613131108078051</v>
      </c>
      <c r="AF9" s="453">
        <f t="shared" si="2"/>
        <v>30.706715889968557</v>
      </c>
      <c r="AG9" s="453">
        <f t="shared" si="2"/>
        <v>30.810630195557266</v>
      </c>
      <c r="AH9" s="453">
        <f t="shared" si="2"/>
        <v>30.917190764442996</v>
      </c>
      <c r="AI9" s="453">
        <f t="shared" si="2"/>
        <v>31.015057678022199</v>
      </c>
      <c r="AJ9" s="671">
        <f t="shared" si="2"/>
        <v>31.111737780600595</v>
      </c>
    </row>
    <row r="10" spans="1:36" x14ac:dyDescent="0.2">
      <c r="A10" s="295"/>
      <c r="B10" s="954"/>
      <c r="C10" s="668" t="s">
        <v>80</v>
      </c>
      <c r="D10" s="669" t="s">
        <v>203</v>
      </c>
      <c r="E10" s="834" t="s">
        <v>659</v>
      </c>
      <c r="F10" s="670" t="s">
        <v>75</v>
      </c>
      <c r="G10" s="670">
        <v>2</v>
      </c>
      <c r="H10" s="663">
        <f t="shared" ref="H10:AJ10" si="3">H6-H35</f>
        <v>21.074033524673389</v>
      </c>
      <c r="I10" s="322">
        <f t="shared" si="3"/>
        <v>20.63687477304223</v>
      </c>
      <c r="J10" s="322">
        <f t="shared" si="3"/>
        <v>20.207556390337249</v>
      </c>
      <c r="K10" s="322">
        <f t="shared" si="3"/>
        <v>19.787678423386637</v>
      </c>
      <c r="L10" s="453">
        <f t="shared" si="3"/>
        <v>19.373729451584211</v>
      </c>
      <c r="M10" s="453">
        <f t="shared" si="3"/>
        <v>18.986123734116028</v>
      </c>
      <c r="N10" s="453">
        <f t="shared" si="3"/>
        <v>18.613337299015733</v>
      </c>
      <c r="O10" s="453">
        <f t="shared" si="3"/>
        <v>18.251917916379149</v>
      </c>
      <c r="P10" s="453">
        <f t="shared" si="3"/>
        <v>17.89714252370225</v>
      </c>
      <c r="Q10" s="453">
        <f t="shared" si="3"/>
        <v>17.563555939450794</v>
      </c>
      <c r="R10" s="453">
        <f t="shared" si="3"/>
        <v>10.516254708101254</v>
      </c>
      <c r="S10" s="453">
        <f t="shared" si="3"/>
        <v>3.4769858338479209</v>
      </c>
      <c r="T10" s="453">
        <f t="shared" si="3"/>
        <v>-1.9984014443252818E-15</v>
      </c>
      <c r="U10" s="453">
        <f t="shared" si="3"/>
        <v>0</v>
      </c>
      <c r="V10" s="453">
        <f t="shared" si="3"/>
        <v>0</v>
      </c>
      <c r="W10" s="453">
        <f t="shared" si="3"/>
        <v>0</v>
      </c>
      <c r="X10" s="453">
        <f t="shared" si="3"/>
        <v>0</v>
      </c>
      <c r="Y10" s="453">
        <f t="shared" si="3"/>
        <v>0</v>
      </c>
      <c r="Z10" s="453">
        <f t="shared" si="3"/>
        <v>0</v>
      </c>
      <c r="AA10" s="453">
        <f t="shared" si="3"/>
        <v>0</v>
      </c>
      <c r="AB10" s="453">
        <f t="shared" si="3"/>
        <v>0</v>
      </c>
      <c r="AC10" s="453">
        <f t="shared" si="3"/>
        <v>0</v>
      </c>
      <c r="AD10" s="453">
        <f t="shared" si="3"/>
        <v>0</v>
      </c>
      <c r="AE10" s="453">
        <f t="shared" si="3"/>
        <v>0</v>
      </c>
      <c r="AF10" s="453">
        <f t="shared" si="3"/>
        <v>0</v>
      </c>
      <c r="AG10" s="453">
        <f t="shared" si="3"/>
        <v>0</v>
      </c>
      <c r="AH10" s="453">
        <f t="shared" si="3"/>
        <v>0</v>
      </c>
      <c r="AI10" s="453">
        <f t="shared" si="3"/>
        <v>0</v>
      </c>
      <c r="AJ10" s="671">
        <f t="shared" si="3"/>
        <v>0</v>
      </c>
    </row>
    <row r="11" spans="1:36" x14ac:dyDescent="0.2">
      <c r="A11" s="295"/>
      <c r="B11" s="954"/>
      <c r="C11" s="673" t="s">
        <v>660</v>
      </c>
      <c r="D11" s="674" t="s">
        <v>206</v>
      </c>
      <c r="E11" s="880" t="s">
        <v>661</v>
      </c>
      <c r="F11" s="881" t="s">
        <v>662</v>
      </c>
      <c r="G11" s="881">
        <v>1</v>
      </c>
      <c r="H11" s="672" t="s">
        <v>123</v>
      </c>
      <c r="I11" s="882" t="s">
        <v>123</v>
      </c>
      <c r="J11" s="882" t="s">
        <v>123</v>
      </c>
      <c r="K11" s="882" t="s">
        <v>123</v>
      </c>
      <c r="L11" s="675" t="s">
        <v>123</v>
      </c>
      <c r="M11" s="675" t="s">
        <v>123</v>
      </c>
      <c r="N11" s="675" t="s">
        <v>123</v>
      </c>
      <c r="O11" s="675" t="s">
        <v>123</v>
      </c>
      <c r="P11" s="675" t="s">
        <v>123</v>
      </c>
      <c r="Q11" s="675" t="s">
        <v>123</v>
      </c>
      <c r="R11" s="675" t="s">
        <v>123</v>
      </c>
      <c r="S11" s="675" t="s">
        <v>123</v>
      </c>
      <c r="T11" s="675" t="s">
        <v>123</v>
      </c>
      <c r="U11" s="675" t="s">
        <v>123</v>
      </c>
      <c r="V11" s="675" t="s">
        <v>123</v>
      </c>
      <c r="W11" s="675" t="s">
        <v>123</v>
      </c>
      <c r="X11" s="675" t="s">
        <v>123</v>
      </c>
      <c r="Y11" s="675" t="s">
        <v>123</v>
      </c>
      <c r="Z11" s="675" t="s">
        <v>123</v>
      </c>
      <c r="AA11" s="675" t="s">
        <v>123</v>
      </c>
      <c r="AB11" s="675" t="s">
        <v>123</v>
      </c>
      <c r="AC11" s="675" t="s">
        <v>123</v>
      </c>
      <c r="AD11" s="675" t="s">
        <v>123</v>
      </c>
      <c r="AE11" s="675" t="s">
        <v>123</v>
      </c>
      <c r="AF11" s="675" t="s">
        <v>123</v>
      </c>
      <c r="AG11" s="675" t="s">
        <v>123</v>
      </c>
      <c r="AH11" s="675" t="s">
        <v>123</v>
      </c>
      <c r="AI11" s="675" t="s">
        <v>123</v>
      </c>
      <c r="AJ11" s="676" t="s">
        <v>123</v>
      </c>
    </row>
    <row r="12" spans="1:36" ht="15.75" thickBot="1" x14ac:dyDescent="0.25">
      <c r="A12" s="295"/>
      <c r="B12" s="954"/>
      <c r="C12" s="836" t="s">
        <v>663</v>
      </c>
      <c r="D12" s="837" t="s">
        <v>209</v>
      </c>
      <c r="E12" s="883" t="s">
        <v>661</v>
      </c>
      <c r="F12" s="884" t="s">
        <v>123</v>
      </c>
      <c r="G12" s="884">
        <v>1</v>
      </c>
      <c r="H12" s="840" t="s">
        <v>637</v>
      </c>
      <c r="I12" s="885" t="s">
        <v>123</v>
      </c>
      <c r="J12" s="885" t="s">
        <v>123</v>
      </c>
      <c r="K12" s="885" t="s">
        <v>123</v>
      </c>
      <c r="L12" s="842" t="s">
        <v>123</v>
      </c>
      <c r="M12" s="842" t="s">
        <v>123</v>
      </c>
      <c r="N12" s="842" t="s">
        <v>123</v>
      </c>
      <c r="O12" s="842" t="s">
        <v>123</v>
      </c>
      <c r="P12" s="842" t="s">
        <v>123</v>
      </c>
      <c r="Q12" s="842" t="s">
        <v>123</v>
      </c>
      <c r="R12" s="842" t="s">
        <v>123</v>
      </c>
      <c r="S12" s="842" t="s">
        <v>123</v>
      </c>
      <c r="T12" s="842" t="s">
        <v>123</v>
      </c>
      <c r="U12" s="842" t="s">
        <v>123</v>
      </c>
      <c r="V12" s="842" t="s">
        <v>123</v>
      </c>
      <c r="W12" s="842" t="s">
        <v>123</v>
      </c>
      <c r="X12" s="842" t="s">
        <v>123</v>
      </c>
      <c r="Y12" s="842" t="s">
        <v>123</v>
      </c>
      <c r="Z12" s="842" t="s">
        <v>123</v>
      </c>
      <c r="AA12" s="842" t="s">
        <v>123</v>
      </c>
      <c r="AB12" s="842" t="s">
        <v>123</v>
      </c>
      <c r="AC12" s="842" t="s">
        <v>123</v>
      </c>
      <c r="AD12" s="842" t="s">
        <v>123</v>
      </c>
      <c r="AE12" s="842" t="s">
        <v>123</v>
      </c>
      <c r="AF12" s="842" t="s">
        <v>123</v>
      </c>
      <c r="AG12" s="842" t="s">
        <v>123</v>
      </c>
      <c r="AH12" s="842" t="s">
        <v>123</v>
      </c>
      <c r="AI12" s="842" t="s">
        <v>123</v>
      </c>
      <c r="AJ12" s="843" t="s">
        <v>123</v>
      </c>
    </row>
    <row r="13" spans="1:36" ht="15" customHeight="1" x14ac:dyDescent="0.2">
      <c r="A13" s="295"/>
      <c r="B13" s="953" t="s">
        <v>210</v>
      </c>
      <c r="C13" s="821" t="s">
        <v>664</v>
      </c>
      <c r="D13" s="844" t="s">
        <v>212</v>
      </c>
      <c r="E13" s="845" t="s">
        <v>665</v>
      </c>
      <c r="F13" s="701" t="s">
        <v>214</v>
      </c>
      <c r="G13" s="701">
        <v>1</v>
      </c>
      <c r="H13" s="846">
        <f>ROUND((H9*1000000)/(H56*1000),1)</f>
        <v>119.9</v>
      </c>
      <c r="I13" s="886">
        <f t="shared" ref="I13:AJ13" si="4">ROUND((I9*1000000)/(I56*1000),1)</f>
        <v>119.2</v>
      </c>
      <c r="J13" s="886">
        <f t="shared" si="4"/>
        <v>118.6</v>
      </c>
      <c r="K13" s="886">
        <f t="shared" si="4"/>
        <v>118.2</v>
      </c>
      <c r="L13" s="848">
        <f t="shared" si="4"/>
        <v>117.8</v>
      </c>
      <c r="M13" s="848">
        <f t="shared" si="4"/>
        <v>117.4</v>
      </c>
      <c r="N13" s="848">
        <f t="shared" si="4"/>
        <v>117.2</v>
      </c>
      <c r="O13" s="848">
        <f t="shared" si="4"/>
        <v>117</v>
      </c>
      <c r="P13" s="848">
        <f t="shared" si="4"/>
        <v>116.8</v>
      </c>
      <c r="Q13" s="848">
        <f t="shared" si="4"/>
        <v>116.7</v>
      </c>
      <c r="R13" s="848">
        <f t="shared" si="4"/>
        <v>118</v>
      </c>
      <c r="S13" s="848">
        <f t="shared" si="4"/>
        <v>118.5</v>
      </c>
      <c r="T13" s="848">
        <f t="shared" si="4"/>
        <v>118.7</v>
      </c>
      <c r="U13" s="848">
        <f t="shared" si="4"/>
        <v>118.7</v>
      </c>
      <c r="V13" s="848">
        <f t="shared" si="4"/>
        <v>118.5</v>
      </c>
      <c r="W13" s="848">
        <f t="shared" si="4"/>
        <v>118.2</v>
      </c>
      <c r="X13" s="848">
        <f t="shared" si="4"/>
        <v>117.9</v>
      </c>
      <c r="Y13" s="848">
        <f t="shared" si="4"/>
        <v>117.7</v>
      </c>
      <c r="Z13" s="848">
        <f t="shared" si="4"/>
        <v>117.4</v>
      </c>
      <c r="AA13" s="848">
        <f t="shared" si="4"/>
        <v>117.2</v>
      </c>
      <c r="AB13" s="848">
        <f t="shared" si="4"/>
        <v>117.1</v>
      </c>
      <c r="AC13" s="848">
        <f t="shared" si="4"/>
        <v>117</v>
      </c>
      <c r="AD13" s="848">
        <f t="shared" si="4"/>
        <v>116.9</v>
      </c>
      <c r="AE13" s="848">
        <f t="shared" si="4"/>
        <v>116.7</v>
      </c>
      <c r="AF13" s="848">
        <f t="shared" si="4"/>
        <v>116.6</v>
      </c>
      <c r="AG13" s="848">
        <f t="shared" si="4"/>
        <v>116.5</v>
      </c>
      <c r="AH13" s="848">
        <f t="shared" si="4"/>
        <v>116.4</v>
      </c>
      <c r="AI13" s="848">
        <f t="shared" si="4"/>
        <v>116.3</v>
      </c>
      <c r="AJ13" s="460">
        <f t="shared" si="4"/>
        <v>116.1</v>
      </c>
    </row>
    <row r="14" spans="1:36" x14ac:dyDescent="0.2">
      <c r="A14" s="295"/>
      <c r="B14" s="954"/>
      <c r="C14" s="768" t="s">
        <v>666</v>
      </c>
      <c r="D14" s="813" t="s">
        <v>216</v>
      </c>
      <c r="E14" s="887" t="s">
        <v>667</v>
      </c>
      <c r="F14" s="849" t="s">
        <v>214</v>
      </c>
      <c r="G14" s="849">
        <v>1</v>
      </c>
      <c r="H14" s="672">
        <v>27.436114881845956</v>
      </c>
      <c r="I14" s="888">
        <v>26.563397871764582</v>
      </c>
      <c r="J14" s="888">
        <v>25.747083548311647</v>
      </c>
      <c r="K14" s="888">
        <v>24.979184234349212</v>
      </c>
      <c r="L14" s="677">
        <v>24.266315784683012</v>
      </c>
      <c r="M14" s="677">
        <v>23.591807005433282</v>
      </c>
      <c r="N14" s="677">
        <v>22.953799485176354</v>
      </c>
      <c r="O14" s="677">
        <v>22.342818124352686</v>
      </c>
      <c r="P14" s="677">
        <v>21.758546301236954</v>
      </c>
      <c r="Q14" s="679">
        <v>21.198062988028106</v>
      </c>
      <c r="R14" s="679">
        <v>20.837980679369672</v>
      </c>
      <c r="S14" s="679">
        <v>20.317609864267947</v>
      </c>
      <c r="T14" s="679">
        <v>19.716794789416731</v>
      </c>
      <c r="U14" s="679">
        <v>19.107411397494857</v>
      </c>
      <c r="V14" s="679">
        <v>19.076275069880896</v>
      </c>
      <c r="W14" s="679">
        <v>19.041653155175837</v>
      </c>
      <c r="X14" s="679">
        <v>19.006149419404093</v>
      </c>
      <c r="Y14" s="679">
        <v>18.970250980788322</v>
      </c>
      <c r="Z14" s="679">
        <v>18.935942878649154</v>
      </c>
      <c r="AA14" s="679">
        <v>18.901607457255604</v>
      </c>
      <c r="AB14" s="679">
        <v>18.866474616846851</v>
      </c>
      <c r="AC14" s="679">
        <v>18.832198537916025</v>
      </c>
      <c r="AD14" s="679">
        <v>18.798565022265858</v>
      </c>
      <c r="AE14" s="679">
        <v>18.764118138385673</v>
      </c>
      <c r="AF14" s="679">
        <v>18.729241393613087</v>
      </c>
      <c r="AG14" s="679">
        <v>18.694414187418353</v>
      </c>
      <c r="AH14" s="679">
        <v>18.65980070825103</v>
      </c>
      <c r="AI14" s="679">
        <v>18.62519127541254</v>
      </c>
      <c r="AJ14" s="451">
        <v>18.590330023568463</v>
      </c>
    </row>
    <row r="15" spans="1:36" x14ac:dyDescent="0.2">
      <c r="A15" s="295"/>
      <c r="B15" s="954"/>
      <c r="C15" s="768" t="s">
        <v>668</v>
      </c>
      <c r="D15" s="813" t="s">
        <v>218</v>
      </c>
      <c r="E15" s="887" t="s">
        <v>667</v>
      </c>
      <c r="F15" s="849" t="s">
        <v>214</v>
      </c>
      <c r="G15" s="849">
        <v>1</v>
      </c>
      <c r="H15" s="672">
        <v>50.215028945784915</v>
      </c>
      <c r="I15" s="888">
        <v>51.078617096072726</v>
      </c>
      <c r="J15" s="888">
        <v>51.943194536343391</v>
      </c>
      <c r="K15" s="888">
        <v>52.815863354618308</v>
      </c>
      <c r="L15" s="677">
        <v>53.680865992826867</v>
      </c>
      <c r="M15" s="677">
        <v>54.542101218293176</v>
      </c>
      <c r="N15" s="677">
        <v>55.403788225525204</v>
      </c>
      <c r="O15" s="677">
        <v>56.262486662020358</v>
      </c>
      <c r="P15" s="677">
        <v>57.125705474196643</v>
      </c>
      <c r="Q15" s="679">
        <v>57.978703973134898</v>
      </c>
      <c r="R15" s="679">
        <v>59.896773021968514</v>
      </c>
      <c r="S15" s="679">
        <v>61.309106843617968</v>
      </c>
      <c r="T15" s="679">
        <v>62.324908588201076</v>
      </c>
      <c r="U15" s="679">
        <v>63.178816891492389</v>
      </c>
      <c r="V15" s="679">
        <v>63.188267514688654</v>
      </c>
      <c r="W15" s="679">
        <v>63.184754308399839</v>
      </c>
      <c r="X15" s="679">
        <v>63.178199758152836</v>
      </c>
      <c r="Y15" s="679">
        <v>63.170211482999044</v>
      </c>
      <c r="Z15" s="679">
        <v>63.167405292958094</v>
      </c>
      <c r="AA15" s="679">
        <v>63.164404488885928</v>
      </c>
      <c r="AB15" s="679">
        <v>63.158653690982455</v>
      </c>
      <c r="AC15" s="679">
        <v>63.155664504764836</v>
      </c>
      <c r="AD15" s="679">
        <v>63.154733530002062</v>
      </c>
      <c r="AE15" s="679">
        <v>63.150973237777471</v>
      </c>
      <c r="AF15" s="679">
        <v>63.145662962856889</v>
      </c>
      <c r="AG15" s="679">
        <v>63.14041501583926</v>
      </c>
      <c r="AH15" s="679">
        <v>63.135786656952298</v>
      </c>
      <c r="AI15" s="679">
        <v>63.131071842495189</v>
      </c>
      <c r="AJ15" s="451">
        <v>63.12540262857619</v>
      </c>
    </row>
    <row r="16" spans="1:36" x14ac:dyDescent="0.2">
      <c r="A16" s="295"/>
      <c r="B16" s="954"/>
      <c r="C16" s="768" t="s">
        <v>669</v>
      </c>
      <c r="D16" s="813" t="s">
        <v>220</v>
      </c>
      <c r="E16" s="887" t="s">
        <v>667</v>
      </c>
      <c r="F16" s="849" t="s">
        <v>214</v>
      </c>
      <c r="G16" s="849">
        <v>1</v>
      </c>
      <c r="H16" s="672">
        <v>14.895635571639744</v>
      </c>
      <c r="I16" s="888">
        <v>14.785939909149914</v>
      </c>
      <c r="J16" s="888">
        <v>14.681962269191134</v>
      </c>
      <c r="K16" s="888">
        <v>14.584121088872994</v>
      </c>
      <c r="L16" s="677">
        <v>14.490891490169258</v>
      </c>
      <c r="M16" s="677">
        <v>14.400763421761775</v>
      </c>
      <c r="N16" s="677">
        <v>14.314644324769581</v>
      </c>
      <c r="O16" s="677">
        <v>14.230460751058295</v>
      </c>
      <c r="P16" s="677">
        <v>14.149804546194277</v>
      </c>
      <c r="Q16" s="679">
        <v>14.069890871944081</v>
      </c>
      <c r="R16" s="679">
        <v>14.173615269185539</v>
      </c>
      <c r="S16" s="679">
        <v>14.189179210359375</v>
      </c>
      <c r="T16" s="679">
        <v>14.137316172256838</v>
      </c>
      <c r="U16" s="679">
        <v>14.060032942675809</v>
      </c>
      <c r="V16" s="679">
        <v>13.948980911260689</v>
      </c>
      <c r="W16" s="679">
        <v>13.835152400242812</v>
      </c>
      <c r="X16" s="679">
        <v>13.720687806893935</v>
      </c>
      <c r="Y16" s="679">
        <v>13.605949511774242</v>
      </c>
      <c r="Z16" s="679">
        <v>13.492358128152409</v>
      </c>
      <c r="AA16" s="679">
        <v>13.378746828929099</v>
      </c>
      <c r="AB16" s="679">
        <v>13.264578475453598</v>
      </c>
      <c r="AC16" s="679">
        <v>13.151016697929744</v>
      </c>
      <c r="AD16" s="679">
        <v>13.037901289513057</v>
      </c>
      <c r="AE16" s="679">
        <v>12.924220773599178</v>
      </c>
      <c r="AF16" s="679">
        <v>12.810249689554785</v>
      </c>
      <c r="AG16" s="679">
        <v>12.696320385310324</v>
      </c>
      <c r="AH16" s="679">
        <v>12.582543419232596</v>
      </c>
      <c r="AI16" s="679">
        <v>12.468775859182671</v>
      </c>
      <c r="AJ16" s="451">
        <v>12.354848136967467</v>
      </c>
    </row>
    <row r="17" spans="1:36" x14ac:dyDescent="0.2">
      <c r="A17" s="295"/>
      <c r="B17" s="954"/>
      <c r="C17" s="768" t="s">
        <v>670</v>
      </c>
      <c r="D17" s="813" t="s">
        <v>222</v>
      </c>
      <c r="E17" s="887" t="s">
        <v>667</v>
      </c>
      <c r="F17" s="849" t="s">
        <v>214</v>
      </c>
      <c r="G17" s="849">
        <v>1</v>
      </c>
      <c r="H17" s="672">
        <v>11.710880934879812</v>
      </c>
      <c r="I17" s="888">
        <v>11.700311570529646</v>
      </c>
      <c r="J17" s="888">
        <v>11.690714657932652</v>
      </c>
      <c r="K17" s="888">
        <v>11.683347246205424</v>
      </c>
      <c r="L17" s="677">
        <v>11.675389873990635</v>
      </c>
      <c r="M17" s="677">
        <v>11.667206495555266</v>
      </c>
      <c r="N17" s="677">
        <v>11.659707251113016</v>
      </c>
      <c r="O17" s="677">
        <v>11.651926999884733</v>
      </c>
      <c r="P17" s="677">
        <v>11.645382691059909</v>
      </c>
      <c r="Q17" s="679">
        <v>11.637289578152519</v>
      </c>
      <c r="R17" s="679">
        <v>11.808045698868236</v>
      </c>
      <c r="S17" s="679">
        <v>11.89781261623286</v>
      </c>
      <c r="T17" s="679">
        <v>11.922123797461463</v>
      </c>
      <c r="U17" s="679">
        <v>11.919397640820645</v>
      </c>
      <c r="V17" s="679">
        <v>11.911602927545013</v>
      </c>
      <c r="W17" s="679">
        <v>11.901371527904972</v>
      </c>
      <c r="X17" s="679">
        <v>11.890571155236849</v>
      </c>
      <c r="Y17" s="679">
        <v>11.879505472538931</v>
      </c>
      <c r="Z17" s="679">
        <v>11.869418229777528</v>
      </c>
      <c r="AA17" s="679">
        <v>11.859297545679611</v>
      </c>
      <c r="AB17" s="679">
        <v>11.848664008390209</v>
      </c>
      <c r="AC17" s="679">
        <v>11.838552059731828</v>
      </c>
      <c r="AD17" s="679">
        <v>11.828828664718044</v>
      </c>
      <c r="AE17" s="679">
        <v>11.818578163707357</v>
      </c>
      <c r="AF17" s="679">
        <v>11.808041037037476</v>
      </c>
      <c r="AG17" s="679">
        <v>11.797519207119274</v>
      </c>
      <c r="AH17" s="679">
        <v>11.7871166501973</v>
      </c>
      <c r="AI17" s="679">
        <v>11.776701345217269</v>
      </c>
      <c r="AJ17" s="451">
        <v>11.766111521376454</v>
      </c>
    </row>
    <row r="18" spans="1:36" x14ac:dyDescent="0.2">
      <c r="A18" s="295"/>
      <c r="B18" s="954"/>
      <c r="C18" s="768" t="s">
        <v>671</v>
      </c>
      <c r="D18" s="813" t="s">
        <v>224</v>
      </c>
      <c r="E18" s="887" t="s">
        <v>667</v>
      </c>
      <c r="F18" s="849" t="s">
        <v>214</v>
      </c>
      <c r="G18" s="849">
        <v>1</v>
      </c>
      <c r="H18" s="672">
        <v>14.197842069233751</v>
      </c>
      <c r="I18" s="888">
        <v>14.076044509204898</v>
      </c>
      <c r="J18" s="888">
        <v>13.964636805259843</v>
      </c>
      <c r="K18" s="888">
        <v>13.861830792980811</v>
      </c>
      <c r="L18" s="677">
        <v>13.773478227383364</v>
      </c>
      <c r="M18" s="677">
        <v>13.693083318120701</v>
      </c>
      <c r="N18" s="677">
        <v>13.621677073692668</v>
      </c>
      <c r="O18" s="677">
        <v>13.555234676215457</v>
      </c>
      <c r="P18" s="677">
        <v>13.494787452219057</v>
      </c>
      <c r="Q18" s="679">
        <v>13.441302675524788</v>
      </c>
      <c r="R18" s="679">
        <v>12.854468510914559</v>
      </c>
      <c r="S18" s="679">
        <v>12.542720518938056</v>
      </c>
      <c r="T18" s="679">
        <v>12.443074498400655</v>
      </c>
      <c r="U18" s="679">
        <v>12.442858657812291</v>
      </c>
      <c r="V18" s="679">
        <v>12.438509449606862</v>
      </c>
      <c r="W18" s="679">
        <v>12.432677046848598</v>
      </c>
      <c r="X18" s="679">
        <v>12.426304350086863</v>
      </c>
      <c r="Y18" s="679">
        <v>12.41970719133195</v>
      </c>
      <c r="Z18" s="679">
        <v>12.414185153289816</v>
      </c>
      <c r="AA18" s="679">
        <v>12.408679838050166</v>
      </c>
      <c r="AB18" s="679">
        <v>12.402671727174388</v>
      </c>
      <c r="AC18" s="679">
        <v>12.397259704612145</v>
      </c>
      <c r="AD18" s="679">
        <v>12.392304245229218</v>
      </c>
      <c r="AE18" s="679">
        <v>12.386845364208019</v>
      </c>
      <c r="AF18" s="679">
        <v>12.381133703663332</v>
      </c>
      <c r="AG18" s="679">
        <v>12.375484798619164</v>
      </c>
      <c r="AH18" s="679">
        <v>12.370007014441276</v>
      </c>
      <c r="AI18" s="679">
        <v>12.364561149161243</v>
      </c>
      <c r="AJ18" s="451">
        <v>12.358976522720837</v>
      </c>
    </row>
    <row r="19" spans="1:36" x14ac:dyDescent="0.2">
      <c r="A19" s="295"/>
      <c r="B19" s="954"/>
      <c r="C19" s="768" t="s">
        <v>672</v>
      </c>
      <c r="D19" s="813" t="s">
        <v>226</v>
      </c>
      <c r="E19" s="887" t="s">
        <v>667</v>
      </c>
      <c r="F19" s="849" t="s">
        <v>214</v>
      </c>
      <c r="G19" s="849">
        <v>1</v>
      </c>
      <c r="H19" s="672">
        <v>1.4215412889104835</v>
      </c>
      <c r="I19" s="888">
        <v>1.4600140458742148</v>
      </c>
      <c r="J19" s="888">
        <v>1.4982342008803449</v>
      </c>
      <c r="K19" s="888">
        <v>1.5362836762636458</v>
      </c>
      <c r="L19" s="677">
        <v>1.5743081554368799</v>
      </c>
      <c r="M19" s="677">
        <v>1.6122664546352055</v>
      </c>
      <c r="N19" s="677">
        <v>1.6503624372357686</v>
      </c>
      <c r="O19" s="677">
        <v>1.6884448123840765</v>
      </c>
      <c r="P19" s="677">
        <v>1.7266384631675724</v>
      </c>
      <c r="Q19" s="679">
        <v>1.7651858318751852</v>
      </c>
      <c r="R19" s="679">
        <v>1.7701736914868502</v>
      </c>
      <c r="S19" s="679">
        <v>1.7910269962105454</v>
      </c>
      <c r="T19" s="679">
        <v>1.8243125301783893</v>
      </c>
      <c r="U19" s="679">
        <v>1.8640088499534875</v>
      </c>
      <c r="V19" s="679">
        <v>1.9016813171361393</v>
      </c>
      <c r="W19" s="679">
        <v>1.9391596018669408</v>
      </c>
      <c r="X19" s="679">
        <v>1.9764531994346966</v>
      </c>
      <c r="Y19" s="679">
        <v>2.0135828422988706</v>
      </c>
      <c r="Z19" s="679">
        <v>2.0505941614373926</v>
      </c>
      <c r="AA19" s="679">
        <v>2.0874447971154306</v>
      </c>
      <c r="AB19" s="679">
        <v>2.1241225418134224</v>
      </c>
      <c r="AC19" s="679">
        <v>2.1606561241601869</v>
      </c>
      <c r="AD19" s="679">
        <v>2.1970361028907073</v>
      </c>
      <c r="AE19" s="679">
        <v>2.2332512000758116</v>
      </c>
      <c r="AF19" s="679">
        <v>2.2693107935243186</v>
      </c>
      <c r="AG19" s="679">
        <v>2.3052186288357688</v>
      </c>
      <c r="AH19" s="679">
        <v>2.3409738173901125</v>
      </c>
      <c r="AI19" s="679">
        <v>2.3765770856592137</v>
      </c>
      <c r="AJ19" s="451">
        <v>2.4120329561008034</v>
      </c>
    </row>
    <row r="20" spans="1:36" x14ac:dyDescent="0.2">
      <c r="A20" s="295"/>
      <c r="B20" s="954"/>
      <c r="C20" s="768" t="s">
        <v>828</v>
      </c>
      <c r="D20" s="813" t="s">
        <v>829</v>
      </c>
      <c r="E20" s="887" t="s">
        <v>667</v>
      </c>
      <c r="F20" s="849" t="s">
        <v>214</v>
      </c>
      <c r="G20" s="849">
        <v>1</v>
      </c>
      <c r="H20" s="672">
        <v>2.2956307705342738E-2</v>
      </c>
      <c r="I20" s="888">
        <v>-0.46432500259598442</v>
      </c>
      <c r="J20" s="888">
        <v>-0.92582601791902164</v>
      </c>
      <c r="K20" s="888">
        <v>-1.2606303932903984</v>
      </c>
      <c r="L20" s="677">
        <v>-1.6612495244900316</v>
      </c>
      <c r="M20" s="677">
        <v>-2.1072279137993917</v>
      </c>
      <c r="N20" s="677">
        <v>-2.403978797512579</v>
      </c>
      <c r="O20" s="677">
        <v>-2.7313720259156185</v>
      </c>
      <c r="P20" s="677">
        <v>-3.1008649280744152</v>
      </c>
      <c r="Q20" s="679">
        <v>-3.3904359186595769</v>
      </c>
      <c r="R20" s="679">
        <v>-3.34105687179337</v>
      </c>
      <c r="S20" s="679">
        <v>-3.5474560496267458</v>
      </c>
      <c r="T20" s="679">
        <v>-3.6685303759151537</v>
      </c>
      <c r="U20" s="679">
        <v>-3.8725263802494823</v>
      </c>
      <c r="V20" s="679">
        <v>-3.9653171901182702</v>
      </c>
      <c r="W20" s="679">
        <v>-4.1347680404389848</v>
      </c>
      <c r="X20" s="679">
        <v>-4.2983656892092768</v>
      </c>
      <c r="Y20" s="679">
        <v>-4.3592074817313744</v>
      </c>
      <c r="Z20" s="679">
        <v>-4.529903844264382</v>
      </c>
      <c r="AA20" s="679">
        <v>-4.6001809559158175</v>
      </c>
      <c r="AB20" s="679">
        <v>-4.5651650606609309</v>
      </c>
      <c r="AC20" s="679">
        <v>-4.535347629114753</v>
      </c>
      <c r="AD20" s="679">
        <v>-4.5093688546189412</v>
      </c>
      <c r="AE20" s="679">
        <v>-4.5779868777535029</v>
      </c>
      <c r="AF20" s="679">
        <v>-4.5436395802498879</v>
      </c>
      <c r="AG20" s="679">
        <v>-4.5093722231421651</v>
      </c>
      <c r="AH20" s="679">
        <v>-4.4762282664646023</v>
      </c>
      <c r="AI20" s="679">
        <v>-4.4428785571281395</v>
      </c>
      <c r="AJ20" s="451">
        <v>-4.507701789310218</v>
      </c>
    </row>
    <row r="21" spans="1:36" x14ac:dyDescent="0.2">
      <c r="A21" s="295"/>
      <c r="B21" s="954"/>
      <c r="C21" s="668" t="s">
        <v>673</v>
      </c>
      <c r="D21" s="669" t="s">
        <v>228</v>
      </c>
      <c r="E21" s="834" t="s">
        <v>674</v>
      </c>
      <c r="F21" s="849" t="s">
        <v>214</v>
      </c>
      <c r="G21" s="849">
        <v>1</v>
      </c>
      <c r="H21" s="672">
        <f>ROUND((H10*1000000)/(H57*1000),1)</f>
        <v>140</v>
      </c>
      <c r="I21" s="888">
        <f t="shared" ref="I21:S21" si="5">ROUND((I10*1000000)/(I57*1000),1)</f>
        <v>139.6</v>
      </c>
      <c r="J21" s="888">
        <f t="shared" si="5"/>
        <v>139.19999999999999</v>
      </c>
      <c r="K21" s="888">
        <f t="shared" si="5"/>
        <v>138.9</v>
      </c>
      <c r="L21" s="452">
        <f t="shared" si="5"/>
        <v>138.5</v>
      </c>
      <c r="M21" s="452">
        <f t="shared" si="5"/>
        <v>138.1</v>
      </c>
      <c r="N21" s="452">
        <f t="shared" si="5"/>
        <v>137.69999999999999</v>
      </c>
      <c r="O21" s="452">
        <f t="shared" si="5"/>
        <v>137.4</v>
      </c>
      <c r="P21" s="452">
        <f t="shared" si="5"/>
        <v>137</v>
      </c>
      <c r="Q21" s="452">
        <f t="shared" si="5"/>
        <v>136.6</v>
      </c>
      <c r="R21" s="452">
        <f t="shared" si="5"/>
        <v>136.30000000000001</v>
      </c>
      <c r="S21" s="452">
        <f t="shared" si="5"/>
        <v>136.1</v>
      </c>
      <c r="T21" s="452" t="s">
        <v>637</v>
      </c>
      <c r="U21" s="452" t="s">
        <v>637</v>
      </c>
      <c r="V21" s="452" t="s">
        <v>637</v>
      </c>
      <c r="W21" s="452" t="s">
        <v>637</v>
      </c>
      <c r="X21" s="452" t="s">
        <v>637</v>
      </c>
      <c r="Y21" s="452" t="s">
        <v>637</v>
      </c>
      <c r="Z21" s="452" t="s">
        <v>637</v>
      </c>
      <c r="AA21" s="452" t="s">
        <v>637</v>
      </c>
      <c r="AB21" s="452" t="s">
        <v>637</v>
      </c>
      <c r="AC21" s="452" t="s">
        <v>637</v>
      </c>
      <c r="AD21" s="452" t="s">
        <v>637</v>
      </c>
      <c r="AE21" s="452" t="s">
        <v>637</v>
      </c>
      <c r="AF21" s="452" t="s">
        <v>637</v>
      </c>
      <c r="AG21" s="452" t="s">
        <v>637</v>
      </c>
      <c r="AH21" s="452" t="s">
        <v>637</v>
      </c>
      <c r="AI21" s="452" t="s">
        <v>637</v>
      </c>
      <c r="AJ21" s="850" t="s">
        <v>637</v>
      </c>
    </row>
    <row r="22" spans="1:36" x14ac:dyDescent="0.2">
      <c r="A22" s="295"/>
      <c r="B22" s="954"/>
      <c r="C22" s="768" t="s">
        <v>675</v>
      </c>
      <c r="D22" s="769" t="s">
        <v>231</v>
      </c>
      <c r="E22" s="887" t="s">
        <v>667</v>
      </c>
      <c r="F22" s="849" t="s">
        <v>214</v>
      </c>
      <c r="G22" s="849">
        <v>1</v>
      </c>
      <c r="H22" s="672">
        <v>31.252632052533155</v>
      </c>
      <c r="I22" s="888">
        <v>30.441787819535222</v>
      </c>
      <c r="J22" s="888">
        <v>29.630170396725472</v>
      </c>
      <c r="K22" s="888">
        <v>28.826681206378659</v>
      </c>
      <c r="L22" s="677">
        <v>28.01230044926503</v>
      </c>
      <c r="M22" s="677">
        <v>27.192832139114085</v>
      </c>
      <c r="N22" s="677">
        <v>26.372506015691826</v>
      </c>
      <c r="O22" s="677">
        <v>25.549437985963767</v>
      </c>
      <c r="P22" s="677">
        <v>24.73078882712025</v>
      </c>
      <c r="Q22" s="679">
        <v>23.901232546877118</v>
      </c>
      <c r="R22" s="679">
        <v>23.075704344246439</v>
      </c>
      <c r="S22" s="679">
        <v>22.271212653941518</v>
      </c>
      <c r="T22" s="679" t="s">
        <v>637</v>
      </c>
      <c r="U22" s="679" t="s">
        <v>637</v>
      </c>
      <c r="V22" s="679" t="s">
        <v>637</v>
      </c>
      <c r="W22" s="679" t="s">
        <v>637</v>
      </c>
      <c r="X22" s="679" t="s">
        <v>637</v>
      </c>
      <c r="Y22" s="679" t="s">
        <v>637</v>
      </c>
      <c r="Z22" s="679" t="s">
        <v>637</v>
      </c>
      <c r="AA22" s="679" t="s">
        <v>637</v>
      </c>
      <c r="AB22" s="679" t="s">
        <v>637</v>
      </c>
      <c r="AC22" s="679" t="s">
        <v>637</v>
      </c>
      <c r="AD22" s="679" t="s">
        <v>637</v>
      </c>
      <c r="AE22" s="679" t="s">
        <v>637</v>
      </c>
      <c r="AF22" s="679" t="s">
        <v>637</v>
      </c>
      <c r="AG22" s="679" t="s">
        <v>637</v>
      </c>
      <c r="AH22" s="679" t="s">
        <v>637</v>
      </c>
      <c r="AI22" s="679" t="s">
        <v>637</v>
      </c>
      <c r="AJ22" s="451" t="s">
        <v>637</v>
      </c>
    </row>
    <row r="23" spans="1:36" x14ac:dyDescent="0.2">
      <c r="A23" s="295"/>
      <c r="B23" s="954"/>
      <c r="C23" s="768" t="s">
        <v>676</v>
      </c>
      <c r="D23" s="769" t="s">
        <v>233</v>
      </c>
      <c r="E23" s="887" t="s">
        <v>667</v>
      </c>
      <c r="F23" s="849" t="s">
        <v>214</v>
      </c>
      <c r="G23" s="849">
        <v>1</v>
      </c>
      <c r="H23" s="672">
        <v>59.030322257821162</v>
      </c>
      <c r="I23" s="888">
        <v>59.883056728024073</v>
      </c>
      <c r="J23" s="888">
        <v>60.733461962418453</v>
      </c>
      <c r="K23" s="888">
        <v>61.600294857767096</v>
      </c>
      <c r="L23" s="677">
        <v>62.443325108232976</v>
      </c>
      <c r="M23" s="677">
        <v>63.272908161942176</v>
      </c>
      <c r="N23" s="677">
        <v>64.097594958928568</v>
      </c>
      <c r="O23" s="677">
        <v>64.912049592636265</v>
      </c>
      <c r="P23" s="677">
        <v>65.734021557954421</v>
      </c>
      <c r="Q23" s="679">
        <v>66.522089265453573</v>
      </c>
      <c r="R23" s="679">
        <v>67.31506826205397</v>
      </c>
      <c r="S23" s="679">
        <v>68.166012603722436</v>
      </c>
      <c r="T23" s="679" t="s">
        <v>637</v>
      </c>
      <c r="U23" s="679" t="s">
        <v>637</v>
      </c>
      <c r="V23" s="679" t="s">
        <v>637</v>
      </c>
      <c r="W23" s="679" t="s">
        <v>637</v>
      </c>
      <c r="X23" s="679" t="s">
        <v>637</v>
      </c>
      <c r="Y23" s="679" t="s">
        <v>637</v>
      </c>
      <c r="Z23" s="679" t="s">
        <v>637</v>
      </c>
      <c r="AA23" s="679" t="s">
        <v>637</v>
      </c>
      <c r="AB23" s="679" t="s">
        <v>637</v>
      </c>
      <c r="AC23" s="679" t="s">
        <v>637</v>
      </c>
      <c r="AD23" s="679" t="s">
        <v>637</v>
      </c>
      <c r="AE23" s="679" t="s">
        <v>637</v>
      </c>
      <c r="AF23" s="679" t="s">
        <v>637</v>
      </c>
      <c r="AG23" s="679" t="s">
        <v>637</v>
      </c>
      <c r="AH23" s="679" t="s">
        <v>637</v>
      </c>
      <c r="AI23" s="679" t="s">
        <v>637</v>
      </c>
      <c r="AJ23" s="451" t="s">
        <v>637</v>
      </c>
    </row>
    <row r="24" spans="1:36" x14ac:dyDescent="0.2">
      <c r="A24" s="295"/>
      <c r="B24" s="954"/>
      <c r="C24" s="768" t="s">
        <v>677</v>
      </c>
      <c r="D24" s="769" t="s">
        <v>235</v>
      </c>
      <c r="E24" s="887" t="s">
        <v>667</v>
      </c>
      <c r="F24" s="849" t="s">
        <v>214</v>
      </c>
      <c r="G24" s="849">
        <v>1</v>
      </c>
      <c r="H24" s="672">
        <v>16.885447118028058</v>
      </c>
      <c r="I24" s="888">
        <v>16.781399164918625</v>
      </c>
      <c r="J24" s="888">
        <v>16.676811741121742</v>
      </c>
      <c r="K24" s="888">
        <v>16.576766515683239</v>
      </c>
      <c r="L24" s="677">
        <v>16.470384092558479</v>
      </c>
      <c r="M24" s="677">
        <v>16.360715239669116</v>
      </c>
      <c r="N24" s="677">
        <v>16.250123942143631</v>
      </c>
      <c r="O24" s="677">
        <v>16.137343253642804</v>
      </c>
      <c r="P24" s="677">
        <v>16.026833875072047</v>
      </c>
      <c r="Q24" s="679">
        <v>15.908567747846302</v>
      </c>
      <c r="R24" s="679">
        <v>15.792100090413484</v>
      </c>
      <c r="S24" s="679">
        <v>15.689552485436229</v>
      </c>
      <c r="T24" s="679" t="s">
        <v>637</v>
      </c>
      <c r="U24" s="679" t="s">
        <v>637</v>
      </c>
      <c r="V24" s="679" t="s">
        <v>637</v>
      </c>
      <c r="W24" s="679" t="s">
        <v>637</v>
      </c>
      <c r="X24" s="679" t="s">
        <v>637</v>
      </c>
      <c r="Y24" s="679" t="s">
        <v>637</v>
      </c>
      <c r="Z24" s="679" t="s">
        <v>637</v>
      </c>
      <c r="AA24" s="679" t="s">
        <v>637</v>
      </c>
      <c r="AB24" s="679" t="s">
        <v>637</v>
      </c>
      <c r="AC24" s="679" t="s">
        <v>637</v>
      </c>
      <c r="AD24" s="679" t="s">
        <v>637</v>
      </c>
      <c r="AE24" s="679" t="s">
        <v>637</v>
      </c>
      <c r="AF24" s="679" t="s">
        <v>637</v>
      </c>
      <c r="AG24" s="679" t="s">
        <v>637</v>
      </c>
      <c r="AH24" s="679" t="s">
        <v>637</v>
      </c>
      <c r="AI24" s="679" t="s">
        <v>637</v>
      </c>
      <c r="AJ24" s="451" t="s">
        <v>637</v>
      </c>
    </row>
    <row r="25" spans="1:36" x14ac:dyDescent="0.2">
      <c r="A25" s="295"/>
      <c r="B25" s="954"/>
      <c r="C25" s="768" t="s">
        <v>678</v>
      </c>
      <c r="D25" s="769" t="s">
        <v>237</v>
      </c>
      <c r="E25" s="887" t="s">
        <v>667</v>
      </c>
      <c r="F25" s="849" t="s">
        <v>214</v>
      </c>
      <c r="G25" s="849">
        <v>1</v>
      </c>
      <c r="H25" s="672">
        <v>13.382374059270559</v>
      </c>
      <c r="I25" s="888">
        <v>13.370439512082193</v>
      </c>
      <c r="J25" s="888">
        <v>13.358051713164814</v>
      </c>
      <c r="K25" s="888">
        <v>13.349295581092008</v>
      </c>
      <c r="L25" s="677">
        <v>13.335421412843061</v>
      </c>
      <c r="M25" s="677">
        <v>13.318829098401187</v>
      </c>
      <c r="N25" s="677">
        <v>13.301408805070327</v>
      </c>
      <c r="O25" s="677">
        <v>13.282103857998198</v>
      </c>
      <c r="P25" s="677">
        <v>13.264574487907181</v>
      </c>
      <c r="Q25" s="679">
        <v>13.240504091733634</v>
      </c>
      <c r="R25" s="679">
        <v>13.217779274901314</v>
      </c>
      <c r="S25" s="679">
        <v>13.20662593158384</v>
      </c>
      <c r="T25" s="679" t="s">
        <v>637</v>
      </c>
      <c r="U25" s="679" t="s">
        <v>637</v>
      </c>
      <c r="V25" s="679" t="s">
        <v>637</v>
      </c>
      <c r="W25" s="679" t="s">
        <v>637</v>
      </c>
      <c r="X25" s="679" t="s">
        <v>637</v>
      </c>
      <c r="Y25" s="679" t="s">
        <v>637</v>
      </c>
      <c r="Z25" s="679" t="s">
        <v>637</v>
      </c>
      <c r="AA25" s="679" t="s">
        <v>637</v>
      </c>
      <c r="AB25" s="679" t="s">
        <v>637</v>
      </c>
      <c r="AC25" s="679" t="s">
        <v>637</v>
      </c>
      <c r="AD25" s="679" t="s">
        <v>637</v>
      </c>
      <c r="AE25" s="679" t="s">
        <v>637</v>
      </c>
      <c r="AF25" s="679" t="s">
        <v>637</v>
      </c>
      <c r="AG25" s="679" t="s">
        <v>637</v>
      </c>
      <c r="AH25" s="679" t="s">
        <v>637</v>
      </c>
      <c r="AI25" s="679" t="s">
        <v>637</v>
      </c>
      <c r="AJ25" s="451" t="s">
        <v>637</v>
      </c>
    </row>
    <row r="26" spans="1:36" x14ac:dyDescent="0.2">
      <c r="A26" s="295"/>
      <c r="B26" s="954"/>
      <c r="C26" s="768" t="s">
        <v>679</v>
      </c>
      <c r="D26" s="769" t="s">
        <v>239</v>
      </c>
      <c r="E26" s="887" t="s">
        <v>667</v>
      </c>
      <c r="F26" s="849" t="s">
        <v>214</v>
      </c>
      <c r="G26" s="849">
        <v>1</v>
      </c>
      <c r="H26" s="672">
        <v>18.000371197941799</v>
      </c>
      <c r="I26" s="888">
        <v>17.99770655600647</v>
      </c>
      <c r="J26" s="888">
        <v>17.994427375292393</v>
      </c>
      <c r="K26" s="888">
        <v>17.996039115261127</v>
      </c>
      <c r="L26" s="677">
        <v>17.990748543974128</v>
      </c>
      <c r="M26" s="677">
        <v>17.981780296991698</v>
      </c>
      <c r="N26" s="677">
        <v>17.971679956041655</v>
      </c>
      <c r="O26" s="677">
        <v>17.959016228814413</v>
      </c>
      <c r="P26" s="677">
        <v>17.948736140156761</v>
      </c>
      <c r="Q26" s="679">
        <v>17.929583145927893</v>
      </c>
      <c r="R26" s="679">
        <v>17.912224920005642</v>
      </c>
      <c r="S26" s="679">
        <v>17.910533631986304</v>
      </c>
      <c r="T26" s="679" t="s">
        <v>637</v>
      </c>
      <c r="U26" s="679" t="s">
        <v>637</v>
      </c>
      <c r="V26" s="679" t="s">
        <v>637</v>
      </c>
      <c r="W26" s="679" t="s">
        <v>637</v>
      </c>
      <c r="X26" s="679" t="s">
        <v>637</v>
      </c>
      <c r="Y26" s="679" t="s">
        <v>637</v>
      </c>
      <c r="Z26" s="679" t="s">
        <v>637</v>
      </c>
      <c r="AA26" s="679" t="s">
        <v>637</v>
      </c>
      <c r="AB26" s="679" t="s">
        <v>637</v>
      </c>
      <c r="AC26" s="679" t="s">
        <v>637</v>
      </c>
      <c r="AD26" s="679" t="s">
        <v>637</v>
      </c>
      <c r="AE26" s="679" t="s">
        <v>637</v>
      </c>
      <c r="AF26" s="679" t="s">
        <v>637</v>
      </c>
      <c r="AG26" s="679" t="s">
        <v>637</v>
      </c>
      <c r="AH26" s="679" t="s">
        <v>637</v>
      </c>
      <c r="AI26" s="679" t="s">
        <v>637</v>
      </c>
      <c r="AJ26" s="451" t="s">
        <v>637</v>
      </c>
    </row>
    <row r="27" spans="1:36" x14ac:dyDescent="0.2">
      <c r="A27" s="295"/>
      <c r="B27" s="954"/>
      <c r="C27" s="768" t="s">
        <v>680</v>
      </c>
      <c r="D27" s="769" t="s">
        <v>241</v>
      </c>
      <c r="E27" s="887" t="s">
        <v>667</v>
      </c>
      <c r="F27" s="849" t="s">
        <v>214</v>
      </c>
      <c r="G27" s="849">
        <v>1</v>
      </c>
      <c r="H27" s="672">
        <v>1.4146253649123046</v>
      </c>
      <c r="I27" s="888">
        <v>1.4596384571570578</v>
      </c>
      <c r="J27" s="888">
        <v>1.5045712004757856</v>
      </c>
      <c r="K27" s="888">
        <v>1.5498466389586691</v>
      </c>
      <c r="L27" s="677">
        <v>1.5945593211499132</v>
      </c>
      <c r="M27" s="677">
        <v>1.638965667385176</v>
      </c>
      <c r="N27" s="677">
        <v>1.6832628865181809</v>
      </c>
      <c r="O27" s="677">
        <v>1.7273471498551456</v>
      </c>
      <c r="P27" s="677">
        <v>1.771586429763661</v>
      </c>
      <c r="Q27" s="679">
        <v>1.8151567348814814</v>
      </c>
      <c r="R27" s="679">
        <v>1.8588443209372276</v>
      </c>
      <c r="S27" s="679">
        <v>1.9036391656436826</v>
      </c>
      <c r="T27" s="679" t="s">
        <v>637</v>
      </c>
      <c r="U27" s="679" t="s">
        <v>637</v>
      </c>
      <c r="V27" s="679" t="s">
        <v>637</v>
      </c>
      <c r="W27" s="679" t="s">
        <v>637</v>
      </c>
      <c r="X27" s="679" t="s">
        <v>637</v>
      </c>
      <c r="Y27" s="679" t="s">
        <v>637</v>
      </c>
      <c r="Z27" s="679" t="s">
        <v>637</v>
      </c>
      <c r="AA27" s="679" t="s">
        <v>637</v>
      </c>
      <c r="AB27" s="679" t="s">
        <v>637</v>
      </c>
      <c r="AC27" s="679" t="s">
        <v>637</v>
      </c>
      <c r="AD27" s="679" t="s">
        <v>637</v>
      </c>
      <c r="AE27" s="679" t="s">
        <v>637</v>
      </c>
      <c r="AF27" s="679" t="s">
        <v>637</v>
      </c>
      <c r="AG27" s="679" t="s">
        <v>637</v>
      </c>
      <c r="AH27" s="679" t="s">
        <v>637</v>
      </c>
      <c r="AI27" s="679" t="s">
        <v>637</v>
      </c>
      <c r="AJ27" s="451" t="s">
        <v>637</v>
      </c>
    </row>
    <row r="28" spans="1:36" x14ac:dyDescent="0.2">
      <c r="A28" s="295"/>
      <c r="B28" s="954"/>
      <c r="C28" s="768" t="s">
        <v>830</v>
      </c>
      <c r="D28" s="813" t="s">
        <v>831</v>
      </c>
      <c r="E28" s="887" t="s">
        <v>667</v>
      </c>
      <c r="F28" s="849" t="s">
        <v>214</v>
      </c>
      <c r="G28" s="849">
        <v>1</v>
      </c>
      <c r="H28" s="672">
        <v>3.4227949492986909E-2</v>
      </c>
      <c r="I28" s="888">
        <v>-0.33402823772365764</v>
      </c>
      <c r="J28" s="888">
        <v>-0.69749438919868112</v>
      </c>
      <c r="K28" s="888">
        <v>-0.99892391514077872</v>
      </c>
      <c r="L28" s="677">
        <v>-1.3467389280235977</v>
      </c>
      <c r="M28" s="677">
        <v>-1.6660306035034296</v>
      </c>
      <c r="N28" s="677">
        <v>-1.9765765643942075</v>
      </c>
      <c r="O28" s="677">
        <v>-2.1672980689105827</v>
      </c>
      <c r="P28" s="677">
        <v>-2.4765413179743234</v>
      </c>
      <c r="Q28" s="679">
        <v>-2.7171335327199984</v>
      </c>
      <c r="R28" s="679">
        <v>-2.8717212125580716</v>
      </c>
      <c r="S28" s="679">
        <v>-3.047576472314006</v>
      </c>
      <c r="T28" s="679" t="s">
        <v>637</v>
      </c>
      <c r="U28" s="679" t="s">
        <v>637</v>
      </c>
      <c r="V28" s="679" t="s">
        <v>637</v>
      </c>
      <c r="W28" s="679" t="s">
        <v>637</v>
      </c>
      <c r="X28" s="679" t="s">
        <v>637</v>
      </c>
      <c r="Y28" s="679" t="s">
        <v>637</v>
      </c>
      <c r="Z28" s="679" t="s">
        <v>637</v>
      </c>
      <c r="AA28" s="679" t="s">
        <v>637</v>
      </c>
      <c r="AB28" s="679" t="s">
        <v>637</v>
      </c>
      <c r="AC28" s="679" t="s">
        <v>637</v>
      </c>
      <c r="AD28" s="679" t="s">
        <v>637</v>
      </c>
      <c r="AE28" s="679" t="s">
        <v>637</v>
      </c>
      <c r="AF28" s="679" t="s">
        <v>637</v>
      </c>
      <c r="AG28" s="679" t="s">
        <v>637</v>
      </c>
      <c r="AH28" s="679" t="s">
        <v>637</v>
      </c>
      <c r="AI28" s="679" t="s">
        <v>637</v>
      </c>
      <c r="AJ28" s="451" t="s">
        <v>637</v>
      </c>
    </row>
    <row r="29" spans="1:36" x14ac:dyDescent="0.2">
      <c r="A29" s="295"/>
      <c r="B29" s="954"/>
      <c r="C29" s="668" t="s">
        <v>681</v>
      </c>
      <c r="D29" s="669" t="s">
        <v>243</v>
      </c>
      <c r="E29" s="834" t="s">
        <v>682</v>
      </c>
      <c r="F29" s="849" t="s">
        <v>214</v>
      </c>
      <c r="G29" s="849">
        <v>1</v>
      </c>
      <c r="H29" s="672">
        <f t="shared" ref="H29:AJ29" si="6">((H9+H10)*1000000)/((H56+H57)*1000)</f>
        <v>132.75461644802567</v>
      </c>
      <c r="I29" s="888">
        <f t="shared" si="6"/>
        <v>131.9453199709497</v>
      </c>
      <c r="J29" s="888">
        <f t="shared" si="6"/>
        <v>131.18890559975793</v>
      </c>
      <c r="K29" s="888">
        <f t="shared" si="6"/>
        <v>130.58297412282027</v>
      </c>
      <c r="L29" s="452">
        <f t="shared" si="6"/>
        <v>129.8330709166498</v>
      </c>
      <c r="M29" s="452">
        <f t="shared" si="6"/>
        <v>129.19579577621252</v>
      </c>
      <c r="N29" s="452">
        <f t="shared" si="6"/>
        <v>128.63268046885489</v>
      </c>
      <c r="O29" s="452">
        <f t="shared" si="6"/>
        <v>128.0867012250516</v>
      </c>
      <c r="P29" s="452">
        <f t="shared" si="6"/>
        <v>127.60015760025874</v>
      </c>
      <c r="Q29" s="452">
        <f t="shared" si="6"/>
        <v>127.13787196194238</v>
      </c>
      <c r="R29" s="452">
        <f t="shared" si="6"/>
        <v>123.6895288851681</v>
      </c>
      <c r="S29" s="452">
        <f t="shared" si="6"/>
        <v>120.3501106957639</v>
      </c>
      <c r="T29" s="452">
        <f t="shared" si="6"/>
        <v>118.73212113385624</v>
      </c>
      <c r="U29" s="452">
        <f t="shared" si="6"/>
        <v>118.74488854648305</v>
      </c>
      <c r="V29" s="452">
        <f t="shared" si="6"/>
        <v>118.51226783062414</v>
      </c>
      <c r="W29" s="452">
        <f t="shared" si="6"/>
        <v>118.19379491639599</v>
      </c>
      <c r="X29" s="452">
        <f t="shared" si="6"/>
        <v>117.92177017557654</v>
      </c>
      <c r="Y29" s="452">
        <f t="shared" si="6"/>
        <v>117.66297423935316</v>
      </c>
      <c r="Z29" s="452">
        <f t="shared" si="6"/>
        <v>117.35115911683984</v>
      </c>
      <c r="AA29" s="452">
        <f t="shared" si="6"/>
        <v>117.23882594076842</v>
      </c>
      <c r="AB29" s="452">
        <f t="shared" si="6"/>
        <v>117.10769194330641</v>
      </c>
      <c r="AC29" s="452">
        <f t="shared" si="6"/>
        <v>116.98445696918088</v>
      </c>
      <c r="AD29" s="452">
        <f t="shared" si="6"/>
        <v>116.86613583443379</v>
      </c>
      <c r="AE29" s="452">
        <f t="shared" si="6"/>
        <v>116.74942940967024</v>
      </c>
      <c r="AF29" s="452">
        <f t="shared" si="6"/>
        <v>116.5985982268663</v>
      </c>
      <c r="AG29" s="452">
        <f t="shared" si="6"/>
        <v>116.48876586272353</v>
      </c>
      <c r="AH29" s="452">
        <f t="shared" si="6"/>
        <v>116.39408197529403</v>
      </c>
      <c r="AI29" s="452">
        <f t="shared" si="6"/>
        <v>116.26738170531414</v>
      </c>
      <c r="AJ29" s="850">
        <f t="shared" si="6"/>
        <v>116.13146846831062</v>
      </c>
    </row>
    <row r="30" spans="1:36" x14ac:dyDescent="0.2">
      <c r="A30" s="295"/>
      <c r="B30" s="954"/>
      <c r="C30" s="668" t="s">
        <v>683</v>
      </c>
      <c r="D30" s="669" t="s">
        <v>246</v>
      </c>
      <c r="E30" s="812" t="s">
        <v>647</v>
      </c>
      <c r="F30" s="670" t="s">
        <v>75</v>
      </c>
      <c r="G30" s="670">
        <v>1</v>
      </c>
      <c r="H30" s="672">
        <f>'3. BL Demand'!H30+'6. Preferred (Scenario Yr)'!H58</f>
        <v>1.7111563161160177</v>
      </c>
      <c r="I30" s="888">
        <f>'3. BL Demand'!I30+'6. Preferred (Scenario Yr)'!I58</f>
        <v>1.7111563161160177</v>
      </c>
      <c r="J30" s="888">
        <f>'3. BL Demand'!J30+'6. Preferred (Scenario Yr)'!J58</f>
        <v>1.7111563161160177</v>
      </c>
      <c r="K30" s="888">
        <f>'3. BL Demand'!K30+'6. Preferred (Scenario Yr)'!K58</f>
        <v>1.7111563161160177</v>
      </c>
      <c r="L30" s="452">
        <f>'3. BL Demand'!L30+'6. Preferred (Scenario Yr)'!L58</f>
        <v>1.7111563161160177</v>
      </c>
      <c r="M30" s="452">
        <f>'3. BL Demand'!M30+'6. Preferred (Scenario Yr)'!M58</f>
        <v>1.7111563161160177</v>
      </c>
      <c r="N30" s="452">
        <f>'3. BL Demand'!N30+'6. Preferred (Scenario Yr)'!N58</f>
        <v>1.7111563161160177</v>
      </c>
      <c r="O30" s="452">
        <f>'3. BL Demand'!O30+'6. Preferred (Scenario Yr)'!O58</f>
        <v>1.7111563161160177</v>
      </c>
      <c r="P30" s="452">
        <f>'3. BL Demand'!P30+'6. Preferred (Scenario Yr)'!P58</f>
        <v>1.7111563161160177</v>
      </c>
      <c r="Q30" s="452">
        <f>'3. BL Demand'!Q30+'6. Preferred (Scenario Yr)'!Q58</f>
        <v>1.7111563161160177</v>
      </c>
      <c r="R30" s="452">
        <f>'3. BL Demand'!R30+'6. Preferred (Scenario Yr)'!R58</f>
        <v>1.7111563161160177</v>
      </c>
      <c r="S30" s="452">
        <f>'3. BL Demand'!S30+'6. Preferred (Scenario Yr)'!S58</f>
        <v>1.7111563161160177</v>
      </c>
      <c r="T30" s="452">
        <f>'3. BL Demand'!T30+'6. Preferred (Scenario Yr)'!T58</f>
        <v>1.7111563161160177</v>
      </c>
      <c r="U30" s="452">
        <f>'3. BL Demand'!U30+'6. Preferred (Scenario Yr)'!U58</f>
        <v>1.7111563161160177</v>
      </c>
      <c r="V30" s="452">
        <f>'3. BL Demand'!V30+'6. Preferred (Scenario Yr)'!V58</f>
        <v>1.7111563161160177</v>
      </c>
      <c r="W30" s="452">
        <f>'3. BL Demand'!W30+'6. Preferred (Scenario Yr)'!W58</f>
        <v>1.7111563161160177</v>
      </c>
      <c r="X30" s="452">
        <f>'3. BL Demand'!X30+'6. Preferred (Scenario Yr)'!X58</f>
        <v>1.7111563161160177</v>
      </c>
      <c r="Y30" s="452">
        <f>'3. BL Demand'!Y30+'6. Preferred (Scenario Yr)'!Y58</f>
        <v>1.7111563161160177</v>
      </c>
      <c r="Z30" s="452">
        <f>'3. BL Demand'!Z30+'6. Preferred (Scenario Yr)'!Z58</f>
        <v>1.7111563161160177</v>
      </c>
      <c r="AA30" s="452">
        <f>'3. BL Demand'!AA30+'6. Preferred (Scenario Yr)'!AA58</f>
        <v>1.7111563161160177</v>
      </c>
      <c r="AB30" s="452">
        <f>'3. BL Demand'!AB30+'6. Preferred (Scenario Yr)'!AB58</f>
        <v>1.7111563161160177</v>
      </c>
      <c r="AC30" s="452">
        <f>'3. BL Demand'!AC30+'6. Preferred (Scenario Yr)'!AC58</f>
        <v>1.7111563161160177</v>
      </c>
      <c r="AD30" s="452">
        <f>'3. BL Demand'!AD30+'6. Preferred (Scenario Yr)'!AD58</f>
        <v>1.7111563161160177</v>
      </c>
      <c r="AE30" s="452">
        <f>'3. BL Demand'!AE30+'6. Preferred (Scenario Yr)'!AE58</f>
        <v>1.7111563161160177</v>
      </c>
      <c r="AF30" s="452">
        <f>'3. BL Demand'!AF30+'6. Preferred (Scenario Yr)'!AF58</f>
        <v>1.7111563161160177</v>
      </c>
      <c r="AG30" s="452">
        <f>'3. BL Demand'!AG30+'6. Preferred (Scenario Yr)'!AG58</f>
        <v>1.7111563161160177</v>
      </c>
      <c r="AH30" s="452">
        <f>'3. BL Demand'!AH30+'6. Preferred (Scenario Yr)'!AH58</f>
        <v>1.7111563161160177</v>
      </c>
      <c r="AI30" s="452">
        <f>'3. BL Demand'!AI30+'6. Preferred (Scenario Yr)'!AI58</f>
        <v>1.7111563161160177</v>
      </c>
      <c r="AJ30" s="850">
        <f>'3. BL Demand'!AJ30+'6. Preferred (Scenario Yr)'!AJ58</f>
        <v>1.7111563161160177</v>
      </c>
    </row>
    <row r="31" spans="1:36" ht="15.75" thickBot="1" x14ac:dyDescent="0.25">
      <c r="A31" s="295"/>
      <c r="B31" s="955"/>
      <c r="C31" s="816" t="s">
        <v>684</v>
      </c>
      <c r="D31" s="855" t="s">
        <v>248</v>
      </c>
      <c r="E31" s="818" t="s">
        <v>647</v>
      </c>
      <c r="F31" s="819" t="s">
        <v>75</v>
      </c>
      <c r="G31" s="819">
        <v>1</v>
      </c>
      <c r="H31" s="840">
        <f>'3. BL Demand'!H31+'6. Preferred (Scenario Yr)'!H34</f>
        <v>0.18157553742434332</v>
      </c>
      <c r="I31" s="889">
        <f>'3. BL Demand'!I31+'6. Preferred (Scenario Yr)'!I34</f>
        <v>0.18157553742434332</v>
      </c>
      <c r="J31" s="889">
        <f>'3. BL Demand'!J31+'6. Preferred (Scenario Yr)'!J34</f>
        <v>0.18157553742434332</v>
      </c>
      <c r="K31" s="889">
        <f>'3. BL Demand'!K31+'6. Preferred (Scenario Yr)'!K34</f>
        <v>0.18157553742434332</v>
      </c>
      <c r="L31" s="890">
        <f>'3. BL Demand'!L31+'6. Preferred (Scenario Yr)'!L34</f>
        <v>0.18157553742434332</v>
      </c>
      <c r="M31" s="890">
        <f>'3. BL Demand'!M31+'6. Preferred (Scenario Yr)'!M34</f>
        <v>0.18157553742434332</v>
      </c>
      <c r="N31" s="890">
        <f>'3. BL Demand'!N31+'6. Preferred (Scenario Yr)'!N34</f>
        <v>0.18157553742434332</v>
      </c>
      <c r="O31" s="890">
        <f>'3. BL Demand'!O31+'6. Preferred (Scenario Yr)'!O34</f>
        <v>0.18157553742434332</v>
      </c>
      <c r="P31" s="890">
        <f>'3. BL Demand'!P31+'6. Preferred (Scenario Yr)'!P34</f>
        <v>0.18157553742434332</v>
      </c>
      <c r="Q31" s="890">
        <f>'3. BL Demand'!Q31+'6. Preferred (Scenario Yr)'!Q34</f>
        <v>0.18157553742434332</v>
      </c>
      <c r="R31" s="890">
        <f>'3. BL Demand'!R31+'6. Preferred (Scenario Yr)'!R34</f>
        <v>0.18157553742434332</v>
      </c>
      <c r="S31" s="890">
        <f>'3. BL Demand'!S31+'6. Preferred (Scenario Yr)'!S34</f>
        <v>0.18157553742434332</v>
      </c>
      <c r="T31" s="890">
        <f>'3. BL Demand'!T31+'6. Preferred (Scenario Yr)'!T34</f>
        <v>0.18157553742434332</v>
      </c>
      <c r="U31" s="890">
        <f>'3. BL Demand'!U31+'6. Preferred (Scenario Yr)'!U34</f>
        <v>0.18157553742434332</v>
      </c>
      <c r="V31" s="890">
        <f>'3. BL Demand'!V31+'6. Preferred (Scenario Yr)'!V34</f>
        <v>0.18157553742434332</v>
      </c>
      <c r="W31" s="890">
        <f>'3. BL Demand'!W31+'6. Preferred (Scenario Yr)'!W34</f>
        <v>0.18157553742434332</v>
      </c>
      <c r="X31" s="890">
        <f>'3. BL Demand'!X31+'6. Preferred (Scenario Yr)'!X34</f>
        <v>0.18157553742434332</v>
      </c>
      <c r="Y31" s="890">
        <f>'3. BL Demand'!Y31+'6. Preferred (Scenario Yr)'!Y34</f>
        <v>0.18157553742434332</v>
      </c>
      <c r="Z31" s="890">
        <f>'3. BL Demand'!Z31+'6. Preferred (Scenario Yr)'!Z34</f>
        <v>0.18157553742434332</v>
      </c>
      <c r="AA31" s="890">
        <f>'3. BL Demand'!AA31+'6. Preferred (Scenario Yr)'!AA34</f>
        <v>0.18157553742434332</v>
      </c>
      <c r="AB31" s="890">
        <f>'3. BL Demand'!AB31+'6. Preferred (Scenario Yr)'!AB34</f>
        <v>0.18157553742434332</v>
      </c>
      <c r="AC31" s="890">
        <f>'3. BL Demand'!AC31+'6. Preferred (Scenario Yr)'!AC34</f>
        <v>0.18157553742434332</v>
      </c>
      <c r="AD31" s="890">
        <f>'3. BL Demand'!AD31+'6. Preferred (Scenario Yr)'!AD34</f>
        <v>0.18157553742434332</v>
      </c>
      <c r="AE31" s="890">
        <f>'3. BL Demand'!AE31+'6. Preferred (Scenario Yr)'!AE34</f>
        <v>0.18157553742434332</v>
      </c>
      <c r="AF31" s="890">
        <f>'3. BL Demand'!AF31+'6. Preferred (Scenario Yr)'!AF34</f>
        <v>0.18157553742434332</v>
      </c>
      <c r="AG31" s="890">
        <f>'3. BL Demand'!AG31+'6. Preferred (Scenario Yr)'!AG34</f>
        <v>0.18157553742434332</v>
      </c>
      <c r="AH31" s="890">
        <f>'3. BL Demand'!AH31+'6. Preferred (Scenario Yr)'!AH34</f>
        <v>0.18157553742434332</v>
      </c>
      <c r="AI31" s="890">
        <f>'3. BL Demand'!AI31+'6. Preferred (Scenario Yr)'!AI34</f>
        <v>0.18157553742434332</v>
      </c>
      <c r="AJ31" s="891">
        <f>'3. BL Demand'!AJ31+'6. Preferred (Scenario Yr)'!AJ34</f>
        <v>0.18157553742434332</v>
      </c>
    </row>
    <row r="32" spans="1:36" ht="15" customHeight="1" x14ac:dyDescent="0.2">
      <c r="A32" s="295"/>
      <c r="B32" s="956" t="s">
        <v>249</v>
      </c>
      <c r="C32" s="821" t="s">
        <v>685</v>
      </c>
      <c r="D32" s="844" t="s">
        <v>251</v>
      </c>
      <c r="E32" s="823" t="s">
        <v>647</v>
      </c>
      <c r="F32" s="824" t="s">
        <v>75</v>
      </c>
      <c r="G32" s="824">
        <v>2</v>
      </c>
      <c r="H32" s="689">
        <f>'3. BL Demand'!H32+'6. Preferred (Scenario Yr)'!H61</f>
        <v>0.20917414760508901</v>
      </c>
      <c r="I32" s="323">
        <f>'3. BL Demand'!I32+'6. Preferred (Scenario Yr)'!I61</f>
        <v>0.20917414760508901</v>
      </c>
      <c r="J32" s="323">
        <f>'3. BL Demand'!J32+'6. Preferred (Scenario Yr)'!J61</f>
        <v>0.20917414760508901</v>
      </c>
      <c r="K32" s="323">
        <f>'3. BL Demand'!K32+'6. Preferred (Scenario Yr)'!K61</f>
        <v>0.20917414760508901</v>
      </c>
      <c r="L32" s="825">
        <f>'3. BL Demand'!L32+'6. Preferred (Scenario Yr)'!L61</f>
        <v>0.20917414760508901</v>
      </c>
      <c r="M32" s="825">
        <f>'3. BL Demand'!M32+'6. Preferred (Scenario Yr)'!M61</f>
        <v>0.20917414760508901</v>
      </c>
      <c r="N32" s="825">
        <f>'3. BL Demand'!N32+'6. Preferred (Scenario Yr)'!N61</f>
        <v>0.20917414760508901</v>
      </c>
      <c r="O32" s="825">
        <f>'3. BL Demand'!O32+'6. Preferred (Scenario Yr)'!O61</f>
        <v>0.20917414760508901</v>
      </c>
      <c r="P32" s="825">
        <f>'3. BL Demand'!P32+'6. Preferred (Scenario Yr)'!P61</f>
        <v>0.20917414760508901</v>
      </c>
      <c r="Q32" s="825">
        <f>'3. BL Demand'!Q32+'6. Preferred (Scenario Yr)'!Q61</f>
        <v>0.20917414760508901</v>
      </c>
      <c r="R32" s="825">
        <f>'3. BL Demand'!R32+'6. Preferred (Scenario Yr)'!R61</f>
        <v>0.20917414760508901</v>
      </c>
      <c r="S32" s="825">
        <f>'3. BL Demand'!S32+'6. Preferred (Scenario Yr)'!S61</f>
        <v>0.20917414760508901</v>
      </c>
      <c r="T32" s="825">
        <f>'3. BL Demand'!T32+'6. Preferred (Scenario Yr)'!T61</f>
        <v>0.20917414760508901</v>
      </c>
      <c r="U32" s="825">
        <f>'3. BL Demand'!U32+'6. Preferred (Scenario Yr)'!U61</f>
        <v>0.20917414760508901</v>
      </c>
      <c r="V32" s="825">
        <f>'3. BL Demand'!V32+'6. Preferred (Scenario Yr)'!V61</f>
        <v>0.20917414760508901</v>
      </c>
      <c r="W32" s="825">
        <f>'3. BL Demand'!W32+'6. Preferred (Scenario Yr)'!W61</f>
        <v>0.20917414760508901</v>
      </c>
      <c r="X32" s="825">
        <f>'3. BL Demand'!X32+'6. Preferred (Scenario Yr)'!X61</f>
        <v>0.20917414760508901</v>
      </c>
      <c r="Y32" s="825">
        <f>'3. BL Demand'!Y32+'6. Preferred (Scenario Yr)'!Y61</f>
        <v>0.20917414760508901</v>
      </c>
      <c r="Z32" s="825">
        <f>'3. BL Demand'!Z32+'6. Preferred (Scenario Yr)'!Z61</f>
        <v>0.20917414760508901</v>
      </c>
      <c r="AA32" s="825">
        <f>'3. BL Demand'!AA32+'6. Preferred (Scenario Yr)'!AA61</f>
        <v>0.20917414760508901</v>
      </c>
      <c r="AB32" s="825">
        <f>'3. BL Demand'!AB32+'6. Preferred (Scenario Yr)'!AB61</f>
        <v>0.20917414760508901</v>
      </c>
      <c r="AC32" s="825">
        <f>'3. BL Demand'!AC32+'6. Preferred (Scenario Yr)'!AC61</f>
        <v>0.20917414760508901</v>
      </c>
      <c r="AD32" s="825">
        <f>'3. BL Demand'!AD32+'6. Preferred (Scenario Yr)'!AD61</f>
        <v>0.20917414760508901</v>
      </c>
      <c r="AE32" s="825">
        <f>'3. BL Demand'!AE32+'6. Preferred (Scenario Yr)'!AE61</f>
        <v>0.20917414760508901</v>
      </c>
      <c r="AF32" s="825">
        <f>'3. BL Demand'!AF32+'6. Preferred (Scenario Yr)'!AF61</f>
        <v>0.20917414760508901</v>
      </c>
      <c r="AG32" s="825">
        <f>'3. BL Demand'!AG32+'6. Preferred (Scenario Yr)'!AG61</f>
        <v>0.20917414760508901</v>
      </c>
      <c r="AH32" s="825">
        <f>'3. BL Demand'!AH32+'6. Preferred (Scenario Yr)'!AH61</f>
        <v>0.20917414760508901</v>
      </c>
      <c r="AI32" s="825">
        <f>'3. BL Demand'!AI32+'6. Preferred (Scenario Yr)'!AI61</f>
        <v>0.20917414760508901</v>
      </c>
      <c r="AJ32" s="826">
        <f>'3. BL Demand'!AJ32+'6. Preferred (Scenario Yr)'!AJ61</f>
        <v>0.20917414760508901</v>
      </c>
    </row>
    <row r="33" spans="1:36" x14ac:dyDescent="0.2">
      <c r="A33" s="295"/>
      <c r="B33" s="957"/>
      <c r="C33" s="668" t="s">
        <v>686</v>
      </c>
      <c r="D33" s="669" t="s">
        <v>253</v>
      </c>
      <c r="E33" s="812" t="s">
        <v>647</v>
      </c>
      <c r="F33" s="670" t="s">
        <v>75</v>
      </c>
      <c r="G33" s="670">
        <v>2</v>
      </c>
      <c r="H33" s="663">
        <f>'3. BL Demand'!H33+'6. Preferred (Scenario Yr)'!H64</f>
        <v>7.8594713030658292E-3</v>
      </c>
      <c r="I33" s="322">
        <f>'3. BL Demand'!I33+'6. Preferred (Scenario Yr)'!I64</f>
        <v>7.8594713030658292E-3</v>
      </c>
      <c r="J33" s="322">
        <f>'3. BL Demand'!J33+'6. Preferred (Scenario Yr)'!J64</f>
        <v>7.8594713030658292E-3</v>
      </c>
      <c r="K33" s="322">
        <f>'3. BL Demand'!K33+'6. Preferred (Scenario Yr)'!K64</f>
        <v>7.8594713030658292E-3</v>
      </c>
      <c r="L33" s="453">
        <f>'3. BL Demand'!L33+'6. Preferred (Scenario Yr)'!L64</f>
        <v>7.8594713030658292E-3</v>
      </c>
      <c r="M33" s="453">
        <f>'3. BL Demand'!M33+'6. Preferred (Scenario Yr)'!M64</f>
        <v>7.8594713030658292E-3</v>
      </c>
      <c r="N33" s="453">
        <f>'3. BL Demand'!N33+'6. Preferred (Scenario Yr)'!N64</f>
        <v>7.8594713030658292E-3</v>
      </c>
      <c r="O33" s="453">
        <f>'3. BL Demand'!O33+'6. Preferred (Scenario Yr)'!O64</f>
        <v>7.8594713030658292E-3</v>
      </c>
      <c r="P33" s="453">
        <f>'3. BL Demand'!P33+'6. Preferred (Scenario Yr)'!P64</f>
        <v>7.8594713030658292E-3</v>
      </c>
      <c r="Q33" s="453">
        <f>'3. BL Demand'!Q33+'6. Preferred (Scenario Yr)'!Q64</f>
        <v>7.8594713030658292E-3</v>
      </c>
      <c r="R33" s="453">
        <f>'3. BL Demand'!R33+'6. Preferred (Scenario Yr)'!R64</f>
        <v>7.8594713030658292E-3</v>
      </c>
      <c r="S33" s="453">
        <f>'3. BL Demand'!S33+'6. Preferred (Scenario Yr)'!S64</f>
        <v>7.8594713030658292E-3</v>
      </c>
      <c r="T33" s="453">
        <f>'3. BL Demand'!T33+'6. Preferred (Scenario Yr)'!T64</f>
        <v>7.8594713030658292E-3</v>
      </c>
      <c r="U33" s="453">
        <f>'3. BL Demand'!U33+'6. Preferred (Scenario Yr)'!U64</f>
        <v>7.8594713030658292E-3</v>
      </c>
      <c r="V33" s="453">
        <f>'3. BL Demand'!V33+'6. Preferred (Scenario Yr)'!V64</f>
        <v>7.8594713030658292E-3</v>
      </c>
      <c r="W33" s="453">
        <f>'3. BL Demand'!W33+'6. Preferred (Scenario Yr)'!W64</f>
        <v>7.8594713030658292E-3</v>
      </c>
      <c r="X33" s="453">
        <f>'3. BL Demand'!X33+'6. Preferred (Scenario Yr)'!X64</f>
        <v>7.8594713030658292E-3</v>
      </c>
      <c r="Y33" s="453">
        <f>'3. BL Demand'!Y33+'6. Preferred (Scenario Yr)'!Y64</f>
        <v>7.8594713030658292E-3</v>
      </c>
      <c r="Z33" s="453">
        <f>'3. BL Demand'!Z33+'6. Preferred (Scenario Yr)'!Z64</f>
        <v>7.8594713030658292E-3</v>
      </c>
      <c r="AA33" s="453">
        <f>'3. BL Demand'!AA33+'6. Preferred (Scenario Yr)'!AA64</f>
        <v>7.8594713030658292E-3</v>
      </c>
      <c r="AB33" s="453">
        <f>'3. BL Demand'!AB33+'6. Preferred (Scenario Yr)'!AB64</f>
        <v>7.8594713030658292E-3</v>
      </c>
      <c r="AC33" s="453">
        <f>'3. BL Demand'!AC33+'6. Preferred (Scenario Yr)'!AC64</f>
        <v>7.8594713030658292E-3</v>
      </c>
      <c r="AD33" s="453">
        <f>'3. BL Demand'!AD33+'6. Preferred (Scenario Yr)'!AD64</f>
        <v>7.8594713030658292E-3</v>
      </c>
      <c r="AE33" s="453">
        <f>'3. BL Demand'!AE33+'6. Preferred (Scenario Yr)'!AE64</f>
        <v>7.8594713030658292E-3</v>
      </c>
      <c r="AF33" s="453">
        <f>'3. BL Demand'!AF33+'6. Preferred (Scenario Yr)'!AF64</f>
        <v>7.8594713030658292E-3</v>
      </c>
      <c r="AG33" s="453">
        <f>'3. BL Demand'!AG33+'6. Preferred (Scenario Yr)'!AG64</f>
        <v>7.8594713030658292E-3</v>
      </c>
      <c r="AH33" s="453">
        <f>'3. BL Demand'!AH33+'6. Preferred (Scenario Yr)'!AH64</f>
        <v>7.8594713030658292E-3</v>
      </c>
      <c r="AI33" s="453">
        <f>'3. BL Demand'!AI33+'6. Preferred (Scenario Yr)'!AI64</f>
        <v>7.8594713030658292E-3</v>
      </c>
      <c r="AJ33" s="671">
        <f>'3. BL Demand'!AJ33+'6. Preferred (Scenario Yr)'!AJ64</f>
        <v>7.8594713030658292E-3</v>
      </c>
    </row>
    <row r="34" spans="1:36" x14ac:dyDescent="0.2">
      <c r="A34" s="295"/>
      <c r="B34" s="957"/>
      <c r="C34" s="668" t="s">
        <v>687</v>
      </c>
      <c r="D34" s="669" t="s">
        <v>255</v>
      </c>
      <c r="E34" s="812" t="s">
        <v>647</v>
      </c>
      <c r="F34" s="670" t="s">
        <v>75</v>
      </c>
      <c r="G34" s="670">
        <v>2</v>
      </c>
      <c r="H34" s="663">
        <f>'3. BL Demand'!H34+'6. Preferred (Scenario Yr)'!H67</f>
        <v>1.0631179843815823</v>
      </c>
      <c r="I34" s="322">
        <f>'3. BL Demand'!I34+'6. Preferred (Scenario Yr)'!I67</f>
        <v>1.0873020292164495</v>
      </c>
      <c r="J34" s="322">
        <f>'3. BL Demand'!J34+'6. Preferred (Scenario Yr)'!J67</f>
        <v>1.111460314237237</v>
      </c>
      <c r="K34" s="322">
        <f>'3. BL Demand'!K34+'6. Preferred (Scenario Yr)'!K67</f>
        <v>1.1356182822442535</v>
      </c>
      <c r="L34" s="453">
        <f>'3. BL Demand'!L34+'6. Preferred (Scenario Yr)'!L67</f>
        <v>1.15875551694546</v>
      </c>
      <c r="M34" s="453">
        <f>'3. BL Demand'!M34+'6. Preferred (Scenario Yr)'!M67</f>
        <v>1.1814546138156321</v>
      </c>
      <c r="N34" s="453">
        <f>'3. BL Demand'!N34+'6. Preferred (Scenario Yr)'!N67</f>
        <v>1.2037248336555559</v>
      </c>
      <c r="O34" s="453">
        <f>'3. BL Demand'!O34+'6. Preferred (Scenario Yr)'!O67</f>
        <v>1.2255484315873453</v>
      </c>
      <c r="P34" s="453">
        <f>'3. BL Demand'!P34+'6. Preferred (Scenario Yr)'!P67</f>
        <v>1.2469594753043072</v>
      </c>
      <c r="Q34" s="453">
        <f>'3. BL Demand'!Q34+'6. Preferred (Scenario Yr)'!Q67</f>
        <v>1.2679402266175344</v>
      </c>
      <c r="R34" s="453">
        <f>'3. BL Demand'!R34+'6. Preferred (Scenario Yr)'!R67</f>
        <v>1.7462651700026224</v>
      </c>
      <c r="S34" s="453">
        <f>'3. BL Demand'!S34+'6. Preferred (Scenario Yr)'!S67</f>
        <v>2.2245907455023346</v>
      </c>
      <c r="T34" s="453">
        <f>'3. BL Demand'!T34+'6. Preferred (Scenario Yr)'!T67</f>
        <v>2.5313362028649715</v>
      </c>
      <c r="U34" s="453">
        <f>'3. BL Demand'!U34+'6. Preferred (Scenario Yr)'!U67</f>
        <v>2.553206110805752</v>
      </c>
      <c r="V34" s="453">
        <f>'3. BL Demand'!V34+'6. Preferred (Scenario Yr)'!V67</f>
        <v>2.5496765683815976</v>
      </c>
      <c r="W34" s="453">
        <f>'3. BL Demand'!W34+'6. Preferred (Scenario Yr)'!W67</f>
        <v>2.546184628218199</v>
      </c>
      <c r="X34" s="453">
        <f>'3. BL Demand'!X34+'6. Preferred (Scenario Yr)'!X67</f>
        <v>2.542729589429487</v>
      </c>
      <c r="Y34" s="453">
        <f>'3. BL Demand'!Y34+'6. Preferred (Scenario Yr)'!Y67</f>
        <v>2.5393122175806528</v>
      </c>
      <c r="Z34" s="453">
        <f>'3. BL Demand'!Z34+'6. Preferred (Scenario Yr)'!Z67</f>
        <v>2.5359303728551432</v>
      </c>
      <c r="AA34" s="453">
        <f>'3. BL Demand'!AA34+'6. Preferred (Scenario Yr)'!AA67</f>
        <v>2.5325834083834295</v>
      </c>
      <c r="AB34" s="453">
        <f>'3. BL Demand'!AB34+'6. Preferred (Scenario Yr)'!AB67</f>
        <v>2.5292451771992122</v>
      </c>
      <c r="AC34" s="453">
        <f>'3. BL Demand'!AC34+'6. Preferred (Scenario Yr)'!AC67</f>
        <v>2.5259674434646544</v>
      </c>
      <c r="AD34" s="453">
        <f>'3. BL Demand'!AD34+'6. Preferred (Scenario Yr)'!AD67</f>
        <v>2.52272264773389</v>
      </c>
      <c r="AE34" s="453">
        <f>'3. BL Demand'!AE34+'6. Preferred (Scenario Yr)'!AE67</f>
        <v>2.5195101423835591</v>
      </c>
      <c r="AF34" s="453">
        <f>'3. BL Demand'!AF34+'6. Preferred (Scenario Yr)'!AF67</f>
        <v>2.5163307726529296</v>
      </c>
      <c r="AG34" s="453">
        <f>'3. BL Demand'!AG34+'6. Preferred (Scenario Yr)'!AG67</f>
        <v>2.513998470918076</v>
      </c>
      <c r="AH34" s="453">
        <f>'3. BL Demand'!AH34+'6. Preferred (Scenario Yr)'!AH67</f>
        <v>2.5116966776993386</v>
      </c>
      <c r="AI34" s="453">
        <f>'3. BL Demand'!AI34+'6. Preferred (Scenario Yr)'!AI67</f>
        <v>2.5094249065998215</v>
      </c>
      <c r="AJ34" s="671">
        <f>'3. BL Demand'!AJ34+'6. Preferred (Scenario Yr)'!AJ67</f>
        <v>2.5072094215537981</v>
      </c>
    </row>
    <row r="35" spans="1:36" x14ac:dyDescent="0.2">
      <c r="A35" s="295"/>
      <c r="B35" s="957"/>
      <c r="C35" s="668" t="s">
        <v>688</v>
      </c>
      <c r="D35" s="669" t="s">
        <v>257</v>
      </c>
      <c r="E35" s="812" t="s">
        <v>647</v>
      </c>
      <c r="F35" s="670" t="s">
        <v>75</v>
      </c>
      <c r="G35" s="670">
        <v>2</v>
      </c>
      <c r="H35" s="663">
        <f>'3. BL Demand'!H35+'6. Preferred (Scenario Yr)'!H70</f>
        <v>1.6300366174768666</v>
      </c>
      <c r="I35" s="322">
        <f>'3. BL Demand'!I35+'6. Preferred (Scenario Yr)'!I70</f>
        <v>1.6017661251672564</v>
      </c>
      <c r="J35" s="322">
        <f>'3. BL Demand'!J35+'6. Preferred (Scenario Yr)'!J70</f>
        <v>1.5735228319759635</v>
      </c>
      <c r="K35" s="322">
        <f>'3. BL Demand'!K35+'6. Preferred (Scenario Yr)'!K70</f>
        <v>1.545279888864669</v>
      </c>
      <c r="L35" s="453">
        <f>'3. BL Demand'!L35+'6. Preferred (Scenario Yr)'!L70</f>
        <v>1.5181628994058811</v>
      </c>
      <c r="M35" s="453">
        <f>'3. BL Demand'!M35+'6. Preferred (Scenario Yr)'!M70</f>
        <v>1.4915297478909684</v>
      </c>
      <c r="N35" s="453">
        <f>'3. BL Demand'!N35+'6. Preferred (Scenario Yr)'!N70</f>
        <v>1.4653971195092095</v>
      </c>
      <c r="O35" s="453">
        <f>'3. BL Demand'!O35+'6. Preferred (Scenario Yr)'!O70</f>
        <v>1.4397295385601612</v>
      </c>
      <c r="P35" s="453">
        <f>'3. BL Demand'!P35+'6. Preferred (Scenario Yr)'!P70</f>
        <v>1.4145444553721305</v>
      </c>
      <c r="Q35" s="453">
        <f>'3. BL Demand'!Q35+'6. Preferred (Scenario Yr)'!Q70</f>
        <v>1.3898063868579986</v>
      </c>
      <c r="R35" s="453">
        <f>'3. BL Demand'!R35+'6. Preferred (Scenario Yr)'!R70</f>
        <v>0.86002068752693461</v>
      </c>
      <c r="S35" s="453">
        <f>'3. BL Demand'!S35+'6. Preferred (Scenario Yr)'!S70</f>
        <v>0.3302612020893041</v>
      </c>
      <c r="T35" s="453">
        <f>'3. BL Demand'!T35+'6. Preferred (Scenario Yr)'!T70</f>
        <v>0</v>
      </c>
      <c r="U35" s="453">
        <f>'3. BL Demand'!U35+'6. Preferred (Scenario Yr)'!U70</f>
        <v>0</v>
      </c>
      <c r="V35" s="453">
        <f>'3. BL Demand'!V35+'6. Preferred (Scenario Yr)'!V70</f>
        <v>0</v>
      </c>
      <c r="W35" s="453">
        <f>'3. BL Demand'!W35+'6. Preferred (Scenario Yr)'!W70</f>
        <v>0</v>
      </c>
      <c r="X35" s="453">
        <f>'3. BL Demand'!X35+'6. Preferred (Scenario Yr)'!X70</f>
        <v>0</v>
      </c>
      <c r="Y35" s="453">
        <f>'3. BL Demand'!Y35+'6. Preferred (Scenario Yr)'!Y70</f>
        <v>0</v>
      </c>
      <c r="Z35" s="453">
        <f>'3. BL Demand'!Z35+'6. Preferred (Scenario Yr)'!Z70</f>
        <v>0</v>
      </c>
      <c r="AA35" s="453">
        <f>'3. BL Demand'!AA35+'6. Preferred (Scenario Yr)'!AA70</f>
        <v>0</v>
      </c>
      <c r="AB35" s="453">
        <f>'3. BL Demand'!AB35+'6. Preferred (Scenario Yr)'!AB70</f>
        <v>0</v>
      </c>
      <c r="AC35" s="453">
        <f>'3. BL Demand'!AC35+'6. Preferred (Scenario Yr)'!AC70</f>
        <v>0</v>
      </c>
      <c r="AD35" s="453">
        <f>'3. BL Demand'!AD35+'6. Preferred (Scenario Yr)'!AD70</f>
        <v>0</v>
      </c>
      <c r="AE35" s="453">
        <f>'3. BL Demand'!AE35+'6. Preferred (Scenario Yr)'!AE70</f>
        <v>0</v>
      </c>
      <c r="AF35" s="453">
        <f>'3. BL Demand'!AF35+'6. Preferred (Scenario Yr)'!AF70</f>
        <v>0</v>
      </c>
      <c r="AG35" s="453">
        <f>'3. BL Demand'!AG35+'6. Preferred (Scenario Yr)'!AG70</f>
        <v>0</v>
      </c>
      <c r="AH35" s="453">
        <f>'3. BL Demand'!AH35+'6. Preferred (Scenario Yr)'!AH70</f>
        <v>0</v>
      </c>
      <c r="AI35" s="453">
        <f>'3. BL Demand'!AI35+'6. Preferred (Scenario Yr)'!AI70</f>
        <v>0</v>
      </c>
      <c r="AJ35" s="671">
        <f>'3. BL Demand'!AJ35+'6. Preferred (Scenario Yr)'!AJ70</f>
        <v>0</v>
      </c>
    </row>
    <row r="36" spans="1:36" x14ac:dyDescent="0.2">
      <c r="A36" s="295"/>
      <c r="B36" s="957"/>
      <c r="C36" s="668" t="s">
        <v>689</v>
      </c>
      <c r="D36" s="669" t="s">
        <v>259</v>
      </c>
      <c r="E36" s="812" t="s">
        <v>647</v>
      </c>
      <c r="F36" s="670" t="s">
        <v>75</v>
      </c>
      <c r="G36" s="670">
        <v>2</v>
      </c>
      <c r="H36" s="663">
        <f>'3. BL Demand'!H36+'6. Preferred (Scenario Yr)'!H73</f>
        <v>0.20917414760508901</v>
      </c>
      <c r="I36" s="322">
        <f>'3. BL Demand'!I36+'6. Preferred (Scenario Yr)'!I73</f>
        <v>0.20917414760508901</v>
      </c>
      <c r="J36" s="322">
        <f>'3. BL Demand'!J36+'6. Preferred (Scenario Yr)'!J73</f>
        <v>0.20917414760508901</v>
      </c>
      <c r="K36" s="322">
        <f>'3. BL Demand'!K36+'6. Preferred (Scenario Yr)'!K73</f>
        <v>0.20917414760508901</v>
      </c>
      <c r="L36" s="453">
        <f>'3. BL Demand'!L36+'6. Preferred (Scenario Yr)'!L73</f>
        <v>0.20917414760508901</v>
      </c>
      <c r="M36" s="453">
        <f>'3. BL Demand'!M36+'6. Preferred (Scenario Yr)'!M73</f>
        <v>0.20917414760508901</v>
      </c>
      <c r="N36" s="453">
        <f>'3. BL Demand'!N36+'6. Preferred (Scenario Yr)'!N73</f>
        <v>0.20917414760508901</v>
      </c>
      <c r="O36" s="453">
        <f>'3. BL Demand'!O36+'6. Preferred (Scenario Yr)'!O73</f>
        <v>0.20917414760508901</v>
      </c>
      <c r="P36" s="453">
        <f>'3. BL Demand'!P36+'6. Preferred (Scenario Yr)'!P73</f>
        <v>0.20917414760508901</v>
      </c>
      <c r="Q36" s="453">
        <f>'3. BL Demand'!Q36+'6. Preferred (Scenario Yr)'!Q73</f>
        <v>0.20917414760508901</v>
      </c>
      <c r="R36" s="453">
        <f>'3. BL Demand'!R36+'6. Preferred (Scenario Yr)'!R73</f>
        <v>0.20917414760508901</v>
      </c>
      <c r="S36" s="453">
        <f>'3. BL Demand'!S36+'6. Preferred (Scenario Yr)'!S73</f>
        <v>0.20917414760508901</v>
      </c>
      <c r="T36" s="453">
        <f>'3. BL Demand'!T36+'6. Preferred (Scenario Yr)'!T73</f>
        <v>0.20917414760508901</v>
      </c>
      <c r="U36" s="453">
        <f>'3. BL Demand'!U36+'6. Preferred (Scenario Yr)'!U73</f>
        <v>0.20917414760508901</v>
      </c>
      <c r="V36" s="453">
        <f>'3. BL Demand'!V36+'6. Preferred (Scenario Yr)'!V73</f>
        <v>0.20917414760508901</v>
      </c>
      <c r="W36" s="453">
        <f>'3. BL Demand'!W36+'6. Preferred (Scenario Yr)'!W73</f>
        <v>0.20917414760508901</v>
      </c>
      <c r="X36" s="453">
        <f>'3. BL Demand'!X36+'6. Preferred (Scenario Yr)'!X73</f>
        <v>0.20917414760508901</v>
      </c>
      <c r="Y36" s="453">
        <f>'3. BL Demand'!Y36+'6. Preferred (Scenario Yr)'!Y73</f>
        <v>0.20917414760508901</v>
      </c>
      <c r="Z36" s="453">
        <f>'3. BL Demand'!Z36+'6. Preferred (Scenario Yr)'!Z73</f>
        <v>0.20917414760508901</v>
      </c>
      <c r="AA36" s="453">
        <f>'3. BL Demand'!AA36+'6. Preferred (Scenario Yr)'!AA73</f>
        <v>0.20917414760508901</v>
      </c>
      <c r="AB36" s="453">
        <f>'3. BL Demand'!AB36+'6. Preferred (Scenario Yr)'!AB73</f>
        <v>0.20917414760508901</v>
      </c>
      <c r="AC36" s="453">
        <f>'3. BL Demand'!AC36+'6. Preferred (Scenario Yr)'!AC73</f>
        <v>0.20917414760508901</v>
      </c>
      <c r="AD36" s="453">
        <f>'3. BL Demand'!AD36+'6. Preferred (Scenario Yr)'!AD73</f>
        <v>0.20917414760508901</v>
      </c>
      <c r="AE36" s="453">
        <f>'3. BL Demand'!AE36+'6. Preferred (Scenario Yr)'!AE73</f>
        <v>0.20917414760508901</v>
      </c>
      <c r="AF36" s="453">
        <f>'3. BL Demand'!AF36+'6. Preferred (Scenario Yr)'!AF73</f>
        <v>0.20917414760508901</v>
      </c>
      <c r="AG36" s="453">
        <f>'3. BL Demand'!AG36+'6. Preferred (Scenario Yr)'!AG73</f>
        <v>0.20917414760508901</v>
      </c>
      <c r="AH36" s="453">
        <f>'3. BL Demand'!AH36+'6. Preferred (Scenario Yr)'!AH73</f>
        <v>0.20917414760508901</v>
      </c>
      <c r="AI36" s="453">
        <f>'3. BL Demand'!AI36+'6. Preferred (Scenario Yr)'!AI73</f>
        <v>0.20917414760508901</v>
      </c>
      <c r="AJ36" s="671">
        <f>'3. BL Demand'!AJ36+'6. Preferred (Scenario Yr)'!AJ73</f>
        <v>0.20917414760508901</v>
      </c>
    </row>
    <row r="37" spans="1:36" x14ac:dyDescent="0.2">
      <c r="A37" s="295"/>
      <c r="B37" s="957"/>
      <c r="C37" s="668" t="s">
        <v>690</v>
      </c>
      <c r="D37" s="669" t="s">
        <v>261</v>
      </c>
      <c r="E37" s="812" t="s">
        <v>647</v>
      </c>
      <c r="F37" s="670" t="s">
        <v>75</v>
      </c>
      <c r="G37" s="670">
        <v>2</v>
      </c>
      <c r="H37" s="663">
        <f>'3. BL Demand'!H37+'6. Preferred (Scenario Yr)'!H31</f>
        <v>11.450637631628307</v>
      </c>
      <c r="I37" s="322">
        <f>'3. BL Demand'!I37+'6. Preferred (Scenario Yr)'!I31</f>
        <v>11.39472407910305</v>
      </c>
      <c r="J37" s="322">
        <f>'3. BL Demand'!J37+'6. Preferred (Scenario Yr)'!J31</f>
        <v>11.338809087273555</v>
      </c>
      <c r="K37" s="322">
        <f>'3. BL Demand'!K37+'6. Preferred (Scenario Yr)'!K31</f>
        <v>11.272894062377834</v>
      </c>
      <c r="L37" s="453">
        <f>'3. BL Demand'!L37+'6. Preferred (Scenario Yr)'!L31</f>
        <v>11.276873817135415</v>
      </c>
      <c r="M37" s="453">
        <f>'3. BL Demand'!M37+'6. Preferred (Scenario Yr)'!M31</f>
        <v>11.280807871780157</v>
      </c>
      <c r="N37" s="453">
        <f>'3. BL Demand'!N37+'6. Preferred (Scenario Yr)'!N31</f>
        <v>11.284670280321992</v>
      </c>
      <c r="O37" s="453">
        <f>'3. BL Demand'!O37+'6. Preferred (Scenario Yr)'!O31</f>
        <v>11.28851426333925</v>
      </c>
      <c r="P37" s="453">
        <f>'3. BL Demand'!P37+'6. Preferred (Scenario Yr)'!P31</f>
        <v>11.29228830281032</v>
      </c>
      <c r="Q37" s="453">
        <f>'3. BL Demand'!Q37+'6. Preferred (Scenario Yr)'!Q31</f>
        <v>10.864645620011224</v>
      </c>
      <c r="R37" s="453">
        <f>'3. BL Demand'!R37+'6. Preferred (Scenario Yr)'!R31</f>
        <v>10.484706375957201</v>
      </c>
      <c r="S37" s="453">
        <f>'3. BL Demand'!S37+'6. Preferred (Scenario Yr)'!S31</f>
        <v>10.104740285895119</v>
      </c>
      <c r="T37" s="453">
        <f>'3. BL Demand'!T37+'6. Preferred (Scenario Yr)'!T31</f>
        <v>9.6968560306217846</v>
      </c>
      <c r="U37" s="453">
        <f>'3. BL Demand'!U37+'6. Preferred (Scenario Yr)'!U31</f>
        <v>9.2435861226810054</v>
      </c>
      <c r="V37" s="453">
        <f>'3. BL Demand'!V37+'6. Preferred (Scenario Yr)'!V31</f>
        <v>8.8804256651051592</v>
      </c>
      <c r="W37" s="453">
        <f>'3. BL Demand'!W37+'6. Preferred (Scenario Yr)'!W31</f>
        <v>8.5172276052685572</v>
      </c>
      <c r="X37" s="453">
        <f>'3. BL Demand'!X37+'6. Preferred (Scenario Yr)'!X31</f>
        <v>8.1539926440572685</v>
      </c>
      <c r="Y37" s="453">
        <f>'3. BL Demand'!Y37+'6. Preferred (Scenario Yr)'!Y31</f>
        <v>7.7907200159061034</v>
      </c>
      <c r="Z37" s="453">
        <f>'3. BL Demand'!Z37+'6. Preferred (Scenario Yr)'!Z31</f>
        <v>7.4274118606316151</v>
      </c>
      <c r="AA37" s="453">
        <f>'3. BL Demand'!AA37+'6. Preferred (Scenario Yr)'!AA31</f>
        <v>7.2229678251033285</v>
      </c>
      <c r="AB37" s="453">
        <f>'3. BL Demand'!AB37+'6. Preferred (Scenario Yr)'!AB31</f>
        <v>7.0185150562875451</v>
      </c>
      <c r="AC37" s="453">
        <f>'3. BL Demand'!AC37+'6. Preferred (Scenario Yr)'!AC31</f>
        <v>6.8140017900221022</v>
      </c>
      <c r="AD37" s="453">
        <f>'3. BL Demand'!AD37+'6. Preferred (Scenario Yr)'!AD31</f>
        <v>6.6094555857528672</v>
      </c>
      <c r="AE37" s="453">
        <f>'3. BL Demand'!AE37+'6. Preferred (Scenario Yr)'!AE31</f>
        <v>6.4048770911031987</v>
      </c>
      <c r="AF37" s="453">
        <f>'3. BL Demand'!AF37+'6. Preferred (Scenario Yr)'!AF31</f>
        <v>6.2210445608338283</v>
      </c>
      <c r="AG37" s="453">
        <f>'3. BL Demand'!AG37+'6. Preferred (Scenario Yr)'!AG31</f>
        <v>6.0363649625686824</v>
      </c>
      <c r="AH37" s="453">
        <f>'3. BL Demand'!AH37+'6. Preferred (Scenario Yr)'!AH31</f>
        <v>5.8516548557874195</v>
      </c>
      <c r="AI37" s="453">
        <f>'3. BL Demand'!AI37+'6. Preferred (Scenario Yr)'!AI31</f>
        <v>5.6669147268869366</v>
      </c>
      <c r="AJ37" s="671">
        <f>'3. BL Demand'!AJ37+'6. Preferred (Scenario Yr)'!AJ31</f>
        <v>5.4821183119329593</v>
      </c>
    </row>
    <row r="38" spans="1:36" x14ac:dyDescent="0.2">
      <c r="A38" s="295"/>
      <c r="B38" s="957"/>
      <c r="C38" s="668" t="s">
        <v>89</v>
      </c>
      <c r="D38" s="669" t="s">
        <v>262</v>
      </c>
      <c r="E38" s="854" t="s">
        <v>691</v>
      </c>
      <c r="F38" s="670" t="s">
        <v>75</v>
      </c>
      <c r="G38" s="670">
        <v>2</v>
      </c>
      <c r="H38" s="663">
        <f>SUM(H32:H37)</f>
        <v>14.57</v>
      </c>
      <c r="I38" s="322">
        <f t="shared" ref="I38:AJ38" si="7">SUM(I32:I37)</f>
        <v>14.509999999999998</v>
      </c>
      <c r="J38" s="322">
        <f t="shared" si="7"/>
        <v>14.45</v>
      </c>
      <c r="K38" s="322">
        <f t="shared" si="7"/>
        <v>14.379999999999999</v>
      </c>
      <c r="L38" s="453">
        <f t="shared" si="7"/>
        <v>14.38</v>
      </c>
      <c r="M38" s="453">
        <f t="shared" si="7"/>
        <v>14.38</v>
      </c>
      <c r="N38" s="453">
        <f t="shared" si="7"/>
        <v>14.38</v>
      </c>
      <c r="O38" s="453">
        <f t="shared" si="7"/>
        <v>14.38</v>
      </c>
      <c r="P38" s="453">
        <f t="shared" si="7"/>
        <v>14.380000000000003</v>
      </c>
      <c r="Q38" s="453">
        <f t="shared" si="7"/>
        <v>13.948600000000001</v>
      </c>
      <c r="R38" s="453">
        <f t="shared" si="7"/>
        <v>13.517200000000001</v>
      </c>
      <c r="S38" s="453">
        <f t="shared" si="7"/>
        <v>13.085800000000001</v>
      </c>
      <c r="T38" s="453">
        <f t="shared" si="7"/>
        <v>12.654399999999999</v>
      </c>
      <c r="U38" s="453">
        <f t="shared" si="7"/>
        <v>12.223000000000001</v>
      </c>
      <c r="V38" s="453">
        <f t="shared" si="7"/>
        <v>11.856310000000001</v>
      </c>
      <c r="W38" s="453">
        <f t="shared" si="7"/>
        <v>11.48962</v>
      </c>
      <c r="X38" s="453">
        <f t="shared" si="7"/>
        <v>11.12293</v>
      </c>
      <c r="Y38" s="453">
        <f t="shared" si="7"/>
        <v>10.75624</v>
      </c>
      <c r="Z38" s="453">
        <f t="shared" si="7"/>
        <v>10.389550000000002</v>
      </c>
      <c r="AA38" s="453">
        <f t="shared" si="7"/>
        <v>10.181759000000001</v>
      </c>
      <c r="AB38" s="453">
        <f t="shared" si="7"/>
        <v>9.9739680000000011</v>
      </c>
      <c r="AC38" s="453">
        <f t="shared" si="7"/>
        <v>9.7661770000000008</v>
      </c>
      <c r="AD38" s="453">
        <f t="shared" si="7"/>
        <v>9.5583860000000005</v>
      </c>
      <c r="AE38" s="453">
        <f t="shared" si="7"/>
        <v>9.350595000000002</v>
      </c>
      <c r="AF38" s="453">
        <f t="shared" si="7"/>
        <v>9.1635831000000021</v>
      </c>
      <c r="AG38" s="453">
        <f t="shared" si="7"/>
        <v>8.9765712000000022</v>
      </c>
      <c r="AH38" s="453">
        <f t="shared" si="7"/>
        <v>8.7895593000000023</v>
      </c>
      <c r="AI38" s="453">
        <f t="shared" si="7"/>
        <v>8.6025474000000024</v>
      </c>
      <c r="AJ38" s="671">
        <f t="shared" si="7"/>
        <v>8.4155355000000007</v>
      </c>
    </row>
    <row r="39" spans="1:36" ht="15.75" thickBot="1" x14ac:dyDescent="0.25">
      <c r="A39" s="295"/>
      <c r="B39" s="958"/>
      <c r="C39" s="816" t="s">
        <v>692</v>
      </c>
      <c r="D39" s="855" t="s">
        <v>262</v>
      </c>
      <c r="E39" s="856" t="s">
        <v>693</v>
      </c>
      <c r="F39" s="819" t="s">
        <v>266</v>
      </c>
      <c r="G39" s="819">
        <v>2</v>
      </c>
      <c r="H39" s="665">
        <f>(H38*1000000)/(H53*1000)</f>
        <v>132.45475032229129</v>
      </c>
      <c r="I39" s="820">
        <f t="shared" ref="I39:AJ39" si="8">(I38*1000000)/(I53*1000)</f>
        <v>130.83542183539237</v>
      </c>
      <c r="J39" s="820">
        <f t="shared" si="8"/>
        <v>129.22246714297953</v>
      </c>
      <c r="K39" s="820">
        <f t="shared" si="8"/>
        <v>127.4870970537623</v>
      </c>
      <c r="L39" s="697">
        <f t="shared" si="8"/>
        <v>126.50017520370992</v>
      </c>
      <c r="M39" s="697">
        <f t="shared" si="8"/>
        <v>125.5524722275174</v>
      </c>
      <c r="N39" s="697">
        <f t="shared" si="8"/>
        <v>124.66528777612547</v>
      </c>
      <c r="O39" s="697">
        <f t="shared" si="8"/>
        <v>123.79498700116619</v>
      </c>
      <c r="P39" s="697">
        <f t="shared" si="8"/>
        <v>122.93794400510382</v>
      </c>
      <c r="Q39" s="697">
        <f t="shared" si="8"/>
        <v>118.54307157228098</v>
      </c>
      <c r="R39" s="697">
        <f t="shared" si="8"/>
        <v>114.17788069607822</v>
      </c>
      <c r="S39" s="697">
        <f t="shared" si="8"/>
        <v>109.86548317515452</v>
      </c>
      <c r="T39" s="697">
        <f t="shared" si="8"/>
        <v>105.60492713870964</v>
      </c>
      <c r="U39" s="697">
        <f t="shared" si="8"/>
        <v>101.37228788114894</v>
      </c>
      <c r="V39" s="697">
        <f t="shared" si="8"/>
        <v>97.725488747470024</v>
      </c>
      <c r="W39" s="697">
        <f t="shared" si="8"/>
        <v>94.21812371629953</v>
      </c>
      <c r="X39" s="697">
        <f t="shared" si="8"/>
        <v>90.746725050222906</v>
      </c>
      <c r="Y39" s="697">
        <f t="shared" si="8"/>
        <v>87.310716009349534</v>
      </c>
      <c r="Z39" s="697">
        <f t="shared" si="8"/>
        <v>83.909532685704349</v>
      </c>
      <c r="AA39" s="697">
        <f t="shared" si="8"/>
        <v>81.819518886644104</v>
      </c>
      <c r="AB39" s="697">
        <f t="shared" si="8"/>
        <v>79.749112333450782</v>
      </c>
      <c r="AC39" s="697">
        <f t="shared" si="8"/>
        <v>77.699477344181034</v>
      </c>
      <c r="AD39" s="697">
        <f t="shared" si="8"/>
        <v>75.670288837392832</v>
      </c>
      <c r="AE39" s="697">
        <f t="shared" si="8"/>
        <v>73.661228774994029</v>
      </c>
      <c r="AF39" s="697">
        <f t="shared" si="8"/>
        <v>71.834876842355428</v>
      </c>
      <c r="AG39" s="697">
        <f t="shared" si="8"/>
        <v>70.026452410992547</v>
      </c>
      <c r="AH39" s="697">
        <f t="shared" si="8"/>
        <v>68.235681435109811</v>
      </c>
      <c r="AI39" s="697">
        <f t="shared" si="8"/>
        <v>66.462295660259358</v>
      </c>
      <c r="AJ39" s="698">
        <f t="shared" si="8"/>
        <v>64.706032465428692</v>
      </c>
    </row>
    <row r="40" spans="1:36" ht="15" customHeight="1" x14ac:dyDescent="0.2">
      <c r="A40" s="296"/>
      <c r="B40" s="953" t="s">
        <v>267</v>
      </c>
      <c r="C40" s="771" t="s">
        <v>694</v>
      </c>
      <c r="D40" s="772" t="s">
        <v>695</v>
      </c>
      <c r="E40" s="859" t="s">
        <v>270</v>
      </c>
      <c r="F40" s="688" t="s">
        <v>271</v>
      </c>
      <c r="G40" s="688">
        <v>2</v>
      </c>
      <c r="H40" s="689">
        <v>5.0122309589041096</v>
      </c>
      <c r="I40" s="323">
        <v>5.0327848033418761</v>
      </c>
      <c r="J40" s="323">
        <v>5.05333986744309</v>
      </c>
      <c r="K40" s="323">
        <v>5.0738961455449854</v>
      </c>
      <c r="L40" s="455">
        <v>5.0944536320335221</v>
      </c>
      <c r="M40" s="455">
        <v>5.1150123213427738</v>
      </c>
      <c r="N40" s="455">
        <v>5.1355722079543336</v>
      </c>
      <c r="O40" s="455">
        <v>5.1561332863967149</v>
      </c>
      <c r="P40" s="455">
        <v>5.1766955512447739</v>
      </c>
      <c r="Q40" s="455">
        <v>5.1972589971191372</v>
      </c>
      <c r="R40" s="455">
        <v>5.2178236186856424</v>
      </c>
      <c r="S40" s="455">
        <v>5.2383894106547775</v>
      </c>
      <c r="T40" s="455">
        <v>5.2589563677811455</v>
      </c>
      <c r="U40" s="455">
        <v>5.279524484862919</v>
      </c>
      <c r="V40" s="455">
        <v>5.3000937567413207</v>
      </c>
      <c r="W40" s="455">
        <v>5.3206641783000972</v>
      </c>
      <c r="X40" s="455">
        <v>5.341235744465016</v>
      </c>
      <c r="Y40" s="455">
        <v>5.3618084502033563</v>
      </c>
      <c r="Z40" s="455">
        <v>5.3823822905234175</v>
      </c>
      <c r="AA40" s="455">
        <v>5.4029572604740306</v>
      </c>
      <c r="AB40" s="455">
        <v>5.4235333551440803</v>
      </c>
      <c r="AC40" s="455">
        <v>5.4441105696620298</v>
      </c>
      <c r="AD40" s="455">
        <v>5.4646888991954583</v>
      </c>
      <c r="AE40" s="455">
        <v>5.4852683389506049</v>
      </c>
      <c r="AF40" s="455">
        <v>5.5058488841719138</v>
      </c>
      <c r="AG40" s="455">
        <v>5.5264305301415941</v>
      </c>
      <c r="AH40" s="455">
        <v>5.5470132721791812</v>
      </c>
      <c r="AI40" s="455">
        <v>5.5675971056411075</v>
      </c>
      <c r="AJ40" s="456">
        <v>5.5881820259202737</v>
      </c>
    </row>
    <row r="41" spans="1:36" x14ac:dyDescent="0.2">
      <c r="A41" s="296"/>
      <c r="B41" s="959"/>
      <c r="C41" s="773" t="s">
        <v>696</v>
      </c>
      <c r="D41" s="774" t="s">
        <v>697</v>
      </c>
      <c r="E41" s="687" t="s">
        <v>270</v>
      </c>
      <c r="F41" s="690" t="s">
        <v>271</v>
      </c>
      <c r="G41" s="690">
        <v>2</v>
      </c>
      <c r="H41" s="663">
        <v>0.28429904109589044</v>
      </c>
      <c r="I41" s="761">
        <v>0.27960710321325827</v>
      </c>
      <c r="J41" s="761">
        <v>0.27491516533062604</v>
      </c>
      <c r="K41" s="761">
        <v>0.27022322744799387</v>
      </c>
      <c r="L41" s="386">
        <v>0.26553128956536165</v>
      </c>
      <c r="M41" s="386">
        <v>0.26083935168272943</v>
      </c>
      <c r="N41" s="386">
        <v>0.25614741380009726</v>
      </c>
      <c r="O41" s="386">
        <v>0.25145547591746503</v>
      </c>
      <c r="P41" s="386">
        <v>0.24676353803483284</v>
      </c>
      <c r="Q41" s="386">
        <v>0.24207160015220064</v>
      </c>
      <c r="R41" s="386">
        <v>0.23737966226956841</v>
      </c>
      <c r="S41" s="386">
        <v>0.23268772438693622</v>
      </c>
      <c r="T41" s="386">
        <v>0.22799578650430402</v>
      </c>
      <c r="U41" s="386">
        <v>0.22330384862167182</v>
      </c>
      <c r="V41" s="386">
        <v>0.21861191073903963</v>
      </c>
      <c r="W41" s="386">
        <v>0.21391997285640743</v>
      </c>
      <c r="X41" s="386">
        <v>0.20922803497377526</v>
      </c>
      <c r="Y41" s="386">
        <v>0.20453609709114307</v>
      </c>
      <c r="Z41" s="386">
        <v>0.1998441592085109</v>
      </c>
      <c r="AA41" s="386">
        <v>0.1951522213258787</v>
      </c>
      <c r="AB41" s="386">
        <v>0.19046028344324653</v>
      </c>
      <c r="AC41" s="386">
        <v>0.18576834556061436</v>
      </c>
      <c r="AD41" s="386">
        <v>0.18107640767798219</v>
      </c>
      <c r="AE41" s="386">
        <v>0.17638446979535002</v>
      </c>
      <c r="AF41" s="386">
        <v>0.17169253191271783</v>
      </c>
      <c r="AG41" s="386">
        <v>0.16700059403008566</v>
      </c>
      <c r="AH41" s="386">
        <v>0.16230865614745346</v>
      </c>
      <c r="AI41" s="386">
        <v>0.15761671826482127</v>
      </c>
      <c r="AJ41" s="457">
        <v>0.15292478038218907</v>
      </c>
    </row>
    <row r="42" spans="1:36" x14ac:dyDescent="0.2">
      <c r="A42" s="217"/>
      <c r="B42" s="959"/>
      <c r="C42" s="773" t="s">
        <v>698</v>
      </c>
      <c r="D42" s="774" t="s">
        <v>275</v>
      </c>
      <c r="E42" s="687" t="s">
        <v>276</v>
      </c>
      <c r="F42" s="690" t="s">
        <v>271</v>
      </c>
      <c r="G42" s="690">
        <v>2</v>
      </c>
      <c r="H42" s="663">
        <v>1.70092</v>
      </c>
      <c r="I42" s="761">
        <v>1.70092</v>
      </c>
      <c r="J42" s="761">
        <v>1.70092</v>
      </c>
      <c r="K42" s="761">
        <v>1.70092</v>
      </c>
      <c r="L42" s="386">
        <v>1.70092</v>
      </c>
      <c r="M42" s="386">
        <v>1.70092</v>
      </c>
      <c r="N42" s="386">
        <v>1.70092</v>
      </c>
      <c r="O42" s="386">
        <v>1.70092</v>
      </c>
      <c r="P42" s="386">
        <v>1.70092</v>
      </c>
      <c r="Q42" s="386">
        <v>1.70092</v>
      </c>
      <c r="R42" s="386">
        <v>1.70092</v>
      </c>
      <c r="S42" s="386">
        <v>1.70092</v>
      </c>
      <c r="T42" s="386">
        <v>1.70092</v>
      </c>
      <c r="U42" s="386">
        <v>1.70092</v>
      </c>
      <c r="V42" s="386">
        <v>1.70092</v>
      </c>
      <c r="W42" s="386">
        <v>1.70092</v>
      </c>
      <c r="X42" s="386">
        <v>1.70092</v>
      </c>
      <c r="Y42" s="386">
        <v>1.70092</v>
      </c>
      <c r="Z42" s="386">
        <v>1.70092</v>
      </c>
      <c r="AA42" s="386">
        <v>1.70092</v>
      </c>
      <c r="AB42" s="386">
        <v>1.70092</v>
      </c>
      <c r="AC42" s="386">
        <v>1.70092</v>
      </c>
      <c r="AD42" s="386">
        <v>1.70092</v>
      </c>
      <c r="AE42" s="386">
        <v>1.70092</v>
      </c>
      <c r="AF42" s="386">
        <v>1.70092</v>
      </c>
      <c r="AG42" s="386">
        <v>1.70092</v>
      </c>
      <c r="AH42" s="386">
        <v>1.70092</v>
      </c>
      <c r="AI42" s="386">
        <v>1.70092</v>
      </c>
      <c r="AJ42" s="457">
        <v>1.70092</v>
      </c>
    </row>
    <row r="43" spans="1:36" ht="38.25" x14ac:dyDescent="0.25">
      <c r="A43" s="297"/>
      <c r="B43" s="959"/>
      <c r="C43" s="892" t="s">
        <v>699</v>
      </c>
      <c r="D43" s="893" t="s">
        <v>700</v>
      </c>
      <c r="E43" s="812" t="s">
        <v>701</v>
      </c>
      <c r="F43" s="473" t="s">
        <v>271</v>
      </c>
      <c r="G43" s="894">
        <v>2</v>
      </c>
      <c r="H43" s="663">
        <f>'3. BL Demand'!H43</f>
        <v>39.596166986301377</v>
      </c>
      <c r="I43" s="761">
        <f>H43+SUM(I44:I49)</f>
        <v>41.532379794536325</v>
      </c>
      <c r="J43" s="761">
        <f>I43+SUM(J44:J49)</f>
        <v>43.483952102255159</v>
      </c>
      <c r="K43" s="761">
        <f>J43+SUM(K44:K49)</f>
        <v>45.486867613797287</v>
      </c>
      <c r="L43" s="453">
        <f>K43+SUM(L44:L49)</f>
        <v>47.354403475502878</v>
      </c>
      <c r="M43" s="453">
        <f t="shared" ref="M43:AJ43" si="9">L43+SUM(M44:M49)</f>
        <v>49.180574469209283</v>
      </c>
      <c r="N43" s="453">
        <f t="shared" si="9"/>
        <v>50.944810466235175</v>
      </c>
      <c r="O43" s="453">
        <f t="shared" si="9"/>
        <v>52.686295917648785</v>
      </c>
      <c r="P43" s="453">
        <f t="shared" si="9"/>
        <v>54.408454854694568</v>
      </c>
      <c r="Q43" s="453">
        <f t="shared" si="9"/>
        <v>56.000582501232842</v>
      </c>
      <c r="R43" s="453">
        <f t="shared" si="9"/>
        <v>76.284052350328977</v>
      </c>
      <c r="S43" s="453">
        <f t="shared" si="9"/>
        <v>96.54839369573412</v>
      </c>
      <c r="T43" s="453">
        <f t="shared" si="9"/>
        <v>106.93565759233259</v>
      </c>
      <c r="U43" s="453">
        <f t="shared" si="9"/>
        <v>107.66739802509763</v>
      </c>
      <c r="V43" s="453">
        <f t="shared" si="9"/>
        <v>108.39875782993954</v>
      </c>
      <c r="W43" s="453">
        <f t="shared" si="9"/>
        <v>109.00730943181331</v>
      </c>
      <c r="X43" s="453">
        <f t="shared" si="9"/>
        <v>109.61554867946553</v>
      </c>
      <c r="Y43" s="453">
        <f t="shared" si="9"/>
        <v>110.22348094477952</v>
      </c>
      <c r="Z43" s="453">
        <f t="shared" si="9"/>
        <v>110.83111147715945</v>
      </c>
      <c r="AA43" s="453">
        <f t="shared" si="9"/>
        <v>111.43844540700135</v>
      </c>
      <c r="AB43" s="453">
        <f t="shared" si="9"/>
        <v>112.04769529640207</v>
      </c>
      <c r="AC43" s="453">
        <f t="shared" si="9"/>
        <v>112.65665763882375</v>
      </c>
      <c r="AD43" s="453">
        <f t="shared" si="9"/>
        <v>113.2653372581939</v>
      </c>
      <c r="AE43" s="453">
        <f t="shared" si="9"/>
        <v>113.87373887113765</v>
      </c>
      <c r="AF43" s="453">
        <f t="shared" si="9"/>
        <v>114.48186708994457</v>
      </c>
      <c r="AG43" s="453">
        <f t="shared" si="9"/>
        <v>115.08972642543804</v>
      </c>
      <c r="AH43" s="453">
        <f t="shared" si="9"/>
        <v>115.69732128974995</v>
      </c>
      <c r="AI43" s="453">
        <f t="shared" si="9"/>
        <v>116.30465599900531</v>
      </c>
      <c r="AJ43" s="671">
        <f t="shared" si="9"/>
        <v>116.91173477591923</v>
      </c>
    </row>
    <row r="44" spans="1:36" x14ac:dyDescent="0.2">
      <c r="A44" s="219"/>
      <c r="B44" s="959"/>
      <c r="C44" s="773" t="s">
        <v>702</v>
      </c>
      <c r="D44" s="895" t="s">
        <v>703</v>
      </c>
      <c r="E44" s="687" t="s">
        <v>282</v>
      </c>
      <c r="F44" s="690" t="s">
        <v>271</v>
      </c>
      <c r="G44" s="690">
        <v>2</v>
      </c>
      <c r="H44" s="663">
        <v>0.83350896753855053</v>
      </c>
      <c r="I44" s="761">
        <v>0.94100246030046431</v>
      </c>
      <c r="J44" s="761">
        <v>0.95707022806754571</v>
      </c>
      <c r="K44" s="761">
        <v>1.0090674774563717</v>
      </c>
      <c r="L44" s="386">
        <v>0.91515659352438483</v>
      </c>
      <c r="M44" s="386">
        <v>0.89234323280518857</v>
      </c>
      <c r="N44" s="386">
        <v>0.84862588736002276</v>
      </c>
      <c r="O44" s="386">
        <v>0.84366508233449344</v>
      </c>
      <c r="P44" s="386">
        <v>0.84174515185104704</v>
      </c>
      <c r="Q44" s="386">
        <v>0.72902040175434191</v>
      </c>
      <c r="R44" s="386">
        <v>0.75116533548524245</v>
      </c>
      <c r="S44" s="386">
        <v>0.75050044557925144</v>
      </c>
      <c r="T44" s="386">
        <v>0.74984963377081293</v>
      </c>
      <c r="U44" s="386">
        <v>0.74921250540041551</v>
      </c>
      <c r="V44" s="386">
        <v>0.7485886795420702</v>
      </c>
      <c r="W44" s="386">
        <v>0.62585860421487272</v>
      </c>
      <c r="X44" s="386">
        <v>0.62534667477270156</v>
      </c>
      <c r="Y44" s="386">
        <v>0.62484354951834575</v>
      </c>
      <c r="Z44" s="386">
        <v>0.62434902771597267</v>
      </c>
      <c r="AA44" s="386">
        <v>0.62386291431853713</v>
      </c>
      <c r="AB44" s="386">
        <v>0.62558537055964547</v>
      </c>
      <c r="AC44" s="386">
        <v>0.62511409866889511</v>
      </c>
      <c r="AD44" s="386">
        <v>0.62465073289996509</v>
      </c>
      <c r="AE44" s="386">
        <v>0.62419509739070778</v>
      </c>
      <c r="AF44" s="386">
        <v>0.62374702114173119</v>
      </c>
      <c r="AG44" s="386">
        <v>0.62330633785594181</v>
      </c>
      <c r="AH44" s="386">
        <v>0.6228728857842325</v>
      </c>
      <c r="AI44" s="386">
        <v>0.62244650757700948</v>
      </c>
      <c r="AJ44" s="457">
        <v>0.62202705014138704</v>
      </c>
    </row>
    <row r="45" spans="1:36" x14ac:dyDescent="0.2">
      <c r="A45" s="219"/>
      <c r="B45" s="959"/>
      <c r="C45" s="773" t="s">
        <v>704</v>
      </c>
      <c r="D45" s="895" t="s">
        <v>284</v>
      </c>
      <c r="E45" s="687" t="s">
        <v>285</v>
      </c>
      <c r="F45" s="690" t="s">
        <v>271</v>
      </c>
      <c r="G45" s="690">
        <v>2</v>
      </c>
      <c r="H45" s="663">
        <v>1.1559999999999999</v>
      </c>
      <c r="I45" s="761">
        <v>1.0162645289563097</v>
      </c>
      <c r="J45" s="761">
        <v>1.0151491358053299</v>
      </c>
      <c r="K45" s="761">
        <v>1.0140668362284404</v>
      </c>
      <c r="L45" s="386">
        <v>0.97226892433758982</v>
      </c>
      <c r="M45" s="386">
        <v>0.95338093681020386</v>
      </c>
      <c r="N45" s="386">
        <v>0.93487276143313558</v>
      </c>
      <c r="O45" s="386">
        <v>0.91677138365380417</v>
      </c>
      <c r="P45" s="386">
        <v>0.89905844406891533</v>
      </c>
      <c r="Q45" s="386">
        <v>0.88164015410897623</v>
      </c>
      <c r="R45" s="386">
        <v>0.86461893882399632</v>
      </c>
      <c r="S45" s="386">
        <v>0.51536999682178253</v>
      </c>
      <c r="T45" s="386">
        <v>0.16698542407562492</v>
      </c>
      <c r="U45" s="386">
        <v>0</v>
      </c>
      <c r="V45" s="386">
        <v>0</v>
      </c>
      <c r="W45" s="386">
        <v>0</v>
      </c>
      <c r="X45" s="386">
        <v>0</v>
      </c>
      <c r="Y45" s="386">
        <v>0</v>
      </c>
      <c r="Z45" s="386">
        <v>0</v>
      </c>
      <c r="AA45" s="386">
        <v>0</v>
      </c>
      <c r="AB45" s="386">
        <v>0</v>
      </c>
      <c r="AC45" s="386">
        <v>0</v>
      </c>
      <c r="AD45" s="386">
        <v>0</v>
      </c>
      <c r="AE45" s="386">
        <v>0</v>
      </c>
      <c r="AF45" s="386">
        <v>0</v>
      </c>
      <c r="AG45" s="386">
        <v>0</v>
      </c>
      <c r="AH45" s="386">
        <v>0</v>
      </c>
      <c r="AI45" s="386">
        <v>0</v>
      </c>
      <c r="AJ45" s="457">
        <v>0</v>
      </c>
    </row>
    <row r="46" spans="1:36" x14ac:dyDescent="0.2">
      <c r="A46" s="219"/>
      <c r="B46" s="959"/>
      <c r="C46" s="773" t="s">
        <v>705</v>
      </c>
      <c r="D46" s="774" t="s">
        <v>287</v>
      </c>
      <c r="E46" s="687" t="s">
        <v>288</v>
      </c>
      <c r="F46" s="690" t="s">
        <v>271</v>
      </c>
      <c r="G46" s="690">
        <v>2</v>
      </c>
      <c r="H46" s="663">
        <v>0</v>
      </c>
      <c r="I46" s="761">
        <v>0</v>
      </c>
      <c r="J46" s="761">
        <v>0</v>
      </c>
      <c r="K46" s="761">
        <v>0</v>
      </c>
      <c r="L46" s="386">
        <v>0</v>
      </c>
      <c r="M46" s="386">
        <v>0</v>
      </c>
      <c r="N46" s="386">
        <v>0</v>
      </c>
      <c r="O46" s="386">
        <v>0</v>
      </c>
      <c r="P46" s="386">
        <v>0</v>
      </c>
      <c r="Q46" s="386">
        <v>0</v>
      </c>
      <c r="R46" s="386">
        <v>18.685918956428758</v>
      </c>
      <c r="S46" s="386">
        <v>19.016445077929689</v>
      </c>
      <c r="T46" s="386">
        <v>9.4881492952946473</v>
      </c>
      <c r="U46" s="386">
        <v>0</v>
      </c>
      <c r="V46" s="386">
        <v>0</v>
      </c>
      <c r="W46" s="386">
        <v>0</v>
      </c>
      <c r="X46" s="386">
        <v>0</v>
      </c>
      <c r="Y46" s="386">
        <v>0</v>
      </c>
      <c r="Z46" s="386">
        <v>0</v>
      </c>
      <c r="AA46" s="386">
        <v>0</v>
      </c>
      <c r="AB46" s="386">
        <v>0</v>
      </c>
      <c r="AC46" s="386">
        <v>0</v>
      </c>
      <c r="AD46" s="386">
        <v>0</v>
      </c>
      <c r="AE46" s="386">
        <v>0</v>
      </c>
      <c r="AF46" s="386">
        <v>0</v>
      </c>
      <c r="AG46" s="386">
        <v>0</v>
      </c>
      <c r="AH46" s="386">
        <v>0</v>
      </c>
      <c r="AI46" s="386">
        <v>0</v>
      </c>
      <c r="AJ46" s="457">
        <v>0</v>
      </c>
    </row>
    <row r="47" spans="1:36" x14ac:dyDescent="0.2">
      <c r="A47" s="219"/>
      <c r="B47" s="959"/>
      <c r="C47" s="773" t="s">
        <v>706</v>
      </c>
      <c r="D47" s="774" t="s">
        <v>290</v>
      </c>
      <c r="E47" s="687" t="s">
        <v>291</v>
      </c>
      <c r="F47" s="690" t="s">
        <v>271</v>
      </c>
      <c r="G47" s="690">
        <v>2</v>
      </c>
      <c r="H47" s="663">
        <v>0</v>
      </c>
      <c r="I47" s="761">
        <v>0</v>
      </c>
      <c r="J47" s="761">
        <v>0</v>
      </c>
      <c r="K47" s="761">
        <v>0</v>
      </c>
      <c r="L47" s="386">
        <v>0</v>
      </c>
      <c r="M47" s="386">
        <v>0</v>
      </c>
      <c r="N47" s="386">
        <v>0</v>
      </c>
      <c r="O47" s="386">
        <v>0</v>
      </c>
      <c r="P47" s="386">
        <v>0</v>
      </c>
      <c r="Q47" s="386">
        <v>0</v>
      </c>
      <c r="R47" s="386">
        <v>0</v>
      </c>
      <c r="S47" s="386">
        <v>0</v>
      </c>
      <c r="T47" s="386">
        <v>0</v>
      </c>
      <c r="U47" s="386">
        <v>0</v>
      </c>
      <c r="V47" s="386">
        <v>0</v>
      </c>
      <c r="W47" s="386">
        <v>0</v>
      </c>
      <c r="X47" s="386">
        <v>0</v>
      </c>
      <c r="Y47" s="386">
        <v>0</v>
      </c>
      <c r="Z47" s="386">
        <v>0</v>
      </c>
      <c r="AA47" s="386">
        <v>0</v>
      </c>
      <c r="AB47" s="386">
        <v>0</v>
      </c>
      <c r="AC47" s="386">
        <v>0</v>
      </c>
      <c r="AD47" s="386">
        <v>0</v>
      </c>
      <c r="AE47" s="386">
        <v>0</v>
      </c>
      <c r="AF47" s="386">
        <v>0</v>
      </c>
      <c r="AG47" s="386">
        <v>0</v>
      </c>
      <c r="AH47" s="386">
        <v>0</v>
      </c>
      <c r="AI47" s="386">
        <v>0</v>
      </c>
      <c r="AJ47" s="457">
        <v>0</v>
      </c>
    </row>
    <row r="48" spans="1:36" x14ac:dyDescent="0.2">
      <c r="A48" s="219"/>
      <c r="B48" s="959"/>
      <c r="C48" s="773" t="s">
        <v>707</v>
      </c>
      <c r="D48" s="774" t="s">
        <v>708</v>
      </c>
      <c r="E48" s="687" t="s">
        <v>294</v>
      </c>
      <c r="F48" s="690" t="s">
        <v>271</v>
      </c>
      <c r="G48" s="690">
        <v>2</v>
      </c>
      <c r="H48" s="663">
        <v>0</v>
      </c>
      <c r="I48" s="761">
        <v>0</v>
      </c>
      <c r="J48" s="761">
        <v>0</v>
      </c>
      <c r="K48" s="761">
        <v>0</v>
      </c>
      <c r="L48" s="386">
        <v>0</v>
      </c>
      <c r="M48" s="386">
        <v>0</v>
      </c>
      <c r="N48" s="386">
        <v>0</v>
      </c>
      <c r="O48" s="386">
        <v>0</v>
      </c>
      <c r="P48" s="386">
        <v>0</v>
      </c>
      <c r="Q48" s="386">
        <v>0</v>
      </c>
      <c r="R48" s="386">
        <v>0</v>
      </c>
      <c r="S48" s="386">
        <v>0</v>
      </c>
      <c r="T48" s="386">
        <v>0</v>
      </c>
      <c r="U48" s="386">
        <v>0</v>
      </c>
      <c r="V48" s="386">
        <v>0</v>
      </c>
      <c r="W48" s="386">
        <v>0</v>
      </c>
      <c r="X48" s="386">
        <v>0</v>
      </c>
      <c r="Y48" s="386">
        <v>0</v>
      </c>
      <c r="Z48" s="386">
        <v>0</v>
      </c>
      <c r="AA48" s="386">
        <v>0</v>
      </c>
      <c r="AB48" s="386">
        <v>0</v>
      </c>
      <c r="AC48" s="386">
        <v>0</v>
      </c>
      <c r="AD48" s="386">
        <v>0</v>
      </c>
      <c r="AE48" s="386">
        <v>0</v>
      </c>
      <c r="AF48" s="386">
        <v>0</v>
      </c>
      <c r="AG48" s="386">
        <v>0</v>
      </c>
      <c r="AH48" s="386">
        <v>0</v>
      </c>
      <c r="AI48" s="386">
        <v>0</v>
      </c>
      <c r="AJ48" s="457">
        <v>0</v>
      </c>
    </row>
    <row r="49" spans="1:36" x14ac:dyDescent="0.2">
      <c r="A49" s="219"/>
      <c r="B49" s="959"/>
      <c r="C49" s="773" t="s">
        <v>709</v>
      </c>
      <c r="D49" s="774" t="s">
        <v>296</v>
      </c>
      <c r="E49" s="687" t="s">
        <v>297</v>
      </c>
      <c r="F49" s="690" t="s">
        <v>271</v>
      </c>
      <c r="G49" s="690">
        <v>2</v>
      </c>
      <c r="H49" s="663">
        <v>0</v>
      </c>
      <c r="I49" s="761">
        <v>-2.1054181021827389E-2</v>
      </c>
      <c r="J49" s="761">
        <v>-2.0647056154040912E-2</v>
      </c>
      <c r="K49" s="761">
        <v>-2.021880214268458E-2</v>
      </c>
      <c r="L49" s="386">
        <v>-1.9889656156381535E-2</v>
      </c>
      <c r="M49" s="386">
        <v>-1.9553175908986305E-2</v>
      </c>
      <c r="N49" s="386">
        <v>-1.9262651767268834E-2</v>
      </c>
      <c r="O49" s="386">
        <v>-1.8951014574689905E-2</v>
      </c>
      <c r="P49" s="386">
        <v>-1.8644658874181916E-2</v>
      </c>
      <c r="Q49" s="386">
        <v>-1.8532909325047513E-2</v>
      </c>
      <c r="R49" s="386">
        <v>-1.8233381641861342E-2</v>
      </c>
      <c r="S49" s="386">
        <v>-1.7974174925584521E-2</v>
      </c>
      <c r="T49" s="386">
        <v>-1.7720456542621832E-2</v>
      </c>
      <c r="U49" s="386">
        <v>-1.7472072635377117E-2</v>
      </c>
      <c r="V49" s="386">
        <v>-1.722887470015121E-2</v>
      </c>
      <c r="W49" s="386">
        <v>-1.7307002341105545E-2</v>
      </c>
      <c r="X49" s="386">
        <v>-1.7107427120485227E-2</v>
      </c>
      <c r="Y49" s="386">
        <v>-1.6911284204354161E-2</v>
      </c>
      <c r="Z49" s="386">
        <v>-1.6718495336048363E-2</v>
      </c>
      <c r="AA49" s="386">
        <v>-1.6528984476630284E-2</v>
      </c>
      <c r="AB49" s="386">
        <v>-1.6335481158930635E-2</v>
      </c>
      <c r="AC49" s="386">
        <v>-1.6151756247214509E-2</v>
      </c>
      <c r="AD49" s="386">
        <v>-1.5971113529813011E-2</v>
      </c>
      <c r="AE49" s="386">
        <v>-1.5793484446956427E-2</v>
      </c>
      <c r="AF49" s="386">
        <v>-1.5618802334807697E-2</v>
      </c>
      <c r="AG49" s="386">
        <v>-1.5447002362467174E-2</v>
      </c>
      <c r="AH49" s="386">
        <v>-1.5278021472331602E-2</v>
      </c>
      <c r="AI49" s="386">
        <v>-1.5111798321653623E-2</v>
      </c>
      <c r="AJ49" s="457">
        <v>-1.4948273227470053E-2</v>
      </c>
    </row>
    <row r="50" spans="1:36" x14ac:dyDescent="0.2">
      <c r="A50" s="219"/>
      <c r="B50" s="959"/>
      <c r="C50" s="773" t="s">
        <v>710</v>
      </c>
      <c r="D50" s="774" t="s">
        <v>299</v>
      </c>
      <c r="E50" s="687" t="s">
        <v>276</v>
      </c>
      <c r="F50" s="690" t="s">
        <v>271</v>
      </c>
      <c r="G50" s="690">
        <v>2</v>
      </c>
      <c r="H50" s="663">
        <v>2.2081195890410963</v>
      </c>
      <c r="I50" s="761">
        <v>2.2081195890410963</v>
      </c>
      <c r="J50" s="761">
        <v>2.2081195890410963</v>
      </c>
      <c r="K50" s="761">
        <v>2.2081195890410963</v>
      </c>
      <c r="L50" s="386">
        <v>2.2081195890410963</v>
      </c>
      <c r="M50" s="386">
        <v>2.2081195890410963</v>
      </c>
      <c r="N50" s="386">
        <v>2.2081195890410963</v>
      </c>
      <c r="O50" s="386">
        <v>2.2081195890410963</v>
      </c>
      <c r="P50" s="386">
        <v>2.2081195890410963</v>
      </c>
      <c r="Q50" s="386">
        <v>2.2081195890410963</v>
      </c>
      <c r="R50" s="386">
        <v>2.2081195890410963</v>
      </c>
      <c r="S50" s="386">
        <v>2.2081195890410963</v>
      </c>
      <c r="T50" s="386">
        <v>5.7042126027397266</v>
      </c>
      <c r="U50" s="386">
        <v>5.7042126027397266</v>
      </c>
      <c r="V50" s="386">
        <v>5.7042126027397266</v>
      </c>
      <c r="W50" s="386">
        <v>5.7042126027397266</v>
      </c>
      <c r="X50" s="386">
        <v>5.7042126027397266</v>
      </c>
      <c r="Y50" s="386">
        <v>5.7042126027397266</v>
      </c>
      <c r="Z50" s="386">
        <v>5.7042126027397266</v>
      </c>
      <c r="AA50" s="386">
        <v>5.7042126027397266</v>
      </c>
      <c r="AB50" s="386">
        <v>5.7042126027397266</v>
      </c>
      <c r="AC50" s="386">
        <v>5.7042126027397266</v>
      </c>
      <c r="AD50" s="386">
        <v>5.7042126027397266</v>
      </c>
      <c r="AE50" s="386">
        <v>5.7042126027397266</v>
      </c>
      <c r="AF50" s="386">
        <v>5.7042126027397266</v>
      </c>
      <c r="AG50" s="386">
        <v>5.7042126027397266</v>
      </c>
      <c r="AH50" s="386">
        <v>5.7042126027397266</v>
      </c>
      <c r="AI50" s="386">
        <v>5.7042126027397266</v>
      </c>
      <c r="AJ50" s="457">
        <v>5.7042126027397266</v>
      </c>
    </row>
    <row r="51" spans="1:36" x14ac:dyDescent="0.2">
      <c r="A51" s="219"/>
      <c r="B51" s="959"/>
      <c r="C51" s="773" t="s">
        <v>711</v>
      </c>
      <c r="D51" s="774" t="s">
        <v>301</v>
      </c>
      <c r="E51" s="687" t="s">
        <v>302</v>
      </c>
      <c r="F51" s="690" t="s">
        <v>271</v>
      </c>
      <c r="G51" s="690">
        <v>2</v>
      </c>
      <c r="H51" s="663">
        <v>57.702000273972601</v>
      </c>
      <c r="I51" s="761">
        <v>56.652783947179522</v>
      </c>
      <c r="J51" s="761">
        <v>55.60532020271723</v>
      </c>
      <c r="K51" s="761">
        <v>54.559609016133074</v>
      </c>
      <c r="L51" s="386">
        <v>53.556210886245829</v>
      </c>
      <c r="M51" s="386">
        <v>52.572227367508951</v>
      </c>
      <c r="N51" s="386">
        <v>51.607206722091291</v>
      </c>
      <c r="O51" s="386">
        <v>50.660775196329887</v>
      </c>
      <c r="P51" s="386">
        <v>49.732536085992322</v>
      </c>
      <c r="Q51" s="386">
        <v>48.821890164298587</v>
      </c>
      <c r="R51" s="386">
        <v>29.242815290802842</v>
      </c>
      <c r="S51" s="386">
        <v>9.6828689209980769</v>
      </c>
      <c r="T51" s="386">
        <v>0</v>
      </c>
      <c r="U51" s="386">
        <v>0</v>
      </c>
      <c r="V51" s="386">
        <v>0</v>
      </c>
      <c r="W51" s="386">
        <v>0</v>
      </c>
      <c r="X51" s="386">
        <v>0</v>
      </c>
      <c r="Y51" s="386">
        <v>0</v>
      </c>
      <c r="Z51" s="386">
        <v>0</v>
      </c>
      <c r="AA51" s="386">
        <v>0</v>
      </c>
      <c r="AB51" s="386">
        <v>0</v>
      </c>
      <c r="AC51" s="386">
        <v>0</v>
      </c>
      <c r="AD51" s="386">
        <v>0</v>
      </c>
      <c r="AE51" s="386">
        <v>0</v>
      </c>
      <c r="AF51" s="386">
        <v>0</v>
      </c>
      <c r="AG51" s="386">
        <v>0</v>
      </c>
      <c r="AH51" s="386">
        <v>0</v>
      </c>
      <c r="AI51" s="386">
        <v>0</v>
      </c>
      <c r="AJ51" s="457">
        <v>0</v>
      </c>
    </row>
    <row r="52" spans="1:36" x14ac:dyDescent="0.2">
      <c r="A52" s="219"/>
      <c r="B52" s="959"/>
      <c r="C52" s="773" t="s">
        <v>712</v>
      </c>
      <c r="D52" s="774" t="s">
        <v>304</v>
      </c>
      <c r="E52" s="687" t="s">
        <v>276</v>
      </c>
      <c r="F52" s="690" t="s">
        <v>271</v>
      </c>
      <c r="G52" s="690">
        <v>2</v>
      </c>
      <c r="H52" s="663">
        <v>3.4960930136986299</v>
      </c>
      <c r="I52" s="761">
        <v>3.4960930136986299</v>
      </c>
      <c r="J52" s="761">
        <v>3.4960930136986299</v>
      </c>
      <c r="K52" s="761">
        <v>3.4960930136986299</v>
      </c>
      <c r="L52" s="386">
        <v>3.4960930136986299</v>
      </c>
      <c r="M52" s="386">
        <v>3.4960930136986299</v>
      </c>
      <c r="N52" s="386">
        <v>3.4960930136986299</v>
      </c>
      <c r="O52" s="386">
        <v>3.4960930136986299</v>
      </c>
      <c r="P52" s="386">
        <v>3.4960930136986299</v>
      </c>
      <c r="Q52" s="386">
        <v>3.4960930136986299</v>
      </c>
      <c r="R52" s="386">
        <v>3.4960930136986299</v>
      </c>
      <c r="S52" s="386">
        <v>3.4960930136986299</v>
      </c>
      <c r="T52" s="386">
        <v>0</v>
      </c>
      <c r="U52" s="386">
        <v>0</v>
      </c>
      <c r="V52" s="386">
        <v>0</v>
      </c>
      <c r="W52" s="386">
        <v>0</v>
      </c>
      <c r="X52" s="386">
        <v>0</v>
      </c>
      <c r="Y52" s="386">
        <v>0</v>
      </c>
      <c r="Z52" s="386">
        <v>0</v>
      </c>
      <c r="AA52" s="386">
        <v>0</v>
      </c>
      <c r="AB52" s="386">
        <v>0</v>
      </c>
      <c r="AC52" s="386">
        <v>0</v>
      </c>
      <c r="AD52" s="386">
        <v>0</v>
      </c>
      <c r="AE52" s="386">
        <v>0</v>
      </c>
      <c r="AF52" s="386">
        <v>0</v>
      </c>
      <c r="AG52" s="386">
        <v>0</v>
      </c>
      <c r="AH52" s="386">
        <v>0</v>
      </c>
      <c r="AI52" s="386">
        <v>0</v>
      </c>
      <c r="AJ52" s="457">
        <v>0</v>
      </c>
    </row>
    <row r="53" spans="1:36" ht="15.75" thickBot="1" x14ac:dyDescent="0.25">
      <c r="A53" s="219"/>
      <c r="B53" s="960"/>
      <c r="C53" s="695" t="s">
        <v>713</v>
      </c>
      <c r="D53" s="861" t="s">
        <v>306</v>
      </c>
      <c r="E53" s="696" t="s">
        <v>714</v>
      </c>
      <c r="F53" s="862" t="s">
        <v>271</v>
      </c>
      <c r="G53" s="862">
        <v>2</v>
      </c>
      <c r="H53" s="665">
        <f>H40+H41+H42+H43+H50+H51+H52</f>
        <v>109.9998298630137</v>
      </c>
      <c r="I53" s="760">
        <f t="shared" ref="I53:AJ53" si="10">I40+I41+I42+I43+I50+I51+I52</f>
        <v>110.9026882510107</v>
      </c>
      <c r="J53" s="760">
        <f t="shared" si="10"/>
        <v>111.82265994048582</v>
      </c>
      <c r="K53" s="760">
        <f t="shared" si="10"/>
        <v>112.79572860566306</v>
      </c>
      <c r="L53" s="697">
        <f t="shared" si="10"/>
        <v>113.67573188608732</v>
      </c>
      <c r="M53" s="697">
        <f t="shared" si="10"/>
        <v>114.53378611248347</v>
      </c>
      <c r="N53" s="697">
        <f t="shared" si="10"/>
        <v>115.34886941282062</v>
      </c>
      <c r="O53" s="697">
        <f t="shared" si="10"/>
        <v>116.15979247903257</v>
      </c>
      <c r="P53" s="697">
        <f t="shared" si="10"/>
        <v>116.96958263270622</v>
      </c>
      <c r="Q53" s="697">
        <f t="shared" si="10"/>
        <v>117.6669358655425</v>
      </c>
      <c r="R53" s="697">
        <f t="shared" si="10"/>
        <v>118.38720352482675</v>
      </c>
      <c r="S53" s="697">
        <f t="shared" si="10"/>
        <v>119.10747235451363</v>
      </c>
      <c r="T53" s="697">
        <f t="shared" si="10"/>
        <v>119.82774234935776</v>
      </c>
      <c r="U53" s="697">
        <f t="shared" si="10"/>
        <v>120.57535896132195</v>
      </c>
      <c r="V53" s="697">
        <f t="shared" si="10"/>
        <v>121.32259610015963</v>
      </c>
      <c r="W53" s="697">
        <f t="shared" si="10"/>
        <v>121.94702618570955</v>
      </c>
      <c r="X53" s="697">
        <f t="shared" si="10"/>
        <v>122.57114506164406</v>
      </c>
      <c r="Y53" s="697">
        <f t="shared" si="10"/>
        <v>123.19495809481376</v>
      </c>
      <c r="Z53" s="697">
        <f t="shared" si="10"/>
        <v>123.81847052963111</v>
      </c>
      <c r="AA53" s="697">
        <f t="shared" si="10"/>
        <v>124.44168749154099</v>
      </c>
      <c r="AB53" s="697">
        <f t="shared" si="10"/>
        <v>125.06682153772913</v>
      </c>
      <c r="AC53" s="697">
        <f t="shared" si="10"/>
        <v>125.69166915678612</v>
      </c>
      <c r="AD53" s="697">
        <f t="shared" si="10"/>
        <v>126.31623516780706</v>
      </c>
      <c r="AE53" s="697">
        <f t="shared" si="10"/>
        <v>126.94052428262333</v>
      </c>
      <c r="AF53" s="697">
        <f t="shared" si="10"/>
        <v>127.56454110876894</v>
      </c>
      <c r="AG53" s="697">
        <f t="shared" si="10"/>
        <v>128.18829015234945</v>
      </c>
      <c r="AH53" s="697">
        <f t="shared" si="10"/>
        <v>128.81177582081631</v>
      </c>
      <c r="AI53" s="697">
        <f t="shared" si="10"/>
        <v>129.43500242565096</v>
      </c>
      <c r="AJ53" s="698">
        <f t="shared" si="10"/>
        <v>130.05797418496141</v>
      </c>
    </row>
    <row r="54" spans="1:36" ht="15.75" customHeight="1" x14ac:dyDescent="0.2">
      <c r="A54" s="219"/>
      <c r="B54" s="956" t="s">
        <v>308</v>
      </c>
      <c r="C54" s="771" t="s">
        <v>715</v>
      </c>
      <c r="D54" s="896" t="s">
        <v>310</v>
      </c>
      <c r="E54" s="859" t="s">
        <v>302</v>
      </c>
      <c r="F54" s="688" t="s">
        <v>271</v>
      </c>
      <c r="G54" s="688">
        <v>2</v>
      </c>
      <c r="H54" s="689">
        <v>3.8210000000000002</v>
      </c>
      <c r="I54" s="759">
        <v>3.8210000000000002</v>
      </c>
      <c r="J54" s="759">
        <v>3.8210000000000002</v>
      </c>
      <c r="K54" s="759">
        <v>3.8210000000000002</v>
      </c>
      <c r="L54" s="455">
        <v>3.8210000000000002</v>
      </c>
      <c r="M54" s="455">
        <v>3.8210000000000002</v>
      </c>
      <c r="N54" s="455">
        <v>3.8210000000000002</v>
      </c>
      <c r="O54" s="455">
        <v>3.8210000000000002</v>
      </c>
      <c r="P54" s="455">
        <v>3.8210000000000002</v>
      </c>
      <c r="Q54" s="455">
        <v>3.8210000000000002</v>
      </c>
      <c r="R54" s="455">
        <v>3.8210000000000002</v>
      </c>
      <c r="S54" s="455">
        <v>3.8210000000000002</v>
      </c>
      <c r="T54" s="455">
        <v>3.8210000000000002</v>
      </c>
      <c r="U54" s="455">
        <v>3.8210000000000002</v>
      </c>
      <c r="V54" s="455">
        <v>3.8210000000000002</v>
      </c>
      <c r="W54" s="455">
        <v>3.8210000000000002</v>
      </c>
      <c r="X54" s="455">
        <v>3.8210000000000002</v>
      </c>
      <c r="Y54" s="455">
        <v>3.8210000000000002</v>
      </c>
      <c r="Z54" s="455">
        <v>3.8210000000000002</v>
      </c>
      <c r="AA54" s="455">
        <v>3.8210000000000002</v>
      </c>
      <c r="AB54" s="455">
        <v>3.8210000000000002</v>
      </c>
      <c r="AC54" s="455">
        <v>3.8210000000000002</v>
      </c>
      <c r="AD54" s="455">
        <v>3.8210000000000002</v>
      </c>
      <c r="AE54" s="455">
        <v>3.8210000000000002</v>
      </c>
      <c r="AF54" s="455">
        <v>3.8210000000000002</v>
      </c>
      <c r="AG54" s="455">
        <v>3.8210000000000002</v>
      </c>
      <c r="AH54" s="455">
        <v>3.8210000000000002</v>
      </c>
      <c r="AI54" s="455">
        <v>3.8210000000000002</v>
      </c>
      <c r="AJ54" s="456">
        <v>3.8210000000000002</v>
      </c>
    </row>
    <row r="55" spans="1:36" x14ac:dyDescent="0.2">
      <c r="A55" s="219"/>
      <c r="B55" s="959"/>
      <c r="C55" s="773" t="s">
        <v>716</v>
      </c>
      <c r="D55" s="897" t="s">
        <v>312</v>
      </c>
      <c r="E55" s="687" t="s">
        <v>302</v>
      </c>
      <c r="F55" s="690" t="s">
        <v>271</v>
      </c>
      <c r="G55" s="690">
        <v>2</v>
      </c>
      <c r="H55" s="663">
        <v>0</v>
      </c>
      <c r="I55" s="761">
        <v>0</v>
      </c>
      <c r="J55" s="761">
        <v>0</v>
      </c>
      <c r="K55" s="761">
        <v>0</v>
      </c>
      <c r="L55" s="386">
        <v>0</v>
      </c>
      <c r="M55" s="386">
        <v>0</v>
      </c>
      <c r="N55" s="386">
        <v>0</v>
      </c>
      <c r="O55" s="386">
        <v>0</v>
      </c>
      <c r="P55" s="386">
        <v>0</v>
      </c>
      <c r="Q55" s="386">
        <v>0</v>
      </c>
      <c r="R55" s="386">
        <v>0</v>
      </c>
      <c r="S55" s="386">
        <v>0</v>
      </c>
      <c r="T55" s="386">
        <v>0</v>
      </c>
      <c r="U55" s="386">
        <v>0</v>
      </c>
      <c r="V55" s="386">
        <v>0</v>
      </c>
      <c r="W55" s="386">
        <v>0</v>
      </c>
      <c r="X55" s="386">
        <v>0</v>
      </c>
      <c r="Y55" s="386">
        <v>0</v>
      </c>
      <c r="Z55" s="386">
        <v>0</v>
      </c>
      <c r="AA55" s="386">
        <v>0</v>
      </c>
      <c r="AB55" s="386">
        <v>0</v>
      </c>
      <c r="AC55" s="386">
        <v>0</v>
      </c>
      <c r="AD55" s="386">
        <v>0</v>
      </c>
      <c r="AE55" s="386">
        <v>0</v>
      </c>
      <c r="AF55" s="386">
        <v>0</v>
      </c>
      <c r="AG55" s="386">
        <v>0</v>
      </c>
      <c r="AH55" s="386">
        <v>0</v>
      </c>
      <c r="AI55" s="386">
        <v>0</v>
      </c>
      <c r="AJ55" s="457">
        <v>0</v>
      </c>
    </row>
    <row r="56" spans="1:36" x14ac:dyDescent="0.2">
      <c r="A56" s="191"/>
      <c r="B56" s="959"/>
      <c r="C56" s="773" t="s">
        <v>717</v>
      </c>
      <c r="D56" s="897" t="s">
        <v>314</v>
      </c>
      <c r="E56" s="687" t="s">
        <v>302</v>
      </c>
      <c r="F56" s="690" t="s">
        <v>271</v>
      </c>
      <c r="G56" s="690">
        <v>2</v>
      </c>
      <c r="H56" s="663">
        <v>84.313414420262049</v>
      </c>
      <c r="I56" s="761">
        <v>88.263109412462569</v>
      </c>
      <c r="J56" s="761">
        <v>92.227749036563665</v>
      </c>
      <c r="K56" s="761">
        <v>96.225935275375065</v>
      </c>
      <c r="L56" s="386">
        <v>99.9916751503672</v>
      </c>
      <c r="M56" s="386">
        <v>103.69810505018505</v>
      </c>
      <c r="N56" s="386">
        <v>107.26808248153262</v>
      </c>
      <c r="O56" s="386">
        <v>110.81642154682238</v>
      </c>
      <c r="P56" s="386">
        <v>114.28376693134911</v>
      </c>
      <c r="Q56" s="386">
        <v>117.57383696554818</v>
      </c>
      <c r="R56" s="386">
        <v>170.15605860305951</v>
      </c>
      <c r="S56" s="386">
        <v>222.95985494701247</v>
      </c>
      <c r="T56" s="386">
        <v>249.69313260912168</v>
      </c>
      <c r="U56" s="386">
        <v>250.89106427209202</v>
      </c>
      <c r="V56" s="386">
        <v>252.07431196232315</v>
      </c>
      <c r="W56" s="386">
        <v>253.19323259329045</v>
      </c>
      <c r="X56" s="386">
        <v>254.35242681030826</v>
      </c>
      <c r="Y56" s="386">
        <v>255.53101837403079</v>
      </c>
      <c r="Z56" s="386">
        <v>256.63864217346929</v>
      </c>
      <c r="AA56" s="386">
        <v>257.74794523164843</v>
      </c>
      <c r="AB56" s="386">
        <v>258.89886719111934</v>
      </c>
      <c r="AC56" s="386">
        <v>260.01052693628122</v>
      </c>
      <c r="AD56" s="386">
        <v>261.09191231789464</v>
      </c>
      <c r="AE56" s="386">
        <v>262.21225459404599</v>
      </c>
      <c r="AF56" s="386">
        <v>263.35407420784247</v>
      </c>
      <c r="AG56" s="386">
        <v>264.49443401148341</v>
      </c>
      <c r="AH56" s="386">
        <v>265.62510945363636</v>
      </c>
      <c r="AI56" s="386">
        <v>266.75630966414565</v>
      </c>
      <c r="AJ56" s="457">
        <v>267.90101073328128</v>
      </c>
    </row>
    <row r="57" spans="1:36" x14ac:dyDescent="0.2">
      <c r="A57" s="191"/>
      <c r="B57" s="959"/>
      <c r="C57" s="773" t="s">
        <v>718</v>
      </c>
      <c r="D57" s="774" t="s">
        <v>316</v>
      </c>
      <c r="E57" s="687" t="s">
        <v>302</v>
      </c>
      <c r="F57" s="690" t="s">
        <v>271</v>
      </c>
      <c r="G57" s="690">
        <v>2</v>
      </c>
      <c r="H57" s="663">
        <v>150.56562197984212</v>
      </c>
      <c r="I57" s="761">
        <v>147.87731745677672</v>
      </c>
      <c r="J57" s="761">
        <v>145.20298780887518</v>
      </c>
      <c r="K57" s="761">
        <v>142.44347433998388</v>
      </c>
      <c r="L57" s="386">
        <v>139.91678888462576</v>
      </c>
      <c r="M57" s="386">
        <v>137.50095519829273</v>
      </c>
      <c r="N57" s="386">
        <v>135.14837356532007</v>
      </c>
      <c r="O57" s="386">
        <v>132.88111809439832</v>
      </c>
      <c r="P57" s="386">
        <v>130.61498656038063</v>
      </c>
      <c r="Q57" s="386">
        <v>128.53216998341182</v>
      </c>
      <c r="R57" s="386">
        <v>77.154864198633419</v>
      </c>
      <c r="S57" s="386">
        <v>25.552940050945917</v>
      </c>
      <c r="T57" s="386">
        <v>0</v>
      </c>
      <c r="U57" s="386">
        <v>0</v>
      </c>
      <c r="V57" s="386">
        <v>0</v>
      </c>
      <c r="W57" s="386">
        <v>0</v>
      </c>
      <c r="X57" s="386">
        <v>0</v>
      </c>
      <c r="Y57" s="386">
        <v>0</v>
      </c>
      <c r="Z57" s="386">
        <v>0</v>
      </c>
      <c r="AA57" s="386">
        <v>0</v>
      </c>
      <c r="AB57" s="386">
        <v>0</v>
      </c>
      <c r="AC57" s="386">
        <v>0</v>
      </c>
      <c r="AD57" s="386">
        <v>0</v>
      </c>
      <c r="AE57" s="386">
        <v>0</v>
      </c>
      <c r="AF57" s="386">
        <v>0</v>
      </c>
      <c r="AG57" s="386">
        <v>0</v>
      </c>
      <c r="AH57" s="386">
        <v>0</v>
      </c>
      <c r="AI57" s="386">
        <v>0</v>
      </c>
      <c r="AJ57" s="457">
        <v>0</v>
      </c>
    </row>
    <row r="58" spans="1:36" ht="15.75" thickBot="1" x14ac:dyDescent="0.25">
      <c r="A58" s="191"/>
      <c r="B58" s="960"/>
      <c r="C58" s="693" t="s">
        <v>719</v>
      </c>
      <c r="D58" s="706" t="s">
        <v>318</v>
      </c>
      <c r="E58" s="694" t="s">
        <v>720</v>
      </c>
      <c r="F58" s="708" t="s">
        <v>271</v>
      </c>
      <c r="G58" s="708">
        <v>2</v>
      </c>
      <c r="H58" s="682">
        <f t="shared" ref="H58:AJ58" si="11">H56+H57+H54+H55</f>
        <v>238.70003640010415</v>
      </c>
      <c r="I58" s="763">
        <f t="shared" si="11"/>
        <v>239.96142686923929</v>
      </c>
      <c r="J58" s="763">
        <f t="shared" si="11"/>
        <v>241.25173684543884</v>
      </c>
      <c r="K58" s="763">
        <f t="shared" si="11"/>
        <v>242.49040961535894</v>
      </c>
      <c r="L58" s="459">
        <f t="shared" si="11"/>
        <v>243.72946403499296</v>
      </c>
      <c r="M58" s="459">
        <f t="shared" si="11"/>
        <v>245.02006024847779</v>
      </c>
      <c r="N58" s="459">
        <f t="shared" si="11"/>
        <v>246.23745604685269</v>
      </c>
      <c r="O58" s="459">
        <f t="shared" si="11"/>
        <v>247.51853964122071</v>
      </c>
      <c r="P58" s="459">
        <f t="shared" si="11"/>
        <v>248.71975349172973</v>
      </c>
      <c r="Q58" s="459">
        <f t="shared" si="11"/>
        <v>249.92700694895998</v>
      </c>
      <c r="R58" s="459">
        <f t="shared" si="11"/>
        <v>251.13192280169292</v>
      </c>
      <c r="S58" s="459">
        <f t="shared" si="11"/>
        <v>252.33379499795839</v>
      </c>
      <c r="T58" s="459">
        <f t="shared" si="11"/>
        <v>253.51413260912167</v>
      </c>
      <c r="U58" s="459">
        <f t="shared" si="11"/>
        <v>254.71206427209202</v>
      </c>
      <c r="V58" s="459">
        <f t="shared" si="11"/>
        <v>255.89531196232315</v>
      </c>
      <c r="W58" s="459">
        <f t="shared" si="11"/>
        <v>257.01423259329044</v>
      </c>
      <c r="X58" s="459">
        <f t="shared" si="11"/>
        <v>258.17342681030829</v>
      </c>
      <c r="Y58" s="459">
        <f t="shared" si="11"/>
        <v>259.35201837403082</v>
      </c>
      <c r="Z58" s="459">
        <f t="shared" si="11"/>
        <v>260.45964217346932</v>
      </c>
      <c r="AA58" s="459">
        <f t="shared" si="11"/>
        <v>261.56894523164846</v>
      </c>
      <c r="AB58" s="459">
        <f t="shared" si="11"/>
        <v>262.71986719111936</v>
      </c>
      <c r="AC58" s="459">
        <f t="shared" si="11"/>
        <v>263.83152693628125</v>
      </c>
      <c r="AD58" s="459">
        <f t="shared" si="11"/>
        <v>264.91291231789467</v>
      </c>
      <c r="AE58" s="459">
        <f t="shared" si="11"/>
        <v>266.03325459404601</v>
      </c>
      <c r="AF58" s="459">
        <f t="shared" si="11"/>
        <v>267.1750742078425</v>
      </c>
      <c r="AG58" s="459">
        <f t="shared" si="11"/>
        <v>268.31543401148343</v>
      </c>
      <c r="AH58" s="459">
        <f t="shared" si="11"/>
        <v>269.44610945363638</v>
      </c>
      <c r="AI58" s="459">
        <f t="shared" si="11"/>
        <v>270.57730966414567</v>
      </c>
      <c r="AJ58" s="454">
        <f t="shared" si="11"/>
        <v>271.72201073328131</v>
      </c>
    </row>
    <row r="59" spans="1:36" ht="25.5" customHeight="1" x14ac:dyDescent="0.2">
      <c r="A59" s="191"/>
      <c r="B59" s="956" t="s">
        <v>320</v>
      </c>
      <c r="C59" s="863" t="s">
        <v>721</v>
      </c>
      <c r="D59" s="898" t="s">
        <v>322</v>
      </c>
      <c r="E59" s="845" t="s">
        <v>722</v>
      </c>
      <c r="F59" s="701" t="s">
        <v>324</v>
      </c>
      <c r="G59" s="702">
        <v>1</v>
      </c>
      <c r="H59" s="846">
        <f>H56/H43</f>
        <v>2.1293327318634394</v>
      </c>
      <c r="I59" s="847">
        <f t="shared" ref="I59:AJ59" si="12">I56/I43</f>
        <v>2.1251637842354936</v>
      </c>
      <c r="J59" s="847">
        <f t="shared" si="12"/>
        <v>2.1209605975943608</v>
      </c>
      <c r="K59" s="847">
        <f t="shared" si="12"/>
        <v>2.1154662944121343</v>
      </c>
      <c r="L59" s="848">
        <f t="shared" si="12"/>
        <v>2.1115602311851389</v>
      </c>
      <c r="M59" s="848">
        <f t="shared" si="12"/>
        <v>2.1085175634763642</v>
      </c>
      <c r="N59" s="848">
        <f t="shared" si="12"/>
        <v>2.1055742773373738</v>
      </c>
      <c r="O59" s="848">
        <f t="shared" si="12"/>
        <v>2.1033253451719927</v>
      </c>
      <c r="P59" s="848">
        <f t="shared" si="12"/>
        <v>2.1004780826171223</v>
      </c>
      <c r="Q59" s="848">
        <f t="shared" si="12"/>
        <v>2.0995109642468419</v>
      </c>
      <c r="R59" s="848">
        <f t="shared" si="12"/>
        <v>2.2305587257167483</v>
      </c>
      <c r="S59" s="848">
        <f t="shared" si="12"/>
        <v>2.3093067260099192</v>
      </c>
      <c r="T59" s="848">
        <f t="shared" si="12"/>
        <v>2.3349847771172723</v>
      </c>
      <c r="U59" s="848">
        <f t="shared" si="12"/>
        <v>2.3302417340261949</v>
      </c>
      <c r="V59" s="848">
        <f t="shared" si="12"/>
        <v>2.3254354294150472</v>
      </c>
      <c r="W59" s="848">
        <f t="shared" si="12"/>
        <v>2.3227179343571351</v>
      </c>
      <c r="X59" s="848">
        <f t="shared" si="12"/>
        <v>2.3204046312268884</v>
      </c>
      <c r="Y59" s="848">
        <f t="shared" si="12"/>
        <v>2.3182992968807472</v>
      </c>
      <c r="Z59" s="848">
        <f t="shared" si="12"/>
        <v>2.3155830411965006</v>
      </c>
      <c r="AA59" s="848">
        <f t="shared" si="12"/>
        <v>2.3129176317049995</v>
      </c>
      <c r="AB59" s="848">
        <f t="shared" si="12"/>
        <v>2.31061305193515</v>
      </c>
      <c r="AC59" s="848">
        <f t="shared" si="12"/>
        <v>2.3079907782269973</v>
      </c>
      <c r="AD59" s="848">
        <f t="shared" si="12"/>
        <v>2.305135168782686</v>
      </c>
      <c r="AE59" s="848">
        <f t="shared" si="12"/>
        <v>2.3026578137631177</v>
      </c>
      <c r="AF59" s="848">
        <f t="shared" si="12"/>
        <v>2.3003998877912601</v>
      </c>
      <c r="AG59" s="848">
        <f t="shared" si="12"/>
        <v>2.2981585083777101</v>
      </c>
      <c r="AH59" s="848">
        <f t="shared" si="12"/>
        <v>2.2958622247477138</v>
      </c>
      <c r="AI59" s="848">
        <f t="shared" si="12"/>
        <v>2.2935995758108523</v>
      </c>
      <c r="AJ59" s="460">
        <f t="shared" si="12"/>
        <v>2.2914809300089347</v>
      </c>
    </row>
    <row r="60" spans="1:36" ht="15.75" thickBot="1" x14ac:dyDescent="0.25">
      <c r="A60" s="191"/>
      <c r="B60" s="951"/>
      <c r="C60" s="693" t="s">
        <v>723</v>
      </c>
      <c r="D60" s="706" t="s">
        <v>326</v>
      </c>
      <c r="E60" s="694" t="s">
        <v>327</v>
      </c>
      <c r="F60" s="707" t="s">
        <v>324</v>
      </c>
      <c r="G60" s="708">
        <v>1</v>
      </c>
      <c r="H60" s="864">
        <f>H57/H51</f>
        <v>2.60936572848337</v>
      </c>
      <c r="I60" s="778">
        <f t="shared" ref="I60:S60" si="13">I57/I51</f>
        <v>2.610239200153885</v>
      </c>
      <c r="J60" s="778">
        <f t="shared" si="13"/>
        <v>2.6113146598116277</v>
      </c>
      <c r="K60" s="778">
        <f t="shared" si="13"/>
        <v>2.6107862007930422</v>
      </c>
      <c r="L60" s="461">
        <f>L57/L51</f>
        <v>2.6125221812613115</v>
      </c>
      <c r="M60" s="461">
        <f t="shared" si="13"/>
        <v>2.6154675592701255</v>
      </c>
      <c r="N60" s="461">
        <f t="shared" si="13"/>
        <v>2.6187887729150749</v>
      </c>
      <c r="O60" s="461">
        <f t="shared" si="13"/>
        <v>2.6229586416598076</v>
      </c>
      <c r="P60" s="461">
        <f t="shared" si="13"/>
        <v>2.6263488018092382</v>
      </c>
      <c r="Q60" s="461">
        <f t="shared" si="13"/>
        <v>2.6326750060447686</v>
      </c>
      <c r="R60" s="461">
        <f t="shared" si="13"/>
        <v>2.6384212132577876</v>
      </c>
      <c r="S60" s="461">
        <f t="shared" si="13"/>
        <v>2.6389844021881075</v>
      </c>
      <c r="T60" s="461" t="s">
        <v>637</v>
      </c>
      <c r="U60" s="461" t="s">
        <v>637</v>
      </c>
      <c r="V60" s="461" t="s">
        <v>637</v>
      </c>
      <c r="W60" s="461" t="s">
        <v>637</v>
      </c>
      <c r="X60" s="461" t="s">
        <v>637</v>
      </c>
      <c r="Y60" s="461" t="s">
        <v>637</v>
      </c>
      <c r="Z60" s="461" t="s">
        <v>637</v>
      </c>
      <c r="AA60" s="461" t="s">
        <v>637</v>
      </c>
      <c r="AB60" s="461" t="s">
        <v>637</v>
      </c>
      <c r="AC60" s="461" t="s">
        <v>637</v>
      </c>
      <c r="AD60" s="461" t="s">
        <v>637</v>
      </c>
      <c r="AE60" s="461" t="s">
        <v>637</v>
      </c>
      <c r="AF60" s="461" t="s">
        <v>637</v>
      </c>
      <c r="AG60" s="461" t="s">
        <v>637</v>
      </c>
      <c r="AH60" s="461" t="s">
        <v>637</v>
      </c>
      <c r="AI60" s="461" t="s">
        <v>637</v>
      </c>
      <c r="AJ60" s="865" t="s">
        <v>637</v>
      </c>
    </row>
    <row r="61" spans="1:36" ht="15" customHeight="1" x14ac:dyDescent="0.2">
      <c r="A61" s="191"/>
      <c r="B61" s="956" t="s">
        <v>328</v>
      </c>
      <c r="C61" s="691" t="s">
        <v>724</v>
      </c>
      <c r="D61" s="692" t="s">
        <v>330</v>
      </c>
      <c r="E61" s="709" t="s">
        <v>725</v>
      </c>
      <c r="F61" s="710" t="s">
        <v>207</v>
      </c>
      <c r="G61" s="710">
        <v>0</v>
      </c>
      <c r="H61" s="711">
        <f>H43/(H43+H51)</f>
        <v>0.40695696641829926</v>
      </c>
      <c r="I61" s="765">
        <f t="shared" ref="I61:AJ61" si="14">I43/(I43+I51)</f>
        <v>0.42300056558229782</v>
      </c>
      <c r="J61" s="765">
        <f t="shared" si="14"/>
        <v>0.43883612313169745</v>
      </c>
      <c r="K61" s="765">
        <f t="shared" si="14"/>
        <v>0.45465736671619306</v>
      </c>
      <c r="L61" s="462">
        <f t="shared" si="14"/>
        <v>0.46927078756794377</v>
      </c>
      <c r="M61" s="462">
        <f t="shared" si="14"/>
        <v>0.48333385991796951</v>
      </c>
      <c r="N61" s="462">
        <f t="shared" si="14"/>
        <v>0.49677043770558077</v>
      </c>
      <c r="O61" s="462">
        <f t="shared" si="14"/>
        <v>0.50979960389532963</v>
      </c>
      <c r="P61" s="462">
        <f t="shared" si="14"/>
        <v>0.52244994370835873</v>
      </c>
      <c r="Q61" s="462">
        <f t="shared" si="14"/>
        <v>0.53424214366627332</v>
      </c>
      <c r="R61" s="462">
        <f t="shared" si="14"/>
        <v>0.72288748880285447</v>
      </c>
      <c r="S61" s="462">
        <f t="shared" si="14"/>
        <v>0.90885104175093412</v>
      </c>
      <c r="T61" s="462">
        <f t="shared" si="14"/>
        <v>1</v>
      </c>
      <c r="U61" s="462">
        <f t="shared" si="14"/>
        <v>1</v>
      </c>
      <c r="V61" s="462">
        <f t="shared" si="14"/>
        <v>1</v>
      </c>
      <c r="W61" s="462">
        <f t="shared" si="14"/>
        <v>1</v>
      </c>
      <c r="X61" s="462">
        <f t="shared" si="14"/>
        <v>1</v>
      </c>
      <c r="Y61" s="462">
        <f t="shared" si="14"/>
        <v>1</v>
      </c>
      <c r="Z61" s="462">
        <f t="shared" si="14"/>
        <v>1</v>
      </c>
      <c r="AA61" s="462">
        <f t="shared" si="14"/>
        <v>1</v>
      </c>
      <c r="AB61" s="462">
        <f t="shared" si="14"/>
        <v>1</v>
      </c>
      <c r="AC61" s="462">
        <f t="shared" si="14"/>
        <v>1</v>
      </c>
      <c r="AD61" s="462">
        <f t="shared" si="14"/>
        <v>1</v>
      </c>
      <c r="AE61" s="462">
        <f t="shared" si="14"/>
        <v>1</v>
      </c>
      <c r="AF61" s="462">
        <f t="shared" si="14"/>
        <v>1</v>
      </c>
      <c r="AG61" s="462">
        <f t="shared" si="14"/>
        <v>1</v>
      </c>
      <c r="AH61" s="462">
        <f t="shared" si="14"/>
        <v>1</v>
      </c>
      <c r="AI61" s="462">
        <f t="shared" si="14"/>
        <v>1</v>
      </c>
      <c r="AJ61" s="712">
        <f t="shared" si="14"/>
        <v>1</v>
      </c>
    </row>
    <row r="62" spans="1:36" ht="15.75" thickBot="1" x14ac:dyDescent="0.25">
      <c r="A62" s="191"/>
      <c r="B62" s="951"/>
      <c r="C62" s="693" t="s">
        <v>726</v>
      </c>
      <c r="D62" s="706" t="s">
        <v>333</v>
      </c>
      <c r="E62" s="694" t="s">
        <v>727</v>
      </c>
      <c r="F62" s="708" t="s">
        <v>207</v>
      </c>
      <c r="G62" s="707">
        <v>0</v>
      </c>
      <c r="H62" s="714">
        <f>H43/(H43+H50+H52+H51)</f>
        <v>0.38441992349071585</v>
      </c>
      <c r="I62" s="766">
        <f t="shared" ref="I62:AJ62" si="15">I43/(I43+I50+I52+I51)</f>
        <v>0.39977504202962566</v>
      </c>
      <c r="J62" s="766">
        <f t="shared" si="15"/>
        <v>0.41494900318039735</v>
      </c>
      <c r="K62" s="766">
        <f t="shared" si="15"/>
        <v>0.43013306053938044</v>
      </c>
      <c r="L62" s="463">
        <f t="shared" si="15"/>
        <v>0.4441633947525499</v>
      </c>
      <c r="M62" s="463">
        <f t="shared" si="15"/>
        <v>0.45767672520734293</v>
      </c>
      <c r="N62" s="463">
        <f t="shared" si="15"/>
        <v>0.47059472295089461</v>
      </c>
      <c r="O62" s="463">
        <f t="shared" si="15"/>
        <v>0.48313320230609608</v>
      </c>
      <c r="P62" s="463">
        <f t="shared" si="15"/>
        <v>0.49531935031814589</v>
      </c>
      <c r="Q62" s="463">
        <f t="shared" si="15"/>
        <v>0.50667024316623466</v>
      </c>
      <c r="R62" s="463">
        <f t="shared" si="15"/>
        <v>0.68581598041732561</v>
      </c>
      <c r="S62" s="463">
        <f t="shared" si="15"/>
        <v>0.86253614867343587</v>
      </c>
      <c r="T62" s="463">
        <f t="shared" si="15"/>
        <v>0.94935884964301676</v>
      </c>
      <c r="U62" s="463">
        <f t="shared" si="15"/>
        <v>0.94968570552053966</v>
      </c>
      <c r="V62" s="463">
        <f t="shared" si="15"/>
        <v>0.95000820240604333</v>
      </c>
      <c r="W62" s="463">
        <f t="shared" si="15"/>
        <v>0.95027341193309667</v>
      </c>
      <c r="X62" s="463">
        <f t="shared" si="15"/>
        <v>0.95053568842567548</v>
      </c>
      <c r="Y62" s="463">
        <f t="shared" si="15"/>
        <v>0.95079508245023825</v>
      </c>
      <c r="Z62" s="463">
        <f t="shared" si="15"/>
        <v>0.95105164337270998</v>
      </c>
      <c r="AA62" s="463">
        <f t="shared" si="15"/>
        <v>0.95130541939499624</v>
      </c>
      <c r="AB62" s="463">
        <f t="shared" si="15"/>
        <v>0.95155736578276451</v>
      </c>
      <c r="AC62" s="463">
        <f t="shared" si="15"/>
        <v>0.95180660136159889</v>
      </c>
      <c r="AD62" s="463">
        <f t="shared" si="15"/>
        <v>0.95205317150978952</v>
      </c>
      <c r="AE62" s="463">
        <f t="shared" si="15"/>
        <v>0.95229712056084304</v>
      </c>
      <c r="AF62" s="463">
        <f t="shared" si="15"/>
        <v>0.95253849183428396</v>
      </c>
      <c r="AG62" s="463">
        <f t="shared" si="15"/>
        <v>0.95277732766534673</v>
      </c>
      <c r="AH62" s="463">
        <f t="shared" si="15"/>
        <v>0.95301366943360666</v>
      </c>
      <c r="AI62" s="463">
        <f t="shared" si="15"/>
        <v>0.9532475575905951</v>
      </c>
      <c r="AJ62" s="464">
        <f t="shared" si="15"/>
        <v>0.95347903168643999</v>
      </c>
    </row>
    <row r="63" spans="1:36" x14ac:dyDescent="0.2">
      <c r="A63" s="298"/>
      <c r="B63" s="299"/>
      <c r="C63" s="174"/>
      <c r="D63" s="174"/>
      <c r="E63" s="300"/>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row>
    <row r="64" spans="1:36" x14ac:dyDescent="0.2">
      <c r="A64" s="221"/>
      <c r="B64" s="221"/>
      <c r="C64" s="221"/>
      <c r="D64" s="157" t="str">
        <f>'TITLE PAGE'!B9</f>
        <v>Company:</v>
      </c>
      <c r="E64" s="159" t="str">
        <f>'TITLE PAGE'!D9</f>
        <v>Severn Trent Water</v>
      </c>
      <c r="F64" s="221"/>
      <c r="G64" s="221"/>
      <c r="H64" s="221"/>
      <c r="I64" s="221"/>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221"/>
    </row>
    <row r="65" spans="1:36" x14ac:dyDescent="0.2">
      <c r="A65" s="221"/>
      <c r="B65" s="221"/>
      <c r="C65" s="221"/>
      <c r="D65" s="161" t="str">
        <f>'TITLE PAGE'!B10</f>
        <v>Resource Zone Name:</v>
      </c>
      <c r="E65" s="163" t="str">
        <f>'TITLE PAGE'!D10</f>
        <v>Wolverhampton</v>
      </c>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row>
    <row r="66" spans="1:36" ht="18" x14ac:dyDescent="0.25">
      <c r="A66" s="221"/>
      <c r="B66" s="221"/>
      <c r="C66" s="221"/>
      <c r="D66" s="161" t="str">
        <f>'TITLE PAGE'!B11</f>
        <v>Resource Zone Number:</v>
      </c>
      <c r="E66" s="165">
        <f>'TITLE PAGE'!D11</f>
        <v>15</v>
      </c>
      <c r="F66" s="221"/>
      <c r="G66" s="221"/>
      <c r="H66" s="221"/>
      <c r="I66" s="226"/>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row>
    <row r="67" spans="1:36" ht="18" x14ac:dyDescent="0.25">
      <c r="A67" s="221"/>
      <c r="B67" s="221"/>
      <c r="C67" s="221"/>
      <c r="D67" s="161" t="str">
        <f>'TITLE PAGE'!B12</f>
        <v xml:space="preserve">Planning Scenario Name:                                                                     </v>
      </c>
      <c r="E67" s="163" t="str">
        <f>'TITLE PAGE'!D12</f>
        <v>Dry Year Annual Average</v>
      </c>
      <c r="F67" s="221"/>
      <c r="G67" s="221"/>
      <c r="H67" s="221"/>
      <c r="I67" s="226"/>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row>
    <row r="68" spans="1:36" ht="18" x14ac:dyDescent="0.25">
      <c r="A68" s="221"/>
      <c r="B68" s="221"/>
      <c r="C68" s="221"/>
      <c r="D68" s="168" t="str">
        <f>'TITLE PAGE'!B13</f>
        <v xml:space="preserve">Chosen Level of Service:  </v>
      </c>
      <c r="E68" s="170" t="str">
        <f>'TITLE PAGE'!D13</f>
        <v>No more than 3 in 100 Temporary Use Bans</v>
      </c>
      <c r="F68" s="221"/>
      <c r="G68" s="221"/>
      <c r="H68" s="221"/>
      <c r="I68" s="226"/>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row>
    <row r="69" spans="1:36" x14ac:dyDescent="0.2">
      <c r="A69" s="221"/>
      <c r="B69" s="221"/>
      <c r="C69" s="221"/>
      <c r="D69" s="221"/>
      <c r="E69" s="301"/>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row>
  </sheetData>
  <sheetProtection algorithmName="SHA-512" hashValue="NVDkQnufQOcVwqPrQoLQ6T3z0tST7UT0vBiKIWkpDRpEwafAO+km4MacYglCmmkQG3BQR9qiM9KMJwFXoyV4yg==" saltValue="Qd0HuZmzl3ldlxAOL9Bpkw==" spinCount="100000" sheet="1" objects="1" scenarios="1" selectLockedCells="1" selectUnlockedCells="1"/>
  <mergeCells count="7">
    <mergeCell ref="B61:B62"/>
    <mergeCell ref="B3:B12"/>
    <mergeCell ref="B13:B31"/>
    <mergeCell ref="B32:B39"/>
    <mergeCell ref="B40:B53"/>
    <mergeCell ref="B54:B58"/>
    <mergeCell ref="B59:B60"/>
  </mergeCells>
  <conditionalFormatting sqref="H60:T60 V60:AJ60">
    <cfRule type="cellIs" dxfId="8" priority="4" stopIfTrue="1" operator="equal">
      <formula>""</formula>
    </cfRule>
  </conditionalFormatting>
  <conditionalFormatting sqref="D60">
    <cfRule type="cellIs" dxfId="7" priority="3" stopIfTrue="1" operator="notEqual">
      <formula>"Unmeasured Household - Occupancy Rate"</formula>
    </cfRule>
  </conditionalFormatting>
  <conditionalFormatting sqref="F60">
    <cfRule type="cellIs" dxfId="6" priority="2" stopIfTrue="1" operator="notEqual">
      <formula>"h/prop"</formula>
    </cfRule>
  </conditionalFormatting>
  <conditionalFormatting sqref="E60">
    <cfRule type="cellIs" dxfId="5" priority="1" stopIfTrue="1" operator="notEqual">
      <formula>"52BL/46BL"</formula>
    </cfRule>
  </conditionalFormatting>
  <pageMargins left="0.7" right="0.7" top="0.75" bottom="0.75" header="0.3" footer="0.3"/>
  <pageSetup paperSize="9" orientation="portrait" verticalDpi="0"/>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9"/>
  <sheetViews>
    <sheetView zoomScale="80" zoomScaleNormal="80" workbookViewId="0">
      <selection activeCell="E28" sqref="E28"/>
    </sheetView>
  </sheetViews>
  <sheetFormatPr defaultColWidth="8.88671875" defaultRowHeight="15" x14ac:dyDescent="0.2"/>
  <cols>
    <col min="1" max="1" width="2.109375" customWidth="1"/>
    <col min="2" max="2" width="7.88671875" customWidth="1"/>
    <col min="3" max="3" width="5.6640625" customWidth="1"/>
    <col min="4" max="4" width="39.77734375" customWidth="1"/>
    <col min="5" max="5" width="32.77734375" customWidth="1"/>
    <col min="6" max="6" width="6.109375" customWidth="1"/>
    <col min="7" max="7" width="10.88671875" customWidth="1"/>
    <col min="8" max="8" width="15.44140625" customWidth="1"/>
    <col min="9" max="9" width="12.21875" customWidth="1"/>
    <col min="10" max="10" width="12.6640625" customWidth="1"/>
    <col min="11" max="11" width="12" customWidth="1"/>
    <col min="12" max="36" width="11.44140625" customWidth="1"/>
    <col min="38" max="38" width="10.33203125" bestFit="1" customWidth="1"/>
    <col min="241" max="241" width="2.109375" customWidth="1"/>
    <col min="242" max="242" width="7.88671875" customWidth="1"/>
    <col min="243" max="243" width="5.6640625" customWidth="1"/>
    <col min="244" max="244" width="39.77734375" customWidth="1"/>
    <col min="245" max="245" width="32.77734375" customWidth="1"/>
    <col min="246" max="246" width="6.109375" customWidth="1"/>
    <col min="247" max="247" width="7.88671875" bestFit="1" customWidth="1"/>
    <col min="248" max="248" width="15.44140625" customWidth="1"/>
    <col min="249" max="249" width="12.21875" customWidth="1"/>
    <col min="250" max="250" width="12.6640625" customWidth="1"/>
    <col min="251" max="251" width="12" customWidth="1"/>
    <col min="252" max="276" width="11.44140625" customWidth="1"/>
    <col min="497" max="497" width="2.109375" customWidth="1"/>
    <col min="498" max="498" width="7.88671875" customWidth="1"/>
    <col min="499" max="499" width="5.6640625" customWidth="1"/>
    <col min="500" max="500" width="39.77734375" customWidth="1"/>
    <col min="501" max="501" width="32.77734375" customWidth="1"/>
    <col min="502" max="502" width="6.109375" customWidth="1"/>
    <col min="503" max="503" width="7.88671875" bestFit="1" customWidth="1"/>
    <col min="504" max="504" width="15.44140625" customWidth="1"/>
    <col min="505" max="505" width="12.21875" customWidth="1"/>
    <col min="506" max="506" width="12.6640625" customWidth="1"/>
    <col min="507" max="507" width="12" customWidth="1"/>
    <col min="508" max="532" width="11.44140625" customWidth="1"/>
    <col min="753" max="753" width="2.109375" customWidth="1"/>
    <col min="754" max="754" width="7.88671875" customWidth="1"/>
    <col min="755" max="755" width="5.6640625" customWidth="1"/>
    <col min="756" max="756" width="39.77734375" customWidth="1"/>
    <col min="757" max="757" width="32.77734375" customWidth="1"/>
    <col min="758" max="758" width="6.109375" customWidth="1"/>
    <col min="759" max="759" width="7.88671875" bestFit="1" customWidth="1"/>
    <col min="760" max="760" width="15.44140625" customWidth="1"/>
    <col min="761" max="761" width="12.21875" customWidth="1"/>
    <col min="762" max="762" width="12.6640625" customWidth="1"/>
    <col min="763" max="763" width="12" customWidth="1"/>
    <col min="764" max="788" width="11.44140625" customWidth="1"/>
    <col min="1009" max="1009" width="2.109375" customWidth="1"/>
    <col min="1010" max="1010" width="7.88671875" customWidth="1"/>
    <col min="1011" max="1011" width="5.6640625" customWidth="1"/>
    <col min="1012" max="1012" width="39.77734375" customWidth="1"/>
    <col min="1013" max="1013" width="32.77734375" customWidth="1"/>
    <col min="1014" max="1014" width="6.109375" customWidth="1"/>
    <col min="1015" max="1015" width="7.88671875" bestFit="1" customWidth="1"/>
    <col min="1016" max="1016" width="15.44140625" customWidth="1"/>
    <col min="1017" max="1017" width="12.21875" customWidth="1"/>
    <col min="1018" max="1018" width="12.6640625" customWidth="1"/>
    <col min="1019" max="1019" width="12" customWidth="1"/>
    <col min="1020" max="1044" width="11.44140625" customWidth="1"/>
    <col min="1265" max="1265" width="2.109375" customWidth="1"/>
    <col min="1266" max="1266" width="7.88671875" customWidth="1"/>
    <col min="1267" max="1267" width="5.6640625" customWidth="1"/>
    <col min="1268" max="1268" width="39.77734375" customWidth="1"/>
    <col min="1269" max="1269" width="32.77734375" customWidth="1"/>
    <col min="1270" max="1270" width="6.109375" customWidth="1"/>
    <col min="1271" max="1271" width="7.88671875" bestFit="1" customWidth="1"/>
    <col min="1272" max="1272" width="15.44140625" customWidth="1"/>
    <col min="1273" max="1273" width="12.21875" customWidth="1"/>
    <col min="1274" max="1274" width="12.6640625" customWidth="1"/>
    <col min="1275" max="1275" width="12" customWidth="1"/>
    <col min="1276" max="1300" width="11.44140625" customWidth="1"/>
    <col min="1521" max="1521" width="2.109375" customWidth="1"/>
    <col min="1522" max="1522" width="7.88671875" customWidth="1"/>
    <col min="1523" max="1523" width="5.6640625" customWidth="1"/>
    <col min="1524" max="1524" width="39.77734375" customWidth="1"/>
    <col min="1525" max="1525" width="32.77734375" customWidth="1"/>
    <col min="1526" max="1526" width="6.109375" customWidth="1"/>
    <col min="1527" max="1527" width="7.88671875" bestFit="1" customWidth="1"/>
    <col min="1528" max="1528" width="15.44140625" customWidth="1"/>
    <col min="1529" max="1529" width="12.21875" customWidth="1"/>
    <col min="1530" max="1530" width="12.6640625" customWidth="1"/>
    <col min="1531" max="1531" width="12" customWidth="1"/>
    <col min="1532" max="1556" width="11.44140625" customWidth="1"/>
    <col min="1777" max="1777" width="2.109375" customWidth="1"/>
    <col min="1778" max="1778" width="7.88671875" customWidth="1"/>
    <col min="1779" max="1779" width="5.6640625" customWidth="1"/>
    <col min="1780" max="1780" width="39.77734375" customWidth="1"/>
    <col min="1781" max="1781" width="32.77734375" customWidth="1"/>
    <col min="1782" max="1782" width="6.109375" customWidth="1"/>
    <col min="1783" max="1783" width="7.88671875" bestFit="1" customWidth="1"/>
    <col min="1784" max="1784" width="15.44140625" customWidth="1"/>
    <col min="1785" max="1785" width="12.21875" customWidth="1"/>
    <col min="1786" max="1786" width="12.6640625" customWidth="1"/>
    <col min="1787" max="1787" width="12" customWidth="1"/>
    <col min="1788" max="1812" width="11.44140625" customWidth="1"/>
    <col min="2033" max="2033" width="2.109375" customWidth="1"/>
    <col min="2034" max="2034" width="7.88671875" customWidth="1"/>
    <col min="2035" max="2035" width="5.6640625" customWidth="1"/>
    <col min="2036" max="2036" width="39.77734375" customWidth="1"/>
    <col min="2037" max="2037" width="32.77734375" customWidth="1"/>
    <col min="2038" max="2038" width="6.109375" customWidth="1"/>
    <col min="2039" max="2039" width="7.88671875" bestFit="1" customWidth="1"/>
    <col min="2040" max="2040" width="15.44140625" customWidth="1"/>
    <col min="2041" max="2041" width="12.21875" customWidth="1"/>
    <col min="2042" max="2042" width="12.6640625" customWidth="1"/>
    <col min="2043" max="2043" width="12" customWidth="1"/>
    <col min="2044" max="2068" width="11.44140625" customWidth="1"/>
    <col min="2289" max="2289" width="2.109375" customWidth="1"/>
    <col min="2290" max="2290" width="7.88671875" customWidth="1"/>
    <col min="2291" max="2291" width="5.6640625" customWidth="1"/>
    <col min="2292" max="2292" width="39.77734375" customWidth="1"/>
    <col min="2293" max="2293" width="32.77734375" customWidth="1"/>
    <col min="2294" max="2294" width="6.109375" customWidth="1"/>
    <col min="2295" max="2295" width="7.88671875" bestFit="1" customWidth="1"/>
    <col min="2296" max="2296" width="15.44140625" customWidth="1"/>
    <col min="2297" max="2297" width="12.21875" customWidth="1"/>
    <col min="2298" max="2298" width="12.6640625" customWidth="1"/>
    <col min="2299" max="2299" width="12" customWidth="1"/>
    <col min="2300" max="2324" width="11.44140625" customWidth="1"/>
    <col min="2545" max="2545" width="2.109375" customWidth="1"/>
    <col min="2546" max="2546" width="7.88671875" customWidth="1"/>
    <col min="2547" max="2547" width="5.6640625" customWidth="1"/>
    <col min="2548" max="2548" width="39.77734375" customWidth="1"/>
    <col min="2549" max="2549" width="32.77734375" customWidth="1"/>
    <col min="2550" max="2550" width="6.109375" customWidth="1"/>
    <col min="2551" max="2551" width="7.88671875" bestFit="1" customWidth="1"/>
    <col min="2552" max="2552" width="15.44140625" customWidth="1"/>
    <col min="2553" max="2553" width="12.21875" customWidth="1"/>
    <col min="2554" max="2554" width="12.6640625" customWidth="1"/>
    <col min="2555" max="2555" width="12" customWidth="1"/>
    <col min="2556" max="2580" width="11.44140625" customWidth="1"/>
    <col min="2801" max="2801" width="2.109375" customWidth="1"/>
    <col min="2802" max="2802" width="7.88671875" customWidth="1"/>
    <col min="2803" max="2803" width="5.6640625" customWidth="1"/>
    <col min="2804" max="2804" width="39.77734375" customWidth="1"/>
    <col min="2805" max="2805" width="32.77734375" customWidth="1"/>
    <col min="2806" max="2806" width="6.109375" customWidth="1"/>
    <col min="2807" max="2807" width="7.88671875" bestFit="1" customWidth="1"/>
    <col min="2808" max="2808" width="15.44140625" customWidth="1"/>
    <col min="2809" max="2809" width="12.21875" customWidth="1"/>
    <col min="2810" max="2810" width="12.6640625" customWidth="1"/>
    <col min="2811" max="2811" width="12" customWidth="1"/>
    <col min="2812" max="2836" width="11.44140625" customWidth="1"/>
    <col min="3057" max="3057" width="2.109375" customWidth="1"/>
    <col min="3058" max="3058" width="7.88671875" customWidth="1"/>
    <col min="3059" max="3059" width="5.6640625" customWidth="1"/>
    <col min="3060" max="3060" width="39.77734375" customWidth="1"/>
    <col min="3061" max="3061" width="32.77734375" customWidth="1"/>
    <col min="3062" max="3062" width="6.109375" customWidth="1"/>
    <col min="3063" max="3063" width="7.88671875" bestFit="1" customWidth="1"/>
    <col min="3064" max="3064" width="15.44140625" customWidth="1"/>
    <col min="3065" max="3065" width="12.21875" customWidth="1"/>
    <col min="3066" max="3066" width="12.6640625" customWidth="1"/>
    <col min="3067" max="3067" width="12" customWidth="1"/>
    <col min="3068" max="3092" width="11.44140625" customWidth="1"/>
    <col min="3313" max="3313" width="2.109375" customWidth="1"/>
    <col min="3314" max="3314" width="7.88671875" customWidth="1"/>
    <col min="3315" max="3315" width="5.6640625" customWidth="1"/>
    <col min="3316" max="3316" width="39.77734375" customWidth="1"/>
    <col min="3317" max="3317" width="32.77734375" customWidth="1"/>
    <col min="3318" max="3318" width="6.109375" customWidth="1"/>
    <col min="3319" max="3319" width="7.88671875" bestFit="1" customWidth="1"/>
    <col min="3320" max="3320" width="15.44140625" customWidth="1"/>
    <col min="3321" max="3321" width="12.21875" customWidth="1"/>
    <col min="3322" max="3322" width="12.6640625" customWidth="1"/>
    <col min="3323" max="3323" width="12" customWidth="1"/>
    <col min="3324" max="3348" width="11.44140625" customWidth="1"/>
    <col min="3569" max="3569" width="2.109375" customWidth="1"/>
    <col min="3570" max="3570" width="7.88671875" customWidth="1"/>
    <col min="3571" max="3571" width="5.6640625" customWidth="1"/>
    <col min="3572" max="3572" width="39.77734375" customWidth="1"/>
    <col min="3573" max="3573" width="32.77734375" customWidth="1"/>
    <col min="3574" max="3574" width="6.109375" customWidth="1"/>
    <col min="3575" max="3575" width="7.88671875" bestFit="1" customWidth="1"/>
    <col min="3576" max="3576" width="15.44140625" customWidth="1"/>
    <col min="3577" max="3577" width="12.21875" customWidth="1"/>
    <col min="3578" max="3578" width="12.6640625" customWidth="1"/>
    <col min="3579" max="3579" width="12" customWidth="1"/>
    <col min="3580" max="3604" width="11.44140625" customWidth="1"/>
    <col min="3825" max="3825" width="2.109375" customWidth="1"/>
    <col min="3826" max="3826" width="7.88671875" customWidth="1"/>
    <col min="3827" max="3827" width="5.6640625" customWidth="1"/>
    <col min="3828" max="3828" width="39.77734375" customWidth="1"/>
    <col min="3829" max="3829" width="32.77734375" customWidth="1"/>
    <col min="3830" max="3830" width="6.109375" customWidth="1"/>
    <col min="3831" max="3831" width="7.88671875" bestFit="1" customWidth="1"/>
    <col min="3832" max="3832" width="15.44140625" customWidth="1"/>
    <col min="3833" max="3833" width="12.21875" customWidth="1"/>
    <col min="3834" max="3834" width="12.6640625" customWidth="1"/>
    <col min="3835" max="3835" width="12" customWidth="1"/>
    <col min="3836" max="3860" width="11.44140625" customWidth="1"/>
    <col min="4081" max="4081" width="2.109375" customWidth="1"/>
    <col min="4082" max="4082" width="7.88671875" customWidth="1"/>
    <col min="4083" max="4083" width="5.6640625" customWidth="1"/>
    <col min="4084" max="4084" width="39.77734375" customWidth="1"/>
    <col min="4085" max="4085" width="32.77734375" customWidth="1"/>
    <col min="4086" max="4086" width="6.109375" customWidth="1"/>
    <col min="4087" max="4087" width="7.88671875" bestFit="1" customWidth="1"/>
    <col min="4088" max="4088" width="15.44140625" customWidth="1"/>
    <col min="4089" max="4089" width="12.21875" customWidth="1"/>
    <col min="4090" max="4090" width="12.6640625" customWidth="1"/>
    <col min="4091" max="4091" width="12" customWidth="1"/>
    <col min="4092" max="4116" width="11.44140625" customWidth="1"/>
    <col min="4337" max="4337" width="2.109375" customWidth="1"/>
    <col min="4338" max="4338" width="7.88671875" customWidth="1"/>
    <col min="4339" max="4339" width="5.6640625" customWidth="1"/>
    <col min="4340" max="4340" width="39.77734375" customWidth="1"/>
    <col min="4341" max="4341" width="32.77734375" customWidth="1"/>
    <col min="4342" max="4342" width="6.109375" customWidth="1"/>
    <col min="4343" max="4343" width="7.88671875" bestFit="1" customWidth="1"/>
    <col min="4344" max="4344" width="15.44140625" customWidth="1"/>
    <col min="4345" max="4345" width="12.21875" customWidth="1"/>
    <col min="4346" max="4346" width="12.6640625" customWidth="1"/>
    <col min="4347" max="4347" width="12" customWidth="1"/>
    <col min="4348" max="4372" width="11.44140625" customWidth="1"/>
    <col min="4593" max="4593" width="2.109375" customWidth="1"/>
    <col min="4594" max="4594" width="7.88671875" customWidth="1"/>
    <col min="4595" max="4595" width="5.6640625" customWidth="1"/>
    <col min="4596" max="4596" width="39.77734375" customWidth="1"/>
    <col min="4597" max="4597" width="32.77734375" customWidth="1"/>
    <col min="4598" max="4598" width="6.109375" customWidth="1"/>
    <col min="4599" max="4599" width="7.88671875" bestFit="1" customWidth="1"/>
    <col min="4600" max="4600" width="15.44140625" customWidth="1"/>
    <col min="4601" max="4601" width="12.21875" customWidth="1"/>
    <col min="4602" max="4602" width="12.6640625" customWidth="1"/>
    <col min="4603" max="4603" width="12" customWidth="1"/>
    <col min="4604" max="4628" width="11.44140625" customWidth="1"/>
    <col min="4849" max="4849" width="2.109375" customWidth="1"/>
    <col min="4850" max="4850" width="7.88671875" customWidth="1"/>
    <col min="4851" max="4851" width="5.6640625" customWidth="1"/>
    <col min="4852" max="4852" width="39.77734375" customWidth="1"/>
    <col min="4853" max="4853" width="32.77734375" customWidth="1"/>
    <col min="4854" max="4854" width="6.109375" customWidth="1"/>
    <col min="4855" max="4855" width="7.88671875" bestFit="1" customWidth="1"/>
    <col min="4856" max="4856" width="15.44140625" customWidth="1"/>
    <col min="4857" max="4857" width="12.21875" customWidth="1"/>
    <col min="4858" max="4858" width="12.6640625" customWidth="1"/>
    <col min="4859" max="4859" width="12" customWidth="1"/>
    <col min="4860" max="4884" width="11.44140625" customWidth="1"/>
    <col min="5105" max="5105" width="2.109375" customWidth="1"/>
    <col min="5106" max="5106" width="7.88671875" customWidth="1"/>
    <col min="5107" max="5107" width="5.6640625" customWidth="1"/>
    <col min="5108" max="5108" width="39.77734375" customWidth="1"/>
    <col min="5109" max="5109" width="32.77734375" customWidth="1"/>
    <col min="5110" max="5110" width="6.109375" customWidth="1"/>
    <col min="5111" max="5111" width="7.88671875" bestFit="1" customWidth="1"/>
    <col min="5112" max="5112" width="15.44140625" customWidth="1"/>
    <col min="5113" max="5113" width="12.21875" customWidth="1"/>
    <col min="5114" max="5114" width="12.6640625" customWidth="1"/>
    <col min="5115" max="5115" width="12" customWidth="1"/>
    <col min="5116" max="5140" width="11.44140625" customWidth="1"/>
    <col min="5361" max="5361" width="2.109375" customWidth="1"/>
    <col min="5362" max="5362" width="7.88671875" customWidth="1"/>
    <col min="5363" max="5363" width="5.6640625" customWidth="1"/>
    <col min="5364" max="5364" width="39.77734375" customWidth="1"/>
    <col min="5365" max="5365" width="32.77734375" customWidth="1"/>
    <col min="5366" max="5366" width="6.109375" customWidth="1"/>
    <col min="5367" max="5367" width="7.88671875" bestFit="1" customWidth="1"/>
    <col min="5368" max="5368" width="15.44140625" customWidth="1"/>
    <col min="5369" max="5369" width="12.21875" customWidth="1"/>
    <col min="5370" max="5370" width="12.6640625" customWidth="1"/>
    <col min="5371" max="5371" width="12" customWidth="1"/>
    <col min="5372" max="5396" width="11.44140625" customWidth="1"/>
    <col min="5617" max="5617" width="2.109375" customWidth="1"/>
    <col min="5618" max="5618" width="7.88671875" customWidth="1"/>
    <col min="5619" max="5619" width="5.6640625" customWidth="1"/>
    <col min="5620" max="5620" width="39.77734375" customWidth="1"/>
    <col min="5621" max="5621" width="32.77734375" customWidth="1"/>
    <col min="5622" max="5622" width="6.109375" customWidth="1"/>
    <col min="5623" max="5623" width="7.88671875" bestFit="1" customWidth="1"/>
    <col min="5624" max="5624" width="15.44140625" customWidth="1"/>
    <col min="5625" max="5625" width="12.21875" customWidth="1"/>
    <col min="5626" max="5626" width="12.6640625" customWidth="1"/>
    <col min="5627" max="5627" width="12" customWidth="1"/>
    <col min="5628" max="5652" width="11.44140625" customWidth="1"/>
    <col min="5873" max="5873" width="2.109375" customWidth="1"/>
    <col min="5874" max="5874" width="7.88671875" customWidth="1"/>
    <col min="5875" max="5875" width="5.6640625" customWidth="1"/>
    <col min="5876" max="5876" width="39.77734375" customWidth="1"/>
    <col min="5877" max="5877" width="32.77734375" customWidth="1"/>
    <col min="5878" max="5878" width="6.109375" customWidth="1"/>
    <col min="5879" max="5879" width="7.88671875" bestFit="1" customWidth="1"/>
    <col min="5880" max="5880" width="15.44140625" customWidth="1"/>
    <col min="5881" max="5881" width="12.21875" customWidth="1"/>
    <col min="5882" max="5882" width="12.6640625" customWidth="1"/>
    <col min="5883" max="5883" width="12" customWidth="1"/>
    <col min="5884" max="5908" width="11.44140625" customWidth="1"/>
    <col min="6129" max="6129" width="2.109375" customWidth="1"/>
    <col min="6130" max="6130" width="7.88671875" customWidth="1"/>
    <col min="6131" max="6131" width="5.6640625" customWidth="1"/>
    <col min="6132" max="6132" width="39.77734375" customWidth="1"/>
    <col min="6133" max="6133" width="32.77734375" customWidth="1"/>
    <col min="6134" max="6134" width="6.109375" customWidth="1"/>
    <col min="6135" max="6135" width="7.88671875" bestFit="1" customWidth="1"/>
    <col min="6136" max="6136" width="15.44140625" customWidth="1"/>
    <col min="6137" max="6137" width="12.21875" customWidth="1"/>
    <col min="6138" max="6138" width="12.6640625" customWidth="1"/>
    <col min="6139" max="6139" width="12" customWidth="1"/>
    <col min="6140" max="6164" width="11.44140625" customWidth="1"/>
    <col min="6385" max="6385" width="2.109375" customWidth="1"/>
    <col min="6386" max="6386" width="7.88671875" customWidth="1"/>
    <col min="6387" max="6387" width="5.6640625" customWidth="1"/>
    <col min="6388" max="6388" width="39.77734375" customWidth="1"/>
    <col min="6389" max="6389" width="32.77734375" customWidth="1"/>
    <col min="6390" max="6390" width="6.109375" customWidth="1"/>
    <col min="6391" max="6391" width="7.88671875" bestFit="1" customWidth="1"/>
    <col min="6392" max="6392" width="15.44140625" customWidth="1"/>
    <col min="6393" max="6393" width="12.21875" customWidth="1"/>
    <col min="6394" max="6394" width="12.6640625" customWidth="1"/>
    <col min="6395" max="6395" width="12" customWidth="1"/>
    <col min="6396" max="6420" width="11.44140625" customWidth="1"/>
    <col min="6641" max="6641" width="2.109375" customWidth="1"/>
    <col min="6642" max="6642" width="7.88671875" customWidth="1"/>
    <col min="6643" max="6643" width="5.6640625" customWidth="1"/>
    <col min="6644" max="6644" width="39.77734375" customWidth="1"/>
    <col min="6645" max="6645" width="32.77734375" customWidth="1"/>
    <col min="6646" max="6646" width="6.109375" customWidth="1"/>
    <col min="6647" max="6647" width="7.88671875" bestFit="1" customWidth="1"/>
    <col min="6648" max="6648" width="15.44140625" customWidth="1"/>
    <col min="6649" max="6649" width="12.21875" customWidth="1"/>
    <col min="6650" max="6650" width="12.6640625" customWidth="1"/>
    <col min="6651" max="6651" width="12" customWidth="1"/>
    <col min="6652" max="6676" width="11.44140625" customWidth="1"/>
    <col min="6897" max="6897" width="2.109375" customWidth="1"/>
    <col min="6898" max="6898" width="7.88671875" customWidth="1"/>
    <col min="6899" max="6899" width="5.6640625" customWidth="1"/>
    <col min="6900" max="6900" width="39.77734375" customWidth="1"/>
    <col min="6901" max="6901" width="32.77734375" customWidth="1"/>
    <col min="6902" max="6902" width="6.109375" customWidth="1"/>
    <col min="6903" max="6903" width="7.88671875" bestFit="1" customWidth="1"/>
    <col min="6904" max="6904" width="15.44140625" customWidth="1"/>
    <col min="6905" max="6905" width="12.21875" customWidth="1"/>
    <col min="6906" max="6906" width="12.6640625" customWidth="1"/>
    <col min="6907" max="6907" width="12" customWidth="1"/>
    <col min="6908" max="6932" width="11.44140625" customWidth="1"/>
    <col min="7153" max="7153" width="2.109375" customWidth="1"/>
    <col min="7154" max="7154" width="7.88671875" customWidth="1"/>
    <col min="7155" max="7155" width="5.6640625" customWidth="1"/>
    <col min="7156" max="7156" width="39.77734375" customWidth="1"/>
    <col min="7157" max="7157" width="32.77734375" customWidth="1"/>
    <col min="7158" max="7158" width="6.109375" customWidth="1"/>
    <col min="7159" max="7159" width="7.88671875" bestFit="1" customWidth="1"/>
    <col min="7160" max="7160" width="15.44140625" customWidth="1"/>
    <col min="7161" max="7161" width="12.21875" customWidth="1"/>
    <col min="7162" max="7162" width="12.6640625" customWidth="1"/>
    <col min="7163" max="7163" width="12" customWidth="1"/>
    <col min="7164" max="7188" width="11.44140625" customWidth="1"/>
    <col min="7409" max="7409" width="2.109375" customWidth="1"/>
    <col min="7410" max="7410" width="7.88671875" customWidth="1"/>
    <col min="7411" max="7411" width="5.6640625" customWidth="1"/>
    <col min="7412" max="7412" width="39.77734375" customWidth="1"/>
    <col min="7413" max="7413" width="32.77734375" customWidth="1"/>
    <col min="7414" max="7414" width="6.109375" customWidth="1"/>
    <col min="7415" max="7415" width="7.88671875" bestFit="1" customWidth="1"/>
    <col min="7416" max="7416" width="15.44140625" customWidth="1"/>
    <col min="7417" max="7417" width="12.21875" customWidth="1"/>
    <col min="7418" max="7418" width="12.6640625" customWidth="1"/>
    <col min="7419" max="7419" width="12" customWidth="1"/>
    <col min="7420" max="7444" width="11.44140625" customWidth="1"/>
    <col min="7665" max="7665" width="2.109375" customWidth="1"/>
    <col min="7666" max="7666" width="7.88671875" customWidth="1"/>
    <col min="7667" max="7667" width="5.6640625" customWidth="1"/>
    <col min="7668" max="7668" width="39.77734375" customWidth="1"/>
    <col min="7669" max="7669" width="32.77734375" customWidth="1"/>
    <col min="7670" max="7670" width="6.109375" customWidth="1"/>
    <col min="7671" max="7671" width="7.88671875" bestFit="1" customWidth="1"/>
    <col min="7672" max="7672" width="15.44140625" customWidth="1"/>
    <col min="7673" max="7673" width="12.21875" customWidth="1"/>
    <col min="7674" max="7674" width="12.6640625" customWidth="1"/>
    <col min="7675" max="7675" width="12" customWidth="1"/>
    <col min="7676" max="7700" width="11.44140625" customWidth="1"/>
    <col min="7921" max="7921" width="2.109375" customWidth="1"/>
    <col min="7922" max="7922" width="7.88671875" customWidth="1"/>
    <col min="7923" max="7923" width="5.6640625" customWidth="1"/>
    <col min="7924" max="7924" width="39.77734375" customWidth="1"/>
    <col min="7925" max="7925" width="32.77734375" customWidth="1"/>
    <col min="7926" max="7926" width="6.109375" customWidth="1"/>
    <col min="7927" max="7927" width="7.88671875" bestFit="1" customWidth="1"/>
    <col min="7928" max="7928" width="15.44140625" customWidth="1"/>
    <col min="7929" max="7929" width="12.21875" customWidth="1"/>
    <col min="7930" max="7930" width="12.6640625" customWidth="1"/>
    <col min="7931" max="7931" width="12" customWidth="1"/>
    <col min="7932" max="7956" width="11.44140625" customWidth="1"/>
    <col min="8177" max="8177" width="2.109375" customWidth="1"/>
    <col min="8178" max="8178" width="7.88671875" customWidth="1"/>
    <col min="8179" max="8179" width="5.6640625" customWidth="1"/>
    <col min="8180" max="8180" width="39.77734375" customWidth="1"/>
    <col min="8181" max="8181" width="32.77734375" customWidth="1"/>
    <col min="8182" max="8182" width="6.109375" customWidth="1"/>
    <col min="8183" max="8183" width="7.88671875" bestFit="1" customWidth="1"/>
    <col min="8184" max="8184" width="15.44140625" customWidth="1"/>
    <col min="8185" max="8185" width="12.21875" customWidth="1"/>
    <col min="8186" max="8186" width="12.6640625" customWidth="1"/>
    <col min="8187" max="8187" width="12" customWidth="1"/>
    <col min="8188" max="8212" width="11.44140625" customWidth="1"/>
    <col min="8433" max="8433" width="2.109375" customWidth="1"/>
    <col min="8434" max="8434" width="7.88671875" customWidth="1"/>
    <col min="8435" max="8435" width="5.6640625" customWidth="1"/>
    <col min="8436" max="8436" width="39.77734375" customWidth="1"/>
    <col min="8437" max="8437" width="32.77734375" customWidth="1"/>
    <col min="8438" max="8438" width="6.109375" customWidth="1"/>
    <col min="8439" max="8439" width="7.88671875" bestFit="1" customWidth="1"/>
    <col min="8440" max="8440" width="15.44140625" customWidth="1"/>
    <col min="8441" max="8441" width="12.21875" customWidth="1"/>
    <col min="8442" max="8442" width="12.6640625" customWidth="1"/>
    <col min="8443" max="8443" width="12" customWidth="1"/>
    <col min="8444" max="8468" width="11.44140625" customWidth="1"/>
    <col min="8689" max="8689" width="2.109375" customWidth="1"/>
    <col min="8690" max="8690" width="7.88671875" customWidth="1"/>
    <col min="8691" max="8691" width="5.6640625" customWidth="1"/>
    <col min="8692" max="8692" width="39.77734375" customWidth="1"/>
    <col min="8693" max="8693" width="32.77734375" customWidth="1"/>
    <col min="8694" max="8694" width="6.109375" customWidth="1"/>
    <col min="8695" max="8695" width="7.88671875" bestFit="1" customWidth="1"/>
    <col min="8696" max="8696" width="15.44140625" customWidth="1"/>
    <col min="8697" max="8697" width="12.21875" customWidth="1"/>
    <col min="8698" max="8698" width="12.6640625" customWidth="1"/>
    <col min="8699" max="8699" width="12" customWidth="1"/>
    <col min="8700" max="8724" width="11.44140625" customWidth="1"/>
    <col min="8945" max="8945" width="2.109375" customWidth="1"/>
    <col min="8946" max="8946" width="7.88671875" customWidth="1"/>
    <col min="8947" max="8947" width="5.6640625" customWidth="1"/>
    <col min="8948" max="8948" width="39.77734375" customWidth="1"/>
    <col min="8949" max="8949" width="32.77734375" customWidth="1"/>
    <col min="8950" max="8950" width="6.109375" customWidth="1"/>
    <col min="8951" max="8951" width="7.88671875" bestFit="1" customWidth="1"/>
    <col min="8952" max="8952" width="15.44140625" customWidth="1"/>
    <col min="8953" max="8953" width="12.21875" customWidth="1"/>
    <col min="8954" max="8954" width="12.6640625" customWidth="1"/>
    <col min="8955" max="8955" width="12" customWidth="1"/>
    <col min="8956" max="8980" width="11.44140625" customWidth="1"/>
    <col min="9201" max="9201" width="2.109375" customWidth="1"/>
    <col min="9202" max="9202" width="7.88671875" customWidth="1"/>
    <col min="9203" max="9203" width="5.6640625" customWidth="1"/>
    <col min="9204" max="9204" width="39.77734375" customWidth="1"/>
    <col min="9205" max="9205" width="32.77734375" customWidth="1"/>
    <col min="9206" max="9206" width="6.109375" customWidth="1"/>
    <col min="9207" max="9207" width="7.88671875" bestFit="1" customWidth="1"/>
    <col min="9208" max="9208" width="15.44140625" customWidth="1"/>
    <col min="9209" max="9209" width="12.21875" customWidth="1"/>
    <col min="9210" max="9210" width="12.6640625" customWidth="1"/>
    <col min="9211" max="9211" width="12" customWidth="1"/>
    <col min="9212" max="9236" width="11.44140625" customWidth="1"/>
    <col min="9457" max="9457" width="2.109375" customWidth="1"/>
    <col min="9458" max="9458" width="7.88671875" customWidth="1"/>
    <col min="9459" max="9459" width="5.6640625" customWidth="1"/>
    <col min="9460" max="9460" width="39.77734375" customWidth="1"/>
    <col min="9461" max="9461" width="32.77734375" customWidth="1"/>
    <col min="9462" max="9462" width="6.109375" customWidth="1"/>
    <col min="9463" max="9463" width="7.88671875" bestFit="1" customWidth="1"/>
    <col min="9464" max="9464" width="15.44140625" customWidth="1"/>
    <col min="9465" max="9465" width="12.21875" customWidth="1"/>
    <col min="9466" max="9466" width="12.6640625" customWidth="1"/>
    <col min="9467" max="9467" width="12" customWidth="1"/>
    <col min="9468" max="9492" width="11.44140625" customWidth="1"/>
    <col min="9713" max="9713" width="2.109375" customWidth="1"/>
    <col min="9714" max="9714" width="7.88671875" customWidth="1"/>
    <col min="9715" max="9715" width="5.6640625" customWidth="1"/>
    <col min="9716" max="9716" width="39.77734375" customWidth="1"/>
    <col min="9717" max="9717" width="32.77734375" customWidth="1"/>
    <col min="9718" max="9718" width="6.109375" customWidth="1"/>
    <col min="9719" max="9719" width="7.88671875" bestFit="1" customWidth="1"/>
    <col min="9720" max="9720" width="15.44140625" customWidth="1"/>
    <col min="9721" max="9721" width="12.21875" customWidth="1"/>
    <col min="9722" max="9722" width="12.6640625" customWidth="1"/>
    <col min="9723" max="9723" width="12" customWidth="1"/>
    <col min="9724" max="9748" width="11.44140625" customWidth="1"/>
    <col min="9969" max="9969" width="2.109375" customWidth="1"/>
    <col min="9970" max="9970" width="7.88671875" customWidth="1"/>
    <col min="9971" max="9971" width="5.6640625" customWidth="1"/>
    <col min="9972" max="9972" width="39.77734375" customWidth="1"/>
    <col min="9973" max="9973" width="32.77734375" customWidth="1"/>
    <col min="9974" max="9974" width="6.109375" customWidth="1"/>
    <col min="9975" max="9975" width="7.88671875" bestFit="1" customWidth="1"/>
    <col min="9976" max="9976" width="15.44140625" customWidth="1"/>
    <col min="9977" max="9977" width="12.21875" customWidth="1"/>
    <col min="9978" max="9978" width="12.6640625" customWidth="1"/>
    <col min="9979" max="9979" width="12" customWidth="1"/>
    <col min="9980" max="10004" width="11.44140625" customWidth="1"/>
    <col min="10225" max="10225" width="2.109375" customWidth="1"/>
    <col min="10226" max="10226" width="7.88671875" customWidth="1"/>
    <col min="10227" max="10227" width="5.6640625" customWidth="1"/>
    <col min="10228" max="10228" width="39.77734375" customWidth="1"/>
    <col min="10229" max="10229" width="32.77734375" customWidth="1"/>
    <col min="10230" max="10230" width="6.109375" customWidth="1"/>
    <col min="10231" max="10231" width="7.88671875" bestFit="1" customWidth="1"/>
    <col min="10232" max="10232" width="15.44140625" customWidth="1"/>
    <col min="10233" max="10233" width="12.21875" customWidth="1"/>
    <col min="10234" max="10234" width="12.6640625" customWidth="1"/>
    <col min="10235" max="10235" width="12" customWidth="1"/>
    <col min="10236" max="10260" width="11.44140625" customWidth="1"/>
    <col min="10481" max="10481" width="2.109375" customWidth="1"/>
    <col min="10482" max="10482" width="7.88671875" customWidth="1"/>
    <col min="10483" max="10483" width="5.6640625" customWidth="1"/>
    <col min="10484" max="10484" width="39.77734375" customWidth="1"/>
    <col min="10485" max="10485" width="32.77734375" customWidth="1"/>
    <col min="10486" max="10486" width="6.109375" customWidth="1"/>
    <col min="10487" max="10487" width="7.88671875" bestFit="1" customWidth="1"/>
    <col min="10488" max="10488" width="15.44140625" customWidth="1"/>
    <col min="10489" max="10489" width="12.21875" customWidth="1"/>
    <col min="10490" max="10490" width="12.6640625" customWidth="1"/>
    <col min="10491" max="10491" width="12" customWidth="1"/>
    <col min="10492" max="10516" width="11.44140625" customWidth="1"/>
    <col min="10737" max="10737" width="2.109375" customWidth="1"/>
    <col min="10738" max="10738" width="7.88671875" customWidth="1"/>
    <col min="10739" max="10739" width="5.6640625" customWidth="1"/>
    <col min="10740" max="10740" width="39.77734375" customWidth="1"/>
    <col min="10741" max="10741" width="32.77734375" customWidth="1"/>
    <col min="10742" max="10742" width="6.109375" customWidth="1"/>
    <col min="10743" max="10743" width="7.88671875" bestFit="1" customWidth="1"/>
    <col min="10744" max="10744" width="15.44140625" customWidth="1"/>
    <col min="10745" max="10745" width="12.21875" customWidth="1"/>
    <col min="10746" max="10746" width="12.6640625" customWidth="1"/>
    <col min="10747" max="10747" width="12" customWidth="1"/>
    <col min="10748" max="10772" width="11.44140625" customWidth="1"/>
    <col min="10993" max="10993" width="2.109375" customWidth="1"/>
    <col min="10994" max="10994" width="7.88671875" customWidth="1"/>
    <col min="10995" max="10995" width="5.6640625" customWidth="1"/>
    <col min="10996" max="10996" width="39.77734375" customWidth="1"/>
    <col min="10997" max="10997" width="32.77734375" customWidth="1"/>
    <col min="10998" max="10998" width="6.109375" customWidth="1"/>
    <col min="10999" max="10999" width="7.88671875" bestFit="1" customWidth="1"/>
    <col min="11000" max="11000" width="15.44140625" customWidth="1"/>
    <col min="11001" max="11001" width="12.21875" customWidth="1"/>
    <col min="11002" max="11002" width="12.6640625" customWidth="1"/>
    <col min="11003" max="11003" width="12" customWidth="1"/>
    <col min="11004" max="11028" width="11.44140625" customWidth="1"/>
    <col min="11249" max="11249" width="2.109375" customWidth="1"/>
    <col min="11250" max="11250" width="7.88671875" customWidth="1"/>
    <col min="11251" max="11251" width="5.6640625" customWidth="1"/>
    <col min="11252" max="11252" width="39.77734375" customWidth="1"/>
    <col min="11253" max="11253" width="32.77734375" customWidth="1"/>
    <col min="11254" max="11254" width="6.109375" customWidth="1"/>
    <col min="11255" max="11255" width="7.88671875" bestFit="1" customWidth="1"/>
    <col min="11256" max="11256" width="15.44140625" customWidth="1"/>
    <col min="11257" max="11257" width="12.21875" customWidth="1"/>
    <col min="11258" max="11258" width="12.6640625" customWidth="1"/>
    <col min="11259" max="11259" width="12" customWidth="1"/>
    <col min="11260" max="11284" width="11.44140625" customWidth="1"/>
    <col min="11505" max="11505" width="2.109375" customWidth="1"/>
    <col min="11506" max="11506" width="7.88671875" customWidth="1"/>
    <col min="11507" max="11507" width="5.6640625" customWidth="1"/>
    <col min="11508" max="11508" width="39.77734375" customWidth="1"/>
    <col min="11509" max="11509" width="32.77734375" customWidth="1"/>
    <col min="11510" max="11510" width="6.109375" customWidth="1"/>
    <col min="11511" max="11511" width="7.88671875" bestFit="1" customWidth="1"/>
    <col min="11512" max="11512" width="15.44140625" customWidth="1"/>
    <col min="11513" max="11513" width="12.21875" customWidth="1"/>
    <col min="11514" max="11514" width="12.6640625" customWidth="1"/>
    <col min="11515" max="11515" width="12" customWidth="1"/>
    <col min="11516" max="11540" width="11.44140625" customWidth="1"/>
    <col min="11761" max="11761" width="2.109375" customWidth="1"/>
    <col min="11762" max="11762" width="7.88671875" customWidth="1"/>
    <col min="11763" max="11763" width="5.6640625" customWidth="1"/>
    <col min="11764" max="11764" width="39.77734375" customWidth="1"/>
    <col min="11765" max="11765" width="32.77734375" customWidth="1"/>
    <col min="11766" max="11766" width="6.109375" customWidth="1"/>
    <col min="11767" max="11767" width="7.88671875" bestFit="1" customWidth="1"/>
    <col min="11768" max="11768" width="15.44140625" customWidth="1"/>
    <col min="11769" max="11769" width="12.21875" customWidth="1"/>
    <col min="11770" max="11770" width="12.6640625" customWidth="1"/>
    <col min="11771" max="11771" width="12" customWidth="1"/>
    <col min="11772" max="11796" width="11.44140625" customWidth="1"/>
    <col min="12017" max="12017" width="2.109375" customWidth="1"/>
    <col min="12018" max="12018" width="7.88671875" customWidth="1"/>
    <col min="12019" max="12019" width="5.6640625" customWidth="1"/>
    <col min="12020" max="12020" width="39.77734375" customWidth="1"/>
    <col min="12021" max="12021" width="32.77734375" customWidth="1"/>
    <col min="12022" max="12022" width="6.109375" customWidth="1"/>
    <col min="12023" max="12023" width="7.88671875" bestFit="1" customWidth="1"/>
    <col min="12024" max="12024" width="15.44140625" customWidth="1"/>
    <col min="12025" max="12025" width="12.21875" customWidth="1"/>
    <col min="12026" max="12026" width="12.6640625" customWidth="1"/>
    <col min="12027" max="12027" width="12" customWidth="1"/>
    <col min="12028" max="12052" width="11.44140625" customWidth="1"/>
    <col min="12273" max="12273" width="2.109375" customWidth="1"/>
    <col min="12274" max="12274" width="7.88671875" customWidth="1"/>
    <col min="12275" max="12275" width="5.6640625" customWidth="1"/>
    <col min="12276" max="12276" width="39.77734375" customWidth="1"/>
    <col min="12277" max="12277" width="32.77734375" customWidth="1"/>
    <col min="12278" max="12278" width="6.109375" customWidth="1"/>
    <col min="12279" max="12279" width="7.88671875" bestFit="1" customWidth="1"/>
    <col min="12280" max="12280" width="15.44140625" customWidth="1"/>
    <col min="12281" max="12281" width="12.21875" customWidth="1"/>
    <col min="12282" max="12282" width="12.6640625" customWidth="1"/>
    <col min="12283" max="12283" width="12" customWidth="1"/>
    <col min="12284" max="12308" width="11.44140625" customWidth="1"/>
    <col min="12529" max="12529" width="2.109375" customWidth="1"/>
    <col min="12530" max="12530" width="7.88671875" customWidth="1"/>
    <col min="12531" max="12531" width="5.6640625" customWidth="1"/>
    <col min="12532" max="12532" width="39.77734375" customWidth="1"/>
    <col min="12533" max="12533" width="32.77734375" customWidth="1"/>
    <col min="12534" max="12534" width="6.109375" customWidth="1"/>
    <col min="12535" max="12535" width="7.88671875" bestFit="1" customWidth="1"/>
    <col min="12536" max="12536" width="15.44140625" customWidth="1"/>
    <col min="12537" max="12537" width="12.21875" customWidth="1"/>
    <col min="12538" max="12538" width="12.6640625" customWidth="1"/>
    <col min="12539" max="12539" width="12" customWidth="1"/>
    <col min="12540" max="12564" width="11.44140625" customWidth="1"/>
    <col min="12785" max="12785" width="2.109375" customWidth="1"/>
    <col min="12786" max="12786" width="7.88671875" customWidth="1"/>
    <col min="12787" max="12787" width="5.6640625" customWidth="1"/>
    <col min="12788" max="12788" width="39.77734375" customWidth="1"/>
    <col min="12789" max="12789" width="32.77734375" customWidth="1"/>
    <col min="12790" max="12790" width="6.109375" customWidth="1"/>
    <col min="12791" max="12791" width="7.88671875" bestFit="1" customWidth="1"/>
    <col min="12792" max="12792" width="15.44140625" customWidth="1"/>
    <col min="12793" max="12793" width="12.21875" customWidth="1"/>
    <col min="12794" max="12794" width="12.6640625" customWidth="1"/>
    <col min="12795" max="12795" width="12" customWidth="1"/>
    <col min="12796" max="12820" width="11.44140625" customWidth="1"/>
    <col min="13041" max="13041" width="2.109375" customWidth="1"/>
    <col min="13042" max="13042" width="7.88671875" customWidth="1"/>
    <col min="13043" max="13043" width="5.6640625" customWidth="1"/>
    <col min="13044" max="13044" width="39.77734375" customWidth="1"/>
    <col min="13045" max="13045" width="32.77734375" customWidth="1"/>
    <col min="13046" max="13046" width="6.109375" customWidth="1"/>
    <col min="13047" max="13047" width="7.88671875" bestFit="1" customWidth="1"/>
    <col min="13048" max="13048" width="15.44140625" customWidth="1"/>
    <col min="13049" max="13049" width="12.21875" customWidth="1"/>
    <col min="13050" max="13050" width="12.6640625" customWidth="1"/>
    <col min="13051" max="13051" width="12" customWidth="1"/>
    <col min="13052" max="13076" width="11.44140625" customWidth="1"/>
    <col min="13297" max="13297" width="2.109375" customWidth="1"/>
    <col min="13298" max="13298" width="7.88671875" customWidth="1"/>
    <col min="13299" max="13299" width="5.6640625" customWidth="1"/>
    <col min="13300" max="13300" width="39.77734375" customWidth="1"/>
    <col min="13301" max="13301" width="32.77734375" customWidth="1"/>
    <col min="13302" max="13302" width="6.109375" customWidth="1"/>
    <col min="13303" max="13303" width="7.88671875" bestFit="1" customWidth="1"/>
    <col min="13304" max="13304" width="15.44140625" customWidth="1"/>
    <col min="13305" max="13305" width="12.21875" customWidth="1"/>
    <col min="13306" max="13306" width="12.6640625" customWidth="1"/>
    <col min="13307" max="13307" width="12" customWidth="1"/>
    <col min="13308" max="13332" width="11.44140625" customWidth="1"/>
    <col min="13553" max="13553" width="2.109375" customWidth="1"/>
    <col min="13554" max="13554" width="7.88671875" customWidth="1"/>
    <col min="13555" max="13555" width="5.6640625" customWidth="1"/>
    <col min="13556" max="13556" width="39.77734375" customWidth="1"/>
    <col min="13557" max="13557" width="32.77734375" customWidth="1"/>
    <col min="13558" max="13558" width="6.109375" customWidth="1"/>
    <col min="13559" max="13559" width="7.88671875" bestFit="1" customWidth="1"/>
    <col min="13560" max="13560" width="15.44140625" customWidth="1"/>
    <col min="13561" max="13561" width="12.21875" customWidth="1"/>
    <col min="13562" max="13562" width="12.6640625" customWidth="1"/>
    <col min="13563" max="13563" width="12" customWidth="1"/>
    <col min="13564" max="13588" width="11.44140625" customWidth="1"/>
    <col min="13809" max="13809" width="2.109375" customWidth="1"/>
    <col min="13810" max="13810" width="7.88671875" customWidth="1"/>
    <col min="13811" max="13811" width="5.6640625" customWidth="1"/>
    <col min="13812" max="13812" width="39.77734375" customWidth="1"/>
    <col min="13813" max="13813" width="32.77734375" customWidth="1"/>
    <col min="13814" max="13814" width="6.109375" customWidth="1"/>
    <col min="13815" max="13815" width="7.88671875" bestFit="1" customWidth="1"/>
    <col min="13816" max="13816" width="15.44140625" customWidth="1"/>
    <col min="13817" max="13817" width="12.21875" customWidth="1"/>
    <col min="13818" max="13818" width="12.6640625" customWidth="1"/>
    <col min="13819" max="13819" width="12" customWidth="1"/>
    <col min="13820" max="13844" width="11.44140625" customWidth="1"/>
    <col min="14065" max="14065" width="2.109375" customWidth="1"/>
    <col min="14066" max="14066" width="7.88671875" customWidth="1"/>
    <col min="14067" max="14067" width="5.6640625" customWidth="1"/>
    <col min="14068" max="14068" width="39.77734375" customWidth="1"/>
    <col min="14069" max="14069" width="32.77734375" customWidth="1"/>
    <col min="14070" max="14070" width="6.109375" customWidth="1"/>
    <col min="14071" max="14071" width="7.88671875" bestFit="1" customWidth="1"/>
    <col min="14072" max="14072" width="15.44140625" customWidth="1"/>
    <col min="14073" max="14073" width="12.21875" customWidth="1"/>
    <col min="14074" max="14074" width="12.6640625" customWidth="1"/>
    <col min="14075" max="14075" width="12" customWidth="1"/>
    <col min="14076" max="14100" width="11.44140625" customWidth="1"/>
    <col min="14321" max="14321" width="2.109375" customWidth="1"/>
    <col min="14322" max="14322" width="7.88671875" customWidth="1"/>
    <col min="14323" max="14323" width="5.6640625" customWidth="1"/>
    <col min="14324" max="14324" width="39.77734375" customWidth="1"/>
    <col min="14325" max="14325" width="32.77734375" customWidth="1"/>
    <col min="14326" max="14326" width="6.109375" customWidth="1"/>
    <col min="14327" max="14327" width="7.88671875" bestFit="1" customWidth="1"/>
    <col min="14328" max="14328" width="15.44140625" customWidth="1"/>
    <col min="14329" max="14329" width="12.21875" customWidth="1"/>
    <col min="14330" max="14330" width="12.6640625" customWidth="1"/>
    <col min="14331" max="14331" width="12" customWidth="1"/>
    <col min="14332" max="14356" width="11.44140625" customWidth="1"/>
    <col min="14577" max="14577" width="2.109375" customWidth="1"/>
    <col min="14578" max="14578" width="7.88671875" customWidth="1"/>
    <col min="14579" max="14579" width="5.6640625" customWidth="1"/>
    <col min="14580" max="14580" width="39.77734375" customWidth="1"/>
    <col min="14581" max="14581" width="32.77734375" customWidth="1"/>
    <col min="14582" max="14582" width="6.109375" customWidth="1"/>
    <col min="14583" max="14583" width="7.88671875" bestFit="1" customWidth="1"/>
    <col min="14584" max="14584" width="15.44140625" customWidth="1"/>
    <col min="14585" max="14585" width="12.21875" customWidth="1"/>
    <col min="14586" max="14586" width="12.6640625" customWidth="1"/>
    <col min="14587" max="14587" width="12" customWidth="1"/>
    <col min="14588" max="14612" width="11.44140625" customWidth="1"/>
    <col min="14833" max="14833" width="2.109375" customWidth="1"/>
    <col min="14834" max="14834" width="7.88671875" customWidth="1"/>
    <col min="14835" max="14835" width="5.6640625" customWidth="1"/>
    <col min="14836" max="14836" width="39.77734375" customWidth="1"/>
    <col min="14837" max="14837" width="32.77734375" customWidth="1"/>
    <col min="14838" max="14838" width="6.109375" customWidth="1"/>
    <col min="14839" max="14839" width="7.88671875" bestFit="1" customWidth="1"/>
    <col min="14840" max="14840" width="15.44140625" customWidth="1"/>
    <col min="14841" max="14841" width="12.21875" customWidth="1"/>
    <col min="14842" max="14842" width="12.6640625" customWidth="1"/>
    <col min="14843" max="14843" width="12" customWidth="1"/>
    <col min="14844" max="14868" width="11.44140625" customWidth="1"/>
    <col min="15089" max="15089" width="2.109375" customWidth="1"/>
    <col min="15090" max="15090" width="7.88671875" customWidth="1"/>
    <col min="15091" max="15091" width="5.6640625" customWidth="1"/>
    <col min="15092" max="15092" width="39.77734375" customWidth="1"/>
    <col min="15093" max="15093" width="32.77734375" customWidth="1"/>
    <col min="15094" max="15094" width="6.109375" customWidth="1"/>
    <col min="15095" max="15095" width="7.88671875" bestFit="1" customWidth="1"/>
    <col min="15096" max="15096" width="15.44140625" customWidth="1"/>
    <col min="15097" max="15097" width="12.21875" customWidth="1"/>
    <col min="15098" max="15098" width="12.6640625" customWidth="1"/>
    <col min="15099" max="15099" width="12" customWidth="1"/>
    <col min="15100" max="15124" width="11.44140625" customWidth="1"/>
    <col min="15345" max="15345" width="2.109375" customWidth="1"/>
    <col min="15346" max="15346" width="7.88671875" customWidth="1"/>
    <col min="15347" max="15347" width="5.6640625" customWidth="1"/>
    <col min="15348" max="15348" width="39.77734375" customWidth="1"/>
    <col min="15349" max="15349" width="32.77734375" customWidth="1"/>
    <col min="15350" max="15350" width="6.109375" customWidth="1"/>
    <col min="15351" max="15351" width="7.88671875" bestFit="1" customWidth="1"/>
    <col min="15352" max="15352" width="15.44140625" customWidth="1"/>
    <col min="15353" max="15353" width="12.21875" customWidth="1"/>
    <col min="15354" max="15354" width="12.6640625" customWidth="1"/>
    <col min="15355" max="15355" width="12" customWidth="1"/>
    <col min="15356" max="15380" width="11.44140625" customWidth="1"/>
    <col min="15601" max="15601" width="2.109375" customWidth="1"/>
    <col min="15602" max="15602" width="7.88671875" customWidth="1"/>
    <col min="15603" max="15603" width="5.6640625" customWidth="1"/>
    <col min="15604" max="15604" width="39.77734375" customWidth="1"/>
    <col min="15605" max="15605" width="32.77734375" customWidth="1"/>
    <col min="15606" max="15606" width="6.109375" customWidth="1"/>
    <col min="15607" max="15607" width="7.88671875" bestFit="1" customWidth="1"/>
    <col min="15608" max="15608" width="15.44140625" customWidth="1"/>
    <col min="15609" max="15609" width="12.21875" customWidth="1"/>
    <col min="15610" max="15610" width="12.6640625" customWidth="1"/>
    <col min="15611" max="15611" width="12" customWidth="1"/>
    <col min="15612" max="15636" width="11.44140625" customWidth="1"/>
    <col min="15857" max="15857" width="2.109375" customWidth="1"/>
    <col min="15858" max="15858" width="7.88671875" customWidth="1"/>
    <col min="15859" max="15859" width="5.6640625" customWidth="1"/>
    <col min="15860" max="15860" width="39.77734375" customWidth="1"/>
    <col min="15861" max="15861" width="32.77734375" customWidth="1"/>
    <col min="15862" max="15862" width="6.109375" customWidth="1"/>
    <col min="15863" max="15863" width="7.88671875" bestFit="1" customWidth="1"/>
    <col min="15864" max="15864" width="15.44140625" customWidth="1"/>
    <col min="15865" max="15865" width="12.21875" customWidth="1"/>
    <col min="15866" max="15866" width="12.6640625" customWidth="1"/>
    <col min="15867" max="15867" width="12" customWidth="1"/>
    <col min="15868" max="15892" width="11.44140625" customWidth="1"/>
    <col min="16113" max="16113" width="2.109375" customWidth="1"/>
    <col min="16114" max="16114" width="7.88671875" customWidth="1"/>
    <col min="16115" max="16115" width="5.6640625" customWidth="1"/>
    <col min="16116" max="16116" width="39.77734375" customWidth="1"/>
    <col min="16117" max="16117" width="32.77734375" customWidth="1"/>
    <col min="16118" max="16118" width="6.109375" customWidth="1"/>
    <col min="16119" max="16119" width="7.88671875" bestFit="1" customWidth="1"/>
    <col min="16120" max="16120" width="15.44140625" customWidth="1"/>
    <col min="16121" max="16121" width="12.21875" customWidth="1"/>
    <col min="16122" max="16122" width="12.6640625" customWidth="1"/>
    <col min="16123" max="16123" width="12" customWidth="1"/>
    <col min="16124" max="16148" width="11.44140625" customWidth="1"/>
  </cols>
  <sheetData>
    <row r="1" spans="1:44" ht="18.75" thickBot="1" x14ac:dyDescent="0.25">
      <c r="A1" s="186"/>
      <c r="B1" s="178"/>
      <c r="C1" s="179" t="s">
        <v>728</v>
      </c>
      <c r="D1" s="207"/>
      <c r="E1" s="274"/>
      <c r="F1" s="182"/>
      <c r="G1" s="182"/>
      <c r="H1" s="182"/>
      <c r="I1" s="182"/>
      <c r="J1" s="183"/>
      <c r="K1" s="183"/>
      <c r="L1" s="275"/>
      <c r="M1" s="183"/>
      <c r="N1" s="183"/>
      <c r="O1" s="183"/>
      <c r="P1" s="184"/>
      <c r="Q1" s="184"/>
      <c r="R1" s="184"/>
      <c r="S1" s="184"/>
      <c r="T1" s="184"/>
      <c r="U1" s="184"/>
      <c r="V1" s="184"/>
      <c r="W1" s="184"/>
      <c r="X1" s="184"/>
      <c r="Y1" s="184"/>
      <c r="Z1" s="184"/>
      <c r="AA1" s="184"/>
      <c r="AB1" s="184"/>
      <c r="AC1" s="184"/>
      <c r="AD1" s="184"/>
      <c r="AE1" s="184"/>
      <c r="AF1" s="184"/>
      <c r="AG1" s="184"/>
      <c r="AH1" s="186"/>
      <c r="AI1" s="184"/>
      <c r="AJ1" s="184"/>
      <c r="AP1" s="930"/>
      <c r="AQ1" s="930"/>
      <c r="AR1" s="930"/>
    </row>
    <row r="2" spans="1:44" ht="32.25" thickBot="1" x14ac:dyDescent="0.25">
      <c r="A2" s="188"/>
      <c r="B2" s="188"/>
      <c r="C2" s="276" t="s">
        <v>589</v>
      </c>
      <c r="D2" s="189" t="s">
        <v>139</v>
      </c>
      <c r="E2" s="277" t="s">
        <v>113</v>
      </c>
      <c r="F2" s="189" t="s">
        <v>140</v>
      </c>
      <c r="G2" s="189" t="s">
        <v>185</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c r="AL2" s="657"/>
      <c r="AM2" s="657"/>
      <c r="AN2" s="657"/>
      <c r="AO2" s="657"/>
      <c r="AP2" s="657"/>
      <c r="AQ2" s="657"/>
      <c r="AR2" s="657"/>
    </row>
    <row r="3" spans="1:44" x14ac:dyDescent="0.2">
      <c r="A3" s="177"/>
      <c r="B3" s="972" t="s">
        <v>336</v>
      </c>
      <c r="C3" s="821" t="s">
        <v>729</v>
      </c>
      <c r="D3" s="844" t="s">
        <v>730</v>
      </c>
      <c r="E3" s="822" t="s">
        <v>731</v>
      </c>
      <c r="F3" s="824" t="s">
        <v>75</v>
      </c>
      <c r="G3" s="824">
        <v>2</v>
      </c>
      <c r="H3" s="689">
        <f>SUM('8. FP Demand'!H3,'8. FP Demand'!H4,'8. FP Demand'!H5,'8. FP Demand'!H6,'8. FP Demand'!H30,'8. FP Demand'!H31,'8. FP Demand'!H36:H37)</f>
        <v>57.512359812732313</v>
      </c>
      <c r="I3" s="323">
        <f>SUM('8. FP Demand'!I3,'8. FP Demand'!I4,'8. FP Demand'!I5,'8. FP Demand'!I6,'8. FP Demand'!I30,'8. FP Demand'!I31,'8. FP Demand'!I36:I37)</f>
        <v>57.442207699009977</v>
      </c>
      <c r="J3" s="323">
        <f>SUM('8. FP Demand'!J3,'8. FP Demand'!J4,'8. FP Demand'!J5,'8. FP Demand'!J6,'8. FP Demand'!J30,'8. FP Demand'!J31,'8. FP Demand'!J36:J37)</f>
        <v>57.37223118493349</v>
      </c>
      <c r="K3" s="323">
        <f>SUM('8. FP Demand'!K3,'8. FP Demand'!K4,'8. FP Demand'!K5,'8. FP Demand'!K6,'8. FP Demand'!K30,'8. FP Demand'!K31,'8. FP Demand'!K36:K37)</f>
        <v>57.340066274537747</v>
      </c>
      <c r="L3" s="825">
        <f>SUM('8. FP Demand'!L3,'8. FP Demand'!L4,'8. FP Demand'!L5,'8. FP Demand'!L6,'8. FP Demand'!L30,'8. FP Demand'!L31,'8. FP Demand'!L36:L37)</f>
        <v>57.32425797629444</v>
      </c>
      <c r="M3" s="825">
        <f>SUM('8. FP Demand'!M3,'8. FP Demand'!M4,'8. FP Demand'!M5,'8. FP Demand'!M6,'8. FP Demand'!M30,'8. FP Demand'!M31,'8. FP Demand'!M36:M37)</f>
        <v>57.400329226895678</v>
      </c>
      <c r="N3" s="825">
        <f>SUM('8. FP Demand'!N3,'8. FP Demand'!N4,'8. FP Demand'!N5,'8. FP Demand'!N6,'8. FP Demand'!N30,'8. FP Demand'!N31,'8. FP Demand'!N36:N37)</f>
        <v>57.463597557075829</v>
      </c>
      <c r="O3" s="825">
        <f>SUM('8. FP Demand'!O3,'8. FP Demand'!O4,'8. FP Demand'!O5,'8. FP Demand'!O6,'8. FP Demand'!O30,'8. FP Demand'!O31,'8. FP Demand'!O36:O37)</f>
        <v>57.537225242275781</v>
      </c>
      <c r="P3" s="825">
        <f>SUM('8. FP Demand'!P3,'8. FP Demand'!P4,'8. FP Demand'!P5,'8. FP Demand'!P6,'8. FP Demand'!P30,'8. FP Demand'!P31,'8. FP Demand'!P36:P37)</f>
        <v>57.579730395885377</v>
      </c>
      <c r="Q3" s="825">
        <f>SUM('8. FP Demand'!Q3,'8. FP Demand'!Q4,'8. FP Demand'!Q5,'8. FP Demand'!Q6,'8. FP Demand'!Q30,'8. FP Demand'!Q31,'8. FP Demand'!Q36:Q37)</f>
        <v>57.239328781029577</v>
      </c>
      <c r="R3" s="825">
        <f>SUM('8. FP Demand'!R3,'8. FP Demand'!R4,'8. FP Demand'!R5,'8. FP Demand'!R6,'8. FP Demand'!R30,'8. FP Demand'!R31,'8. FP Demand'!R36:R37)</f>
        <v>56.129954337250332</v>
      </c>
      <c r="S3" s="825">
        <f>SUM('8. FP Demand'!S3,'8. FP Demand'!S4,'8. FP Demand'!S5,'8. FP Demand'!S6,'8. FP Demand'!S30,'8. FP Demand'!S31,'8. FP Demand'!S36:S37)</f>
        <v>55.038736879732653</v>
      </c>
      <c r="T3" s="825">
        <f>SUM('8. FP Demand'!T3,'8. FP Demand'!T4,'8. FP Demand'!T5,'8. FP Demand'!T6,'8. FP Demand'!T30,'8. FP Demand'!T31,'8. FP Demand'!T36:T37)</f>
        <v>54.33910347805255</v>
      </c>
      <c r="U3" s="825">
        <f>SUM('8. FP Demand'!U3,'8. FP Demand'!U4,'8. FP Demand'!U5,'8. FP Demand'!U6,'8. FP Demand'!U30,'8. FP Demand'!U31,'8. FP Demand'!U36:U37)</f>
        <v>54.100486334612313</v>
      </c>
      <c r="V3" s="825">
        <f>SUM('8. FP Demand'!V3,'8. FP Demand'!V4,'8. FP Demand'!V5,'8. FP Demand'!V6,'8. FP Demand'!V30,'8. FP Demand'!V31,'8. FP Demand'!V36:V37)</f>
        <v>53.838176645700187</v>
      </c>
      <c r="W3" s="825">
        <f>SUM('8. FP Demand'!W3,'8. FP Demand'!W4,'8. FP Demand'!W5,'8. FP Demand'!W6,'8. FP Demand'!W30,'8. FP Demand'!W31,'8. FP Demand'!W36:W37)</f>
        <v>53.546770738057347</v>
      </c>
      <c r="X3" s="825">
        <f>SUM('8. FP Demand'!X3,'8. FP Demand'!X4,'8. FP Demand'!X5,'8. FP Demand'!X6,'8. FP Demand'!X30,'8. FP Demand'!X31,'8. FP Demand'!X36:X37)</f>
        <v>53.243219147752235</v>
      </c>
      <c r="Y3" s="825">
        <f>SUM('8. FP Demand'!Y3,'8. FP Demand'!Y4,'8. FP Demand'!Y5,'8. FP Demand'!Y6,'8. FP Demand'!Y30,'8. FP Demand'!Y31,'8. FP Demand'!Y36:Y37)</f>
        <v>52.998044528557465</v>
      </c>
      <c r="Z3" s="825">
        <f>SUM('8. FP Demand'!Z3,'8. FP Demand'!Z4,'8. FP Demand'!Z5,'8. FP Demand'!Z6,'8. FP Demand'!Z30,'8. FP Demand'!Z31,'8. FP Demand'!Z36:Z37)</f>
        <v>52.702086913426207</v>
      </c>
      <c r="AA3" s="825">
        <f>SUM('8. FP Demand'!AA3,'8. FP Demand'!AA4,'8. FP Demand'!AA5,'8. FP Demand'!AA6,'8. FP Demand'!AA30,'8. FP Demand'!AA31,'8. FP Demand'!AA36:AA37)</f>
        <v>52.616291315803295</v>
      </c>
      <c r="AB3" s="825">
        <f>SUM('8. FP Demand'!AB3,'8. FP Demand'!AB4,'8. FP Demand'!AB5,'8. FP Demand'!AB6,'8. FP Demand'!AB30,'8. FP Demand'!AB31,'8. FP Demand'!AB36:AB37)</f>
        <v>52.502523703907102</v>
      </c>
      <c r="AC3" s="825">
        <f>SUM('8. FP Demand'!AC3,'8. FP Demand'!AC4,'8. FP Demand'!AC5,'8. FP Demand'!AC6,'8. FP Demand'!AC30,'8. FP Demand'!AC31,'8. FP Demand'!AC36:AC37)</f>
        <v>52.442195458719091</v>
      </c>
      <c r="AD3" s="825">
        <f>SUM('8. FP Demand'!AD3,'8. FP Demand'!AD4,'8. FP Demand'!AD5,'8. FP Demand'!AD6,'8. FP Demand'!AD30,'8. FP Demand'!AD31,'8. FP Demand'!AD36:AD37)</f>
        <v>52.352376936557064</v>
      </c>
      <c r="AE3" s="825">
        <f>SUM('8. FP Demand'!AE3,'8. FP Demand'!AE4,'8. FP Demand'!AE5,'8. FP Demand'!AE6,'8. FP Demand'!AE30,'8. FP Demand'!AE31,'8. FP Demand'!AE36:AE37)</f>
        <v>52.267746354407635</v>
      </c>
      <c r="AF3" s="825">
        <f>SUM('8. FP Demand'!AF3,'8. FP Demand'!AF4,'8. FP Demand'!AF5,'8. FP Demand'!AF6,'8. FP Demand'!AF30,'8. FP Demand'!AF31,'8. FP Demand'!AF36:AF37)</f>
        <v>52.16972080089468</v>
      </c>
      <c r="AG3" s="825">
        <f>SUM('8. FP Demand'!AG3,'8. FP Demand'!AG4,'8. FP Demand'!AG5,'8. FP Demand'!AG6,'8. FP Demand'!AG30,'8. FP Demand'!AG31,'8. FP Demand'!AG36:AG37)</f>
        <v>52.138373981847202</v>
      </c>
      <c r="AH3" s="825">
        <f>SUM('8. FP Demand'!AH3,'8. FP Demand'!AH4,'8. FP Demand'!AH5,'8. FP Demand'!AH6,'8. FP Demand'!AH30,'8. FP Demand'!AH31,'8. FP Demand'!AH36:AH37)</f>
        <v>52.082249421349729</v>
      </c>
      <c r="AI3" s="825">
        <f>SUM('8. FP Demand'!AI3,'8. FP Demand'!AI4,'8. FP Demand'!AI5,'8. FP Demand'!AI6,'8. FP Demand'!AI30,'8. FP Demand'!AI31,'8. FP Demand'!AI36:AI37)</f>
        <v>52.01782220797876</v>
      </c>
      <c r="AJ3" s="826">
        <f>SUM('8. FP Demand'!AJ3,'8. FP Demand'!AJ4,'8. FP Demand'!AJ5,'8. FP Demand'!AJ6,'8. FP Demand'!AJ30,'8. FP Demand'!AJ31,'8. FP Demand'!AJ36:AJ37)</f>
        <v>51.924461692340401</v>
      </c>
      <c r="AL3" s="715"/>
      <c r="AM3" s="716"/>
      <c r="AN3" s="717"/>
      <c r="AO3" s="658"/>
    </row>
    <row r="4" spans="1:44" x14ac:dyDescent="0.2">
      <c r="A4" s="177"/>
      <c r="B4" s="973"/>
      <c r="C4" s="668" t="s">
        <v>732</v>
      </c>
      <c r="D4" s="669" t="s">
        <v>341</v>
      </c>
      <c r="E4" s="812" t="s">
        <v>813</v>
      </c>
      <c r="F4" s="670" t="s">
        <v>75</v>
      </c>
      <c r="G4" s="670">
        <v>2</v>
      </c>
      <c r="H4" s="663">
        <f>'7. FP Supply'!H21-('7. FP Supply'!H28)</f>
        <v>66.706999999999994</v>
      </c>
      <c r="I4" s="322">
        <f>'7. FP Supply'!I21-('7. FP Supply'!I28)</f>
        <v>66.706999999999994</v>
      </c>
      <c r="J4" s="322">
        <f>'7. FP Supply'!J21-('7. FP Supply'!J28)</f>
        <v>66.706999999999994</v>
      </c>
      <c r="K4" s="322">
        <f>'7. FP Supply'!K21-('7. FP Supply'!K28)</f>
        <v>66.706999999999994</v>
      </c>
      <c r="L4" s="453">
        <f>'7. FP Supply'!L21-('7. FP Supply'!L28)</f>
        <v>66.706999999999994</v>
      </c>
      <c r="M4" s="453">
        <f>'7. FP Supply'!M21-('7. FP Supply'!M28)</f>
        <v>66.706999999999994</v>
      </c>
      <c r="N4" s="453">
        <f>'7. FP Supply'!N21-('7. FP Supply'!N28)</f>
        <v>66.706999999999994</v>
      </c>
      <c r="O4" s="453">
        <f>'7. FP Supply'!O21-('7. FP Supply'!O28)</f>
        <v>66.706999999999994</v>
      </c>
      <c r="P4" s="453">
        <f>'7. FP Supply'!P21-('7. FP Supply'!P28)</f>
        <v>66.706999999999994</v>
      </c>
      <c r="Q4" s="453">
        <f>'7. FP Supply'!Q21-('7. FP Supply'!Q28)</f>
        <v>66.706999999999994</v>
      </c>
      <c r="R4" s="453">
        <f>'7. FP Supply'!R21-('7. FP Supply'!R28)</f>
        <v>66.706999999999994</v>
      </c>
      <c r="S4" s="453">
        <f>'7. FP Supply'!S21-('7. FP Supply'!S28)</f>
        <v>66.706999999999994</v>
      </c>
      <c r="T4" s="453">
        <f>'7. FP Supply'!T21-('7. FP Supply'!T28)</f>
        <v>66.706999999999994</v>
      </c>
      <c r="U4" s="453">
        <f>'7. FP Supply'!U21-('7. FP Supply'!U28)</f>
        <v>66.706999999999994</v>
      </c>
      <c r="V4" s="453">
        <f>'7. FP Supply'!V21-('7. FP Supply'!V28)</f>
        <v>66.706999999999994</v>
      </c>
      <c r="W4" s="453">
        <f>'7. FP Supply'!W21-('7. FP Supply'!W28)</f>
        <v>66.706999999999994</v>
      </c>
      <c r="X4" s="453">
        <f>'7. FP Supply'!X21-('7. FP Supply'!X28)</f>
        <v>66.706999999999994</v>
      </c>
      <c r="Y4" s="453">
        <f>'7. FP Supply'!Y21-('7. FP Supply'!Y28)</f>
        <v>66.706999999999994</v>
      </c>
      <c r="Z4" s="453">
        <f>'7. FP Supply'!Z21-('7. FP Supply'!Z28)</f>
        <v>66.706999999999994</v>
      </c>
      <c r="AA4" s="453">
        <f>'7. FP Supply'!AA21-('7. FP Supply'!AA28)</f>
        <v>66.706999999999994</v>
      </c>
      <c r="AB4" s="453">
        <f>'7. FP Supply'!AB21-('7. FP Supply'!AB28)</f>
        <v>66.706999999999994</v>
      </c>
      <c r="AC4" s="453">
        <f>'7. FP Supply'!AC21-('7. FP Supply'!AC28)</f>
        <v>66.706999999999994</v>
      </c>
      <c r="AD4" s="453">
        <f>'7. FP Supply'!AD21-('7. FP Supply'!AD28)</f>
        <v>66.706999999999994</v>
      </c>
      <c r="AE4" s="453">
        <f>'7. FP Supply'!AE21-('7. FP Supply'!AE28)</f>
        <v>66.706999999999994</v>
      </c>
      <c r="AF4" s="453">
        <f>'7. FP Supply'!AF21-('7. FP Supply'!AF28)</f>
        <v>66.706999999999994</v>
      </c>
      <c r="AG4" s="453">
        <f>'7. FP Supply'!AG21-('7. FP Supply'!AG28)</f>
        <v>66.706999999999994</v>
      </c>
      <c r="AH4" s="453">
        <f>'7. FP Supply'!AH21-('7. FP Supply'!AH28)</f>
        <v>66.706999999999994</v>
      </c>
      <c r="AI4" s="453">
        <f>'7. FP Supply'!AI21-('7. FP Supply'!AI28)</f>
        <v>66.706999999999994</v>
      </c>
      <c r="AJ4" s="671">
        <f>'7. FP Supply'!AJ21-('7. FP Supply'!AJ28)</f>
        <v>66.706999999999994</v>
      </c>
      <c r="AL4" s="656"/>
      <c r="AM4" s="656"/>
    </row>
    <row r="5" spans="1:44" x14ac:dyDescent="0.2">
      <c r="A5" s="177"/>
      <c r="B5" s="973"/>
      <c r="C5" s="668" t="s">
        <v>76</v>
      </c>
      <c r="D5" s="669" t="s">
        <v>342</v>
      </c>
      <c r="E5" s="812" t="s">
        <v>733</v>
      </c>
      <c r="F5" s="670" t="s">
        <v>75</v>
      </c>
      <c r="G5" s="670">
        <v>2</v>
      </c>
      <c r="H5" s="663">
        <f>H4+('7. FP Supply'!H4+'7. FP Supply'!H8)-('7. FP Supply'!H13+'7. FP Supply'!H17)</f>
        <v>66.706999999999994</v>
      </c>
      <c r="I5" s="322">
        <f>I4+('7. FP Supply'!I4+'7. FP Supply'!I8)-('7. FP Supply'!I13+'7. FP Supply'!I17)</f>
        <v>66.706999999999994</v>
      </c>
      <c r="J5" s="322">
        <f>J4+('7. FP Supply'!J4+'7. FP Supply'!J8)-('7. FP Supply'!J13+'7. FP Supply'!J17)</f>
        <v>66.706999999999994</v>
      </c>
      <c r="K5" s="322">
        <f>K4+('7. FP Supply'!K4+'7. FP Supply'!K8)-('7. FP Supply'!K13+'7. FP Supply'!K17)</f>
        <v>66.706999999999994</v>
      </c>
      <c r="L5" s="453">
        <f>L4+('7. FP Supply'!L4+'7. FP Supply'!L8)-('7. FP Supply'!L13+'7. FP Supply'!L17)</f>
        <v>66.706999999999994</v>
      </c>
      <c r="M5" s="453">
        <f>M4+('7. FP Supply'!M4+'7. FP Supply'!M8)-('7. FP Supply'!M13+'7. FP Supply'!M17)</f>
        <v>66.706999999999994</v>
      </c>
      <c r="N5" s="453">
        <f>N4+('7. FP Supply'!N4+'7. FP Supply'!N8)-('7. FP Supply'!N13+'7. FP Supply'!N17)</f>
        <v>66.706999999999994</v>
      </c>
      <c r="O5" s="453">
        <f>O4+('7. FP Supply'!O4+'7. FP Supply'!O8)-('7. FP Supply'!O13+'7. FP Supply'!O17)</f>
        <v>66.706999999999994</v>
      </c>
      <c r="P5" s="453">
        <f>P4+('7. FP Supply'!P4+'7. FP Supply'!P8)-('7. FP Supply'!P13+'7. FP Supply'!P17)</f>
        <v>66.706999999999994</v>
      </c>
      <c r="Q5" s="453">
        <f>Q4+('7. FP Supply'!Q4+'7. FP Supply'!Q8)-('7. FP Supply'!Q13+'7. FP Supply'!Q17)</f>
        <v>66.706999999999994</v>
      </c>
      <c r="R5" s="453">
        <f>R4+('7. FP Supply'!R4+'7. FP Supply'!R8)-('7. FP Supply'!R13+'7. FP Supply'!R17)</f>
        <v>66.706999999999994</v>
      </c>
      <c r="S5" s="453">
        <f>S4+('7. FP Supply'!S4+'7. FP Supply'!S8)-('7. FP Supply'!S13+'7. FP Supply'!S17)</f>
        <v>66.706999999999994</v>
      </c>
      <c r="T5" s="453">
        <f>T4+('7. FP Supply'!T4+'7. FP Supply'!T8)-('7. FP Supply'!T13+'7. FP Supply'!T17)</f>
        <v>66.706999999999994</v>
      </c>
      <c r="U5" s="453">
        <f>U4+('7. FP Supply'!U4+'7. FP Supply'!U8)-('7. FP Supply'!U13+'7. FP Supply'!U17)</f>
        <v>66.706999999999994</v>
      </c>
      <c r="V5" s="453">
        <f>V4+('7. FP Supply'!V4+'7. FP Supply'!V8)-('7. FP Supply'!V13+'7. FP Supply'!V17)</f>
        <v>66.706999999999994</v>
      </c>
      <c r="W5" s="453">
        <f>W4+('7. FP Supply'!W4+'7. FP Supply'!W8)-('7. FP Supply'!W13+'7. FP Supply'!W17)</f>
        <v>66.706999999999994</v>
      </c>
      <c r="X5" s="453">
        <f>X4+('7. FP Supply'!X4+'7. FP Supply'!X8)-('7. FP Supply'!X13+'7. FP Supply'!X17)</f>
        <v>66.706999999999994</v>
      </c>
      <c r="Y5" s="453">
        <f>Y4+('7. FP Supply'!Y4+'7. FP Supply'!Y8)-('7. FP Supply'!Y13+'7. FP Supply'!Y17)</f>
        <v>66.706999999999994</v>
      </c>
      <c r="Z5" s="453">
        <f>Z4+('7. FP Supply'!Z4+'7. FP Supply'!Z8)-('7. FP Supply'!Z13+'7. FP Supply'!Z17)</f>
        <v>66.706999999999994</v>
      </c>
      <c r="AA5" s="453">
        <f>AA4+('7. FP Supply'!AA4+'7. FP Supply'!AA8)-('7. FP Supply'!AA13+'7. FP Supply'!AA17)</f>
        <v>66.706999999999994</v>
      </c>
      <c r="AB5" s="453">
        <f>AB4+('7. FP Supply'!AB4+'7. FP Supply'!AB8)-('7. FP Supply'!AB13+'7. FP Supply'!AB17)</f>
        <v>66.706999999999994</v>
      </c>
      <c r="AC5" s="453">
        <f>AC4+('7. FP Supply'!AC4+'7. FP Supply'!AC8)-('7. FP Supply'!AC13+'7. FP Supply'!AC17)</f>
        <v>66.706999999999994</v>
      </c>
      <c r="AD5" s="453">
        <f>AD4+('7. FP Supply'!AD4+'7. FP Supply'!AD8)-('7. FP Supply'!AD13+'7. FP Supply'!AD17)</f>
        <v>66.706999999999994</v>
      </c>
      <c r="AE5" s="453">
        <f>AE4+('7. FP Supply'!AE4+'7. FP Supply'!AE8)-('7. FP Supply'!AE13+'7. FP Supply'!AE17)</f>
        <v>66.706999999999994</v>
      </c>
      <c r="AF5" s="453">
        <f>AF4+('7. FP Supply'!AF4+'7. FP Supply'!AF8)-('7. FP Supply'!AF13+'7. FP Supply'!AF17)</f>
        <v>66.706999999999994</v>
      </c>
      <c r="AG5" s="453">
        <f>AG4+('7. FP Supply'!AG4+'7. FP Supply'!AG8)-('7. FP Supply'!AG13+'7. FP Supply'!AG17)</f>
        <v>66.706999999999994</v>
      </c>
      <c r="AH5" s="453">
        <f>AH4+('7. FP Supply'!AH4+'7. FP Supply'!AH8)-('7. FP Supply'!AH13+'7. FP Supply'!AH17)</f>
        <v>66.706999999999994</v>
      </c>
      <c r="AI5" s="453">
        <f>AI4+('7. FP Supply'!AI4+'7. FP Supply'!AI8)-('7. FP Supply'!AI13+'7. FP Supply'!AI17)</f>
        <v>66.706999999999994</v>
      </c>
      <c r="AJ5" s="671">
        <f>AJ4+('7. FP Supply'!AJ4+'7. FP Supply'!AJ8)-('7. FP Supply'!AJ13+'7. FP Supply'!AJ17)</f>
        <v>66.706999999999994</v>
      </c>
      <c r="AM5" s="656"/>
    </row>
    <row r="6" spans="1:44" x14ac:dyDescent="0.2">
      <c r="A6" s="177"/>
      <c r="B6" s="973"/>
      <c r="C6" s="768" t="s">
        <v>734</v>
      </c>
      <c r="D6" s="769" t="s">
        <v>345</v>
      </c>
      <c r="E6" s="476" t="s">
        <v>124</v>
      </c>
      <c r="F6" s="814" t="s">
        <v>75</v>
      </c>
      <c r="G6" s="814">
        <v>2</v>
      </c>
      <c r="H6" s="663">
        <v>0</v>
      </c>
      <c r="I6" s="322">
        <v>0</v>
      </c>
      <c r="J6" s="322">
        <v>0</v>
      </c>
      <c r="K6" s="322">
        <v>0</v>
      </c>
      <c r="L6" s="386">
        <v>0</v>
      </c>
      <c r="M6" s="386">
        <v>0</v>
      </c>
      <c r="N6" s="386">
        <v>0</v>
      </c>
      <c r="O6" s="386">
        <v>0</v>
      </c>
      <c r="P6" s="386">
        <v>0</v>
      </c>
      <c r="Q6" s="386">
        <v>0</v>
      </c>
      <c r="R6" s="386">
        <v>0</v>
      </c>
      <c r="S6" s="386">
        <v>0</v>
      </c>
      <c r="T6" s="386">
        <v>0</v>
      </c>
      <c r="U6" s="386">
        <v>0</v>
      </c>
      <c r="V6" s="386">
        <v>0</v>
      </c>
      <c r="W6" s="386">
        <v>0</v>
      </c>
      <c r="X6" s="386">
        <v>0</v>
      </c>
      <c r="Y6" s="386">
        <v>0</v>
      </c>
      <c r="Z6" s="386">
        <v>0</v>
      </c>
      <c r="AA6" s="386">
        <v>0</v>
      </c>
      <c r="AB6" s="386">
        <v>0</v>
      </c>
      <c r="AC6" s="386">
        <v>0</v>
      </c>
      <c r="AD6" s="386">
        <v>0</v>
      </c>
      <c r="AE6" s="386">
        <v>0</v>
      </c>
      <c r="AF6" s="386">
        <v>0</v>
      </c>
      <c r="AG6" s="386">
        <v>0</v>
      </c>
      <c r="AH6" s="386">
        <v>0</v>
      </c>
      <c r="AI6" s="386">
        <v>0</v>
      </c>
      <c r="AJ6" s="457">
        <v>0</v>
      </c>
      <c r="AL6" s="656"/>
      <c r="AO6" s="658"/>
    </row>
    <row r="7" spans="1:44" x14ac:dyDescent="0.2">
      <c r="A7" s="177"/>
      <c r="B7" s="973"/>
      <c r="C7" s="768" t="s">
        <v>735</v>
      </c>
      <c r="D7" s="769" t="s">
        <v>347</v>
      </c>
      <c r="E7" s="476" t="s">
        <v>124</v>
      </c>
      <c r="F7" s="814" t="s">
        <v>75</v>
      </c>
      <c r="G7" s="814">
        <v>2</v>
      </c>
      <c r="H7" s="663">
        <v>2.1179687518892671</v>
      </c>
      <c r="I7" s="322">
        <v>2.032459193209597</v>
      </c>
      <c r="J7" s="322">
        <v>1.997771321640029</v>
      </c>
      <c r="K7" s="322">
        <v>1.8779043600550931</v>
      </c>
      <c r="L7" s="386">
        <v>1.775521348353104</v>
      </c>
      <c r="M7" s="386">
        <v>1.7165695780810479</v>
      </c>
      <c r="N7" s="386">
        <v>1.6878621619506009</v>
      </c>
      <c r="O7" s="386">
        <v>1.63594446230605</v>
      </c>
      <c r="P7" s="386">
        <v>1.547707353087044</v>
      </c>
      <c r="Q7" s="386">
        <v>1.219938170432344</v>
      </c>
      <c r="R7" s="386">
        <v>1.2088469652130309</v>
      </c>
      <c r="S7" s="386">
        <v>1.1407337859342901</v>
      </c>
      <c r="T7" s="386">
        <v>1.1595762662522739</v>
      </c>
      <c r="U7" s="386">
        <v>1.1773440264908761</v>
      </c>
      <c r="V7" s="386">
        <v>1.176087309579102</v>
      </c>
      <c r="W7" s="386">
        <v>1.1577833157227779</v>
      </c>
      <c r="X7" s="386">
        <v>1.151509664145659</v>
      </c>
      <c r="Y7" s="386">
        <v>1.2137908535752571</v>
      </c>
      <c r="Z7" s="386">
        <v>1.2309608920861821</v>
      </c>
      <c r="AA7" s="386">
        <v>1.255352055310472</v>
      </c>
      <c r="AB7" s="386">
        <v>1.1733271385714581</v>
      </c>
      <c r="AC7" s="386">
        <v>1.2488652800775739</v>
      </c>
      <c r="AD7" s="386">
        <v>1.3015253412804071</v>
      </c>
      <c r="AE7" s="386">
        <v>1.3250256920760279</v>
      </c>
      <c r="AF7" s="386">
        <v>1.4332657204205741</v>
      </c>
      <c r="AG7" s="386">
        <v>1.38905249667778</v>
      </c>
      <c r="AH7" s="386">
        <v>1.3781424012899259</v>
      </c>
      <c r="AI7" s="386">
        <v>1.389607399135504</v>
      </c>
      <c r="AJ7" s="457">
        <v>1.4891389150503189</v>
      </c>
      <c r="AL7" s="656"/>
      <c r="AO7" s="658"/>
    </row>
    <row r="8" spans="1:44" x14ac:dyDescent="0.2">
      <c r="A8" s="177"/>
      <c r="B8" s="973"/>
      <c r="C8" s="668" t="s">
        <v>98</v>
      </c>
      <c r="D8" s="669" t="s">
        <v>348</v>
      </c>
      <c r="E8" s="812" t="s">
        <v>736</v>
      </c>
      <c r="F8" s="670" t="s">
        <v>75</v>
      </c>
      <c r="G8" s="670">
        <v>2</v>
      </c>
      <c r="H8" s="663">
        <f t="shared" ref="H8:AJ8" si="0">H6+H7</f>
        <v>2.1179687518892671</v>
      </c>
      <c r="I8" s="322">
        <f t="shared" ref="I8:K8" si="1">I6+I7</f>
        <v>2.032459193209597</v>
      </c>
      <c r="J8" s="322">
        <f t="shared" si="1"/>
        <v>1.997771321640029</v>
      </c>
      <c r="K8" s="322">
        <f t="shared" si="1"/>
        <v>1.8779043600550931</v>
      </c>
      <c r="L8" s="453">
        <f t="shared" si="0"/>
        <v>1.775521348353104</v>
      </c>
      <c r="M8" s="453">
        <f t="shared" si="0"/>
        <v>1.7165695780810479</v>
      </c>
      <c r="N8" s="453">
        <f t="shared" si="0"/>
        <v>1.6878621619506009</v>
      </c>
      <c r="O8" s="453">
        <f t="shared" si="0"/>
        <v>1.63594446230605</v>
      </c>
      <c r="P8" s="453">
        <f t="shared" si="0"/>
        <v>1.547707353087044</v>
      </c>
      <c r="Q8" s="453">
        <f t="shared" si="0"/>
        <v>1.219938170432344</v>
      </c>
      <c r="R8" s="453">
        <f t="shared" si="0"/>
        <v>1.2088469652130309</v>
      </c>
      <c r="S8" s="453">
        <f t="shared" si="0"/>
        <v>1.1407337859342901</v>
      </c>
      <c r="T8" s="453">
        <f t="shared" si="0"/>
        <v>1.1595762662522739</v>
      </c>
      <c r="U8" s="453">
        <f t="shared" si="0"/>
        <v>1.1773440264908761</v>
      </c>
      <c r="V8" s="453">
        <f t="shared" si="0"/>
        <v>1.176087309579102</v>
      </c>
      <c r="W8" s="453">
        <f t="shared" si="0"/>
        <v>1.1577833157227779</v>
      </c>
      <c r="X8" s="453">
        <f t="shared" si="0"/>
        <v>1.151509664145659</v>
      </c>
      <c r="Y8" s="453">
        <f t="shared" si="0"/>
        <v>1.2137908535752571</v>
      </c>
      <c r="Z8" s="453">
        <f t="shared" si="0"/>
        <v>1.2309608920861821</v>
      </c>
      <c r="AA8" s="453">
        <f t="shared" si="0"/>
        <v>1.255352055310472</v>
      </c>
      <c r="AB8" s="453">
        <f t="shared" si="0"/>
        <v>1.1733271385714581</v>
      </c>
      <c r="AC8" s="453">
        <f t="shared" si="0"/>
        <v>1.2488652800775739</v>
      </c>
      <c r="AD8" s="453">
        <f t="shared" si="0"/>
        <v>1.3015253412804071</v>
      </c>
      <c r="AE8" s="453">
        <f t="shared" si="0"/>
        <v>1.3250256920760279</v>
      </c>
      <c r="AF8" s="453">
        <f t="shared" si="0"/>
        <v>1.4332657204205741</v>
      </c>
      <c r="AG8" s="453">
        <f t="shared" si="0"/>
        <v>1.38905249667778</v>
      </c>
      <c r="AH8" s="453">
        <f t="shared" si="0"/>
        <v>1.3781424012899259</v>
      </c>
      <c r="AI8" s="453">
        <f t="shared" si="0"/>
        <v>1.389607399135504</v>
      </c>
      <c r="AJ8" s="671">
        <f t="shared" si="0"/>
        <v>1.4891389150503189</v>
      </c>
      <c r="AM8" s="656"/>
    </row>
    <row r="9" spans="1:44" x14ac:dyDescent="0.2">
      <c r="A9" s="177"/>
      <c r="B9" s="973"/>
      <c r="C9" s="668" t="s">
        <v>101</v>
      </c>
      <c r="D9" s="669" t="s">
        <v>350</v>
      </c>
      <c r="E9" s="812" t="s">
        <v>737</v>
      </c>
      <c r="F9" s="670" t="s">
        <v>75</v>
      </c>
      <c r="G9" s="670">
        <v>2</v>
      </c>
      <c r="H9" s="663">
        <f>H5-H3</f>
        <v>9.1946401872676802</v>
      </c>
      <c r="I9" s="322">
        <f t="shared" ref="I9:K9" si="2">I5-I3</f>
        <v>9.2647923009900168</v>
      </c>
      <c r="J9" s="322">
        <f t="shared" si="2"/>
        <v>9.3347688150665036</v>
      </c>
      <c r="K9" s="322">
        <f t="shared" si="2"/>
        <v>9.3669337254622462</v>
      </c>
      <c r="L9" s="453">
        <f>L5-L3</f>
        <v>9.3827420237055534</v>
      </c>
      <c r="M9" s="453">
        <f t="shared" ref="M9:AJ9" si="3">M5-M3</f>
        <v>9.3066707731043152</v>
      </c>
      <c r="N9" s="453">
        <f t="shared" si="3"/>
        <v>9.2434024429241646</v>
      </c>
      <c r="O9" s="453">
        <f t="shared" si="3"/>
        <v>9.1697747577242126</v>
      </c>
      <c r="P9" s="453">
        <f t="shared" si="3"/>
        <v>9.1272696041146162</v>
      </c>
      <c r="Q9" s="453">
        <f t="shared" si="3"/>
        <v>9.4676712189704162</v>
      </c>
      <c r="R9" s="453">
        <f t="shared" si="3"/>
        <v>10.577045662749661</v>
      </c>
      <c r="S9" s="453">
        <f t="shared" si="3"/>
        <v>11.668263120267341</v>
      </c>
      <c r="T9" s="453">
        <f t="shared" si="3"/>
        <v>12.367896521947443</v>
      </c>
      <c r="U9" s="453">
        <f t="shared" si="3"/>
        <v>12.606513665387681</v>
      </c>
      <c r="V9" s="453">
        <f t="shared" si="3"/>
        <v>12.868823354299806</v>
      </c>
      <c r="W9" s="453">
        <f t="shared" si="3"/>
        <v>13.160229261942646</v>
      </c>
      <c r="X9" s="453">
        <f t="shared" si="3"/>
        <v>13.463780852247758</v>
      </c>
      <c r="Y9" s="453">
        <f t="shared" si="3"/>
        <v>13.708955471442529</v>
      </c>
      <c r="Z9" s="453">
        <f t="shared" si="3"/>
        <v>14.004913086573787</v>
      </c>
      <c r="AA9" s="453">
        <f t="shared" si="3"/>
        <v>14.090708684196699</v>
      </c>
      <c r="AB9" s="453">
        <f t="shared" si="3"/>
        <v>14.204476296092892</v>
      </c>
      <c r="AC9" s="453">
        <f t="shared" si="3"/>
        <v>14.264804541280903</v>
      </c>
      <c r="AD9" s="453">
        <f t="shared" si="3"/>
        <v>14.354623063442929</v>
      </c>
      <c r="AE9" s="453">
        <f t="shared" si="3"/>
        <v>14.439253645592359</v>
      </c>
      <c r="AF9" s="453">
        <f t="shared" si="3"/>
        <v>14.537279199105313</v>
      </c>
      <c r="AG9" s="453">
        <f t="shared" si="3"/>
        <v>14.568626018152791</v>
      </c>
      <c r="AH9" s="453">
        <f t="shared" si="3"/>
        <v>14.624750578650264</v>
      </c>
      <c r="AI9" s="453">
        <f t="shared" si="3"/>
        <v>14.689177792021233</v>
      </c>
      <c r="AJ9" s="671">
        <f t="shared" si="3"/>
        <v>14.782538307659593</v>
      </c>
      <c r="AM9" s="656"/>
    </row>
    <row r="10" spans="1:44" ht="15.75" thickBot="1" x14ac:dyDescent="0.25">
      <c r="A10" s="177"/>
      <c r="B10" s="974"/>
      <c r="C10" s="685" t="s">
        <v>738</v>
      </c>
      <c r="D10" s="686" t="s">
        <v>353</v>
      </c>
      <c r="E10" s="878" t="s">
        <v>739</v>
      </c>
      <c r="F10" s="869" t="s">
        <v>75</v>
      </c>
      <c r="G10" s="869">
        <v>2</v>
      </c>
      <c r="H10" s="682">
        <f t="shared" ref="H10:AJ10" si="4">H9-H8</f>
        <v>7.0766714353784135</v>
      </c>
      <c r="I10" s="281">
        <f t="shared" ref="I10:K10" si="5">I9-I8</f>
        <v>7.2323331077804198</v>
      </c>
      <c r="J10" s="281">
        <f t="shared" si="5"/>
        <v>7.336997493426475</v>
      </c>
      <c r="K10" s="281">
        <f t="shared" si="5"/>
        <v>7.4890293654071529</v>
      </c>
      <c r="L10" s="459">
        <f t="shared" si="4"/>
        <v>7.6072206753524494</v>
      </c>
      <c r="M10" s="459">
        <f t="shared" si="4"/>
        <v>7.5901011950232675</v>
      </c>
      <c r="N10" s="459">
        <f t="shared" si="4"/>
        <v>7.5555402809735632</v>
      </c>
      <c r="O10" s="459">
        <f t="shared" si="4"/>
        <v>7.5338302954181628</v>
      </c>
      <c r="P10" s="459">
        <f t="shared" si="4"/>
        <v>7.5795622510275722</v>
      </c>
      <c r="Q10" s="459">
        <f t="shared" si="4"/>
        <v>8.2477330485380715</v>
      </c>
      <c r="R10" s="459">
        <f t="shared" si="4"/>
        <v>9.3681986975366307</v>
      </c>
      <c r="S10" s="459">
        <f t="shared" si="4"/>
        <v>10.52752933433305</v>
      </c>
      <c r="T10" s="459">
        <f t="shared" si="4"/>
        <v>11.20832025569517</v>
      </c>
      <c r="U10" s="459">
        <f t="shared" si="4"/>
        <v>11.429169638896804</v>
      </c>
      <c r="V10" s="459">
        <f t="shared" si="4"/>
        <v>11.692736044720704</v>
      </c>
      <c r="W10" s="459">
        <f t="shared" si="4"/>
        <v>12.002445946219868</v>
      </c>
      <c r="X10" s="459">
        <f t="shared" si="4"/>
        <v>12.3122711881021</v>
      </c>
      <c r="Y10" s="459">
        <f t="shared" si="4"/>
        <v>12.495164617867271</v>
      </c>
      <c r="Z10" s="459">
        <f t="shared" si="4"/>
        <v>12.773952194487604</v>
      </c>
      <c r="AA10" s="459">
        <f t="shared" si="4"/>
        <v>12.835356628886228</v>
      </c>
      <c r="AB10" s="459">
        <f t="shared" si="4"/>
        <v>13.031149157521433</v>
      </c>
      <c r="AC10" s="459">
        <f t="shared" si="4"/>
        <v>13.015939261203329</v>
      </c>
      <c r="AD10" s="459">
        <f t="shared" si="4"/>
        <v>13.053097722162523</v>
      </c>
      <c r="AE10" s="459">
        <f t="shared" si="4"/>
        <v>13.11422795351633</v>
      </c>
      <c r="AF10" s="459">
        <f t="shared" si="4"/>
        <v>13.10401347868474</v>
      </c>
      <c r="AG10" s="459">
        <f t="shared" si="4"/>
        <v>13.179573521475012</v>
      </c>
      <c r="AH10" s="459">
        <f t="shared" si="4"/>
        <v>13.246608177360338</v>
      </c>
      <c r="AI10" s="459">
        <f t="shared" si="4"/>
        <v>13.29957039288573</v>
      </c>
      <c r="AJ10" s="454">
        <f t="shared" si="4"/>
        <v>13.293399392609274</v>
      </c>
    </row>
    <row r="11" spans="1:44" ht="15.75" x14ac:dyDescent="0.25">
      <c r="A11" s="177"/>
      <c r="B11" s="196"/>
      <c r="C11" s="174"/>
      <c r="D11" s="283"/>
      <c r="E11" s="284"/>
      <c r="F11" s="197"/>
      <c r="G11" s="197"/>
      <c r="H11" s="197"/>
      <c r="I11" s="200"/>
      <c r="J11" s="285"/>
      <c r="K11" s="286"/>
      <c r="L11" s="287"/>
      <c r="M11" s="288"/>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row>
    <row r="12" spans="1:44" ht="15.75" x14ac:dyDescent="0.25">
      <c r="A12" s="177"/>
      <c r="B12" s="196"/>
      <c r="C12" s="174"/>
      <c r="D12" s="289"/>
      <c r="E12" s="290"/>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row>
    <row r="13" spans="1:44" ht="15.75" x14ac:dyDescent="0.25">
      <c r="A13" s="177"/>
      <c r="B13" s="196"/>
      <c r="C13" s="197"/>
      <c r="D13" s="283"/>
      <c r="E13" s="284"/>
      <c r="F13" s="197"/>
      <c r="G13" s="197"/>
      <c r="H13" s="197"/>
      <c r="I13" s="197"/>
      <c r="J13" s="197"/>
      <c r="K13" s="197"/>
      <c r="L13" s="197"/>
      <c r="M13" s="197"/>
      <c r="N13" s="197"/>
      <c r="O13" s="197"/>
      <c r="P13" s="174"/>
      <c r="Q13" s="174"/>
      <c r="R13" s="174"/>
      <c r="S13" s="174"/>
      <c r="T13" s="174"/>
      <c r="U13" s="174"/>
      <c r="V13" s="174"/>
      <c r="W13" s="174"/>
      <c r="X13" s="174"/>
      <c r="Y13" s="174"/>
      <c r="Z13" s="174"/>
      <c r="AA13" s="174"/>
      <c r="AB13" s="174"/>
      <c r="AC13" s="174"/>
      <c r="AD13" s="174"/>
      <c r="AE13" s="174"/>
      <c r="AF13" s="174"/>
      <c r="AG13" s="174"/>
      <c r="AH13" s="174"/>
      <c r="AI13" s="174"/>
      <c r="AJ13" s="174"/>
    </row>
    <row r="14" spans="1:44" ht="15.75" x14ac:dyDescent="0.25">
      <c r="A14" s="177"/>
      <c r="B14" s="196"/>
      <c r="C14" s="197"/>
      <c r="D14" s="291" t="str">
        <f>'TITLE PAGE'!B9</f>
        <v>Company:</v>
      </c>
      <c r="E14" s="159" t="str">
        <f>'TITLE PAGE'!D9</f>
        <v>Severn Trent Water</v>
      </c>
      <c r="F14" s="197"/>
      <c r="G14" s="197"/>
      <c r="H14" s="197"/>
      <c r="I14" s="197"/>
      <c r="J14" s="197"/>
      <c r="K14" s="197"/>
      <c r="L14" s="197"/>
      <c r="M14" s="197"/>
      <c r="N14" s="197"/>
      <c r="O14" s="197"/>
      <c r="P14" s="174"/>
      <c r="Q14" s="174"/>
      <c r="R14" s="174"/>
      <c r="S14" s="174"/>
      <c r="T14" s="174"/>
      <c r="U14" s="174"/>
      <c r="V14" s="174"/>
      <c r="W14" s="174"/>
      <c r="X14" s="174"/>
      <c r="Y14" s="174"/>
      <c r="Z14" s="174"/>
      <c r="AA14" s="174"/>
      <c r="AB14" s="174"/>
      <c r="AC14" s="174"/>
      <c r="AD14" s="174"/>
      <c r="AE14" s="174"/>
      <c r="AF14" s="174"/>
      <c r="AG14" s="174"/>
      <c r="AH14" s="174"/>
      <c r="AI14" s="174"/>
      <c r="AJ14" s="174"/>
    </row>
    <row r="15" spans="1:44" ht="15.75" x14ac:dyDescent="0.25">
      <c r="A15" s="177"/>
      <c r="B15" s="196"/>
      <c r="C15" s="197"/>
      <c r="D15" s="292" t="str">
        <f>'TITLE PAGE'!B10</f>
        <v>Resource Zone Name:</v>
      </c>
      <c r="E15" s="163" t="str">
        <f>'TITLE PAGE'!D10</f>
        <v>Wolverhampton</v>
      </c>
      <c r="F15" s="197"/>
      <c r="G15" s="197"/>
      <c r="H15" s="197"/>
      <c r="I15" s="197"/>
      <c r="J15" s="197"/>
      <c r="K15" s="197"/>
      <c r="L15" s="197"/>
      <c r="M15" s="197"/>
      <c r="N15" s="197"/>
      <c r="O15" s="197"/>
      <c r="P15" s="174"/>
      <c r="Q15" s="174"/>
      <c r="R15" s="174"/>
      <c r="S15" s="174"/>
      <c r="T15" s="174"/>
      <c r="U15" s="174"/>
      <c r="V15" s="174"/>
      <c r="W15" s="174"/>
      <c r="X15" s="174"/>
      <c r="Y15" s="174"/>
      <c r="Z15" s="174"/>
      <c r="AA15" s="174"/>
      <c r="AB15" s="174"/>
      <c r="AC15" s="174"/>
      <c r="AD15" s="174"/>
      <c r="AE15" s="174"/>
      <c r="AF15" s="174"/>
      <c r="AG15" s="174"/>
      <c r="AH15" s="174"/>
      <c r="AI15" s="174"/>
      <c r="AJ15" s="174"/>
    </row>
    <row r="16" spans="1:44" ht="15.75" x14ac:dyDescent="0.25">
      <c r="A16" s="177"/>
      <c r="B16" s="196"/>
      <c r="C16" s="197"/>
      <c r="D16" s="292" t="str">
        <f>'TITLE PAGE'!B11</f>
        <v>Resource Zone Number:</v>
      </c>
      <c r="E16" s="165">
        <f>'TITLE PAGE'!D11</f>
        <v>15</v>
      </c>
      <c r="F16" s="197"/>
      <c r="G16" s="197"/>
      <c r="H16" s="197"/>
      <c r="I16" s="197"/>
      <c r="J16" s="197"/>
      <c r="K16" s="197"/>
      <c r="L16" s="197"/>
      <c r="M16" s="197"/>
      <c r="N16" s="197"/>
      <c r="O16" s="197"/>
      <c r="P16" s="174"/>
      <c r="Q16" s="174"/>
      <c r="R16" s="174"/>
      <c r="S16" s="174"/>
      <c r="T16" s="174"/>
      <c r="U16" s="174"/>
      <c r="V16" s="174"/>
      <c r="W16" s="174"/>
      <c r="X16" s="174"/>
      <c r="Y16" s="174"/>
      <c r="Z16" s="174"/>
      <c r="AA16" s="174"/>
      <c r="AB16" s="174"/>
      <c r="AC16" s="174"/>
      <c r="AD16" s="174"/>
      <c r="AE16" s="174"/>
      <c r="AF16" s="174"/>
      <c r="AG16" s="174"/>
      <c r="AH16" s="174"/>
      <c r="AI16" s="174"/>
      <c r="AJ16" s="174"/>
    </row>
    <row r="17" spans="1:36" ht="15.75" x14ac:dyDescent="0.25">
      <c r="A17" s="177"/>
      <c r="B17" s="196"/>
      <c r="C17" s="197"/>
      <c r="D17" s="292" t="str">
        <f>'TITLE PAGE'!B12</f>
        <v xml:space="preserve">Planning Scenario Name:                                                                     </v>
      </c>
      <c r="E17" s="163" t="str">
        <f>'TITLE PAGE'!D12</f>
        <v>Dry Year Annual Average</v>
      </c>
      <c r="F17" s="197"/>
      <c r="G17" s="197"/>
      <c r="H17" s="197"/>
      <c r="I17" s="197"/>
      <c r="J17" s="197"/>
      <c r="K17" s="197"/>
      <c r="L17" s="197"/>
      <c r="M17" s="197"/>
      <c r="N17" s="197"/>
      <c r="O17" s="197"/>
      <c r="P17" s="174"/>
      <c r="Q17" s="174"/>
      <c r="R17" s="174"/>
      <c r="S17" s="174"/>
      <c r="T17" s="174"/>
      <c r="U17" s="174"/>
      <c r="V17" s="174"/>
      <c r="W17" s="174"/>
      <c r="X17" s="174"/>
      <c r="Y17" s="174"/>
      <c r="Z17" s="174"/>
      <c r="AA17" s="174"/>
      <c r="AB17" s="174"/>
      <c r="AC17" s="174"/>
      <c r="AD17" s="174"/>
      <c r="AE17" s="174"/>
      <c r="AF17" s="174"/>
      <c r="AG17" s="174"/>
      <c r="AH17" s="174"/>
      <c r="AI17" s="174"/>
      <c r="AJ17" s="174"/>
    </row>
    <row r="18" spans="1:36" ht="15.75" x14ac:dyDescent="0.25">
      <c r="A18" s="177"/>
      <c r="B18" s="196"/>
      <c r="C18" s="197"/>
      <c r="D18" s="293" t="str">
        <f>'TITLE PAGE'!B13</f>
        <v xml:space="preserve">Chosen Level of Service:  </v>
      </c>
      <c r="E18" s="170" t="str">
        <f>'TITLE PAGE'!D13</f>
        <v>No more than 3 in 100 Temporary Use Bans</v>
      </c>
      <c r="F18" s="197"/>
      <c r="G18" s="197"/>
      <c r="H18" s="197"/>
      <c r="I18" s="197"/>
      <c r="J18" s="197"/>
      <c r="K18" s="197"/>
      <c r="L18" s="197"/>
      <c r="M18" s="197"/>
      <c r="N18" s="197"/>
      <c r="O18" s="197"/>
      <c r="P18" s="174"/>
      <c r="Q18" s="174"/>
      <c r="R18" s="174"/>
      <c r="S18" s="174"/>
      <c r="T18" s="174"/>
      <c r="U18" s="174"/>
      <c r="V18" s="174"/>
      <c r="W18" s="174"/>
      <c r="X18" s="174"/>
      <c r="Y18" s="174"/>
      <c r="Z18" s="174"/>
      <c r="AA18" s="174"/>
      <c r="AB18" s="174"/>
      <c r="AC18" s="174"/>
      <c r="AD18" s="174"/>
      <c r="AE18" s="174"/>
      <c r="AF18" s="174"/>
      <c r="AG18" s="174"/>
      <c r="AH18" s="174"/>
      <c r="AI18" s="174"/>
      <c r="AJ18" s="174"/>
    </row>
    <row r="19" spans="1:36" ht="15.75" x14ac:dyDescent="0.25">
      <c r="A19" s="177"/>
      <c r="B19" s="196"/>
      <c r="C19" s="197"/>
      <c r="D19" s="283"/>
      <c r="E19" s="302"/>
      <c r="F19" s="197"/>
      <c r="G19" s="197"/>
      <c r="H19" s="197"/>
      <c r="I19" s="197"/>
      <c r="J19" s="197"/>
      <c r="K19" s="197"/>
      <c r="L19" s="197"/>
      <c r="M19" s="197"/>
      <c r="N19" s="197"/>
      <c r="O19" s="197"/>
      <c r="P19" s="174"/>
      <c r="Q19" s="174"/>
      <c r="R19" s="174"/>
      <c r="S19" s="174"/>
      <c r="T19" s="174"/>
      <c r="U19" s="174"/>
      <c r="V19" s="174"/>
      <c r="W19" s="174"/>
      <c r="X19" s="174"/>
      <c r="Y19" s="174"/>
      <c r="Z19" s="174"/>
      <c r="AA19" s="174"/>
      <c r="AB19" s="174"/>
      <c r="AC19" s="174"/>
      <c r="AD19" s="174"/>
      <c r="AE19" s="174"/>
      <c r="AF19" s="174"/>
      <c r="AG19" s="174"/>
      <c r="AH19" s="174"/>
      <c r="AI19" s="174"/>
      <c r="AJ19" s="174"/>
    </row>
  </sheetData>
  <sheetProtection algorithmName="SHA-512" hashValue="7gjYUUTVeeEPsgTTAZxjkpnX8RdUxXJTZ+v65u174pYtaZOZFH8xFwDdzQjzqzmZMh5ePaJYgfrtmV3N3rwPkQ==" saltValue="uVbQqQ7YWsa8qhfSxBxuNg==" spinCount="100000" sheet="1" objects="1" scenarios="1" selectLockedCells="1" selectUnlockedCells="1"/>
  <mergeCells count="2">
    <mergeCell ref="B3:B10"/>
    <mergeCell ref="AP1:AR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zoomScale="80" zoomScaleNormal="80" workbookViewId="0">
      <selection activeCell="D11" sqref="D11"/>
    </sheetView>
  </sheetViews>
  <sheetFormatPr defaultColWidth="8.88671875" defaultRowHeight="15" x14ac:dyDescent="0.2"/>
  <cols>
    <col min="1" max="1" width="2.109375" customWidth="1"/>
    <col min="2" max="2" width="13.88671875" customWidth="1"/>
    <col min="3" max="3" width="13" customWidth="1"/>
    <col min="4" max="4" width="39.77734375" bestFit="1" customWidth="1"/>
    <col min="5" max="6" width="13" customWidth="1"/>
    <col min="7" max="7" width="16.5546875" customWidth="1"/>
    <col min="8" max="12" width="12.21875" customWidth="1"/>
    <col min="13" max="13" width="11.109375" customWidth="1"/>
    <col min="14" max="14" width="17.44140625" customWidth="1"/>
    <col min="15" max="20" width="12.21875" customWidth="1"/>
    <col min="21" max="21" width="13.6640625" customWidth="1"/>
    <col min="22" max="22" width="13.44140625" customWidth="1"/>
    <col min="24" max="25" width="10.21875" bestFit="1" customWidth="1"/>
    <col min="241" max="241" width="2.109375" customWidth="1"/>
    <col min="242" max="242" width="13.88671875" customWidth="1"/>
    <col min="243" max="246" width="13" customWidth="1"/>
    <col min="247" max="247" width="16.5546875" customWidth="1"/>
    <col min="248" max="252" width="12.21875" customWidth="1"/>
    <col min="253" max="253" width="11.109375" customWidth="1"/>
    <col min="254" max="254" width="17.44140625" customWidth="1"/>
    <col min="255" max="260" width="12.21875" customWidth="1"/>
    <col min="261" max="261" width="13.6640625" customWidth="1"/>
    <col min="262" max="262" width="13.44140625" customWidth="1"/>
    <col min="497" max="497" width="2.109375" customWidth="1"/>
    <col min="498" max="498" width="13.88671875" customWidth="1"/>
    <col min="499" max="502" width="13" customWidth="1"/>
    <col min="503" max="503" width="16.5546875" customWidth="1"/>
    <col min="504" max="508" width="12.21875" customWidth="1"/>
    <col min="509" max="509" width="11.109375" customWidth="1"/>
    <col min="510" max="510" width="17.44140625" customWidth="1"/>
    <col min="511" max="516" width="12.21875" customWidth="1"/>
    <col min="517" max="517" width="13.6640625" customWidth="1"/>
    <col min="518" max="518" width="13.44140625" customWidth="1"/>
    <col min="753" max="753" width="2.109375" customWidth="1"/>
    <col min="754" max="754" width="13.88671875" customWidth="1"/>
    <col min="755" max="758" width="13" customWidth="1"/>
    <col min="759" max="759" width="16.5546875" customWidth="1"/>
    <col min="760" max="764" width="12.21875" customWidth="1"/>
    <col min="765" max="765" width="11.109375" customWidth="1"/>
    <col min="766" max="766" width="17.44140625" customWidth="1"/>
    <col min="767" max="772" width="12.21875" customWidth="1"/>
    <col min="773" max="773" width="13.6640625" customWidth="1"/>
    <col min="774" max="774" width="13.44140625" customWidth="1"/>
    <col min="1009" max="1009" width="2.109375" customWidth="1"/>
    <col min="1010" max="1010" width="13.88671875" customWidth="1"/>
    <col min="1011" max="1014" width="13" customWidth="1"/>
    <col min="1015" max="1015" width="16.5546875" customWidth="1"/>
    <col min="1016" max="1020" width="12.21875" customWidth="1"/>
    <col min="1021" max="1021" width="11.109375" customWidth="1"/>
    <col min="1022" max="1022" width="17.44140625" customWidth="1"/>
    <col min="1023" max="1028" width="12.21875" customWidth="1"/>
    <col min="1029" max="1029" width="13.6640625" customWidth="1"/>
    <col min="1030" max="1030" width="13.44140625" customWidth="1"/>
    <col min="1265" max="1265" width="2.109375" customWidth="1"/>
    <col min="1266" max="1266" width="13.88671875" customWidth="1"/>
    <col min="1267" max="1270" width="13" customWidth="1"/>
    <col min="1271" max="1271" width="16.5546875" customWidth="1"/>
    <col min="1272" max="1276" width="12.21875" customWidth="1"/>
    <col min="1277" max="1277" width="11.109375" customWidth="1"/>
    <col min="1278" max="1278" width="17.44140625" customWidth="1"/>
    <col min="1279" max="1284" width="12.21875" customWidth="1"/>
    <col min="1285" max="1285" width="13.6640625" customWidth="1"/>
    <col min="1286" max="1286" width="13.44140625" customWidth="1"/>
    <col min="1521" max="1521" width="2.109375" customWidth="1"/>
    <col min="1522" max="1522" width="13.88671875" customWidth="1"/>
    <col min="1523" max="1526" width="13" customWidth="1"/>
    <col min="1527" max="1527" width="16.5546875" customWidth="1"/>
    <col min="1528" max="1532" width="12.21875" customWidth="1"/>
    <col min="1533" max="1533" width="11.109375" customWidth="1"/>
    <col min="1534" max="1534" width="17.44140625" customWidth="1"/>
    <col min="1535" max="1540" width="12.21875" customWidth="1"/>
    <col min="1541" max="1541" width="13.6640625" customWidth="1"/>
    <col min="1542" max="1542" width="13.44140625" customWidth="1"/>
    <col min="1777" max="1777" width="2.109375" customWidth="1"/>
    <col min="1778" max="1778" width="13.88671875" customWidth="1"/>
    <col min="1779" max="1782" width="13" customWidth="1"/>
    <col min="1783" max="1783" width="16.5546875" customWidth="1"/>
    <col min="1784" max="1788" width="12.21875" customWidth="1"/>
    <col min="1789" max="1789" width="11.109375" customWidth="1"/>
    <col min="1790" max="1790" width="17.44140625" customWidth="1"/>
    <col min="1791" max="1796" width="12.21875" customWidth="1"/>
    <col min="1797" max="1797" width="13.6640625" customWidth="1"/>
    <col min="1798" max="1798" width="13.44140625" customWidth="1"/>
    <col min="2033" max="2033" width="2.109375" customWidth="1"/>
    <col min="2034" max="2034" width="13.88671875" customWidth="1"/>
    <col min="2035" max="2038" width="13" customWidth="1"/>
    <col min="2039" max="2039" width="16.5546875" customWidth="1"/>
    <col min="2040" max="2044" width="12.21875" customWidth="1"/>
    <col min="2045" max="2045" width="11.109375" customWidth="1"/>
    <col min="2046" max="2046" width="17.44140625" customWidth="1"/>
    <col min="2047" max="2052" width="12.21875" customWidth="1"/>
    <col min="2053" max="2053" width="13.6640625" customWidth="1"/>
    <col min="2054" max="2054" width="13.44140625" customWidth="1"/>
    <col min="2289" max="2289" width="2.109375" customWidth="1"/>
    <col min="2290" max="2290" width="13.88671875" customWidth="1"/>
    <col min="2291" max="2294" width="13" customWidth="1"/>
    <col min="2295" max="2295" width="16.5546875" customWidth="1"/>
    <col min="2296" max="2300" width="12.21875" customWidth="1"/>
    <col min="2301" max="2301" width="11.109375" customWidth="1"/>
    <col min="2302" max="2302" width="17.44140625" customWidth="1"/>
    <col min="2303" max="2308" width="12.21875" customWidth="1"/>
    <col min="2309" max="2309" width="13.6640625" customWidth="1"/>
    <col min="2310" max="2310" width="13.44140625" customWidth="1"/>
    <col min="2545" max="2545" width="2.109375" customWidth="1"/>
    <col min="2546" max="2546" width="13.88671875" customWidth="1"/>
    <col min="2547" max="2550" width="13" customWidth="1"/>
    <col min="2551" max="2551" width="16.5546875" customWidth="1"/>
    <col min="2552" max="2556" width="12.21875" customWidth="1"/>
    <col min="2557" max="2557" width="11.109375" customWidth="1"/>
    <col min="2558" max="2558" width="17.44140625" customWidth="1"/>
    <col min="2559" max="2564" width="12.21875" customWidth="1"/>
    <col min="2565" max="2565" width="13.6640625" customWidth="1"/>
    <col min="2566" max="2566" width="13.44140625" customWidth="1"/>
    <col min="2801" max="2801" width="2.109375" customWidth="1"/>
    <col min="2802" max="2802" width="13.88671875" customWidth="1"/>
    <col min="2803" max="2806" width="13" customWidth="1"/>
    <col min="2807" max="2807" width="16.5546875" customWidth="1"/>
    <col min="2808" max="2812" width="12.21875" customWidth="1"/>
    <col min="2813" max="2813" width="11.109375" customWidth="1"/>
    <col min="2814" max="2814" width="17.44140625" customWidth="1"/>
    <col min="2815" max="2820" width="12.21875" customWidth="1"/>
    <col min="2821" max="2821" width="13.6640625" customWidth="1"/>
    <col min="2822" max="2822" width="13.44140625" customWidth="1"/>
    <col min="3057" max="3057" width="2.109375" customWidth="1"/>
    <col min="3058" max="3058" width="13.88671875" customWidth="1"/>
    <col min="3059" max="3062" width="13" customWidth="1"/>
    <col min="3063" max="3063" width="16.5546875" customWidth="1"/>
    <col min="3064" max="3068" width="12.21875" customWidth="1"/>
    <col min="3069" max="3069" width="11.109375" customWidth="1"/>
    <col min="3070" max="3070" width="17.44140625" customWidth="1"/>
    <col min="3071" max="3076" width="12.21875" customWidth="1"/>
    <col min="3077" max="3077" width="13.6640625" customWidth="1"/>
    <col min="3078" max="3078" width="13.44140625" customWidth="1"/>
    <col min="3313" max="3313" width="2.109375" customWidth="1"/>
    <col min="3314" max="3314" width="13.88671875" customWidth="1"/>
    <col min="3315" max="3318" width="13" customWidth="1"/>
    <col min="3319" max="3319" width="16.5546875" customWidth="1"/>
    <col min="3320" max="3324" width="12.21875" customWidth="1"/>
    <col min="3325" max="3325" width="11.109375" customWidth="1"/>
    <col min="3326" max="3326" width="17.44140625" customWidth="1"/>
    <col min="3327" max="3332" width="12.21875" customWidth="1"/>
    <col min="3333" max="3333" width="13.6640625" customWidth="1"/>
    <col min="3334" max="3334" width="13.44140625" customWidth="1"/>
    <col min="3569" max="3569" width="2.109375" customWidth="1"/>
    <col min="3570" max="3570" width="13.88671875" customWidth="1"/>
    <col min="3571" max="3574" width="13" customWidth="1"/>
    <col min="3575" max="3575" width="16.5546875" customWidth="1"/>
    <col min="3576" max="3580" width="12.21875" customWidth="1"/>
    <col min="3581" max="3581" width="11.109375" customWidth="1"/>
    <col min="3582" max="3582" width="17.44140625" customWidth="1"/>
    <col min="3583" max="3588" width="12.21875" customWidth="1"/>
    <col min="3589" max="3589" width="13.6640625" customWidth="1"/>
    <col min="3590" max="3590" width="13.44140625" customWidth="1"/>
    <col min="3825" max="3825" width="2.109375" customWidth="1"/>
    <col min="3826" max="3826" width="13.88671875" customWidth="1"/>
    <col min="3827" max="3830" width="13" customWidth="1"/>
    <col min="3831" max="3831" width="16.5546875" customWidth="1"/>
    <col min="3832" max="3836" width="12.21875" customWidth="1"/>
    <col min="3837" max="3837" width="11.109375" customWidth="1"/>
    <col min="3838" max="3838" width="17.44140625" customWidth="1"/>
    <col min="3839" max="3844" width="12.21875" customWidth="1"/>
    <col min="3845" max="3845" width="13.6640625" customWidth="1"/>
    <col min="3846" max="3846" width="13.44140625" customWidth="1"/>
    <col min="4081" max="4081" width="2.109375" customWidth="1"/>
    <col min="4082" max="4082" width="13.88671875" customWidth="1"/>
    <col min="4083" max="4086" width="13" customWidth="1"/>
    <col min="4087" max="4087" width="16.5546875" customWidth="1"/>
    <col min="4088" max="4092" width="12.21875" customWidth="1"/>
    <col min="4093" max="4093" width="11.109375" customWidth="1"/>
    <col min="4094" max="4094" width="17.44140625" customWidth="1"/>
    <col min="4095" max="4100" width="12.21875" customWidth="1"/>
    <col min="4101" max="4101" width="13.6640625" customWidth="1"/>
    <col min="4102" max="4102" width="13.44140625" customWidth="1"/>
    <col min="4337" max="4337" width="2.109375" customWidth="1"/>
    <col min="4338" max="4338" width="13.88671875" customWidth="1"/>
    <col min="4339" max="4342" width="13" customWidth="1"/>
    <col min="4343" max="4343" width="16.5546875" customWidth="1"/>
    <col min="4344" max="4348" width="12.21875" customWidth="1"/>
    <col min="4349" max="4349" width="11.109375" customWidth="1"/>
    <col min="4350" max="4350" width="17.44140625" customWidth="1"/>
    <col min="4351" max="4356" width="12.21875" customWidth="1"/>
    <col min="4357" max="4357" width="13.6640625" customWidth="1"/>
    <col min="4358" max="4358" width="13.44140625" customWidth="1"/>
    <col min="4593" max="4593" width="2.109375" customWidth="1"/>
    <col min="4594" max="4594" width="13.88671875" customWidth="1"/>
    <col min="4595" max="4598" width="13" customWidth="1"/>
    <col min="4599" max="4599" width="16.5546875" customWidth="1"/>
    <col min="4600" max="4604" width="12.21875" customWidth="1"/>
    <col min="4605" max="4605" width="11.109375" customWidth="1"/>
    <col min="4606" max="4606" width="17.44140625" customWidth="1"/>
    <col min="4607" max="4612" width="12.21875" customWidth="1"/>
    <col min="4613" max="4613" width="13.6640625" customWidth="1"/>
    <col min="4614" max="4614" width="13.44140625" customWidth="1"/>
    <col min="4849" max="4849" width="2.109375" customWidth="1"/>
    <col min="4850" max="4850" width="13.88671875" customWidth="1"/>
    <col min="4851" max="4854" width="13" customWidth="1"/>
    <col min="4855" max="4855" width="16.5546875" customWidth="1"/>
    <col min="4856" max="4860" width="12.21875" customWidth="1"/>
    <col min="4861" max="4861" width="11.109375" customWidth="1"/>
    <col min="4862" max="4862" width="17.44140625" customWidth="1"/>
    <col min="4863" max="4868" width="12.21875" customWidth="1"/>
    <col min="4869" max="4869" width="13.6640625" customWidth="1"/>
    <col min="4870" max="4870" width="13.44140625" customWidth="1"/>
    <col min="5105" max="5105" width="2.109375" customWidth="1"/>
    <col min="5106" max="5106" width="13.88671875" customWidth="1"/>
    <col min="5107" max="5110" width="13" customWidth="1"/>
    <col min="5111" max="5111" width="16.5546875" customWidth="1"/>
    <col min="5112" max="5116" width="12.21875" customWidth="1"/>
    <col min="5117" max="5117" width="11.109375" customWidth="1"/>
    <col min="5118" max="5118" width="17.44140625" customWidth="1"/>
    <col min="5119" max="5124" width="12.21875" customWidth="1"/>
    <col min="5125" max="5125" width="13.6640625" customWidth="1"/>
    <col min="5126" max="5126" width="13.44140625" customWidth="1"/>
    <col min="5361" max="5361" width="2.109375" customWidth="1"/>
    <col min="5362" max="5362" width="13.88671875" customWidth="1"/>
    <col min="5363" max="5366" width="13" customWidth="1"/>
    <col min="5367" max="5367" width="16.5546875" customWidth="1"/>
    <col min="5368" max="5372" width="12.21875" customWidth="1"/>
    <col min="5373" max="5373" width="11.109375" customWidth="1"/>
    <col min="5374" max="5374" width="17.44140625" customWidth="1"/>
    <col min="5375" max="5380" width="12.21875" customWidth="1"/>
    <col min="5381" max="5381" width="13.6640625" customWidth="1"/>
    <col min="5382" max="5382" width="13.44140625" customWidth="1"/>
    <col min="5617" max="5617" width="2.109375" customWidth="1"/>
    <col min="5618" max="5618" width="13.88671875" customWidth="1"/>
    <col min="5619" max="5622" width="13" customWidth="1"/>
    <col min="5623" max="5623" width="16.5546875" customWidth="1"/>
    <col min="5624" max="5628" width="12.21875" customWidth="1"/>
    <col min="5629" max="5629" width="11.109375" customWidth="1"/>
    <col min="5630" max="5630" width="17.44140625" customWidth="1"/>
    <col min="5631" max="5636" width="12.21875" customWidth="1"/>
    <col min="5637" max="5637" width="13.6640625" customWidth="1"/>
    <col min="5638" max="5638" width="13.44140625" customWidth="1"/>
    <col min="5873" max="5873" width="2.109375" customWidth="1"/>
    <col min="5874" max="5874" width="13.88671875" customWidth="1"/>
    <col min="5875" max="5878" width="13" customWidth="1"/>
    <col min="5879" max="5879" width="16.5546875" customWidth="1"/>
    <col min="5880" max="5884" width="12.21875" customWidth="1"/>
    <col min="5885" max="5885" width="11.109375" customWidth="1"/>
    <col min="5886" max="5886" width="17.44140625" customWidth="1"/>
    <col min="5887" max="5892" width="12.21875" customWidth="1"/>
    <col min="5893" max="5893" width="13.6640625" customWidth="1"/>
    <col min="5894" max="5894" width="13.44140625" customWidth="1"/>
    <col min="6129" max="6129" width="2.109375" customWidth="1"/>
    <col min="6130" max="6130" width="13.88671875" customWidth="1"/>
    <col min="6131" max="6134" width="13" customWidth="1"/>
    <col min="6135" max="6135" width="16.5546875" customWidth="1"/>
    <col min="6136" max="6140" width="12.21875" customWidth="1"/>
    <col min="6141" max="6141" width="11.109375" customWidth="1"/>
    <col min="6142" max="6142" width="17.44140625" customWidth="1"/>
    <col min="6143" max="6148" width="12.21875" customWidth="1"/>
    <col min="6149" max="6149" width="13.6640625" customWidth="1"/>
    <col min="6150" max="6150" width="13.44140625" customWidth="1"/>
    <col min="6385" max="6385" width="2.109375" customWidth="1"/>
    <col min="6386" max="6386" width="13.88671875" customWidth="1"/>
    <col min="6387" max="6390" width="13" customWidth="1"/>
    <col min="6391" max="6391" width="16.5546875" customWidth="1"/>
    <col min="6392" max="6396" width="12.21875" customWidth="1"/>
    <col min="6397" max="6397" width="11.109375" customWidth="1"/>
    <col min="6398" max="6398" width="17.44140625" customWidth="1"/>
    <col min="6399" max="6404" width="12.21875" customWidth="1"/>
    <col min="6405" max="6405" width="13.6640625" customWidth="1"/>
    <col min="6406" max="6406" width="13.44140625" customWidth="1"/>
    <col min="6641" max="6641" width="2.109375" customWidth="1"/>
    <col min="6642" max="6642" width="13.88671875" customWidth="1"/>
    <col min="6643" max="6646" width="13" customWidth="1"/>
    <col min="6647" max="6647" width="16.5546875" customWidth="1"/>
    <col min="6648" max="6652" width="12.21875" customWidth="1"/>
    <col min="6653" max="6653" width="11.109375" customWidth="1"/>
    <col min="6654" max="6654" width="17.44140625" customWidth="1"/>
    <col min="6655" max="6660" width="12.21875" customWidth="1"/>
    <col min="6661" max="6661" width="13.6640625" customWidth="1"/>
    <col min="6662" max="6662" width="13.44140625" customWidth="1"/>
    <col min="6897" max="6897" width="2.109375" customWidth="1"/>
    <col min="6898" max="6898" width="13.88671875" customWidth="1"/>
    <col min="6899" max="6902" width="13" customWidth="1"/>
    <col min="6903" max="6903" width="16.5546875" customWidth="1"/>
    <col min="6904" max="6908" width="12.21875" customWidth="1"/>
    <col min="6909" max="6909" width="11.109375" customWidth="1"/>
    <col min="6910" max="6910" width="17.44140625" customWidth="1"/>
    <col min="6911" max="6916" width="12.21875" customWidth="1"/>
    <col min="6917" max="6917" width="13.6640625" customWidth="1"/>
    <col min="6918" max="6918" width="13.44140625" customWidth="1"/>
    <col min="7153" max="7153" width="2.109375" customWidth="1"/>
    <col min="7154" max="7154" width="13.88671875" customWidth="1"/>
    <col min="7155" max="7158" width="13" customWidth="1"/>
    <col min="7159" max="7159" width="16.5546875" customWidth="1"/>
    <col min="7160" max="7164" width="12.21875" customWidth="1"/>
    <col min="7165" max="7165" width="11.109375" customWidth="1"/>
    <col min="7166" max="7166" width="17.44140625" customWidth="1"/>
    <col min="7167" max="7172" width="12.21875" customWidth="1"/>
    <col min="7173" max="7173" width="13.6640625" customWidth="1"/>
    <col min="7174" max="7174" width="13.44140625" customWidth="1"/>
    <col min="7409" max="7409" width="2.109375" customWidth="1"/>
    <col min="7410" max="7410" width="13.88671875" customWidth="1"/>
    <col min="7411" max="7414" width="13" customWidth="1"/>
    <col min="7415" max="7415" width="16.5546875" customWidth="1"/>
    <col min="7416" max="7420" width="12.21875" customWidth="1"/>
    <col min="7421" max="7421" width="11.109375" customWidth="1"/>
    <col min="7422" max="7422" width="17.44140625" customWidth="1"/>
    <col min="7423" max="7428" width="12.21875" customWidth="1"/>
    <col min="7429" max="7429" width="13.6640625" customWidth="1"/>
    <col min="7430" max="7430" width="13.44140625" customWidth="1"/>
    <col min="7665" max="7665" width="2.109375" customWidth="1"/>
    <col min="7666" max="7666" width="13.88671875" customWidth="1"/>
    <col min="7667" max="7670" width="13" customWidth="1"/>
    <col min="7671" max="7671" width="16.5546875" customWidth="1"/>
    <col min="7672" max="7676" width="12.21875" customWidth="1"/>
    <col min="7677" max="7677" width="11.109375" customWidth="1"/>
    <col min="7678" max="7678" width="17.44140625" customWidth="1"/>
    <col min="7679" max="7684" width="12.21875" customWidth="1"/>
    <col min="7685" max="7685" width="13.6640625" customWidth="1"/>
    <col min="7686" max="7686" width="13.44140625" customWidth="1"/>
    <col min="7921" max="7921" width="2.109375" customWidth="1"/>
    <col min="7922" max="7922" width="13.88671875" customWidth="1"/>
    <col min="7923" max="7926" width="13" customWidth="1"/>
    <col min="7927" max="7927" width="16.5546875" customWidth="1"/>
    <col min="7928" max="7932" width="12.21875" customWidth="1"/>
    <col min="7933" max="7933" width="11.109375" customWidth="1"/>
    <col min="7934" max="7934" width="17.44140625" customWidth="1"/>
    <col min="7935" max="7940" width="12.21875" customWidth="1"/>
    <col min="7941" max="7941" width="13.6640625" customWidth="1"/>
    <col min="7942" max="7942" width="13.44140625" customWidth="1"/>
    <col min="8177" max="8177" width="2.109375" customWidth="1"/>
    <col min="8178" max="8178" width="13.88671875" customWidth="1"/>
    <col min="8179" max="8182" width="13" customWidth="1"/>
    <col min="8183" max="8183" width="16.5546875" customWidth="1"/>
    <col min="8184" max="8188" width="12.21875" customWidth="1"/>
    <col min="8189" max="8189" width="11.109375" customWidth="1"/>
    <col min="8190" max="8190" width="17.44140625" customWidth="1"/>
    <col min="8191" max="8196" width="12.21875" customWidth="1"/>
    <col min="8197" max="8197" width="13.6640625" customWidth="1"/>
    <col min="8198" max="8198" width="13.44140625" customWidth="1"/>
    <col min="8433" max="8433" width="2.109375" customWidth="1"/>
    <col min="8434" max="8434" width="13.88671875" customWidth="1"/>
    <col min="8435" max="8438" width="13" customWidth="1"/>
    <col min="8439" max="8439" width="16.5546875" customWidth="1"/>
    <col min="8440" max="8444" width="12.21875" customWidth="1"/>
    <col min="8445" max="8445" width="11.109375" customWidth="1"/>
    <col min="8446" max="8446" width="17.44140625" customWidth="1"/>
    <col min="8447" max="8452" width="12.21875" customWidth="1"/>
    <col min="8453" max="8453" width="13.6640625" customWidth="1"/>
    <col min="8454" max="8454" width="13.44140625" customWidth="1"/>
    <col min="8689" max="8689" width="2.109375" customWidth="1"/>
    <col min="8690" max="8690" width="13.88671875" customWidth="1"/>
    <col min="8691" max="8694" width="13" customWidth="1"/>
    <col min="8695" max="8695" width="16.5546875" customWidth="1"/>
    <col min="8696" max="8700" width="12.21875" customWidth="1"/>
    <col min="8701" max="8701" width="11.109375" customWidth="1"/>
    <col min="8702" max="8702" width="17.44140625" customWidth="1"/>
    <col min="8703" max="8708" width="12.21875" customWidth="1"/>
    <col min="8709" max="8709" width="13.6640625" customWidth="1"/>
    <col min="8710" max="8710" width="13.44140625" customWidth="1"/>
    <col min="8945" max="8945" width="2.109375" customWidth="1"/>
    <col min="8946" max="8946" width="13.88671875" customWidth="1"/>
    <col min="8947" max="8950" width="13" customWidth="1"/>
    <col min="8951" max="8951" width="16.5546875" customWidth="1"/>
    <col min="8952" max="8956" width="12.21875" customWidth="1"/>
    <col min="8957" max="8957" width="11.109375" customWidth="1"/>
    <col min="8958" max="8958" width="17.44140625" customWidth="1"/>
    <col min="8959" max="8964" width="12.21875" customWidth="1"/>
    <col min="8965" max="8965" width="13.6640625" customWidth="1"/>
    <col min="8966" max="8966" width="13.44140625" customWidth="1"/>
    <col min="9201" max="9201" width="2.109375" customWidth="1"/>
    <col min="9202" max="9202" width="13.88671875" customWidth="1"/>
    <col min="9203" max="9206" width="13" customWidth="1"/>
    <col min="9207" max="9207" width="16.5546875" customWidth="1"/>
    <col min="9208" max="9212" width="12.21875" customWidth="1"/>
    <col min="9213" max="9213" width="11.109375" customWidth="1"/>
    <col min="9214" max="9214" width="17.44140625" customWidth="1"/>
    <col min="9215" max="9220" width="12.21875" customWidth="1"/>
    <col min="9221" max="9221" width="13.6640625" customWidth="1"/>
    <col min="9222" max="9222" width="13.44140625" customWidth="1"/>
    <col min="9457" max="9457" width="2.109375" customWidth="1"/>
    <col min="9458" max="9458" width="13.88671875" customWidth="1"/>
    <col min="9459" max="9462" width="13" customWidth="1"/>
    <col min="9463" max="9463" width="16.5546875" customWidth="1"/>
    <col min="9464" max="9468" width="12.21875" customWidth="1"/>
    <col min="9469" max="9469" width="11.109375" customWidth="1"/>
    <col min="9470" max="9470" width="17.44140625" customWidth="1"/>
    <col min="9471" max="9476" width="12.21875" customWidth="1"/>
    <col min="9477" max="9477" width="13.6640625" customWidth="1"/>
    <col min="9478" max="9478" width="13.44140625" customWidth="1"/>
    <col min="9713" max="9713" width="2.109375" customWidth="1"/>
    <col min="9714" max="9714" width="13.88671875" customWidth="1"/>
    <col min="9715" max="9718" width="13" customWidth="1"/>
    <col min="9719" max="9719" width="16.5546875" customWidth="1"/>
    <col min="9720" max="9724" width="12.21875" customWidth="1"/>
    <col min="9725" max="9725" width="11.109375" customWidth="1"/>
    <col min="9726" max="9726" width="17.44140625" customWidth="1"/>
    <col min="9727" max="9732" width="12.21875" customWidth="1"/>
    <col min="9733" max="9733" width="13.6640625" customWidth="1"/>
    <col min="9734" max="9734" width="13.44140625" customWidth="1"/>
    <col min="9969" max="9969" width="2.109375" customWidth="1"/>
    <col min="9970" max="9970" width="13.88671875" customWidth="1"/>
    <col min="9971" max="9974" width="13" customWidth="1"/>
    <col min="9975" max="9975" width="16.5546875" customWidth="1"/>
    <col min="9976" max="9980" width="12.21875" customWidth="1"/>
    <col min="9981" max="9981" width="11.109375" customWidth="1"/>
    <col min="9982" max="9982" width="17.44140625" customWidth="1"/>
    <col min="9983" max="9988" width="12.21875" customWidth="1"/>
    <col min="9989" max="9989" width="13.6640625" customWidth="1"/>
    <col min="9990" max="9990" width="13.44140625" customWidth="1"/>
    <col min="10225" max="10225" width="2.109375" customWidth="1"/>
    <col min="10226" max="10226" width="13.88671875" customWidth="1"/>
    <col min="10227" max="10230" width="13" customWidth="1"/>
    <col min="10231" max="10231" width="16.5546875" customWidth="1"/>
    <col min="10232" max="10236" width="12.21875" customWidth="1"/>
    <col min="10237" max="10237" width="11.109375" customWidth="1"/>
    <col min="10238" max="10238" width="17.44140625" customWidth="1"/>
    <col min="10239" max="10244" width="12.21875" customWidth="1"/>
    <col min="10245" max="10245" width="13.6640625" customWidth="1"/>
    <col min="10246" max="10246" width="13.44140625" customWidth="1"/>
    <col min="10481" max="10481" width="2.109375" customWidth="1"/>
    <col min="10482" max="10482" width="13.88671875" customWidth="1"/>
    <col min="10483" max="10486" width="13" customWidth="1"/>
    <col min="10487" max="10487" width="16.5546875" customWidth="1"/>
    <col min="10488" max="10492" width="12.21875" customWidth="1"/>
    <col min="10493" max="10493" width="11.109375" customWidth="1"/>
    <col min="10494" max="10494" width="17.44140625" customWidth="1"/>
    <col min="10495" max="10500" width="12.21875" customWidth="1"/>
    <col min="10501" max="10501" width="13.6640625" customWidth="1"/>
    <col min="10502" max="10502" width="13.44140625" customWidth="1"/>
    <col min="10737" max="10737" width="2.109375" customWidth="1"/>
    <col min="10738" max="10738" width="13.88671875" customWidth="1"/>
    <col min="10739" max="10742" width="13" customWidth="1"/>
    <col min="10743" max="10743" width="16.5546875" customWidth="1"/>
    <col min="10744" max="10748" width="12.21875" customWidth="1"/>
    <col min="10749" max="10749" width="11.109375" customWidth="1"/>
    <col min="10750" max="10750" width="17.44140625" customWidth="1"/>
    <col min="10751" max="10756" width="12.21875" customWidth="1"/>
    <col min="10757" max="10757" width="13.6640625" customWidth="1"/>
    <col min="10758" max="10758" width="13.44140625" customWidth="1"/>
    <col min="10993" max="10993" width="2.109375" customWidth="1"/>
    <col min="10994" max="10994" width="13.88671875" customWidth="1"/>
    <col min="10995" max="10998" width="13" customWidth="1"/>
    <col min="10999" max="10999" width="16.5546875" customWidth="1"/>
    <col min="11000" max="11004" width="12.21875" customWidth="1"/>
    <col min="11005" max="11005" width="11.109375" customWidth="1"/>
    <col min="11006" max="11006" width="17.44140625" customWidth="1"/>
    <col min="11007" max="11012" width="12.21875" customWidth="1"/>
    <col min="11013" max="11013" width="13.6640625" customWidth="1"/>
    <col min="11014" max="11014" width="13.44140625" customWidth="1"/>
    <col min="11249" max="11249" width="2.109375" customWidth="1"/>
    <col min="11250" max="11250" width="13.88671875" customWidth="1"/>
    <col min="11251" max="11254" width="13" customWidth="1"/>
    <col min="11255" max="11255" width="16.5546875" customWidth="1"/>
    <col min="11256" max="11260" width="12.21875" customWidth="1"/>
    <col min="11261" max="11261" width="11.109375" customWidth="1"/>
    <col min="11262" max="11262" width="17.44140625" customWidth="1"/>
    <col min="11263" max="11268" width="12.21875" customWidth="1"/>
    <col min="11269" max="11269" width="13.6640625" customWidth="1"/>
    <col min="11270" max="11270" width="13.44140625" customWidth="1"/>
    <col min="11505" max="11505" width="2.109375" customWidth="1"/>
    <col min="11506" max="11506" width="13.88671875" customWidth="1"/>
    <col min="11507" max="11510" width="13" customWidth="1"/>
    <col min="11511" max="11511" width="16.5546875" customWidth="1"/>
    <col min="11512" max="11516" width="12.21875" customWidth="1"/>
    <col min="11517" max="11517" width="11.109375" customWidth="1"/>
    <col min="11518" max="11518" width="17.44140625" customWidth="1"/>
    <col min="11519" max="11524" width="12.21875" customWidth="1"/>
    <col min="11525" max="11525" width="13.6640625" customWidth="1"/>
    <col min="11526" max="11526" width="13.44140625" customWidth="1"/>
    <col min="11761" max="11761" width="2.109375" customWidth="1"/>
    <col min="11762" max="11762" width="13.88671875" customWidth="1"/>
    <col min="11763" max="11766" width="13" customWidth="1"/>
    <col min="11767" max="11767" width="16.5546875" customWidth="1"/>
    <col min="11768" max="11772" width="12.21875" customWidth="1"/>
    <col min="11773" max="11773" width="11.109375" customWidth="1"/>
    <col min="11774" max="11774" width="17.44140625" customWidth="1"/>
    <col min="11775" max="11780" width="12.21875" customWidth="1"/>
    <col min="11781" max="11781" width="13.6640625" customWidth="1"/>
    <col min="11782" max="11782" width="13.44140625" customWidth="1"/>
    <col min="12017" max="12017" width="2.109375" customWidth="1"/>
    <col min="12018" max="12018" width="13.88671875" customWidth="1"/>
    <col min="12019" max="12022" width="13" customWidth="1"/>
    <col min="12023" max="12023" width="16.5546875" customWidth="1"/>
    <col min="12024" max="12028" width="12.21875" customWidth="1"/>
    <col min="12029" max="12029" width="11.109375" customWidth="1"/>
    <col min="12030" max="12030" width="17.44140625" customWidth="1"/>
    <col min="12031" max="12036" width="12.21875" customWidth="1"/>
    <col min="12037" max="12037" width="13.6640625" customWidth="1"/>
    <col min="12038" max="12038" width="13.44140625" customWidth="1"/>
    <col min="12273" max="12273" width="2.109375" customWidth="1"/>
    <col min="12274" max="12274" width="13.88671875" customWidth="1"/>
    <col min="12275" max="12278" width="13" customWidth="1"/>
    <col min="12279" max="12279" width="16.5546875" customWidth="1"/>
    <col min="12280" max="12284" width="12.21875" customWidth="1"/>
    <col min="12285" max="12285" width="11.109375" customWidth="1"/>
    <col min="12286" max="12286" width="17.44140625" customWidth="1"/>
    <col min="12287" max="12292" width="12.21875" customWidth="1"/>
    <col min="12293" max="12293" width="13.6640625" customWidth="1"/>
    <col min="12294" max="12294" width="13.44140625" customWidth="1"/>
    <col min="12529" max="12529" width="2.109375" customWidth="1"/>
    <col min="12530" max="12530" width="13.88671875" customWidth="1"/>
    <col min="12531" max="12534" width="13" customWidth="1"/>
    <col min="12535" max="12535" width="16.5546875" customWidth="1"/>
    <col min="12536" max="12540" width="12.21875" customWidth="1"/>
    <col min="12541" max="12541" width="11.109375" customWidth="1"/>
    <col min="12542" max="12542" width="17.44140625" customWidth="1"/>
    <col min="12543" max="12548" width="12.21875" customWidth="1"/>
    <col min="12549" max="12549" width="13.6640625" customWidth="1"/>
    <col min="12550" max="12550" width="13.44140625" customWidth="1"/>
    <col min="12785" max="12785" width="2.109375" customWidth="1"/>
    <col min="12786" max="12786" width="13.88671875" customWidth="1"/>
    <col min="12787" max="12790" width="13" customWidth="1"/>
    <col min="12791" max="12791" width="16.5546875" customWidth="1"/>
    <col min="12792" max="12796" width="12.21875" customWidth="1"/>
    <col min="12797" max="12797" width="11.109375" customWidth="1"/>
    <col min="12798" max="12798" width="17.44140625" customWidth="1"/>
    <col min="12799" max="12804" width="12.21875" customWidth="1"/>
    <col min="12805" max="12805" width="13.6640625" customWidth="1"/>
    <col min="12806" max="12806" width="13.44140625" customWidth="1"/>
    <col min="13041" max="13041" width="2.109375" customWidth="1"/>
    <col min="13042" max="13042" width="13.88671875" customWidth="1"/>
    <col min="13043" max="13046" width="13" customWidth="1"/>
    <col min="13047" max="13047" width="16.5546875" customWidth="1"/>
    <col min="13048" max="13052" width="12.21875" customWidth="1"/>
    <col min="13053" max="13053" width="11.109375" customWidth="1"/>
    <col min="13054" max="13054" width="17.44140625" customWidth="1"/>
    <col min="13055" max="13060" width="12.21875" customWidth="1"/>
    <col min="13061" max="13061" width="13.6640625" customWidth="1"/>
    <col min="13062" max="13062" width="13.44140625" customWidth="1"/>
    <col min="13297" max="13297" width="2.109375" customWidth="1"/>
    <col min="13298" max="13298" width="13.88671875" customWidth="1"/>
    <col min="13299" max="13302" width="13" customWidth="1"/>
    <col min="13303" max="13303" width="16.5546875" customWidth="1"/>
    <col min="13304" max="13308" width="12.21875" customWidth="1"/>
    <col min="13309" max="13309" width="11.109375" customWidth="1"/>
    <col min="13310" max="13310" width="17.44140625" customWidth="1"/>
    <col min="13311" max="13316" width="12.21875" customWidth="1"/>
    <col min="13317" max="13317" width="13.6640625" customWidth="1"/>
    <col min="13318" max="13318" width="13.44140625" customWidth="1"/>
    <col min="13553" max="13553" width="2.109375" customWidth="1"/>
    <col min="13554" max="13554" width="13.88671875" customWidth="1"/>
    <col min="13555" max="13558" width="13" customWidth="1"/>
    <col min="13559" max="13559" width="16.5546875" customWidth="1"/>
    <col min="13560" max="13564" width="12.21875" customWidth="1"/>
    <col min="13565" max="13565" width="11.109375" customWidth="1"/>
    <col min="13566" max="13566" width="17.44140625" customWidth="1"/>
    <col min="13567" max="13572" width="12.21875" customWidth="1"/>
    <col min="13573" max="13573" width="13.6640625" customWidth="1"/>
    <col min="13574" max="13574" width="13.44140625" customWidth="1"/>
    <col min="13809" max="13809" width="2.109375" customWidth="1"/>
    <col min="13810" max="13810" width="13.88671875" customWidth="1"/>
    <col min="13811" max="13814" width="13" customWidth="1"/>
    <col min="13815" max="13815" width="16.5546875" customWidth="1"/>
    <col min="13816" max="13820" width="12.21875" customWidth="1"/>
    <col min="13821" max="13821" width="11.109375" customWidth="1"/>
    <col min="13822" max="13822" width="17.44140625" customWidth="1"/>
    <col min="13823" max="13828" width="12.21875" customWidth="1"/>
    <col min="13829" max="13829" width="13.6640625" customWidth="1"/>
    <col min="13830" max="13830" width="13.44140625" customWidth="1"/>
    <col min="14065" max="14065" width="2.109375" customWidth="1"/>
    <col min="14066" max="14066" width="13.88671875" customWidth="1"/>
    <col min="14067" max="14070" width="13" customWidth="1"/>
    <col min="14071" max="14071" width="16.5546875" customWidth="1"/>
    <col min="14072" max="14076" width="12.21875" customWidth="1"/>
    <col min="14077" max="14077" width="11.109375" customWidth="1"/>
    <col min="14078" max="14078" width="17.44140625" customWidth="1"/>
    <col min="14079" max="14084" width="12.21875" customWidth="1"/>
    <col min="14085" max="14085" width="13.6640625" customWidth="1"/>
    <col min="14086" max="14086" width="13.44140625" customWidth="1"/>
    <col min="14321" max="14321" width="2.109375" customWidth="1"/>
    <col min="14322" max="14322" width="13.88671875" customWidth="1"/>
    <col min="14323" max="14326" width="13" customWidth="1"/>
    <col min="14327" max="14327" width="16.5546875" customWidth="1"/>
    <col min="14328" max="14332" width="12.21875" customWidth="1"/>
    <col min="14333" max="14333" width="11.109375" customWidth="1"/>
    <col min="14334" max="14334" width="17.44140625" customWidth="1"/>
    <col min="14335" max="14340" width="12.21875" customWidth="1"/>
    <col min="14341" max="14341" width="13.6640625" customWidth="1"/>
    <col min="14342" max="14342" width="13.44140625" customWidth="1"/>
    <col min="14577" max="14577" width="2.109375" customWidth="1"/>
    <col min="14578" max="14578" width="13.88671875" customWidth="1"/>
    <col min="14579" max="14582" width="13" customWidth="1"/>
    <col min="14583" max="14583" width="16.5546875" customWidth="1"/>
    <col min="14584" max="14588" width="12.21875" customWidth="1"/>
    <col min="14589" max="14589" width="11.109375" customWidth="1"/>
    <col min="14590" max="14590" width="17.44140625" customWidth="1"/>
    <col min="14591" max="14596" width="12.21875" customWidth="1"/>
    <col min="14597" max="14597" width="13.6640625" customWidth="1"/>
    <col min="14598" max="14598" width="13.44140625" customWidth="1"/>
    <col min="14833" max="14833" width="2.109375" customWidth="1"/>
    <col min="14834" max="14834" width="13.88671875" customWidth="1"/>
    <col min="14835" max="14838" width="13" customWidth="1"/>
    <col min="14839" max="14839" width="16.5546875" customWidth="1"/>
    <col min="14840" max="14844" width="12.21875" customWidth="1"/>
    <col min="14845" max="14845" width="11.109375" customWidth="1"/>
    <col min="14846" max="14846" width="17.44140625" customWidth="1"/>
    <col min="14847" max="14852" width="12.21875" customWidth="1"/>
    <col min="14853" max="14853" width="13.6640625" customWidth="1"/>
    <col min="14854" max="14854" width="13.44140625" customWidth="1"/>
    <col min="15089" max="15089" width="2.109375" customWidth="1"/>
    <col min="15090" max="15090" width="13.88671875" customWidth="1"/>
    <col min="15091" max="15094" width="13" customWidth="1"/>
    <col min="15095" max="15095" width="16.5546875" customWidth="1"/>
    <col min="15096" max="15100" width="12.21875" customWidth="1"/>
    <col min="15101" max="15101" width="11.109375" customWidth="1"/>
    <col min="15102" max="15102" width="17.44140625" customWidth="1"/>
    <col min="15103" max="15108" width="12.21875" customWidth="1"/>
    <col min="15109" max="15109" width="13.6640625" customWidth="1"/>
    <col min="15110" max="15110" width="13.44140625" customWidth="1"/>
    <col min="15345" max="15345" width="2.109375" customWidth="1"/>
    <col min="15346" max="15346" width="13.88671875" customWidth="1"/>
    <col min="15347" max="15350" width="13" customWidth="1"/>
    <col min="15351" max="15351" width="16.5546875" customWidth="1"/>
    <col min="15352" max="15356" width="12.21875" customWidth="1"/>
    <col min="15357" max="15357" width="11.109375" customWidth="1"/>
    <col min="15358" max="15358" width="17.44140625" customWidth="1"/>
    <col min="15359" max="15364" width="12.21875" customWidth="1"/>
    <col min="15365" max="15365" width="13.6640625" customWidth="1"/>
    <col min="15366" max="15366" width="13.44140625" customWidth="1"/>
    <col min="15601" max="15601" width="2.109375" customWidth="1"/>
    <col min="15602" max="15602" width="13.88671875" customWidth="1"/>
    <col min="15603" max="15606" width="13" customWidth="1"/>
    <col min="15607" max="15607" width="16.5546875" customWidth="1"/>
    <col min="15608" max="15612" width="12.21875" customWidth="1"/>
    <col min="15613" max="15613" width="11.109375" customWidth="1"/>
    <col min="15614" max="15614" width="17.44140625" customWidth="1"/>
    <col min="15615" max="15620" width="12.21875" customWidth="1"/>
    <col min="15621" max="15621" width="13.6640625" customWidth="1"/>
    <col min="15622" max="15622" width="13.44140625" customWidth="1"/>
    <col min="15857" max="15857" width="2.109375" customWidth="1"/>
    <col min="15858" max="15858" width="13.88671875" customWidth="1"/>
    <col min="15859" max="15862" width="13" customWidth="1"/>
    <col min="15863" max="15863" width="16.5546875" customWidth="1"/>
    <col min="15864" max="15868" width="12.21875" customWidth="1"/>
    <col min="15869" max="15869" width="11.109375" customWidth="1"/>
    <col min="15870" max="15870" width="17.44140625" customWidth="1"/>
    <col min="15871" max="15876" width="12.21875" customWidth="1"/>
    <col min="15877" max="15877" width="13.6640625" customWidth="1"/>
    <col min="15878" max="15878" width="13.44140625" customWidth="1"/>
    <col min="16113" max="16113" width="2.109375" customWidth="1"/>
    <col min="16114" max="16114" width="13.88671875" customWidth="1"/>
    <col min="16115" max="16118" width="13" customWidth="1"/>
    <col min="16119" max="16119" width="16.5546875" customWidth="1"/>
    <col min="16120" max="16124" width="12.21875" customWidth="1"/>
    <col min="16125" max="16125" width="11.109375" customWidth="1"/>
    <col min="16126" max="16126" width="17.44140625" customWidth="1"/>
    <col min="16127" max="16132" width="12.21875" customWidth="1"/>
    <col min="16133" max="16133" width="13.6640625" customWidth="1"/>
    <col min="16134" max="16134" width="13.44140625" customWidth="1"/>
  </cols>
  <sheetData>
    <row r="1" spans="1:24" x14ac:dyDescent="0.2">
      <c r="A1" s="303"/>
      <c r="B1" s="303"/>
      <c r="C1" s="303"/>
      <c r="D1" s="304"/>
      <c r="E1" s="303"/>
      <c r="F1" s="303"/>
      <c r="G1" s="303"/>
      <c r="H1" s="303"/>
      <c r="I1" s="303"/>
      <c r="J1" s="303"/>
      <c r="K1" s="303"/>
      <c r="L1" s="303"/>
      <c r="M1" s="303"/>
      <c r="N1" s="303"/>
      <c r="O1" s="303"/>
      <c r="P1" s="303"/>
      <c r="Q1" s="303"/>
      <c r="R1" s="303"/>
      <c r="S1" s="303"/>
      <c r="T1" s="303"/>
      <c r="U1" s="303"/>
      <c r="V1" s="303"/>
    </row>
    <row r="2" spans="1:24" ht="18" x14ac:dyDescent="0.2">
      <c r="A2" s="303"/>
      <c r="B2" s="305" t="s">
        <v>740</v>
      </c>
      <c r="C2" s="303"/>
      <c r="D2" s="303"/>
      <c r="E2" s="303"/>
      <c r="F2" s="303"/>
      <c r="G2" s="303"/>
      <c r="H2" s="303"/>
      <c r="I2" s="303"/>
      <c r="J2" s="303"/>
      <c r="K2" s="303"/>
      <c r="L2" s="303"/>
      <c r="M2" s="303"/>
      <c r="N2" s="303"/>
      <c r="O2" s="303"/>
      <c r="P2" s="303"/>
      <c r="Q2" s="303"/>
      <c r="R2" s="303"/>
      <c r="S2" s="303"/>
      <c r="T2" s="303"/>
      <c r="U2" s="303"/>
      <c r="V2" s="303"/>
    </row>
    <row r="3" spans="1:24" ht="15.75" thickBot="1" x14ac:dyDescent="0.25">
      <c r="A3" s="303"/>
      <c r="B3" s="975"/>
      <c r="C3" s="975"/>
      <c r="D3" s="303"/>
      <c r="E3" s="306"/>
      <c r="F3" s="306"/>
      <c r="G3" s="303"/>
      <c r="H3" s="303"/>
      <c r="I3" s="303"/>
      <c r="J3" s="303"/>
      <c r="K3" s="303"/>
      <c r="L3" s="303"/>
      <c r="M3" s="303"/>
      <c r="N3" s="303"/>
      <c r="O3" s="303"/>
      <c r="P3" s="303"/>
      <c r="Q3" s="303"/>
      <c r="R3" s="303"/>
      <c r="S3" s="303"/>
      <c r="T3" s="303"/>
      <c r="U3" s="303"/>
      <c r="V3" s="303"/>
    </row>
    <row r="4" spans="1:24" ht="16.5" thickBot="1" x14ac:dyDescent="0.25">
      <c r="A4" s="303"/>
      <c r="B4" s="976" t="s">
        <v>741</v>
      </c>
      <c r="C4" s="977"/>
      <c r="D4" s="977"/>
      <c r="E4" s="977"/>
      <c r="F4" s="978"/>
      <c r="G4" s="979" t="s">
        <v>742</v>
      </c>
      <c r="H4" s="980"/>
      <c r="I4" s="980"/>
      <c r="J4" s="980"/>
      <c r="K4" s="980"/>
      <c r="L4" s="980"/>
      <c r="M4" s="980"/>
      <c r="N4" s="981"/>
      <c r="O4" s="979" t="s">
        <v>743</v>
      </c>
      <c r="P4" s="980"/>
      <c r="Q4" s="980"/>
      <c r="R4" s="980"/>
      <c r="S4" s="980"/>
      <c r="T4" s="980"/>
      <c r="U4" s="982" t="s">
        <v>744</v>
      </c>
      <c r="V4" s="983"/>
    </row>
    <row r="5" spans="1:24" ht="52.9" customHeight="1" x14ac:dyDescent="0.2">
      <c r="A5" s="303"/>
      <c r="B5" s="990" t="s">
        <v>745</v>
      </c>
      <c r="C5" s="335" t="s">
        <v>746</v>
      </c>
      <c r="D5" s="335" t="s">
        <v>747</v>
      </c>
      <c r="E5" s="992" t="s">
        <v>748</v>
      </c>
      <c r="F5" s="993"/>
      <c r="G5" s="336" t="s">
        <v>778</v>
      </c>
      <c r="H5" s="994" t="s">
        <v>773</v>
      </c>
      <c r="I5" s="995"/>
      <c r="J5" s="995"/>
      <c r="K5" s="996" t="s">
        <v>776</v>
      </c>
      <c r="L5" s="997"/>
      <c r="M5" s="997"/>
      <c r="N5" s="337" t="s">
        <v>775</v>
      </c>
      <c r="O5" s="998" t="s">
        <v>774</v>
      </c>
      <c r="P5" s="999"/>
      <c r="Q5" s="1000"/>
      <c r="R5" s="984" t="s">
        <v>777</v>
      </c>
      <c r="S5" s="985"/>
      <c r="T5" s="986"/>
      <c r="U5" s="392" t="s">
        <v>749</v>
      </c>
      <c r="V5" s="393" t="s">
        <v>750</v>
      </c>
      <c r="W5" s="334"/>
      <c r="X5" s="334"/>
    </row>
    <row r="6" spans="1:24" ht="26.25" thickBot="1" x14ac:dyDescent="0.25">
      <c r="A6" s="303"/>
      <c r="B6" s="991"/>
      <c r="C6" s="338"/>
      <c r="D6" s="338"/>
      <c r="E6" s="394" t="s">
        <v>751</v>
      </c>
      <c r="F6" s="395" t="s">
        <v>752</v>
      </c>
      <c r="G6" s="396" t="s">
        <v>755</v>
      </c>
      <c r="H6" s="399" t="s">
        <v>753</v>
      </c>
      <c r="I6" s="399" t="s">
        <v>754</v>
      </c>
      <c r="J6" s="400" t="s">
        <v>755</v>
      </c>
      <c r="K6" s="397" t="s">
        <v>753</v>
      </c>
      <c r="L6" s="397" t="s">
        <v>754</v>
      </c>
      <c r="M6" s="394" t="s">
        <v>755</v>
      </c>
      <c r="N6" s="398" t="s">
        <v>755</v>
      </c>
      <c r="O6" s="399" t="s">
        <v>753</v>
      </c>
      <c r="P6" s="399" t="s">
        <v>754</v>
      </c>
      <c r="Q6" s="400" t="s">
        <v>755</v>
      </c>
      <c r="R6" s="433" t="s">
        <v>753</v>
      </c>
      <c r="S6" s="433" t="s">
        <v>754</v>
      </c>
      <c r="T6" s="434" t="s">
        <v>755</v>
      </c>
      <c r="U6" s="401" t="s">
        <v>75</v>
      </c>
      <c r="V6" s="402" t="s">
        <v>75</v>
      </c>
      <c r="W6" s="334"/>
      <c r="X6" s="334"/>
    </row>
    <row r="7" spans="1:24" ht="20.100000000000001" customHeight="1" x14ac:dyDescent="0.2">
      <c r="A7" s="303"/>
      <c r="B7" s="987" t="s">
        <v>756</v>
      </c>
      <c r="C7" s="403" t="s">
        <v>795</v>
      </c>
      <c r="D7" s="404" t="s">
        <v>796</v>
      </c>
      <c r="E7" s="405" t="s">
        <v>757</v>
      </c>
      <c r="F7" s="406" t="s">
        <v>758</v>
      </c>
      <c r="G7" s="407">
        <v>67</v>
      </c>
      <c r="H7" s="435" t="s">
        <v>809</v>
      </c>
      <c r="I7" s="436">
        <v>0</v>
      </c>
      <c r="J7" s="437">
        <v>0</v>
      </c>
      <c r="K7" s="408" t="s">
        <v>759</v>
      </c>
      <c r="L7" s="409">
        <v>0</v>
      </c>
      <c r="M7" s="410">
        <v>67</v>
      </c>
      <c r="N7" s="411">
        <v>67</v>
      </c>
      <c r="O7" s="435" t="s">
        <v>809</v>
      </c>
      <c r="P7" s="436">
        <v>0</v>
      </c>
      <c r="Q7" s="437">
        <v>0</v>
      </c>
      <c r="R7" s="435" t="s">
        <v>809</v>
      </c>
      <c r="S7" s="436">
        <v>0</v>
      </c>
      <c r="T7" s="437">
        <v>0</v>
      </c>
      <c r="U7" s="444">
        <v>62.1</v>
      </c>
      <c r="V7" s="448">
        <v>59</v>
      </c>
      <c r="W7" s="334"/>
      <c r="X7" s="334"/>
    </row>
    <row r="8" spans="1:24" ht="20.100000000000001" customHeight="1" x14ac:dyDescent="0.2">
      <c r="A8" s="303"/>
      <c r="B8" s="988"/>
      <c r="C8" s="403" t="s">
        <v>797</v>
      </c>
      <c r="D8" s="404" t="s">
        <v>796</v>
      </c>
      <c r="E8" s="412" t="s">
        <v>757</v>
      </c>
      <c r="F8" s="413" t="s">
        <v>757</v>
      </c>
      <c r="G8" s="407">
        <v>67</v>
      </c>
      <c r="H8" s="438" t="s">
        <v>809</v>
      </c>
      <c r="I8" s="438">
        <v>0</v>
      </c>
      <c r="J8" s="439">
        <v>0</v>
      </c>
      <c r="K8" s="408" t="s">
        <v>759</v>
      </c>
      <c r="L8" s="409">
        <v>0</v>
      </c>
      <c r="M8" s="414">
        <v>67</v>
      </c>
      <c r="N8" s="415">
        <v>67</v>
      </c>
      <c r="O8" s="438" t="s">
        <v>809</v>
      </c>
      <c r="P8" s="438">
        <v>0</v>
      </c>
      <c r="Q8" s="439">
        <v>0</v>
      </c>
      <c r="R8" s="438" t="s">
        <v>809</v>
      </c>
      <c r="S8" s="438">
        <v>0</v>
      </c>
      <c r="T8" s="439">
        <v>0</v>
      </c>
      <c r="U8" s="421">
        <v>62.1</v>
      </c>
      <c r="V8" s="446">
        <v>59</v>
      </c>
      <c r="W8" s="334"/>
      <c r="X8" s="334"/>
    </row>
    <row r="9" spans="1:24" ht="20.100000000000001" customHeight="1" x14ac:dyDescent="0.2">
      <c r="A9" s="303"/>
      <c r="B9" s="988"/>
      <c r="C9" s="403" t="s">
        <v>798</v>
      </c>
      <c r="D9" s="404" t="s">
        <v>796</v>
      </c>
      <c r="E9" s="403" t="s">
        <v>757</v>
      </c>
      <c r="F9" s="416" t="s">
        <v>757</v>
      </c>
      <c r="G9" s="407">
        <v>67</v>
      </c>
      <c r="H9" s="438" t="s">
        <v>809</v>
      </c>
      <c r="I9" s="440">
        <v>0</v>
      </c>
      <c r="J9" s="440">
        <v>0</v>
      </c>
      <c r="K9" s="408" t="s">
        <v>759</v>
      </c>
      <c r="L9" s="409">
        <v>0</v>
      </c>
      <c r="M9" s="414">
        <v>67</v>
      </c>
      <c r="N9" s="415">
        <v>67</v>
      </c>
      <c r="O9" s="438" t="s">
        <v>809</v>
      </c>
      <c r="P9" s="440">
        <v>0</v>
      </c>
      <c r="Q9" s="440">
        <v>0</v>
      </c>
      <c r="R9" s="438" t="s">
        <v>809</v>
      </c>
      <c r="S9" s="440">
        <v>0</v>
      </c>
      <c r="T9" s="440">
        <v>0</v>
      </c>
      <c r="U9" s="417">
        <v>62.1</v>
      </c>
      <c r="V9" s="445">
        <v>59</v>
      </c>
      <c r="W9" s="334"/>
      <c r="X9" s="334"/>
    </row>
    <row r="10" spans="1:24" ht="20.100000000000001" customHeight="1" x14ac:dyDescent="0.2">
      <c r="A10" s="303"/>
      <c r="B10" s="989"/>
      <c r="C10" s="418" t="s">
        <v>799</v>
      </c>
      <c r="D10" s="419" t="s">
        <v>800</v>
      </c>
      <c r="E10" s="418" t="s">
        <v>757</v>
      </c>
      <c r="F10" s="420" t="s">
        <v>757</v>
      </c>
      <c r="G10" s="407">
        <v>67</v>
      </c>
      <c r="H10" s="438" t="s">
        <v>809</v>
      </c>
      <c r="I10" s="441">
        <v>0</v>
      </c>
      <c r="J10" s="441">
        <v>0</v>
      </c>
      <c r="K10" s="408" t="s">
        <v>759</v>
      </c>
      <c r="L10" s="409">
        <v>0</v>
      </c>
      <c r="M10" s="414">
        <v>67</v>
      </c>
      <c r="N10" s="415">
        <v>67</v>
      </c>
      <c r="O10" s="438" t="s">
        <v>809</v>
      </c>
      <c r="P10" s="441">
        <v>0</v>
      </c>
      <c r="Q10" s="441">
        <v>0</v>
      </c>
      <c r="R10" s="438" t="s">
        <v>809</v>
      </c>
      <c r="S10" s="441">
        <v>0</v>
      </c>
      <c r="T10" s="441">
        <v>0</v>
      </c>
      <c r="U10" s="421">
        <v>62.1</v>
      </c>
      <c r="V10" s="446">
        <v>59</v>
      </c>
      <c r="W10" s="334"/>
      <c r="X10" s="334"/>
    </row>
    <row r="11" spans="1:24" ht="20.100000000000001" customHeight="1" x14ac:dyDescent="0.2">
      <c r="A11" s="303"/>
      <c r="B11" s="1020" t="s">
        <v>760</v>
      </c>
      <c r="C11" s="418" t="s">
        <v>814</v>
      </c>
      <c r="D11" s="419" t="s">
        <v>801</v>
      </c>
      <c r="E11" s="418" t="s">
        <v>757</v>
      </c>
      <c r="F11" s="420" t="s">
        <v>758</v>
      </c>
      <c r="G11" s="407">
        <v>67</v>
      </c>
      <c r="H11" s="438" t="s">
        <v>809</v>
      </c>
      <c r="I11" s="441">
        <v>0</v>
      </c>
      <c r="J11" s="441">
        <v>0</v>
      </c>
      <c r="K11" s="408" t="s">
        <v>759</v>
      </c>
      <c r="L11" s="409">
        <v>0</v>
      </c>
      <c r="M11" s="414">
        <v>67</v>
      </c>
      <c r="N11" s="415">
        <v>67</v>
      </c>
      <c r="O11" s="438" t="s">
        <v>809</v>
      </c>
      <c r="P11" s="441">
        <v>0</v>
      </c>
      <c r="Q11" s="441">
        <v>0</v>
      </c>
      <c r="R11" s="438" t="s">
        <v>809</v>
      </c>
      <c r="S11" s="441">
        <v>0</v>
      </c>
      <c r="T11" s="441">
        <v>0</v>
      </c>
      <c r="U11" s="421">
        <v>62.1</v>
      </c>
      <c r="V11" s="446">
        <v>59</v>
      </c>
      <c r="W11" s="334"/>
      <c r="X11" s="334"/>
    </row>
    <row r="12" spans="1:24" ht="20.100000000000001" customHeight="1" x14ac:dyDescent="0.2">
      <c r="A12" s="303"/>
      <c r="B12" s="1021"/>
      <c r="C12" s="418" t="s">
        <v>815</v>
      </c>
      <c r="D12" s="419" t="s">
        <v>802</v>
      </c>
      <c r="E12" s="418" t="s">
        <v>757</v>
      </c>
      <c r="F12" s="420" t="s">
        <v>758</v>
      </c>
      <c r="G12" s="407">
        <v>67</v>
      </c>
      <c r="H12" s="438" t="s">
        <v>809</v>
      </c>
      <c r="I12" s="441">
        <v>0</v>
      </c>
      <c r="J12" s="441">
        <v>0</v>
      </c>
      <c r="K12" s="408" t="s">
        <v>759</v>
      </c>
      <c r="L12" s="409">
        <v>0</v>
      </c>
      <c r="M12" s="414">
        <v>67</v>
      </c>
      <c r="N12" s="415">
        <v>67</v>
      </c>
      <c r="O12" s="438" t="s">
        <v>809</v>
      </c>
      <c r="P12" s="441">
        <v>0</v>
      </c>
      <c r="Q12" s="441">
        <v>0</v>
      </c>
      <c r="R12" s="438" t="s">
        <v>809</v>
      </c>
      <c r="S12" s="441">
        <v>0</v>
      </c>
      <c r="T12" s="441">
        <v>0</v>
      </c>
      <c r="U12" s="421">
        <v>62.1</v>
      </c>
      <c r="V12" s="446">
        <v>59</v>
      </c>
      <c r="W12" s="334"/>
      <c r="X12" s="334"/>
    </row>
    <row r="13" spans="1:24" ht="20.100000000000001" customHeight="1" x14ac:dyDescent="0.2">
      <c r="A13" s="303"/>
      <c r="B13" s="1021"/>
      <c r="C13" s="418" t="s">
        <v>816</v>
      </c>
      <c r="D13" s="419" t="s">
        <v>803</v>
      </c>
      <c r="E13" s="418" t="s">
        <v>757</v>
      </c>
      <c r="F13" s="420" t="s">
        <v>758</v>
      </c>
      <c r="G13" s="407">
        <v>67</v>
      </c>
      <c r="H13" s="438" t="s">
        <v>809</v>
      </c>
      <c r="I13" s="441">
        <v>0</v>
      </c>
      <c r="J13" s="441">
        <v>0</v>
      </c>
      <c r="K13" s="408" t="s">
        <v>759</v>
      </c>
      <c r="L13" s="409">
        <v>0</v>
      </c>
      <c r="M13" s="414">
        <v>67</v>
      </c>
      <c r="N13" s="415">
        <v>67</v>
      </c>
      <c r="O13" s="438" t="s">
        <v>809</v>
      </c>
      <c r="P13" s="441">
        <v>0</v>
      </c>
      <c r="Q13" s="441">
        <v>0</v>
      </c>
      <c r="R13" s="438" t="s">
        <v>809</v>
      </c>
      <c r="S13" s="441">
        <v>0</v>
      </c>
      <c r="T13" s="441">
        <v>0</v>
      </c>
      <c r="U13" s="421">
        <v>62.1</v>
      </c>
      <c r="V13" s="446">
        <v>59</v>
      </c>
      <c r="W13" s="334"/>
      <c r="X13" s="334"/>
    </row>
    <row r="14" spans="1:24" ht="20.100000000000001" customHeight="1" thickBot="1" x14ac:dyDescent="0.25">
      <c r="A14" s="303"/>
      <c r="B14" s="1022"/>
      <c r="C14" s="422" t="s">
        <v>817</v>
      </c>
      <c r="D14" s="423" t="s">
        <v>804</v>
      </c>
      <c r="E14" s="422" t="s">
        <v>757</v>
      </c>
      <c r="F14" s="424" t="s">
        <v>758</v>
      </c>
      <c r="G14" s="425">
        <v>67</v>
      </c>
      <c r="H14" s="442" t="s">
        <v>809</v>
      </c>
      <c r="I14" s="443">
        <v>0</v>
      </c>
      <c r="J14" s="443">
        <v>0</v>
      </c>
      <c r="K14" s="426" t="s">
        <v>759</v>
      </c>
      <c r="L14" s="427">
        <v>0</v>
      </c>
      <c r="M14" s="428">
        <v>67</v>
      </c>
      <c r="N14" s="429">
        <v>67</v>
      </c>
      <c r="O14" s="442" t="s">
        <v>809</v>
      </c>
      <c r="P14" s="443">
        <v>0</v>
      </c>
      <c r="Q14" s="443">
        <v>0</v>
      </c>
      <c r="R14" s="442" t="s">
        <v>809</v>
      </c>
      <c r="S14" s="443">
        <v>0</v>
      </c>
      <c r="T14" s="443">
        <v>0</v>
      </c>
      <c r="U14" s="430">
        <v>62.1</v>
      </c>
      <c r="V14" s="447">
        <v>59</v>
      </c>
      <c r="W14" s="334"/>
      <c r="X14" s="334"/>
    </row>
    <row r="15" spans="1:24" x14ac:dyDescent="0.2">
      <c r="A15" s="303"/>
      <c r="B15" s="307"/>
      <c r="C15" s="308"/>
      <c r="D15" s="308"/>
      <c r="E15" s="303"/>
      <c r="F15" s="303"/>
      <c r="G15" s="303"/>
      <c r="H15" s="303"/>
      <c r="I15" s="303"/>
      <c r="J15" s="303"/>
      <c r="K15" s="303"/>
      <c r="L15" s="303"/>
      <c r="M15" s="303"/>
      <c r="N15" s="303"/>
      <c r="O15" s="432"/>
      <c r="P15" s="432"/>
      <c r="Q15" s="432"/>
      <c r="R15" s="432"/>
      <c r="S15" s="432"/>
      <c r="T15" s="432"/>
      <c r="U15" s="303"/>
      <c r="V15" s="303"/>
    </row>
    <row r="16" spans="1:24" x14ac:dyDescent="0.2">
      <c r="A16" s="303"/>
      <c r="B16" s="303"/>
      <c r="C16" s="1023" t="s">
        <v>761</v>
      </c>
      <c r="D16" s="1023"/>
      <c r="E16" s="1023"/>
      <c r="F16" s="1023"/>
      <c r="G16" s="1024"/>
      <c r="H16" s="1024"/>
      <c r="I16" s="1024"/>
      <c r="J16" s="1024"/>
      <c r="K16" s="303"/>
      <c r="L16" s="303"/>
      <c r="M16" s="303"/>
      <c r="N16" s="303"/>
      <c r="O16" s="303"/>
      <c r="P16" s="303"/>
      <c r="Q16" s="303"/>
      <c r="R16" s="303"/>
      <c r="S16" s="303"/>
      <c r="T16" s="303"/>
      <c r="U16" s="303"/>
      <c r="V16" s="303"/>
    </row>
    <row r="17" spans="1:22" ht="15.75" thickBot="1" x14ac:dyDescent="0.25">
      <c r="A17" s="303"/>
      <c r="B17" s="303"/>
      <c r="C17" s="303"/>
      <c r="D17" s="304"/>
      <c r="E17" s="303"/>
      <c r="F17" s="303"/>
      <c r="G17" s="303"/>
      <c r="H17" s="303"/>
      <c r="I17" s="303"/>
      <c r="J17" s="303"/>
      <c r="K17" s="303"/>
      <c r="L17" s="303"/>
      <c r="M17" s="303"/>
      <c r="N17" s="303"/>
      <c r="O17" s="303"/>
      <c r="P17" s="303"/>
      <c r="Q17" s="303"/>
      <c r="R17" s="303"/>
      <c r="S17" s="303"/>
      <c r="T17" s="303"/>
      <c r="U17" s="303"/>
      <c r="V17" s="303"/>
    </row>
    <row r="18" spans="1:22" ht="23.25" x14ac:dyDescent="0.2">
      <c r="A18" s="303"/>
      <c r="B18" s="1025" t="s">
        <v>762</v>
      </c>
      <c r="C18" s="1026"/>
      <c r="D18" s="1026"/>
      <c r="E18" s="1026"/>
      <c r="F18" s="1026"/>
      <c r="G18" s="1026"/>
      <c r="H18" s="1026"/>
      <c r="I18" s="1026"/>
      <c r="J18" s="1026"/>
      <c r="K18" s="1026"/>
      <c r="L18" s="1026"/>
      <c r="M18" s="1026"/>
      <c r="N18" s="1026"/>
      <c r="O18" s="1026"/>
      <c r="P18" s="1027"/>
      <c r="Q18" s="303"/>
      <c r="R18" s="303"/>
      <c r="S18" s="303"/>
      <c r="T18" s="303"/>
      <c r="U18" s="303"/>
      <c r="V18" s="303"/>
    </row>
    <row r="19" spans="1:22" x14ac:dyDescent="0.2">
      <c r="A19" s="303"/>
      <c r="B19" s="309" t="s">
        <v>763</v>
      </c>
      <c r="C19" s="310"/>
      <c r="D19" s="310"/>
      <c r="E19" s="310"/>
      <c r="F19" s="310"/>
      <c r="G19" s="310"/>
      <c r="H19" s="310"/>
      <c r="I19" s="378"/>
      <c r="J19" s="311"/>
      <c r="K19" s="382" t="s">
        <v>764</v>
      </c>
      <c r="L19" s="310"/>
      <c r="M19" s="310"/>
      <c r="N19" s="310"/>
      <c r="O19" s="310"/>
      <c r="P19" s="312"/>
      <c r="Q19" s="303"/>
      <c r="R19" s="303"/>
      <c r="S19" s="303"/>
      <c r="T19" s="303"/>
      <c r="U19" s="303"/>
      <c r="V19" s="303"/>
    </row>
    <row r="20" spans="1:22" ht="116.25" customHeight="1" x14ac:dyDescent="0.2">
      <c r="A20" s="303"/>
      <c r="B20" s="1001" t="s">
        <v>805</v>
      </c>
      <c r="C20" s="1028"/>
      <c r="D20" s="1028"/>
      <c r="E20" s="1028"/>
      <c r="F20" s="1028"/>
      <c r="G20" s="1028"/>
      <c r="H20" s="1028"/>
      <c r="I20" s="1029"/>
      <c r="J20" s="303"/>
      <c r="K20" s="1030" t="s">
        <v>806</v>
      </c>
      <c r="L20" s="1031"/>
      <c r="M20" s="1031"/>
      <c r="N20" s="1031"/>
      <c r="O20" s="1031"/>
      <c r="P20" s="1032"/>
      <c r="Q20" s="303"/>
      <c r="R20" s="303"/>
      <c r="S20" s="303"/>
      <c r="T20" s="303"/>
      <c r="U20" s="303"/>
      <c r="V20" s="303"/>
    </row>
    <row r="21" spans="1:22" x14ac:dyDescent="0.2">
      <c r="A21" s="303"/>
      <c r="B21" s="313"/>
      <c r="C21" s="303"/>
      <c r="D21" s="303"/>
      <c r="E21" s="303"/>
      <c r="F21" s="303"/>
      <c r="G21" s="303"/>
      <c r="H21" s="303"/>
      <c r="I21" s="303"/>
      <c r="J21" s="303"/>
      <c r="K21" s="303"/>
      <c r="L21" s="303"/>
      <c r="M21" s="303"/>
      <c r="N21" s="303"/>
      <c r="O21" s="303"/>
      <c r="P21" s="314"/>
      <c r="Q21" s="303"/>
      <c r="R21" s="303"/>
      <c r="S21" s="303"/>
      <c r="T21" s="303"/>
      <c r="U21" s="303"/>
      <c r="V21" s="303"/>
    </row>
    <row r="22" spans="1:22" x14ac:dyDescent="0.2">
      <c r="A22" s="303"/>
      <c r="B22" s="379" t="s">
        <v>760</v>
      </c>
      <c r="C22" s="380"/>
      <c r="D22" s="380"/>
      <c r="E22" s="380"/>
      <c r="F22" s="380"/>
      <c r="G22" s="380"/>
      <c r="H22" s="380"/>
      <c r="I22" s="378"/>
      <c r="J22" s="311"/>
      <c r="K22" s="382" t="s">
        <v>772</v>
      </c>
      <c r="L22" s="380"/>
      <c r="M22" s="380"/>
      <c r="N22" s="380"/>
      <c r="O22" s="380"/>
      <c r="P22" s="381"/>
      <c r="Q22" s="303"/>
      <c r="R22" s="303"/>
      <c r="S22" s="303"/>
      <c r="T22" s="303"/>
      <c r="U22" s="303"/>
      <c r="V22" s="303"/>
    </row>
    <row r="23" spans="1:22" ht="99.6" customHeight="1" x14ac:dyDescent="0.2">
      <c r="A23" s="303"/>
      <c r="B23" s="1001" t="s">
        <v>807</v>
      </c>
      <c r="C23" s="1002"/>
      <c r="D23" s="1002"/>
      <c r="E23" s="1002"/>
      <c r="F23" s="1002"/>
      <c r="G23" s="1002"/>
      <c r="H23" s="1002"/>
      <c r="I23" s="1003"/>
      <c r="J23" s="303"/>
      <c r="K23" s="1004" t="s">
        <v>810</v>
      </c>
      <c r="L23" s="1005"/>
      <c r="M23" s="1005"/>
      <c r="N23" s="1005"/>
      <c r="O23" s="1005"/>
      <c r="P23" s="1006"/>
      <c r="Q23" s="303"/>
      <c r="R23" s="303"/>
      <c r="S23" s="303"/>
      <c r="T23" s="303"/>
      <c r="U23" s="303"/>
      <c r="V23" s="303"/>
    </row>
    <row r="24" spans="1:22" x14ac:dyDescent="0.2">
      <c r="A24" s="303"/>
      <c r="B24" s="313"/>
      <c r="C24" s="303"/>
      <c r="D24" s="303"/>
      <c r="E24" s="303"/>
      <c r="F24" s="303"/>
      <c r="G24" s="303"/>
      <c r="H24" s="303"/>
      <c r="I24" s="303"/>
      <c r="J24" s="303"/>
      <c r="K24" s="1005"/>
      <c r="L24" s="1005"/>
      <c r="M24" s="1005"/>
      <c r="N24" s="1005"/>
      <c r="O24" s="1005"/>
      <c r="P24" s="1006"/>
      <c r="Q24" s="303"/>
      <c r="R24" s="303"/>
      <c r="S24" s="303"/>
      <c r="T24" s="303"/>
      <c r="U24" s="303"/>
      <c r="V24" s="303"/>
    </row>
    <row r="25" spans="1:22" x14ac:dyDescent="0.2">
      <c r="A25" s="303"/>
      <c r="B25" s="379" t="s">
        <v>765</v>
      </c>
      <c r="C25" s="380"/>
      <c r="D25" s="380"/>
      <c r="E25" s="380"/>
      <c r="F25" s="380"/>
      <c r="G25" s="380"/>
      <c r="H25" s="380"/>
      <c r="I25" s="378"/>
      <c r="J25" s="303"/>
      <c r="K25" s="1005"/>
      <c r="L25" s="1005"/>
      <c r="M25" s="1005"/>
      <c r="N25" s="1005"/>
      <c r="O25" s="1005"/>
      <c r="P25" s="1006"/>
      <c r="Q25" s="303"/>
      <c r="R25" s="303"/>
      <c r="S25" s="303"/>
      <c r="T25" s="303"/>
      <c r="U25" s="303"/>
      <c r="V25" s="303"/>
    </row>
    <row r="26" spans="1:22" ht="76.900000000000006" customHeight="1" x14ac:dyDescent="0.2">
      <c r="A26" s="303"/>
      <c r="B26" s="1001" t="s">
        <v>808</v>
      </c>
      <c r="C26" s="1002"/>
      <c r="D26" s="1002"/>
      <c r="E26" s="1002"/>
      <c r="F26" s="1002"/>
      <c r="G26" s="1002"/>
      <c r="H26" s="1002"/>
      <c r="I26" s="1003"/>
      <c r="J26" s="303"/>
      <c r="K26" s="1005"/>
      <c r="L26" s="1005"/>
      <c r="M26" s="1005"/>
      <c r="N26" s="1005"/>
      <c r="O26" s="1005"/>
      <c r="P26" s="1006"/>
      <c r="Q26" s="303"/>
      <c r="R26" s="303"/>
      <c r="S26" s="303"/>
      <c r="T26" s="303"/>
      <c r="U26" s="303"/>
      <c r="V26" s="303"/>
    </row>
    <row r="27" spans="1:22" x14ac:dyDescent="0.2">
      <c r="A27" s="303"/>
      <c r="B27" s="313"/>
      <c r="C27" s="303"/>
      <c r="D27" s="303"/>
      <c r="E27" s="303"/>
      <c r="F27" s="303"/>
      <c r="G27" s="303"/>
      <c r="H27" s="303"/>
      <c r="I27" s="303"/>
      <c r="J27" s="303"/>
      <c r="K27" s="1005"/>
      <c r="L27" s="1005"/>
      <c r="M27" s="1005"/>
      <c r="N27" s="1005"/>
      <c r="O27" s="1005"/>
      <c r="P27" s="1006"/>
      <c r="Q27" s="303"/>
      <c r="R27" s="303"/>
      <c r="S27" s="303"/>
      <c r="T27" s="303"/>
      <c r="U27" s="303"/>
      <c r="V27" s="303"/>
    </row>
    <row r="28" spans="1:22" x14ac:dyDescent="0.2">
      <c r="A28" s="303"/>
      <c r="B28" s="379" t="s">
        <v>766</v>
      </c>
      <c r="C28" s="380"/>
      <c r="D28" s="380"/>
      <c r="E28" s="380"/>
      <c r="F28" s="380"/>
      <c r="G28" s="380"/>
      <c r="H28" s="380"/>
      <c r="I28" s="378"/>
      <c r="J28" s="303"/>
      <c r="K28" s="1005"/>
      <c r="L28" s="1005"/>
      <c r="M28" s="1005"/>
      <c r="N28" s="1005"/>
      <c r="O28" s="1005"/>
      <c r="P28" s="1006"/>
      <c r="Q28" s="303"/>
      <c r="R28" s="303"/>
      <c r="S28" s="303"/>
      <c r="T28" s="303"/>
      <c r="U28" s="303"/>
      <c r="V28" s="303"/>
    </row>
    <row r="29" spans="1:22" ht="15" customHeight="1" x14ac:dyDescent="0.2">
      <c r="A29" s="303"/>
      <c r="B29" s="1011" t="s">
        <v>818</v>
      </c>
      <c r="C29" s="1012"/>
      <c r="D29" s="1012"/>
      <c r="E29" s="1012"/>
      <c r="F29" s="1012"/>
      <c r="G29" s="1012"/>
      <c r="H29" s="1012"/>
      <c r="I29" s="1013"/>
      <c r="J29" s="303"/>
      <c r="K29" s="1005"/>
      <c r="L29" s="1005"/>
      <c r="M29" s="1005"/>
      <c r="N29" s="1005"/>
      <c r="O29" s="1005"/>
      <c r="P29" s="1006"/>
      <c r="Q29" s="303"/>
      <c r="R29" s="303"/>
      <c r="S29" s="303"/>
      <c r="T29" s="303"/>
      <c r="U29" s="303"/>
      <c r="V29" s="303"/>
    </row>
    <row r="30" spans="1:22" x14ac:dyDescent="0.2">
      <c r="A30" s="303"/>
      <c r="B30" s="1014"/>
      <c r="C30" s="1015"/>
      <c r="D30" s="1015"/>
      <c r="E30" s="1015"/>
      <c r="F30" s="1015"/>
      <c r="G30" s="1015"/>
      <c r="H30" s="1015"/>
      <c r="I30" s="1016"/>
      <c r="J30" s="303"/>
      <c r="K30" s="1005"/>
      <c r="L30" s="1005"/>
      <c r="M30" s="1005"/>
      <c r="N30" s="1005"/>
      <c r="O30" s="1005"/>
      <c r="P30" s="1006"/>
      <c r="Q30" s="303"/>
      <c r="R30" s="303"/>
      <c r="S30" s="303"/>
      <c r="T30" s="303"/>
      <c r="U30" s="303"/>
      <c r="V30" s="303"/>
    </row>
    <row r="31" spans="1:22" x14ac:dyDescent="0.2">
      <c r="A31" s="303"/>
      <c r="B31" s="1014"/>
      <c r="C31" s="1015"/>
      <c r="D31" s="1015"/>
      <c r="E31" s="1015"/>
      <c r="F31" s="1015"/>
      <c r="G31" s="1015"/>
      <c r="H31" s="1015"/>
      <c r="I31" s="1016"/>
      <c r="J31" s="303"/>
      <c r="K31" s="1007"/>
      <c r="L31" s="1007"/>
      <c r="M31" s="1007"/>
      <c r="N31" s="1007"/>
      <c r="O31" s="1007"/>
      <c r="P31" s="1008"/>
      <c r="Q31" s="303"/>
      <c r="R31" s="303"/>
      <c r="S31" s="303"/>
      <c r="T31" s="303"/>
      <c r="U31" s="303"/>
      <c r="V31" s="303"/>
    </row>
    <row r="32" spans="1:22" ht="15.75" thickBot="1" x14ac:dyDescent="0.25">
      <c r="A32" s="303"/>
      <c r="B32" s="1017"/>
      <c r="C32" s="1018"/>
      <c r="D32" s="1018"/>
      <c r="E32" s="1018"/>
      <c r="F32" s="1018"/>
      <c r="G32" s="1018"/>
      <c r="H32" s="1018"/>
      <c r="I32" s="1019"/>
      <c r="J32" s="315"/>
      <c r="K32" s="1009"/>
      <c r="L32" s="1009"/>
      <c r="M32" s="1009"/>
      <c r="N32" s="1009"/>
      <c r="O32" s="1009"/>
      <c r="P32" s="1010"/>
      <c r="Q32" s="303"/>
      <c r="R32" s="303"/>
      <c r="S32" s="303"/>
      <c r="T32" s="303"/>
      <c r="U32" s="303"/>
      <c r="V32" s="303"/>
    </row>
  </sheetData>
  <sheetProtection algorithmName="SHA-512" hashValue="ZtgmhbN0TkUd3621VaqIJo1KhzQ36bds2vknHXveg8PCZSs/0RNATaNLRPZi+bXJ+ZNADQTEP4YH/pXGh76ljg==" saltValue="t/6DFtHMtziP7MhCLJ2xww==" spinCount="100000" sheet="1" objects="1" scenarios="1" selectLockedCells="1" selectUnlockedCells="1"/>
  <mergeCells count="22">
    <mergeCell ref="B23:I23"/>
    <mergeCell ref="K23:P32"/>
    <mergeCell ref="B26:I26"/>
    <mergeCell ref="B29:I32"/>
    <mergeCell ref="B11:B14"/>
    <mergeCell ref="C16:F16"/>
    <mergeCell ref="G16:J16"/>
    <mergeCell ref="B18:P18"/>
    <mergeCell ref="B20:I20"/>
    <mergeCell ref="K20:P20"/>
    <mergeCell ref="R5:T5"/>
    <mergeCell ref="B7:B10"/>
    <mergeCell ref="B5:B6"/>
    <mergeCell ref="E5:F5"/>
    <mergeCell ref="H5:J5"/>
    <mergeCell ref="K5:M5"/>
    <mergeCell ref="O5:Q5"/>
    <mergeCell ref="B3:C3"/>
    <mergeCell ref="B4:F4"/>
    <mergeCell ref="G4:N4"/>
    <mergeCell ref="O4:T4"/>
    <mergeCell ref="U4:V4"/>
  </mergeCells>
  <conditionalFormatting sqref="D15:E15 D10:D14">
    <cfRule type="expression" dxfId="4" priority="5">
      <formula>D10="Y"</formula>
    </cfRule>
  </conditionalFormatting>
  <conditionalFormatting sqref="E15:F15">
    <cfRule type="expression" dxfId="3" priority="4">
      <formula>E15="Y"</formula>
    </cfRule>
  </conditionalFormatting>
  <conditionalFormatting sqref="D7">
    <cfRule type="expression" dxfId="2" priority="3">
      <formula>D7="Y"</formula>
    </cfRule>
  </conditionalFormatting>
  <conditionalFormatting sqref="D8">
    <cfRule type="expression" dxfId="1" priority="2">
      <formula>D8="Y"</formula>
    </cfRule>
  </conditionalFormatting>
  <conditionalFormatting sqref="D9">
    <cfRule type="expression" dxfId="0" priority="1">
      <formula>D9="Y"</formula>
    </cfRule>
  </conditionalFormatting>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7"/>
  <sheetViews>
    <sheetView zoomScale="80" zoomScaleNormal="80" workbookViewId="0">
      <selection activeCell="S3" sqref="S3"/>
    </sheetView>
  </sheetViews>
  <sheetFormatPr defaultColWidth="8.88671875" defaultRowHeight="15" x14ac:dyDescent="0.2"/>
  <cols>
    <col min="1" max="1" width="13.33203125" customWidth="1"/>
    <col min="2" max="2" width="22.5546875" customWidth="1"/>
    <col min="3" max="11" width="6.77734375" customWidth="1"/>
    <col min="12" max="28" width="7.77734375" customWidth="1"/>
    <col min="29" max="29" width="8.33203125" customWidth="1"/>
    <col min="30" max="30" width="8.5546875" customWidth="1"/>
    <col min="31" max="31" width="8" customWidth="1"/>
    <col min="32" max="32" width="8.6640625" customWidth="1"/>
    <col min="257" max="257" width="13.33203125" customWidth="1"/>
    <col min="258" max="258" width="22.5546875" customWidth="1"/>
    <col min="259" max="267" width="6.77734375" customWidth="1"/>
    <col min="268" max="284" width="7.77734375" customWidth="1"/>
    <col min="285" max="285" width="8.33203125" customWidth="1"/>
    <col min="286" max="286" width="8.5546875" customWidth="1"/>
    <col min="287" max="287" width="8" customWidth="1"/>
    <col min="288" max="288" width="8.6640625" customWidth="1"/>
    <col min="513" max="513" width="13.33203125" customWidth="1"/>
    <col min="514" max="514" width="22.5546875" customWidth="1"/>
    <col min="515" max="523" width="6.77734375" customWidth="1"/>
    <col min="524" max="540" width="7.77734375" customWidth="1"/>
    <col min="541" max="541" width="8.33203125" customWidth="1"/>
    <col min="542" max="542" width="8.5546875" customWidth="1"/>
    <col min="543" max="543" width="8" customWidth="1"/>
    <col min="544" max="544" width="8.6640625" customWidth="1"/>
    <col min="769" max="769" width="13.33203125" customWidth="1"/>
    <col min="770" max="770" width="22.5546875" customWidth="1"/>
    <col min="771" max="779" width="6.77734375" customWidth="1"/>
    <col min="780" max="796" width="7.77734375" customWidth="1"/>
    <col min="797" max="797" width="8.33203125" customWidth="1"/>
    <col min="798" max="798" width="8.5546875" customWidth="1"/>
    <col min="799" max="799" width="8" customWidth="1"/>
    <col min="800" max="800" width="8.6640625" customWidth="1"/>
    <col min="1025" max="1025" width="13.33203125" customWidth="1"/>
    <col min="1026" max="1026" width="22.5546875" customWidth="1"/>
    <col min="1027" max="1035" width="6.77734375" customWidth="1"/>
    <col min="1036" max="1052" width="7.77734375" customWidth="1"/>
    <col min="1053" max="1053" width="8.33203125" customWidth="1"/>
    <col min="1054" max="1054" width="8.5546875" customWidth="1"/>
    <col min="1055" max="1055" width="8" customWidth="1"/>
    <col min="1056" max="1056" width="8.6640625" customWidth="1"/>
    <col min="1281" max="1281" width="13.33203125" customWidth="1"/>
    <col min="1282" max="1282" width="22.5546875" customWidth="1"/>
    <col min="1283" max="1291" width="6.77734375" customWidth="1"/>
    <col min="1292" max="1308" width="7.77734375" customWidth="1"/>
    <col min="1309" max="1309" width="8.33203125" customWidth="1"/>
    <col min="1310" max="1310" width="8.5546875" customWidth="1"/>
    <col min="1311" max="1311" width="8" customWidth="1"/>
    <col min="1312" max="1312" width="8.6640625" customWidth="1"/>
    <col min="1537" max="1537" width="13.33203125" customWidth="1"/>
    <col min="1538" max="1538" width="22.5546875" customWidth="1"/>
    <col min="1539" max="1547" width="6.77734375" customWidth="1"/>
    <col min="1548" max="1564" width="7.77734375" customWidth="1"/>
    <col min="1565" max="1565" width="8.33203125" customWidth="1"/>
    <col min="1566" max="1566" width="8.5546875" customWidth="1"/>
    <col min="1567" max="1567" width="8" customWidth="1"/>
    <col min="1568" max="1568" width="8.6640625" customWidth="1"/>
    <col min="1793" max="1793" width="13.33203125" customWidth="1"/>
    <col min="1794" max="1794" width="22.5546875" customWidth="1"/>
    <col min="1795" max="1803" width="6.77734375" customWidth="1"/>
    <col min="1804" max="1820" width="7.77734375" customWidth="1"/>
    <col min="1821" max="1821" width="8.33203125" customWidth="1"/>
    <col min="1822" max="1822" width="8.5546875" customWidth="1"/>
    <col min="1823" max="1823" width="8" customWidth="1"/>
    <col min="1824" max="1824" width="8.6640625" customWidth="1"/>
    <col min="2049" max="2049" width="13.33203125" customWidth="1"/>
    <col min="2050" max="2050" width="22.5546875" customWidth="1"/>
    <col min="2051" max="2059" width="6.77734375" customWidth="1"/>
    <col min="2060" max="2076" width="7.77734375" customWidth="1"/>
    <col min="2077" max="2077" width="8.33203125" customWidth="1"/>
    <col min="2078" max="2078" width="8.5546875" customWidth="1"/>
    <col min="2079" max="2079" width="8" customWidth="1"/>
    <col min="2080" max="2080" width="8.6640625" customWidth="1"/>
    <col min="2305" max="2305" width="13.33203125" customWidth="1"/>
    <col min="2306" max="2306" width="22.5546875" customWidth="1"/>
    <col min="2307" max="2315" width="6.77734375" customWidth="1"/>
    <col min="2316" max="2332" width="7.77734375" customWidth="1"/>
    <col min="2333" max="2333" width="8.33203125" customWidth="1"/>
    <col min="2334" max="2334" width="8.5546875" customWidth="1"/>
    <col min="2335" max="2335" width="8" customWidth="1"/>
    <col min="2336" max="2336" width="8.6640625" customWidth="1"/>
    <col min="2561" max="2561" width="13.33203125" customWidth="1"/>
    <col min="2562" max="2562" width="22.5546875" customWidth="1"/>
    <col min="2563" max="2571" width="6.77734375" customWidth="1"/>
    <col min="2572" max="2588" width="7.77734375" customWidth="1"/>
    <col min="2589" max="2589" width="8.33203125" customWidth="1"/>
    <col min="2590" max="2590" width="8.5546875" customWidth="1"/>
    <col min="2591" max="2591" width="8" customWidth="1"/>
    <col min="2592" max="2592" width="8.6640625" customWidth="1"/>
    <col min="2817" max="2817" width="13.33203125" customWidth="1"/>
    <col min="2818" max="2818" width="22.5546875" customWidth="1"/>
    <col min="2819" max="2827" width="6.77734375" customWidth="1"/>
    <col min="2828" max="2844" width="7.77734375" customWidth="1"/>
    <col min="2845" max="2845" width="8.33203125" customWidth="1"/>
    <col min="2846" max="2846" width="8.5546875" customWidth="1"/>
    <col min="2847" max="2847" width="8" customWidth="1"/>
    <col min="2848" max="2848" width="8.6640625" customWidth="1"/>
    <col min="3073" max="3073" width="13.33203125" customWidth="1"/>
    <col min="3074" max="3074" width="22.5546875" customWidth="1"/>
    <col min="3075" max="3083" width="6.77734375" customWidth="1"/>
    <col min="3084" max="3100" width="7.77734375" customWidth="1"/>
    <col min="3101" max="3101" width="8.33203125" customWidth="1"/>
    <col min="3102" max="3102" width="8.5546875" customWidth="1"/>
    <col min="3103" max="3103" width="8" customWidth="1"/>
    <col min="3104" max="3104" width="8.6640625" customWidth="1"/>
    <col min="3329" max="3329" width="13.33203125" customWidth="1"/>
    <col min="3330" max="3330" width="22.5546875" customWidth="1"/>
    <col min="3331" max="3339" width="6.77734375" customWidth="1"/>
    <col min="3340" max="3356" width="7.77734375" customWidth="1"/>
    <col min="3357" max="3357" width="8.33203125" customWidth="1"/>
    <col min="3358" max="3358" width="8.5546875" customWidth="1"/>
    <col min="3359" max="3359" width="8" customWidth="1"/>
    <col min="3360" max="3360" width="8.6640625" customWidth="1"/>
    <col min="3585" max="3585" width="13.33203125" customWidth="1"/>
    <col min="3586" max="3586" width="22.5546875" customWidth="1"/>
    <col min="3587" max="3595" width="6.77734375" customWidth="1"/>
    <col min="3596" max="3612" width="7.77734375" customWidth="1"/>
    <col min="3613" max="3613" width="8.33203125" customWidth="1"/>
    <col min="3614" max="3614" width="8.5546875" customWidth="1"/>
    <col min="3615" max="3615" width="8" customWidth="1"/>
    <col min="3616" max="3616" width="8.6640625" customWidth="1"/>
    <col min="3841" max="3841" width="13.33203125" customWidth="1"/>
    <col min="3842" max="3842" width="22.5546875" customWidth="1"/>
    <col min="3843" max="3851" width="6.77734375" customWidth="1"/>
    <col min="3852" max="3868" width="7.77734375" customWidth="1"/>
    <col min="3869" max="3869" width="8.33203125" customWidth="1"/>
    <col min="3870" max="3870" width="8.5546875" customWidth="1"/>
    <col min="3871" max="3871" width="8" customWidth="1"/>
    <col min="3872" max="3872" width="8.6640625" customWidth="1"/>
    <col min="4097" max="4097" width="13.33203125" customWidth="1"/>
    <col min="4098" max="4098" width="22.5546875" customWidth="1"/>
    <col min="4099" max="4107" width="6.77734375" customWidth="1"/>
    <col min="4108" max="4124" width="7.77734375" customWidth="1"/>
    <col min="4125" max="4125" width="8.33203125" customWidth="1"/>
    <col min="4126" max="4126" width="8.5546875" customWidth="1"/>
    <col min="4127" max="4127" width="8" customWidth="1"/>
    <col min="4128" max="4128" width="8.6640625" customWidth="1"/>
    <col min="4353" max="4353" width="13.33203125" customWidth="1"/>
    <col min="4354" max="4354" width="22.5546875" customWidth="1"/>
    <col min="4355" max="4363" width="6.77734375" customWidth="1"/>
    <col min="4364" max="4380" width="7.77734375" customWidth="1"/>
    <col min="4381" max="4381" width="8.33203125" customWidth="1"/>
    <col min="4382" max="4382" width="8.5546875" customWidth="1"/>
    <col min="4383" max="4383" width="8" customWidth="1"/>
    <col min="4384" max="4384" width="8.6640625" customWidth="1"/>
    <col min="4609" max="4609" width="13.33203125" customWidth="1"/>
    <col min="4610" max="4610" width="22.5546875" customWidth="1"/>
    <col min="4611" max="4619" width="6.77734375" customWidth="1"/>
    <col min="4620" max="4636" width="7.77734375" customWidth="1"/>
    <col min="4637" max="4637" width="8.33203125" customWidth="1"/>
    <col min="4638" max="4638" width="8.5546875" customWidth="1"/>
    <col min="4639" max="4639" width="8" customWidth="1"/>
    <col min="4640" max="4640" width="8.6640625" customWidth="1"/>
    <col min="4865" max="4865" width="13.33203125" customWidth="1"/>
    <col min="4866" max="4866" width="22.5546875" customWidth="1"/>
    <col min="4867" max="4875" width="6.77734375" customWidth="1"/>
    <col min="4876" max="4892" width="7.77734375" customWidth="1"/>
    <col min="4893" max="4893" width="8.33203125" customWidth="1"/>
    <col min="4894" max="4894" width="8.5546875" customWidth="1"/>
    <col min="4895" max="4895" width="8" customWidth="1"/>
    <col min="4896" max="4896" width="8.6640625" customWidth="1"/>
    <col min="5121" max="5121" width="13.33203125" customWidth="1"/>
    <col min="5122" max="5122" width="22.5546875" customWidth="1"/>
    <col min="5123" max="5131" width="6.77734375" customWidth="1"/>
    <col min="5132" max="5148" width="7.77734375" customWidth="1"/>
    <col min="5149" max="5149" width="8.33203125" customWidth="1"/>
    <col min="5150" max="5150" width="8.5546875" customWidth="1"/>
    <col min="5151" max="5151" width="8" customWidth="1"/>
    <col min="5152" max="5152" width="8.6640625" customWidth="1"/>
    <col min="5377" max="5377" width="13.33203125" customWidth="1"/>
    <col min="5378" max="5378" width="22.5546875" customWidth="1"/>
    <col min="5379" max="5387" width="6.77734375" customWidth="1"/>
    <col min="5388" max="5404" width="7.77734375" customWidth="1"/>
    <col min="5405" max="5405" width="8.33203125" customWidth="1"/>
    <col min="5406" max="5406" width="8.5546875" customWidth="1"/>
    <col min="5407" max="5407" width="8" customWidth="1"/>
    <col min="5408" max="5408" width="8.6640625" customWidth="1"/>
    <col min="5633" max="5633" width="13.33203125" customWidth="1"/>
    <col min="5634" max="5634" width="22.5546875" customWidth="1"/>
    <col min="5635" max="5643" width="6.77734375" customWidth="1"/>
    <col min="5644" max="5660" width="7.77734375" customWidth="1"/>
    <col min="5661" max="5661" width="8.33203125" customWidth="1"/>
    <col min="5662" max="5662" width="8.5546875" customWidth="1"/>
    <col min="5663" max="5663" width="8" customWidth="1"/>
    <col min="5664" max="5664" width="8.6640625" customWidth="1"/>
    <col min="5889" max="5889" width="13.33203125" customWidth="1"/>
    <col min="5890" max="5890" width="22.5546875" customWidth="1"/>
    <col min="5891" max="5899" width="6.77734375" customWidth="1"/>
    <col min="5900" max="5916" width="7.77734375" customWidth="1"/>
    <col min="5917" max="5917" width="8.33203125" customWidth="1"/>
    <col min="5918" max="5918" width="8.5546875" customWidth="1"/>
    <col min="5919" max="5919" width="8" customWidth="1"/>
    <col min="5920" max="5920" width="8.6640625" customWidth="1"/>
    <col min="6145" max="6145" width="13.33203125" customWidth="1"/>
    <col min="6146" max="6146" width="22.5546875" customWidth="1"/>
    <col min="6147" max="6155" width="6.77734375" customWidth="1"/>
    <col min="6156" max="6172" width="7.77734375" customWidth="1"/>
    <col min="6173" max="6173" width="8.33203125" customWidth="1"/>
    <col min="6174" max="6174" width="8.5546875" customWidth="1"/>
    <col min="6175" max="6175" width="8" customWidth="1"/>
    <col min="6176" max="6176" width="8.6640625" customWidth="1"/>
    <col min="6401" max="6401" width="13.33203125" customWidth="1"/>
    <col min="6402" max="6402" width="22.5546875" customWidth="1"/>
    <col min="6403" max="6411" width="6.77734375" customWidth="1"/>
    <col min="6412" max="6428" width="7.77734375" customWidth="1"/>
    <col min="6429" max="6429" width="8.33203125" customWidth="1"/>
    <col min="6430" max="6430" width="8.5546875" customWidth="1"/>
    <col min="6431" max="6431" width="8" customWidth="1"/>
    <col min="6432" max="6432" width="8.6640625" customWidth="1"/>
    <col min="6657" max="6657" width="13.33203125" customWidth="1"/>
    <col min="6658" max="6658" width="22.5546875" customWidth="1"/>
    <col min="6659" max="6667" width="6.77734375" customWidth="1"/>
    <col min="6668" max="6684" width="7.77734375" customWidth="1"/>
    <col min="6685" max="6685" width="8.33203125" customWidth="1"/>
    <col min="6686" max="6686" width="8.5546875" customWidth="1"/>
    <col min="6687" max="6687" width="8" customWidth="1"/>
    <col min="6688" max="6688" width="8.6640625" customWidth="1"/>
    <col min="6913" max="6913" width="13.33203125" customWidth="1"/>
    <col min="6914" max="6914" width="22.5546875" customWidth="1"/>
    <col min="6915" max="6923" width="6.77734375" customWidth="1"/>
    <col min="6924" max="6940" width="7.77734375" customWidth="1"/>
    <col min="6941" max="6941" width="8.33203125" customWidth="1"/>
    <col min="6942" max="6942" width="8.5546875" customWidth="1"/>
    <col min="6943" max="6943" width="8" customWidth="1"/>
    <col min="6944" max="6944" width="8.6640625" customWidth="1"/>
    <col min="7169" max="7169" width="13.33203125" customWidth="1"/>
    <col min="7170" max="7170" width="22.5546875" customWidth="1"/>
    <col min="7171" max="7179" width="6.77734375" customWidth="1"/>
    <col min="7180" max="7196" width="7.77734375" customWidth="1"/>
    <col min="7197" max="7197" width="8.33203125" customWidth="1"/>
    <col min="7198" max="7198" width="8.5546875" customWidth="1"/>
    <col min="7199" max="7199" width="8" customWidth="1"/>
    <col min="7200" max="7200" width="8.6640625" customWidth="1"/>
    <col min="7425" max="7425" width="13.33203125" customWidth="1"/>
    <col min="7426" max="7426" width="22.5546875" customWidth="1"/>
    <col min="7427" max="7435" width="6.77734375" customWidth="1"/>
    <col min="7436" max="7452" width="7.77734375" customWidth="1"/>
    <col min="7453" max="7453" width="8.33203125" customWidth="1"/>
    <col min="7454" max="7454" width="8.5546875" customWidth="1"/>
    <col min="7455" max="7455" width="8" customWidth="1"/>
    <col min="7456" max="7456" width="8.6640625" customWidth="1"/>
    <col min="7681" max="7681" width="13.33203125" customWidth="1"/>
    <col min="7682" max="7682" width="22.5546875" customWidth="1"/>
    <col min="7683" max="7691" width="6.77734375" customWidth="1"/>
    <col min="7692" max="7708" width="7.77734375" customWidth="1"/>
    <col min="7709" max="7709" width="8.33203125" customWidth="1"/>
    <col min="7710" max="7710" width="8.5546875" customWidth="1"/>
    <col min="7711" max="7711" width="8" customWidth="1"/>
    <col min="7712" max="7712" width="8.6640625" customWidth="1"/>
    <col min="7937" max="7937" width="13.33203125" customWidth="1"/>
    <col min="7938" max="7938" width="22.5546875" customWidth="1"/>
    <col min="7939" max="7947" width="6.77734375" customWidth="1"/>
    <col min="7948" max="7964" width="7.77734375" customWidth="1"/>
    <col min="7965" max="7965" width="8.33203125" customWidth="1"/>
    <col min="7966" max="7966" width="8.5546875" customWidth="1"/>
    <col min="7967" max="7967" width="8" customWidth="1"/>
    <col min="7968" max="7968" width="8.6640625" customWidth="1"/>
    <col min="8193" max="8193" width="13.33203125" customWidth="1"/>
    <col min="8194" max="8194" width="22.5546875" customWidth="1"/>
    <col min="8195" max="8203" width="6.77734375" customWidth="1"/>
    <col min="8204" max="8220" width="7.77734375" customWidth="1"/>
    <col min="8221" max="8221" width="8.33203125" customWidth="1"/>
    <col min="8222" max="8222" width="8.5546875" customWidth="1"/>
    <col min="8223" max="8223" width="8" customWidth="1"/>
    <col min="8224" max="8224" width="8.6640625" customWidth="1"/>
    <col min="8449" max="8449" width="13.33203125" customWidth="1"/>
    <col min="8450" max="8450" width="22.5546875" customWidth="1"/>
    <col min="8451" max="8459" width="6.77734375" customWidth="1"/>
    <col min="8460" max="8476" width="7.77734375" customWidth="1"/>
    <col min="8477" max="8477" width="8.33203125" customWidth="1"/>
    <col min="8478" max="8478" width="8.5546875" customWidth="1"/>
    <col min="8479" max="8479" width="8" customWidth="1"/>
    <col min="8480" max="8480" width="8.6640625" customWidth="1"/>
    <col min="8705" max="8705" width="13.33203125" customWidth="1"/>
    <col min="8706" max="8706" width="22.5546875" customWidth="1"/>
    <col min="8707" max="8715" width="6.77734375" customWidth="1"/>
    <col min="8716" max="8732" width="7.77734375" customWidth="1"/>
    <col min="8733" max="8733" width="8.33203125" customWidth="1"/>
    <col min="8734" max="8734" width="8.5546875" customWidth="1"/>
    <col min="8735" max="8735" width="8" customWidth="1"/>
    <col min="8736" max="8736" width="8.6640625" customWidth="1"/>
    <col min="8961" max="8961" width="13.33203125" customWidth="1"/>
    <col min="8962" max="8962" width="22.5546875" customWidth="1"/>
    <col min="8963" max="8971" width="6.77734375" customWidth="1"/>
    <col min="8972" max="8988" width="7.77734375" customWidth="1"/>
    <col min="8989" max="8989" width="8.33203125" customWidth="1"/>
    <col min="8990" max="8990" width="8.5546875" customWidth="1"/>
    <col min="8991" max="8991" width="8" customWidth="1"/>
    <col min="8992" max="8992" width="8.6640625" customWidth="1"/>
    <col min="9217" max="9217" width="13.33203125" customWidth="1"/>
    <col min="9218" max="9218" width="22.5546875" customWidth="1"/>
    <col min="9219" max="9227" width="6.77734375" customWidth="1"/>
    <col min="9228" max="9244" width="7.77734375" customWidth="1"/>
    <col min="9245" max="9245" width="8.33203125" customWidth="1"/>
    <col min="9246" max="9246" width="8.5546875" customWidth="1"/>
    <col min="9247" max="9247" width="8" customWidth="1"/>
    <col min="9248" max="9248" width="8.6640625" customWidth="1"/>
    <col min="9473" max="9473" width="13.33203125" customWidth="1"/>
    <col min="9474" max="9474" width="22.5546875" customWidth="1"/>
    <col min="9475" max="9483" width="6.77734375" customWidth="1"/>
    <col min="9484" max="9500" width="7.77734375" customWidth="1"/>
    <col min="9501" max="9501" width="8.33203125" customWidth="1"/>
    <col min="9502" max="9502" width="8.5546875" customWidth="1"/>
    <col min="9503" max="9503" width="8" customWidth="1"/>
    <col min="9504" max="9504" width="8.6640625" customWidth="1"/>
    <col min="9729" max="9729" width="13.33203125" customWidth="1"/>
    <col min="9730" max="9730" width="22.5546875" customWidth="1"/>
    <col min="9731" max="9739" width="6.77734375" customWidth="1"/>
    <col min="9740" max="9756" width="7.77734375" customWidth="1"/>
    <col min="9757" max="9757" width="8.33203125" customWidth="1"/>
    <col min="9758" max="9758" width="8.5546875" customWidth="1"/>
    <col min="9759" max="9759" width="8" customWidth="1"/>
    <col min="9760" max="9760" width="8.6640625" customWidth="1"/>
    <col min="9985" max="9985" width="13.33203125" customWidth="1"/>
    <col min="9986" max="9986" width="22.5546875" customWidth="1"/>
    <col min="9987" max="9995" width="6.77734375" customWidth="1"/>
    <col min="9996" max="10012" width="7.77734375" customWidth="1"/>
    <col min="10013" max="10013" width="8.33203125" customWidth="1"/>
    <col min="10014" max="10014" width="8.5546875" customWidth="1"/>
    <col min="10015" max="10015" width="8" customWidth="1"/>
    <col min="10016" max="10016" width="8.6640625" customWidth="1"/>
    <col min="10241" max="10241" width="13.33203125" customWidth="1"/>
    <col min="10242" max="10242" width="22.5546875" customWidth="1"/>
    <col min="10243" max="10251" width="6.77734375" customWidth="1"/>
    <col min="10252" max="10268" width="7.77734375" customWidth="1"/>
    <col min="10269" max="10269" width="8.33203125" customWidth="1"/>
    <col min="10270" max="10270" width="8.5546875" customWidth="1"/>
    <col min="10271" max="10271" width="8" customWidth="1"/>
    <col min="10272" max="10272" width="8.6640625" customWidth="1"/>
    <col min="10497" max="10497" width="13.33203125" customWidth="1"/>
    <col min="10498" max="10498" width="22.5546875" customWidth="1"/>
    <col min="10499" max="10507" width="6.77734375" customWidth="1"/>
    <col min="10508" max="10524" width="7.77734375" customWidth="1"/>
    <col min="10525" max="10525" width="8.33203125" customWidth="1"/>
    <col min="10526" max="10526" width="8.5546875" customWidth="1"/>
    <col min="10527" max="10527" width="8" customWidth="1"/>
    <col min="10528" max="10528" width="8.6640625" customWidth="1"/>
    <col min="10753" max="10753" width="13.33203125" customWidth="1"/>
    <col min="10754" max="10754" width="22.5546875" customWidth="1"/>
    <col min="10755" max="10763" width="6.77734375" customWidth="1"/>
    <col min="10764" max="10780" width="7.77734375" customWidth="1"/>
    <col min="10781" max="10781" width="8.33203125" customWidth="1"/>
    <col min="10782" max="10782" width="8.5546875" customWidth="1"/>
    <col min="10783" max="10783" width="8" customWidth="1"/>
    <col min="10784" max="10784" width="8.6640625" customWidth="1"/>
    <col min="11009" max="11009" width="13.33203125" customWidth="1"/>
    <col min="11010" max="11010" width="22.5546875" customWidth="1"/>
    <col min="11011" max="11019" width="6.77734375" customWidth="1"/>
    <col min="11020" max="11036" width="7.77734375" customWidth="1"/>
    <col min="11037" max="11037" width="8.33203125" customWidth="1"/>
    <col min="11038" max="11038" width="8.5546875" customWidth="1"/>
    <col min="11039" max="11039" width="8" customWidth="1"/>
    <col min="11040" max="11040" width="8.6640625" customWidth="1"/>
    <col min="11265" max="11265" width="13.33203125" customWidth="1"/>
    <col min="11266" max="11266" width="22.5546875" customWidth="1"/>
    <col min="11267" max="11275" width="6.77734375" customWidth="1"/>
    <col min="11276" max="11292" width="7.77734375" customWidth="1"/>
    <col min="11293" max="11293" width="8.33203125" customWidth="1"/>
    <col min="11294" max="11294" width="8.5546875" customWidth="1"/>
    <col min="11295" max="11295" width="8" customWidth="1"/>
    <col min="11296" max="11296" width="8.6640625" customWidth="1"/>
    <col min="11521" max="11521" width="13.33203125" customWidth="1"/>
    <col min="11522" max="11522" width="22.5546875" customWidth="1"/>
    <col min="11523" max="11531" width="6.77734375" customWidth="1"/>
    <col min="11532" max="11548" width="7.77734375" customWidth="1"/>
    <col min="11549" max="11549" width="8.33203125" customWidth="1"/>
    <col min="11550" max="11550" width="8.5546875" customWidth="1"/>
    <col min="11551" max="11551" width="8" customWidth="1"/>
    <col min="11552" max="11552" width="8.6640625" customWidth="1"/>
    <col min="11777" max="11777" width="13.33203125" customWidth="1"/>
    <col min="11778" max="11778" width="22.5546875" customWidth="1"/>
    <col min="11779" max="11787" width="6.77734375" customWidth="1"/>
    <col min="11788" max="11804" width="7.77734375" customWidth="1"/>
    <col min="11805" max="11805" width="8.33203125" customWidth="1"/>
    <col min="11806" max="11806" width="8.5546875" customWidth="1"/>
    <col min="11807" max="11807" width="8" customWidth="1"/>
    <col min="11808" max="11808" width="8.6640625" customWidth="1"/>
    <col min="12033" max="12033" width="13.33203125" customWidth="1"/>
    <col min="12034" max="12034" width="22.5546875" customWidth="1"/>
    <col min="12035" max="12043" width="6.77734375" customWidth="1"/>
    <col min="12044" max="12060" width="7.77734375" customWidth="1"/>
    <col min="12061" max="12061" width="8.33203125" customWidth="1"/>
    <col min="12062" max="12062" width="8.5546875" customWidth="1"/>
    <col min="12063" max="12063" width="8" customWidth="1"/>
    <col min="12064" max="12064" width="8.6640625" customWidth="1"/>
    <col min="12289" max="12289" width="13.33203125" customWidth="1"/>
    <col min="12290" max="12290" width="22.5546875" customWidth="1"/>
    <col min="12291" max="12299" width="6.77734375" customWidth="1"/>
    <col min="12300" max="12316" width="7.77734375" customWidth="1"/>
    <col min="12317" max="12317" width="8.33203125" customWidth="1"/>
    <col min="12318" max="12318" width="8.5546875" customWidth="1"/>
    <col min="12319" max="12319" width="8" customWidth="1"/>
    <col min="12320" max="12320" width="8.6640625" customWidth="1"/>
    <col min="12545" max="12545" width="13.33203125" customWidth="1"/>
    <col min="12546" max="12546" width="22.5546875" customWidth="1"/>
    <col min="12547" max="12555" width="6.77734375" customWidth="1"/>
    <col min="12556" max="12572" width="7.77734375" customWidth="1"/>
    <col min="12573" max="12573" width="8.33203125" customWidth="1"/>
    <col min="12574" max="12574" width="8.5546875" customWidth="1"/>
    <col min="12575" max="12575" width="8" customWidth="1"/>
    <col min="12576" max="12576" width="8.6640625" customWidth="1"/>
    <col min="12801" max="12801" width="13.33203125" customWidth="1"/>
    <col min="12802" max="12802" width="22.5546875" customWidth="1"/>
    <col min="12803" max="12811" width="6.77734375" customWidth="1"/>
    <col min="12812" max="12828" width="7.77734375" customWidth="1"/>
    <col min="12829" max="12829" width="8.33203125" customWidth="1"/>
    <col min="12830" max="12830" width="8.5546875" customWidth="1"/>
    <col min="12831" max="12831" width="8" customWidth="1"/>
    <col min="12832" max="12832" width="8.6640625" customWidth="1"/>
    <col min="13057" max="13057" width="13.33203125" customWidth="1"/>
    <col min="13058" max="13058" width="22.5546875" customWidth="1"/>
    <col min="13059" max="13067" width="6.77734375" customWidth="1"/>
    <col min="13068" max="13084" width="7.77734375" customWidth="1"/>
    <col min="13085" max="13085" width="8.33203125" customWidth="1"/>
    <col min="13086" max="13086" width="8.5546875" customWidth="1"/>
    <col min="13087" max="13087" width="8" customWidth="1"/>
    <col min="13088" max="13088" width="8.6640625" customWidth="1"/>
    <col min="13313" max="13313" width="13.33203125" customWidth="1"/>
    <col min="13314" max="13314" width="22.5546875" customWidth="1"/>
    <col min="13315" max="13323" width="6.77734375" customWidth="1"/>
    <col min="13324" max="13340" width="7.77734375" customWidth="1"/>
    <col min="13341" max="13341" width="8.33203125" customWidth="1"/>
    <col min="13342" max="13342" width="8.5546875" customWidth="1"/>
    <col min="13343" max="13343" width="8" customWidth="1"/>
    <col min="13344" max="13344" width="8.6640625" customWidth="1"/>
    <col min="13569" max="13569" width="13.33203125" customWidth="1"/>
    <col min="13570" max="13570" width="22.5546875" customWidth="1"/>
    <col min="13571" max="13579" width="6.77734375" customWidth="1"/>
    <col min="13580" max="13596" width="7.77734375" customWidth="1"/>
    <col min="13597" max="13597" width="8.33203125" customWidth="1"/>
    <col min="13598" max="13598" width="8.5546875" customWidth="1"/>
    <col min="13599" max="13599" width="8" customWidth="1"/>
    <col min="13600" max="13600" width="8.6640625" customWidth="1"/>
    <col min="13825" max="13825" width="13.33203125" customWidth="1"/>
    <col min="13826" max="13826" width="22.5546875" customWidth="1"/>
    <col min="13827" max="13835" width="6.77734375" customWidth="1"/>
    <col min="13836" max="13852" width="7.77734375" customWidth="1"/>
    <col min="13853" max="13853" width="8.33203125" customWidth="1"/>
    <col min="13854" max="13854" width="8.5546875" customWidth="1"/>
    <col min="13855" max="13855" width="8" customWidth="1"/>
    <col min="13856" max="13856" width="8.6640625" customWidth="1"/>
    <col min="14081" max="14081" width="13.33203125" customWidth="1"/>
    <col min="14082" max="14082" width="22.5546875" customWidth="1"/>
    <col min="14083" max="14091" width="6.77734375" customWidth="1"/>
    <col min="14092" max="14108" width="7.77734375" customWidth="1"/>
    <col min="14109" max="14109" width="8.33203125" customWidth="1"/>
    <col min="14110" max="14110" width="8.5546875" customWidth="1"/>
    <col min="14111" max="14111" width="8" customWidth="1"/>
    <col min="14112" max="14112" width="8.6640625" customWidth="1"/>
    <col min="14337" max="14337" width="13.33203125" customWidth="1"/>
    <col min="14338" max="14338" width="22.5546875" customWidth="1"/>
    <col min="14339" max="14347" width="6.77734375" customWidth="1"/>
    <col min="14348" max="14364" width="7.77734375" customWidth="1"/>
    <col min="14365" max="14365" width="8.33203125" customWidth="1"/>
    <col min="14366" max="14366" width="8.5546875" customWidth="1"/>
    <col min="14367" max="14367" width="8" customWidth="1"/>
    <col min="14368" max="14368" width="8.6640625" customWidth="1"/>
    <col min="14593" max="14593" width="13.33203125" customWidth="1"/>
    <col min="14594" max="14594" width="22.5546875" customWidth="1"/>
    <col min="14595" max="14603" width="6.77734375" customWidth="1"/>
    <col min="14604" max="14620" width="7.77734375" customWidth="1"/>
    <col min="14621" max="14621" width="8.33203125" customWidth="1"/>
    <col min="14622" max="14622" width="8.5546875" customWidth="1"/>
    <col min="14623" max="14623" width="8" customWidth="1"/>
    <col min="14624" max="14624" width="8.6640625" customWidth="1"/>
    <col min="14849" max="14849" width="13.33203125" customWidth="1"/>
    <col min="14850" max="14850" width="22.5546875" customWidth="1"/>
    <col min="14851" max="14859" width="6.77734375" customWidth="1"/>
    <col min="14860" max="14876" width="7.77734375" customWidth="1"/>
    <col min="14877" max="14877" width="8.33203125" customWidth="1"/>
    <col min="14878" max="14878" width="8.5546875" customWidth="1"/>
    <col min="14879" max="14879" width="8" customWidth="1"/>
    <col min="14880" max="14880" width="8.6640625" customWidth="1"/>
    <col min="15105" max="15105" width="13.33203125" customWidth="1"/>
    <col min="15106" max="15106" width="22.5546875" customWidth="1"/>
    <col min="15107" max="15115" width="6.77734375" customWidth="1"/>
    <col min="15116" max="15132" width="7.77734375" customWidth="1"/>
    <col min="15133" max="15133" width="8.33203125" customWidth="1"/>
    <col min="15134" max="15134" width="8.5546875" customWidth="1"/>
    <col min="15135" max="15135" width="8" customWidth="1"/>
    <col min="15136" max="15136" width="8.6640625" customWidth="1"/>
    <col min="15361" max="15361" width="13.33203125" customWidth="1"/>
    <col min="15362" max="15362" width="22.5546875" customWidth="1"/>
    <col min="15363" max="15371" width="6.77734375" customWidth="1"/>
    <col min="15372" max="15388" width="7.77734375" customWidth="1"/>
    <col min="15389" max="15389" width="8.33203125" customWidth="1"/>
    <col min="15390" max="15390" width="8.5546875" customWidth="1"/>
    <col min="15391" max="15391" width="8" customWidth="1"/>
    <col min="15392" max="15392" width="8.6640625" customWidth="1"/>
    <col min="15617" max="15617" width="13.33203125" customWidth="1"/>
    <col min="15618" max="15618" width="22.5546875" customWidth="1"/>
    <col min="15619" max="15627" width="6.77734375" customWidth="1"/>
    <col min="15628" max="15644" width="7.77734375" customWidth="1"/>
    <col min="15645" max="15645" width="8.33203125" customWidth="1"/>
    <col min="15646" max="15646" width="8.5546875" customWidth="1"/>
    <col min="15647" max="15647" width="8" customWidth="1"/>
    <col min="15648" max="15648" width="8.6640625" customWidth="1"/>
    <col min="15873" max="15873" width="13.33203125" customWidth="1"/>
    <col min="15874" max="15874" width="22.5546875" customWidth="1"/>
    <col min="15875" max="15883" width="6.77734375" customWidth="1"/>
    <col min="15884" max="15900" width="7.77734375" customWidth="1"/>
    <col min="15901" max="15901" width="8.33203125" customWidth="1"/>
    <col min="15902" max="15902" width="8.5546875" customWidth="1"/>
    <col min="15903" max="15903" width="8" customWidth="1"/>
    <col min="15904" max="15904" width="8.6640625" customWidth="1"/>
    <col min="16129" max="16129" width="13.33203125" customWidth="1"/>
    <col min="16130" max="16130" width="22.5546875" customWidth="1"/>
    <col min="16131" max="16139" width="6.77734375" customWidth="1"/>
    <col min="16140" max="16156" width="7.77734375" customWidth="1"/>
    <col min="16157" max="16157" width="8.33203125" customWidth="1"/>
    <col min="16158" max="16158" width="8.5546875" customWidth="1"/>
    <col min="16159" max="16159" width="8" customWidth="1"/>
    <col min="16160" max="16160" width="8.6640625" customWidth="1"/>
  </cols>
  <sheetData>
    <row r="1" spans="1:36" x14ac:dyDescent="0.2">
      <c r="A1" s="63"/>
      <c r="B1" s="63"/>
      <c r="C1" s="64"/>
      <c r="D1" s="64"/>
      <c r="E1" s="64"/>
      <c r="F1" s="64"/>
      <c r="G1" s="64"/>
      <c r="H1" s="64"/>
      <c r="I1" s="64"/>
      <c r="J1" s="64"/>
      <c r="K1" s="64"/>
      <c r="L1" s="64"/>
      <c r="M1" s="64"/>
      <c r="N1" s="64"/>
      <c r="O1" s="64"/>
      <c r="P1" s="64"/>
      <c r="Q1" s="64"/>
      <c r="R1" s="64"/>
      <c r="S1" s="64"/>
      <c r="T1" s="64"/>
      <c r="U1" s="64"/>
      <c r="V1" s="64"/>
      <c r="W1" s="64"/>
      <c r="X1" s="64"/>
      <c r="Y1" s="64"/>
      <c r="Z1" s="64"/>
      <c r="AA1" s="64"/>
      <c r="AB1" s="64"/>
    </row>
    <row r="2" spans="1:36" ht="18" x14ac:dyDescent="0.25">
      <c r="A2" s="65" t="s">
        <v>47</v>
      </c>
      <c r="B2" s="66"/>
      <c r="C2" s="67"/>
      <c r="D2" s="67"/>
      <c r="E2" s="67"/>
      <c r="F2" s="67"/>
      <c r="G2" s="67"/>
      <c r="H2" s="68"/>
      <c r="I2" s="67"/>
      <c r="J2" s="67"/>
      <c r="K2" s="67"/>
      <c r="L2" s="67"/>
      <c r="M2" s="67"/>
      <c r="N2" s="67"/>
      <c r="O2" s="67"/>
      <c r="P2" s="67"/>
      <c r="Q2" s="67"/>
      <c r="R2" s="67"/>
      <c r="S2" s="67"/>
      <c r="T2" s="67"/>
      <c r="U2" s="67"/>
      <c r="V2" s="67"/>
      <c r="W2" s="67"/>
      <c r="X2" s="67"/>
      <c r="Y2" s="67"/>
      <c r="Z2" s="67"/>
      <c r="AA2" s="67"/>
      <c r="AB2" s="67"/>
    </row>
    <row r="3" spans="1:36" ht="25.5" x14ac:dyDescent="0.2">
      <c r="A3" s="69" t="s">
        <v>48</v>
      </c>
      <c r="B3" s="70" t="s">
        <v>49</v>
      </c>
      <c r="C3" s="71" t="s">
        <v>50</v>
      </c>
      <c r="D3" s="72" t="str">
        <f>'TITLE PAGE'!D14</f>
        <v>2016-17</v>
      </c>
      <c r="E3" s="72" t="s">
        <v>51</v>
      </c>
      <c r="F3" s="72" t="s">
        <v>52</v>
      </c>
      <c r="G3" s="72" t="s">
        <v>53</v>
      </c>
      <c r="H3" s="73" t="s">
        <v>54</v>
      </c>
      <c r="I3" s="73" t="s">
        <v>55</v>
      </c>
      <c r="J3" s="73" t="s">
        <v>56</v>
      </c>
      <c r="K3" s="73" t="s">
        <v>57</v>
      </c>
      <c r="L3" s="73" t="s">
        <v>58</v>
      </c>
      <c r="M3" s="73" t="s">
        <v>59</v>
      </c>
      <c r="N3" s="73" t="s">
        <v>60</v>
      </c>
      <c r="O3" s="73" t="s">
        <v>61</v>
      </c>
      <c r="P3" s="73" t="s">
        <v>62</v>
      </c>
      <c r="Q3" s="73" t="s">
        <v>559</v>
      </c>
      <c r="R3" s="73" t="s">
        <v>561</v>
      </c>
      <c r="S3" s="73" t="s">
        <v>563</v>
      </c>
      <c r="T3" s="73" t="s">
        <v>63</v>
      </c>
      <c r="U3" s="73" t="s">
        <v>64</v>
      </c>
      <c r="V3" s="73" t="s">
        <v>65</v>
      </c>
      <c r="W3" s="73" t="s">
        <v>66</v>
      </c>
      <c r="X3" s="73" t="s">
        <v>67</v>
      </c>
      <c r="Y3" s="73" t="s">
        <v>68</v>
      </c>
      <c r="Z3" s="73" t="s">
        <v>69</v>
      </c>
      <c r="AA3" s="73" t="s">
        <v>70</v>
      </c>
      <c r="AB3" s="73" t="s">
        <v>71</v>
      </c>
      <c r="AC3" s="73" t="s">
        <v>103</v>
      </c>
      <c r="AD3" s="73" t="s">
        <v>104</v>
      </c>
      <c r="AE3" s="73" t="s">
        <v>105</v>
      </c>
      <c r="AF3" s="73" t="s">
        <v>106</v>
      </c>
      <c r="AG3" s="334"/>
      <c r="AH3" s="334"/>
      <c r="AI3" s="334"/>
      <c r="AJ3" s="334"/>
    </row>
    <row r="4" spans="1:36" x14ac:dyDescent="0.2">
      <c r="A4" s="74"/>
      <c r="B4" s="75" t="s">
        <v>72</v>
      </c>
      <c r="C4" s="69"/>
      <c r="D4" s="76"/>
      <c r="E4" s="76"/>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334"/>
      <c r="AH4" s="334"/>
      <c r="AI4" s="334"/>
      <c r="AJ4" s="334"/>
    </row>
    <row r="5" spans="1:36" x14ac:dyDescent="0.2">
      <c r="A5" s="78" t="s">
        <v>73</v>
      </c>
      <c r="B5" s="79" t="s">
        <v>74</v>
      </c>
      <c r="C5" s="78" t="s">
        <v>75</v>
      </c>
      <c r="D5" s="80">
        <f>'4. BL SDB'!H5</f>
        <v>66.706999999999994</v>
      </c>
      <c r="E5" s="80">
        <f>'4. BL SDB'!I5</f>
        <v>66.706999999999994</v>
      </c>
      <c r="F5" s="80">
        <f>'4. BL SDB'!J5</f>
        <v>66.706999999999994</v>
      </c>
      <c r="G5" s="80">
        <f>'4. BL SDB'!K5</f>
        <v>66.706999999999994</v>
      </c>
      <c r="H5" s="80">
        <f>'4. BL SDB'!L5</f>
        <v>66.706999999999994</v>
      </c>
      <c r="I5" s="80">
        <f>'4. BL SDB'!M5</f>
        <v>66.706999999999994</v>
      </c>
      <c r="J5" s="80">
        <f>'4. BL SDB'!N5</f>
        <v>66.706999999999994</v>
      </c>
      <c r="K5" s="80">
        <f>'4. BL SDB'!O5</f>
        <v>66.706999999999994</v>
      </c>
      <c r="L5" s="80">
        <f>'4. BL SDB'!P5</f>
        <v>66.706999999999994</v>
      </c>
      <c r="M5" s="80">
        <f>'4. BL SDB'!Q5</f>
        <v>66.706999999999994</v>
      </c>
      <c r="N5" s="80">
        <f>'4. BL SDB'!R5</f>
        <v>66.706999999999994</v>
      </c>
      <c r="O5" s="80">
        <f>'4. BL SDB'!S5</f>
        <v>66.706999999999994</v>
      </c>
      <c r="P5" s="80">
        <f>'4. BL SDB'!T5</f>
        <v>66.706999999999994</v>
      </c>
      <c r="Q5" s="80">
        <f>'4. BL SDB'!U5</f>
        <v>66.706999999999994</v>
      </c>
      <c r="R5" s="80">
        <f>'4. BL SDB'!V5</f>
        <v>66.706999999999994</v>
      </c>
      <c r="S5" s="80">
        <f>'4. BL SDB'!W5</f>
        <v>66.706999999999994</v>
      </c>
      <c r="T5" s="80">
        <f>'4. BL SDB'!X5</f>
        <v>66.706999999999994</v>
      </c>
      <c r="U5" s="80">
        <f>'4. BL SDB'!Y5</f>
        <v>66.706999999999994</v>
      </c>
      <c r="V5" s="80">
        <f>'4. BL SDB'!Z5</f>
        <v>66.706999999999994</v>
      </c>
      <c r="W5" s="80">
        <f>'4. BL SDB'!AA5</f>
        <v>66.706999999999994</v>
      </c>
      <c r="X5" s="80">
        <f>'4. BL SDB'!AB5</f>
        <v>66.706999999999994</v>
      </c>
      <c r="Y5" s="80">
        <f>'4. BL SDB'!AC5</f>
        <v>66.706999999999994</v>
      </c>
      <c r="Z5" s="80">
        <f>'4. BL SDB'!AD5</f>
        <v>66.706999999999994</v>
      </c>
      <c r="AA5" s="80">
        <f>'4. BL SDB'!AE5</f>
        <v>66.706999999999994</v>
      </c>
      <c r="AB5" s="80">
        <f>'4. BL SDB'!AF5</f>
        <v>66.706999999999994</v>
      </c>
      <c r="AC5" s="80">
        <f>'4. BL SDB'!AG5</f>
        <v>66.706999999999994</v>
      </c>
      <c r="AD5" s="80">
        <f>'4. BL SDB'!AH5</f>
        <v>66.706999999999994</v>
      </c>
      <c r="AE5" s="80">
        <f>'4. BL SDB'!AI5</f>
        <v>66.706999999999994</v>
      </c>
      <c r="AF5" s="80">
        <f>'4. BL SDB'!AJ5</f>
        <v>66.706999999999994</v>
      </c>
      <c r="AG5" s="334"/>
      <c r="AH5" s="334"/>
      <c r="AI5" s="334"/>
      <c r="AJ5" s="334"/>
    </row>
    <row r="6" spans="1:36" x14ac:dyDescent="0.2">
      <c r="A6" s="78" t="s">
        <v>76</v>
      </c>
      <c r="B6" s="79" t="s">
        <v>74</v>
      </c>
      <c r="C6" s="78" t="s">
        <v>75</v>
      </c>
      <c r="D6" s="80">
        <f>'9. FP SDB'!H5</f>
        <v>66.706999999999994</v>
      </c>
      <c r="E6" s="80">
        <f>'9. FP SDB'!I5</f>
        <v>66.706999999999994</v>
      </c>
      <c r="F6" s="80">
        <f>'9. FP SDB'!J5</f>
        <v>66.706999999999994</v>
      </c>
      <c r="G6" s="80">
        <f>'9. FP SDB'!K5</f>
        <v>66.706999999999994</v>
      </c>
      <c r="H6" s="80">
        <f>'9. FP SDB'!L5</f>
        <v>66.706999999999994</v>
      </c>
      <c r="I6" s="80">
        <f>'9. FP SDB'!M5</f>
        <v>66.706999999999994</v>
      </c>
      <c r="J6" s="80">
        <f>'9. FP SDB'!N5</f>
        <v>66.706999999999994</v>
      </c>
      <c r="K6" s="80">
        <f>'9. FP SDB'!O5</f>
        <v>66.706999999999994</v>
      </c>
      <c r="L6" s="80">
        <f>'9. FP SDB'!P5</f>
        <v>66.706999999999994</v>
      </c>
      <c r="M6" s="80">
        <f>'9. FP SDB'!Q5</f>
        <v>66.706999999999994</v>
      </c>
      <c r="N6" s="80">
        <f>'9. FP SDB'!R5</f>
        <v>66.706999999999994</v>
      </c>
      <c r="O6" s="80">
        <f>'9. FP SDB'!S5</f>
        <v>66.706999999999994</v>
      </c>
      <c r="P6" s="80">
        <f>'9. FP SDB'!T5</f>
        <v>66.706999999999994</v>
      </c>
      <c r="Q6" s="80">
        <f>'9. FP SDB'!U5</f>
        <v>66.706999999999994</v>
      </c>
      <c r="R6" s="80">
        <f>'9. FP SDB'!V5</f>
        <v>66.706999999999994</v>
      </c>
      <c r="S6" s="80">
        <f>'9. FP SDB'!W5</f>
        <v>66.706999999999994</v>
      </c>
      <c r="T6" s="80">
        <f>'9. FP SDB'!X5</f>
        <v>66.706999999999994</v>
      </c>
      <c r="U6" s="80">
        <f>'9. FP SDB'!Y5</f>
        <v>66.706999999999994</v>
      </c>
      <c r="V6" s="80">
        <f>'9. FP SDB'!Z5</f>
        <v>66.706999999999994</v>
      </c>
      <c r="W6" s="80">
        <f>'9. FP SDB'!AA5</f>
        <v>66.706999999999994</v>
      </c>
      <c r="X6" s="80">
        <f>'9. FP SDB'!AB5</f>
        <v>66.706999999999994</v>
      </c>
      <c r="Y6" s="80">
        <f>'9. FP SDB'!AC5</f>
        <v>66.706999999999994</v>
      </c>
      <c r="Z6" s="80">
        <f>'9. FP SDB'!AD5</f>
        <v>66.706999999999994</v>
      </c>
      <c r="AA6" s="80">
        <f>'9. FP SDB'!AE5</f>
        <v>66.706999999999994</v>
      </c>
      <c r="AB6" s="80">
        <f>'9. FP SDB'!AF5</f>
        <v>66.706999999999994</v>
      </c>
      <c r="AC6" s="80">
        <f>'9. FP SDB'!AG5</f>
        <v>66.706999999999994</v>
      </c>
      <c r="AD6" s="80">
        <f>'9. FP SDB'!AH5</f>
        <v>66.706999999999994</v>
      </c>
      <c r="AE6" s="80">
        <f>'9. FP SDB'!AI5</f>
        <v>66.706999999999994</v>
      </c>
      <c r="AF6" s="80">
        <f>'9. FP SDB'!AJ5</f>
        <v>66.706999999999994</v>
      </c>
      <c r="AG6" s="334"/>
      <c r="AH6" s="334"/>
      <c r="AI6" s="334"/>
      <c r="AJ6" s="334"/>
    </row>
    <row r="7" spans="1:36" x14ac:dyDescent="0.2">
      <c r="A7" s="69"/>
      <c r="B7" s="75" t="s">
        <v>77</v>
      </c>
      <c r="C7" s="69"/>
      <c r="D7" s="80">
        <f>'9. FP SDB'!H6</f>
        <v>0</v>
      </c>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334"/>
      <c r="AH7" s="334"/>
      <c r="AI7" s="334"/>
      <c r="AJ7" s="334"/>
    </row>
    <row r="8" spans="1:36" x14ac:dyDescent="0.2">
      <c r="A8" s="78" t="s">
        <v>78</v>
      </c>
      <c r="B8" s="79" t="s">
        <v>79</v>
      </c>
      <c r="C8" s="78" t="s">
        <v>75</v>
      </c>
      <c r="D8" s="80">
        <f>'3. BL Demand'!H10</f>
        <v>21.074033524673389</v>
      </c>
      <c r="E8" s="80">
        <f>'3. BL Demand'!I10</f>
        <v>20.63687477304223</v>
      </c>
      <c r="F8" s="80">
        <f>'3. BL Demand'!J10</f>
        <v>20.207556390337249</v>
      </c>
      <c r="G8" s="80">
        <f>'3. BL Demand'!K10</f>
        <v>19.787678423386637</v>
      </c>
      <c r="H8" s="80">
        <f>'3. BL Demand'!L10</f>
        <v>19.373729451584211</v>
      </c>
      <c r="I8" s="80">
        <f>'3. BL Demand'!M10</f>
        <v>18.986123734116028</v>
      </c>
      <c r="J8" s="80">
        <f>'3. BL Demand'!N10</f>
        <v>18.613337299015733</v>
      </c>
      <c r="K8" s="80">
        <f>'3. BL Demand'!O10</f>
        <v>18.251917916379149</v>
      </c>
      <c r="L8" s="80">
        <f>'3. BL Demand'!P10</f>
        <v>17.89714252370225</v>
      </c>
      <c r="M8" s="80">
        <f>'3. BL Demand'!Q10</f>
        <v>17.563555939450794</v>
      </c>
      <c r="N8" s="80">
        <f>'3. BL Demand'!R10</f>
        <v>17.236254708101253</v>
      </c>
      <c r="O8" s="80">
        <f>'3. BL Demand'!S10</f>
        <v>16.916985833847921</v>
      </c>
      <c r="P8" s="80">
        <f>'3. BL Demand'!T10</f>
        <v>16.605251697352461</v>
      </c>
      <c r="Q8" s="80">
        <f>'3. BL Demand'!U10</f>
        <v>16.301582997942024</v>
      </c>
      <c r="R8" s="80">
        <f>'3. BL Demand'!V10</f>
        <v>15.992369151526301</v>
      </c>
      <c r="S8" s="80">
        <f>'3. BL Demand'!W10</f>
        <v>15.697594899466784</v>
      </c>
      <c r="T8" s="80">
        <f>'3. BL Demand'!X10</f>
        <v>15.410778827919426</v>
      </c>
      <c r="U8" s="80">
        <f>'3. BL Demand'!Y10</f>
        <v>15.130899613878332</v>
      </c>
      <c r="V8" s="80">
        <f>'3. BL Demand'!Z10</f>
        <v>14.85470109089963</v>
      </c>
      <c r="W8" s="80">
        <f>'3. BL Demand'!AA10</f>
        <v>14.594938877151357</v>
      </c>
      <c r="X8" s="80">
        <f>'3. BL Demand'!AB10</f>
        <v>14.342696561692396</v>
      </c>
      <c r="Y8" s="80">
        <f>'3. BL Demand'!AC10</f>
        <v>14.093620058676862</v>
      </c>
      <c r="Z8" s="80">
        <f>'3. BL Demand'!AD10</f>
        <v>13.847830167895282</v>
      </c>
      <c r="AA8" s="80">
        <f>'3. BL Demand'!AE10</f>
        <v>13.607531103712505</v>
      </c>
      <c r="AB8" s="80">
        <f>'3. BL Demand'!AF10</f>
        <v>13.372057213565656</v>
      </c>
      <c r="AC8" s="80">
        <f>'3. BL Demand'!AG10</f>
        <v>13.140626228256206</v>
      </c>
      <c r="AD8" s="80">
        <f>'3. BL Demand'!AH10</f>
        <v>12.913898503259865</v>
      </c>
      <c r="AE8" s="80">
        <f>'3. BL Demand'!AI10</f>
        <v>12.691037448000507</v>
      </c>
      <c r="AF8" s="80">
        <f>'3. BL Demand'!AJ10</f>
        <v>12.447168420864781</v>
      </c>
      <c r="AG8" s="334"/>
      <c r="AH8" s="334"/>
      <c r="AI8" s="334"/>
      <c r="AJ8" s="334"/>
    </row>
    <row r="9" spans="1:36" x14ac:dyDescent="0.2">
      <c r="A9" s="78" t="s">
        <v>80</v>
      </c>
      <c r="B9" s="79" t="s">
        <v>79</v>
      </c>
      <c r="C9" s="78" t="s">
        <v>75</v>
      </c>
      <c r="D9" s="80">
        <f>'8. FP Demand'!H10</f>
        <v>21.074033524673389</v>
      </c>
      <c r="E9" s="80">
        <f>'8. FP Demand'!I10</f>
        <v>20.63687477304223</v>
      </c>
      <c r="F9" s="80">
        <f>'8. FP Demand'!J10</f>
        <v>20.207556390337249</v>
      </c>
      <c r="G9" s="80">
        <f>'8. FP Demand'!K10</f>
        <v>19.787678423386637</v>
      </c>
      <c r="H9" s="80">
        <f>'8. FP Demand'!L10</f>
        <v>19.373729451584211</v>
      </c>
      <c r="I9" s="80">
        <f>'8. FP Demand'!M10</f>
        <v>18.986123734116028</v>
      </c>
      <c r="J9" s="80">
        <f>'8. FP Demand'!N10</f>
        <v>18.613337299015733</v>
      </c>
      <c r="K9" s="80">
        <f>'8. FP Demand'!O10</f>
        <v>18.251917916379149</v>
      </c>
      <c r="L9" s="80">
        <f>'8. FP Demand'!P10</f>
        <v>17.89714252370225</v>
      </c>
      <c r="M9" s="80">
        <f>'8. FP Demand'!Q10</f>
        <v>17.563555939450794</v>
      </c>
      <c r="N9" s="80">
        <f>'8. FP Demand'!R10</f>
        <v>10.516254708101254</v>
      </c>
      <c r="O9" s="80">
        <f>'8. FP Demand'!S10</f>
        <v>3.4769858338479209</v>
      </c>
      <c r="P9" s="80">
        <f>'8. FP Demand'!T10</f>
        <v>-1.9984014443252818E-15</v>
      </c>
      <c r="Q9" s="80">
        <f>'8. FP Demand'!U10</f>
        <v>0</v>
      </c>
      <c r="R9" s="80">
        <f>'8. FP Demand'!V10</f>
        <v>0</v>
      </c>
      <c r="S9" s="80">
        <f>'8. FP Demand'!W10</f>
        <v>0</v>
      </c>
      <c r="T9" s="80">
        <f>'8. FP Demand'!X10</f>
        <v>0</v>
      </c>
      <c r="U9" s="80">
        <f>'8. FP Demand'!Y10</f>
        <v>0</v>
      </c>
      <c r="V9" s="80">
        <f>'8. FP Demand'!Z10</f>
        <v>0</v>
      </c>
      <c r="W9" s="80">
        <f>'8. FP Demand'!AA10</f>
        <v>0</v>
      </c>
      <c r="X9" s="80">
        <f>'8. FP Demand'!AB10</f>
        <v>0</v>
      </c>
      <c r="Y9" s="80">
        <f>'8. FP Demand'!AC10</f>
        <v>0</v>
      </c>
      <c r="Z9" s="80">
        <f>'8. FP Demand'!AD10</f>
        <v>0</v>
      </c>
      <c r="AA9" s="80">
        <f>'8. FP Demand'!AE10</f>
        <v>0</v>
      </c>
      <c r="AB9" s="80">
        <f>'8. FP Demand'!AF10</f>
        <v>0</v>
      </c>
      <c r="AC9" s="80">
        <f>'8. FP Demand'!AG10</f>
        <v>0</v>
      </c>
      <c r="AD9" s="80">
        <f>'8. FP Demand'!AH10</f>
        <v>0</v>
      </c>
      <c r="AE9" s="80">
        <f>'8. FP Demand'!AI10</f>
        <v>0</v>
      </c>
      <c r="AF9" s="80">
        <f>'8. FP Demand'!AJ10</f>
        <v>0</v>
      </c>
      <c r="AG9" s="334"/>
      <c r="AH9" s="334"/>
      <c r="AI9" s="334"/>
      <c r="AJ9" s="334"/>
    </row>
    <row r="10" spans="1:36" x14ac:dyDescent="0.2">
      <c r="A10" s="78" t="s">
        <v>81</v>
      </c>
      <c r="B10" s="79" t="s">
        <v>82</v>
      </c>
      <c r="C10" s="78" t="s">
        <v>75</v>
      </c>
      <c r="D10" s="80">
        <f>'3. BL Demand'!H9</f>
        <v>10.107242864304299</v>
      </c>
      <c r="E10" s="80">
        <f>'3. BL Demand'!I9</f>
        <v>10.520749408296199</v>
      </c>
      <c r="F10" s="80">
        <f>'3. BL Demand'!J9</f>
        <v>10.940722132159991</v>
      </c>
      <c r="G10" s="80">
        <f>'3. BL Demand'!K9</f>
        <v>11.378482916324572</v>
      </c>
      <c r="H10" s="80">
        <f>'3. BL Demand'!L9</f>
        <v>11.77432317297556</v>
      </c>
      <c r="I10" s="80">
        <f>'3. BL Demand'!M9</f>
        <v>12.175780795160687</v>
      </c>
      <c r="J10" s="80">
        <f>'3. BL Demand'!N9</f>
        <v>12.569341232051272</v>
      </c>
      <c r="K10" s="80">
        <f>'3. BL Demand'!O9</f>
        <v>12.962496032926058</v>
      </c>
      <c r="L10" s="80">
        <f>'3. BL Demand'!P9</f>
        <v>13.351977017949382</v>
      </c>
      <c r="M10" s="80">
        <f>'3. BL Demand'!Q9</f>
        <v>13.725838061090984</v>
      </c>
      <c r="N10" s="80">
        <f>'3. BL Demand'!R9</f>
        <v>14.103516821396322</v>
      </c>
      <c r="O10" s="80">
        <f>'3. BL Demand'!S9</f>
        <v>14.48155655347006</v>
      </c>
      <c r="P10" s="80">
        <f>'3. BL Demand'!T9</f>
        <v>14.859868739621049</v>
      </c>
      <c r="Q10" s="80">
        <f>'3. BL Demand'!U9</f>
        <v>15.239606766150267</v>
      </c>
      <c r="R10" s="80">
        <f>'3. BL Demand'!V9</f>
        <v>15.560766136125471</v>
      </c>
      <c r="S10" s="80">
        <f>'3. BL Demand'!W9</f>
        <v>15.857033597830613</v>
      </c>
      <c r="T10" s="80">
        <f>'3. BL Demand'!X9</f>
        <v>16.151987472797838</v>
      </c>
      <c r="U10" s="80">
        <f>'3. BL Demand'!Y9</f>
        <v>16.444729979808766</v>
      </c>
      <c r="V10" s="80">
        <f>'3. BL Demand'!Z9</f>
        <v>16.730611151418856</v>
      </c>
      <c r="W10" s="80">
        <f>'3. BL Demand'!AA9</f>
        <v>17.03162149816772</v>
      </c>
      <c r="X10" s="80">
        <f>'3. BL Demand'!AB9</f>
        <v>17.334621877965446</v>
      </c>
      <c r="Y10" s="80">
        <f>'3. BL Demand'!AC9</f>
        <v>17.631932247102263</v>
      </c>
      <c r="Z10" s="80">
        <f>'3. BL Demand'!AD9</f>
        <v>17.923755739109396</v>
      </c>
      <c r="AA10" s="80">
        <f>'3. BL Demand'!AE9</f>
        <v>18.214353114736792</v>
      </c>
      <c r="AB10" s="80">
        <f>'3. BL Demand'!AF9</f>
        <v>18.502864397759463</v>
      </c>
      <c r="AC10" s="80">
        <f>'3. BL Demand'!AG9</f>
        <v>18.788066590126675</v>
      </c>
      <c r="AD10" s="80">
        <f>'3. BL Demand'!AH9</f>
        <v>19.071682111509119</v>
      </c>
      <c r="AE10" s="80">
        <f>'3. BL Demand'!AI9</f>
        <v>19.35212397482174</v>
      </c>
      <c r="AF10" s="80">
        <f>'3. BL Demand'!AJ9</f>
        <v>19.66228620182229</v>
      </c>
      <c r="AG10" s="334"/>
      <c r="AH10" s="334"/>
      <c r="AI10" s="334"/>
      <c r="AJ10" s="334"/>
    </row>
    <row r="11" spans="1:36" x14ac:dyDescent="0.2">
      <c r="A11" s="78" t="s">
        <v>83</v>
      </c>
      <c r="B11" s="79" t="s">
        <v>82</v>
      </c>
      <c r="C11" s="78" t="s">
        <v>75</v>
      </c>
      <c r="D11" s="80">
        <f>'8. FP Demand'!H9</f>
        <v>10.107242864304299</v>
      </c>
      <c r="E11" s="80">
        <f>'8. FP Demand'!I9</f>
        <v>10.520749408296199</v>
      </c>
      <c r="F11" s="80">
        <f>'8. FP Demand'!J9</f>
        <v>10.940722132159991</v>
      </c>
      <c r="G11" s="80">
        <f>'8. FP Demand'!K9</f>
        <v>11.378482916324572</v>
      </c>
      <c r="H11" s="80">
        <f>'8. FP Demand'!L9</f>
        <v>11.77432317297556</v>
      </c>
      <c r="I11" s="80">
        <f>'8. FP Demand'!M9</f>
        <v>12.175780795160687</v>
      </c>
      <c r="J11" s="80">
        <f>'8. FP Demand'!N9</f>
        <v>12.569341232051272</v>
      </c>
      <c r="K11" s="80">
        <f>'8. FP Demand'!O9</f>
        <v>12.962496032926058</v>
      </c>
      <c r="L11" s="80">
        <f>'8. FP Demand'!P9</f>
        <v>13.351977017949382</v>
      </c>
      <c r="M11" s="80">
        <f>'8. FP Demand'!Q9</f>
        <v>13.725838061090984</v>
      </c>
      <c r="N11" s="80">
        <f>'8. FP Demand'!R9</f>
        <v>20.073516821396321</v>
      </c>
      <c r="O11" s="80">
        <f>'8. FP Demand'!S9</f>
        <v>26.43155655347006</v>
      </c>
      <c r="P11" s="80">
        <f>'8. FP Demand'!T9</f>
        <v>29.646595267238268</v>
      </c>
      <c r="Q11" s="80">
        <f>'8. FP Demand'!U9</f>
        <v>29.792031464298084</v>
      </c>
      <c r="R11" s="80">
        <f>'8. FP Demand'!V9</f>
        <v>29.873898372499141</v>
      </c>
      <c r="S11" s="80">
        <f>'8. FP Demand'!W9</f>
        <v>29.92586900735072</v>
      </c>
      <c r="T11" s="80">
        <f>'8. FP Demand'!X9</f>
        <v>29.993688417925323</v>
      </c>
      <c r="U11" s="80">
        <f>'8. FP Demand'!Y9</f>
        <v>30.066539632299268</v>
      </c>
      <c r="V11" s="80">
        <f>'8. FP Demand'!Z9</f>
        <v>30.11684213322852</v>
      </c>
      <c r="W11" s="80">
        <f>'8. FP Demand'!AA9</f>
        <v>30.218066487603942</v>
      </c>
      <c r="X11" s="80">
        <f>'8. FP Demand'!AB9</f>
        <v>30.319048783488601</v>
      </c>
      <c r="Y11" s="80">
        <f>'8. FP Demand'!AC9</f>
        <v>30.417190299911436</v>
      </c>
      <c r="Z11" s="80">
        <f>'8. FP Demand'!AD9</f>
        <v>30.512802890215152</v>
      </c>
      <c r="AA11" s="80">
        <f>'8. FP Demand'!AE9</f>
        <v>30.613131108078051</v>
      </c>
      <c r="AB11" s="80">
        <f>'8. FP Demand'!AF9</f>
        <v>30.706715889968557</v>
      </c>
      <c r="AC11" s="80">
        <f>'8. FP Demand'!AG9</f>
        <v>30.810630195557266</v>
      </c>
      <c r="AD11" s="80">
        <f>'8. FP Demand'!AH9</f>
        <v>30.917190764442996</v>
      </c>
      <c r="AE11" s="80">
        <f>'8. FP Demand'!AI9</f>
        <v>31.015057678022199</v>
      </c>
      <c r="AF11" s="80">
        <f>'8. FP Demand'!AJ9</f>
        <v>31.111737780600595</v>
      </c>
    </row>
    <row r="12" spans="1:36" x14ac:dyDescent="0.2">
      <c r="A12" s="78" t="s">
        <v>84</v>
      </c>
      <c r="B12" s="79" t="s">
        <v>85</v>
      </c>
      <c r="C12" s="78" t="s">
        <v>75</v>
      </c>
      <c r="D12" s="80">
        <f>'3. BL Demand'!H7+'3. BL Demand'!H8</f>
        <v>9.868351570214255</v>
      </c>
      <c r="E12" s="80">
        <f>'3. BL Demand'!I7+'3. BL Demand'!I8</f>
        <v>9.8818516641311902</v>
      </c>
      <c r="F12" s="80">
        <f>'3. BL Demand'!J7+'3. BL Demand'!J8</f>
        <v>9.8812208088958897</v>
      </c>
      <c r="G12" s="80">
        <f>'3. BL Demand'!K7+'3. BL Demand'!K8</f>
        <v>9.9011730812861742</v>
      </c>
      <c r="H12" s="80">
        <f>'3. BL Demand'!L7+'3. BL Demand'!L8</f>
        <v>9.9034734981943053</v>
      </c>
      <c r="I12" s="80">
        <f>'3. BL Demand'!M7+'3. BL Demand'!M8</f>
        <v>9.9656928440786068</v>
      </c>
      <c r="J12" s="80">
        <f>'3. BL Demand'!N7+'3. BL Demand'!N8</f>
        <v>10.008187172468457</v>
      </c>
      <c r="K12" s="80">
        <f>'3. BL Demand'!O7+'3. BL Demand'!O8</f>
        <v>10.050079439430213</v>
      </c>
      <c r="L12" s="80">
        <f>'3. BL Demand'!P7+'3. BL Demand'!P8</f>
        <v>10.057879000693379</v>
      </c>
      <c r="M12" s="80">
        <f>'3. BL Demand'!Q7+'3. BL Demand'!Q8</f>
        <v>10.108602926947434</v>
      </c>
      <c r="N12" s="80">
        <f>'3. BL Demand'!R7+'3. BL Demand'!R8</f>
        <v>10.130250954212386</v>
      </c>
      <c r="O12" s="80">
        <f>'3. BL Demand'!S7+'3. BL Demand'!S8</f>
        <v>10.151662638874313</v>
      </c>
      <c r="P12" s="80">
        <f>'3. BL Demand'!T7+'3. BL Demand'!T8</f>
        <v>10.145376357273925</v>
      </c>
      <c r="Q12" s="80">
        <f>'3. BL Demand'!U7+'3. BL Demand'!U8</f>
        <v>10.192723016773865</v>
      </c>
      <c r="R12" s="80">
        <f>'3. BL Demand'!V7+'3. BL Demand'!V8</f>
        <v>10.21523641966068</v>
      </c>
      <c r="S12" s="80">
        <f>'3. BL Demand'!W7+'3. BL Demand'!W8</f>
        <v>10.238549877166264</v>
      </c>
      <c r="T12" s="80">
        <f>'3. BL Demand'!X7+'3. BL Demand'!X8</f>
        <v>10.23386887628655</v>
      </c>
      <c r="U12" s="80">
        <f>'3. BL Demand'!Y7+'3. BL Demand'!Y8</f>
        <v>10.282533042717834</v>
      </c>
      <c r="V12" s="80">
        <f>'3. BL Demand'!Z7+'3. BL Demand'!Z8</f>
        <v>10.302962926657322</v>
      </c>
      <c r="W12" s="80">
        <f>'3. BL Demand'!AA7+'3. BL Demand'!AA8</f>
        <v>10.323733974658985</v>
      </c>
      <c r="X12" s="80">
        <f>'3. BL Demand'!AB7+'3. BL Demand'!AB8</f>
        <v>10.316775066878137</v>
      </c>
      <c r="Y12" s="80">
        <f>'3. BL Demand'!AC7+'3. BL Demand'!AC8</f>
        <v>10.366096305267291</v>
      </c>
      <c r="Z12" s="80">
        <f>'3. BL Demand'!AD7+'3. BL Demand'!AD8</f>
        <v>10.388456192801549</v>
      </c>
      <c r="AA12" s="80">
        <f>'3. BL Demand'!AE7+'3. BL Demand'!AE8</f>
        <v>10.411288392789224</v>
      </c>
      <c r="AB12" s="80">
        <f>'3. BL Demand'!AF7+'3. BL Demand'!AF8</f>
        <v>10.406689957385765</v>
      </c>
      <c r="AC12" s="80">
        <f>'3. BL Demand'!AG7+'3. BL Demand'!AG8</f>
        <v>10.458440732749569</v>
      </c>
      <c r="AD12" s="80">
        <f>'3. BL Demand'!AH7+'3. BL Demand'!AH8</f>
        <v>10.482767503366365</v>
      </c>
      <c r="AE12" s="80">
        <f>'3. BL Demand'!AI7+'3. BL Demand'!AI8</f>
        <v>10.507485276416194</v>
      </c>
      <c r="AF12" s="80">
        <f>'3. BL Demand'!AJ7+'3. BL Demand'!AJ8</f>
        <v>10.504456558199443</v>
      </c>
    </row>
    <row r="13" spans="1:36" x14ac:dyDescent="0.2">
      <c r="A13" s="78" t="s">
        <v>86</v>
      </c>
      <c r="B13" s="79" t="s">
        <v>85</v>
      </c>
      <c r="C13" s="78" t="s">
        <v>75</v>
      </c>
      <c r="D13" s="80">
        <f>'8. FP Demand'!H7+'8. FP Demand'!H8</f>
        <v>9.868351570214255</v>
      </c>
      <c r="E13" s="80">
        <f>'8. FP Demand'!I7+'8. FP Demand'!I8</f>
        <v>9.8818516641311902</v>
      </c>
      <c r="F13" s="80">
        <f>'8. FP Demand'!J7+'8. FP Demand'!J8</f>
        <v>9.8812208088958897</v>
      </c>
      <c r="G13" s="80">
        <f>'8. FP Demand'!K7+'8. FP Demand'!K8</f>
        <v>9.9011730812861742</v>
      </c>
      <c r="H13" s="80">
        <f>'8. FP Demand'!L7+'8. FP Demand'!L8</f>
        <v>9.9034734981943053</v>
      </c>
      <c r="I13" s="80">
        <f>'8. FP Demand'!M7+'8. FP Demand'!M8</f>
        <v>9.9656928440786068</v>
      </c>
      <c r="J13" s="80">
        <f>'8. FP Demand'!N7+'8. FP Demand'!N8</f>
        <v>10.008187172468457</v>
      </c>
      <c r="K13" s="80">
        <f>'8. FP Demand'!O7+'8. FP Demand'!O8</f>
        <v>10.050079439430213</v>
      </c>
      <c r="L13" s="80">
        <f>'8. FP Demand'!P7+'8. FP Demand'!P8</f>
        <v>10.057879000693379</v>
      </c>
      <c r="M13" s="80">
        <f>'8. FP Demand'!Q7+'8. FP Demand'!Q8</f>
        <v>10.108602926947434</v>
      </c>
      <c r="N13" s="80">
        <f>'8. FP Demand'!R7+'8. FP Demand'!R8</f>
        <v>10.130250954212386</v>
      </c>
      <c r="O13" s="80">
        <f>'8. FP Demand'!S7+'8. FP Demand'!S8</f>
        <v>10.151662638874313</v>
      </c>
      <c r="P13" s="80">
        <f>'8. FP Demand'!T7+'8. FP Demand'!T8</f>
        <v>10.145376357273925</v>
      </c>
      <c r="Q13" s="80">
        <f>'8. FP Demand'!U7+'8. FP Demand'!U8</f>
        <v>10.192723016773865</v>
      </c>
      <c r="R13" s="80">
        <f>'8. FP Demand'!V7+'8. FP Demand'!V8</f>
        <v>10.21523641966068</v>
      </c>
      <c r="S13" s="80">
        <f>'8. FP Demand'!W7+'8. FP Demand'!W8</f>
        <v>10.238549877166264</v>
      </c>
      <c r="T13" s="80">
        <f>'8. FP Demand'!X7+'8. FP Demand'!X8</f>
        <v>10.23386887628655</v>
      </c>
      <c r="U13" s="80">
        <f>'8. FP Demand'!Y7+'8. FP Demand'!Y8</f>
        <v>10.282533042717834</v>
      </c>
      <c r="V13" s="80">
        <f>'8. FP Demand'!Z7+'8. FP Demand'!Z8</f>
        <v>10.302962926657322</v>
      </c>
      <c r="W13" s="80">
        <f>'8. FP Demand'!AA7+'8. FP Demand'!AA8</f>
        <v>10.323733974658985</v>
      </c>
      <c r="X13" s="80">
        <f>'8. FP Demand'!AB7+'8. FP Demand'!AB8</f>
        <v>10.316775066878137</v>
      </c>
      <c r="Y13" s="80">
        <f>'8. FP Demand'!AC7+'8. FP Demand'!AC8</f>
        <v>10.366096305267291</v>
      </c>
      <c r="Z13" s="80">
        <f>'8. FP Demand'!AD7+'8. FP Demand'!AD8</f>
        <v>10.388456192801549</v>
      </c>
      <c r="AA13" s="80">
        <f>'8. FP Demand'!AE7+'8. FP Demand'!AE8</f>
        <v>10.411288392789224</v>
      </c>
      <c r="AB13" s="80">
        <f>'8. FP Demand'!AF7+'8. FP Demand'!AF8</f>
        <v>10.406689957385765</v>
      </c>
      <c r="AC13" s="80">
        <f>'8. FP Demand'!AG7+'8. FP Demand'!AG8</f>
        <v>10.458440732749569</v>
      </c>
      <c r="AD13" s="80">
        <f>'8. FP Demand'!AH7+'8. FP Demand'!AH8</f>
        <v>10.482767503366365</v>
      </c>
      <c r="AE13" s="80">
        <f>'8. FP Demand'!AI7+'8. FP Demand'!AI8</f>
        <v>10.507485276416194</v>
      </c>
      <c r="AF13" s="80">
        <f>'8. FP Demand'!AJ7+'8. FP Demand'!AJ8</f>
        <v>10.504456558199443</v>
      </c>
    </row>
    <row r="14" spans="1:36" x14ac:dyDescent="0.2">
      <c r="A14" s="78" t="s">
        <v>87</v>
      </c>
      <c r="B14" s="79" t="s">
        <v>88</v>
      </c>
      <c r="C14" s="78" t="s">
        <v>75</v>
      </c>
      <c r="D14" s="80">
        <f>'3. BL Demand'!H38</f>
        <v>14.57</v>
      </c>
      <c r="E14" s="80">
        <f>'3. BL Demand'!I38</f>
        <v>14.509999999999998</v>
      </c>
      <c r="F14" s="80">
        <f>'3. BL Demand'!J38</f>
        <v>14.45</v>
      </c>
      <c r="G14" s="80">
        <f>'3. BL Demand'!K38</f>
        <v>14.379999999999999</v>
      </c>
      <c r="H14" s="80">
        <f>'3. BL Demand'!L38</f>
        <v>14.38</v>
      </c>
      <c r="I14" s="80">
        <f>'3. BL Demand'!M38</f>
        <v>14.38</v>
      </c>
      <c r="J14" s="80">
        <f>'3. BL Demand'!N38</f>
        <v>14.38</v>
      </c>
      <c r="K14" s="80">
        <f>'3. BL Demand'!O38</f>
        <v>14.38</v>
      </c>
      <c r="L14" s="80">
        <f>'3. BL Demand'!P38</f>
        <v>14.380000000000003</v>
      </c>
      <c r="M14" s="80">
        <f>'3. BL Demand'!Q38</f>
        <v>14.38</v>
      </c>
      <c r="N14" s="80">
        <f>'3. BL Demand'!R38</f>
        <v>14.38</v>
      </c>
      <c r="O14" s="80">
        <f>'3. BL Demand'!S38</f>
        <v>14.38</v>
      </c>
      <c r="P14" s="80">
        <f>'3. BL Demand'!T38</f>
        <v>14.38</v>
      </c>
      <c r="Q14" s="80">
        <f>'3. BL Demand'!U38</f>
        <v>14.380000000000003</v>
      </c>
      <c r="R14" s="80">
        <f>'3. BL Demand'!V38</f>
        <v>14.38</v>
      </c>
      <c r="S14" s="80">
        <f>'3. BL Demand'!W38</f>
        <v>14.38</v>
      </c>
      <c r="T14" s="80">
        <f>'3. BL Demand'!X38</f>
        <v>14.380000000000003</v>
      </c>
      <c r="U14" s="80">
        <f>'3. BL Demand'!Y38</f>
        <v>14.38</v>
      </c>
      <c r="V14" s="80">
        <f>'3. BL Demand'!Z38</f>
        <v>14.380000000000003</v>
      </c>
      <c r="W14" s="80">
        <f>'3. BL Demand'!AA38</f>
        <v>14.380000000000003</v>
      </c>
      <c r="X14" s="80">
        <f>'3. BL Demand'!AB38</f>
        <v>14.379999999999999</v>
      </c>
      <c r="Y14" s="80">
        <f>'3. BL Demand'!AC38</f>
        <v>14.38</v>
      </c>
      <c r="Z14" s="80">
        <f>'3. BL Demand'!AD38</f>
        <v>14.379999999999999</v>
      </c>
      <c r="AA14" s="80">
        <f>'3. BL Demand'!AE38</f>
        <v>14.38</v>
      </c>
      <c r="AB14" s="80">
        <f>'3. BL Demand'!AF38</f>
        <v>14.38</v>
      </c>
      <c r="AC14" s="80">
        <f>'3. BL Demand'!AG38</f>
        <v>14.379999999999999</v>
      </c>
      <c r="AD14" s="80">
        <f>'3. BL Demand'!AH38</f>
        <v>14.38</v>
      </c>
      <c r="AE14" s="80">
        <f>'3. BL Demand'!AI38</f>
        <v>14.38</v>
      </c>
      <c r="AF14" s="80">
        <f>'3. BL Demand'!AJ38</f>
        <v>14.38</v>
      </c>
    </row>
    <row r="15" spans="1:36" x14ac:dyDescent="0.2">
      <c r="A15" s="78" t="s">
        <v>89</v>
      </c>
      <c r="B15" s="79" t="s">
        <v>88</v>
      </c>
      <c r="C15" s="78" t="s">
        <v>75</v>
      </c>
      <c r="D15" s="80">
        <f>'8. FP Demand'!H38</f>
        <v>14.57</v>
      </c>
      <c r="E15" s="80">
        <f>'8. FP Demand'!I38</f>
        <v>14.509999999999998</v>
      </c>
      <c r="F15" s="80">
        <f>'8. FP Demand'!J38</f>
        <v>14.45</v>
      </c>
      <c r="G15" s="80">
        <f>'8. FP Demand'!K38</f>
        <v>14.379999999999999</v>
      </c>
      <c r="H15" s="80">
        <f>'8. FP Demand'!L38</f>
        <v>14.38</v>
      </c>
      <c r="I15" s="80">
        <f>'8. FP Demand'!M38</f>
        <v>14.38</v>
      </c>
      <c r="J15" s="80">
        <f>'8. FP Demand'!N38</f>
        <v>14.38</v>
      </c>
      <c r="K15" s="80">
        <f>'8. FP Demand'!O38</f>
        <v>14.38</v>
      </c>
      <c r="L15" s="80">
        <f>'8. FP Demand'!P38</f>
        <v>14.380000000000003</v>
      </c>
      <c r="M15" s="80">
        <f>'8. FP Demand'!Q38</f>
        <v>13.948600000000001</v>
      </c>
      <c r="N15" s="80">
        <f>'8. FP Demand'!R38</f>
        <v>13.517200000000001</v>
      </c>
      <c r="O15" s="80">
        <f>'8. FP Demand'!S38</f>
        <v>13.085800000000001</v>
      </c>
      <c r="P15" s="80">
        <f>'8. FP Demand'!T38</f>
        <v>12.654399999999999</v>
      </c>
      <c r="Q15" s="80">
        <f>'8. FP Demand'!U38</f>
        <v>12.223000000000001</v>
      </c>
      <c r="R15" s="80">
        <f>'8. FP Demand'!V38</f>
        <v>11.856310000000001</v>
      </c>
      <c r="S15" s="80">
        <f>'8. FP Demand'!W38</f>
        <v>11.48962</v>
      </c>
      <c r="T15" s="80">
        <f>'8. FP Demand'!X38</f>
        <v>11.12293</v>
      </c>
      <c r="U15" s="80">
        <f>'8. FP Demand'!Y38</f>
        <v>10.75624</v>
      </c>
      <c r="V15" s="80">
        <f>'8. FP Demand'!Z38</f>
        <v>10.389550000000002</v>
      </c>
      <c r="W15" s="80">
        <f>'8. FP Demand'!AA38</f>
        <v>10.181759000000001</v>
      </c>
      <c r="X15" s="80">
        <f>'8. FP Demand'!AB38</f>
        <v>9.9739680000000011</v>
      </c>
      <c r="Y15" s="80">
        <f>'8. FP Demand'!AC38</f>
        <v>9.7661770000000008</v>
      </c>
      <c r="Z15" s="80">
        <f>'8. FP Demand'!AD38</f>
        <v>9.5583860000000005</v>
      </c>
      <c r="AA15" s="80">
        <f>'8. FP Demand'!AE38</f>
        <v>9.350595000000002</v>
      </c>
      <c r="AB15" s="80">
        <f>'8. FP Demand'!AF38</f>
        <v>9.1635831000000021</v>
      </c>
      <c r="AC15" s="80">
        <f>'8. FP Demand'!AG38</f>
        <v>8.9765712000000022</v>
      </c>
      <c r="AD15" s="80">
        <f>'8. FP Demand'!AH38</f>
        <v>8.7895593000000023</v>
      </c>
      <c r="AE15" s="80">
        <f>'8. FP Demand'!AI38</f>
        <v>8.6025474000000024</v>
      </c>
      <c r="AF15" s="80">
        <f>'8. FP Demand'!AJ38</f>
        <v>8.4155355000000007</v>
      </c>
    </row>
    <row r="16" spans="1:36" x14ac:dyDescent="0.2">
      <c r="A16" s="78" t="s">
        <v>90</v>
      </c>
      <c r="B16" s="79" t="s">
        <v>91</v>
      </c>
      <c r="C16" s="78" t="s">
        <v>75</v>
      </c>
      <c r="D16" s="80">
        <f>'4. BL SDB'!H3-('3. BL Demand'!H7+'3. BL Demand'!H8+'3. BL Demand'!H9+'3. BL Demand'!H10)-'3. BL Demand'!H38</f>
        <v>1.8927318535403685</v>
      </c>
      <c r="E16" s="80">
        <f>'4. BL SDB'!I3-('3. BL Demand'!I7+'3. BL Demand'!I8+'3. BL Demand'!I9+'3. BL Demand'!I10)-'3. BL Demand'!I38</f>
        <v>1.8927318535403614</v>
      </c>
      <c r="F16" s="80">
        <f>'4. BL SDB'!J3-('3. BL Demand'!J7+'3. BL Demand'!J8+'3. BL Demand'!J9+'3. BL Demand'!J10)-'3. BL Demand'!J38</f>
        <v>1.892731853540365</v>
      </c>
      <c r="G16" s="80">
        <f>'4. BL SDB'!K3-('3. BL Demand'!K7+'3. BL Demand'!K8+'3. BL Demand'!K9+'3. BL Demand'!K10)-'3. BL Demand'!K38</f>
        <v>1.892731853540365</v>
      </c>
      <c r="H16" s="80">
        <f>'4. BL SDB'!L3-('3. BL Demand'!L7+'3. BL Demand'!L8+'3. BL Demand'!L9+'3. BL Demand'!L10)-'3. BL Demand'!L38</f>
        <v>1.8927318535403632</v>
      </c>
      <c r="I16" s="80">
        <f>'4. BL SDB'!M3-('3. BL Demand'!M7+'3. BL Demand'!M8+'3. BL Demand'!M9+'3. BL Demand'!M10)-'3. BL Demand'!M38</f>
        <v>1.8927318535403561</v>
      </c>
      <c r="J16" s="80">
        <f>'4. BL SDB'!N3-('3. BL Demand'!N7+'3. BL Demand'!N8+'3. BL Demand'!N9+'3. BL Demand'!N10)-'3. BL Demand'!N38</f>
        <v>1.8927318535403632</v>
      </c>
      <c r="K16" s="80">
        <f>'4. BL SDB'!O3-('3. BL Demand'!O7+'3. BL Demand'!O8+'3. BL Demand'!O9+'3. BL Demand'!O10)-'3. BL Demand'!O38</f>
        <v>1.8927318535403632</v>
      </c>
      <c r="L16" s="80">
        <f>'4. BL SDB'!P3-('3. BL Demand'!P7+'3. BL Demand'!P8+'3. BL Demand'!P9+'3. BL Demand'!P10)-'3. BL Demand'!P38</f>
        <v>1.8927318535403614</v>
      </c>
      <c r="M16" s="80">
        <f>'4. BL SDB'!Q3-('3. BL Demand'!Q7+'3. BL Demand'!Q8+'3. BL Demand'!Q9+'3. BL Demand'!Q10)-'3. BL Demand'!Q38</f>
        <v>1.8927318535403703</v>
      </c>
      <c r="N16" s="80">
        <f>'4. BL SDB'!R3-('3. BL Demand'!R7+'3. BL Demand'!R8+'3. BL Demand'!R9+'3. BL Demand'!R10)-'3. BL Demand'!R38</f>
        <v>1.8927318535403632</v>
      </c>
      <c r="O16" s="80">
        <f>'4. BL SDB'!S3-('3. BL Demand'!S7+'3. BL Demand'!S8+'3. BL Demand'!S9+'3. BL Demand'!S10)-'3. BL Demand'!S38</f>
        <v>1.8927318535403632</v>
      </c>
      <c r="P16" s="80">
        <f>'4. BL SDB'!T3-('3. BL Demand'!T7+'3. BL Demand'!T8+'3. BL Demand'!T9+'3. BL Demand'!T10)-'3. BL Demand'!T38</f>
        <v>1.8927318535403632</v>
      </c>
      <c r="Q16" s="80">
        <f>'4. BL SDB'!U3-('3. BL Demand'!U7+'3. BL Demand'!U8+'3. BL Demand'!U9+'3. BL Demand'!U10)-'3. BL Demand'!U38</f>
        <v>1.8927318535403543</v>
      </c>
      <c r="R16" s="80">
        <f>'4. BL SDB'!V3-('3. BL Demand'!V7+'3. BL Demand'!V8+'3. BL Demand'!V9+'3. BL Demand'!V10)-'3. BL Demand'!V38</f>
        <v>1.8927318535403632</v>
      </c>
      <c r="S16" s="80">
        <f>'4. BL SDB'!W3-('3. BL Demand'!W7+'3. BL Demand'!W8+'3. BL Demand'!W9+'3. BL Demand'!W10)-'3. BL Demand'!W38</f>
        <v>1.8927318535403561</v>
      </c>
      <c r="T16" s="80">
        <f>'4. BL SDB'!X3-('3. BL Demand'!X7+'3. BL Demand'!X8+'3. BL Demand'!X9+'3. BL Demand'!X10)-'3. BL Demand'!X38</f>
        <v>1.8927318535403614</v>
      </c>
      <c r="U16" s="80">
        <f>'4. BL SDB'!Y3-('3. BL Demand'!Y7+'3. BL Demand'!Y8+'3. BL Demand'!Y9+'3. BL Demand'!Y10)-'3. BL Demand'!Y38</f>
        <v>1.8927318535403632</v>
      </c>
      <c r="V16" s="80">
        <f>'4. BL SDB'!Z3-('3. BL Demand'!Z7+'3. BL Demand'!Z8+'3. BL Demand'!Z9+'3. BL Demand'!Z10)-'3. BL Demand'!Z38</f>
        <v>1.8927318535403614</v>
      </c>
      <c r="W16" s="80">
        <f>'4. BL SDB'!AA3-('3. BL Demand'!AA7+'3. BL Demand'!AA8+'3. BL Demand'!AA9+'3. BL Demand'!AA10)-'3. BL Demand'!AA38</f>
        <v>1.8927318535403614</v>
      </c>
      <c r="X16" s="80">
        <f>'4. BL SDB'!AB3-('3. BL Demand'!AB7+'3. BL Demand'!AB8+'3. BL Demand'!AB9+'3. BL Demand'!AB10)-'3. BL Demand'!AB38</f>
        <v>1.892731853540365</v>
      </c>
      <c r="Y16" s="80">
        <f>'4. BL SDB'!AC3-('3. BL Demand'!AC7+'3. BL Demand'!AC8+'3. BL Demand'!AC9+'3. BL Demand'!AC10)-'3. BL Demand'!AC38</f>
        <v>1.8927318535403632</v>
      </c>
      <c r="Z16" s="80">
        <f>'4. BL SDB'!AD3-('3. BL Demand'!AD7+'3. BL Demand'!AD8+'3. BL Demand'!AD9+'3. BL Demand'!AD10)-'3. BL Demand'!AD38</f>
        <v>1.8927318535403579</v>
      </c>
      <c r="AA16" s="80">
        <f>'4. BL SDB'!AE3-('3. BL Demand'!AE7+'3. BL Demand'!AE8+'3. BL Demand'!AE9+'3. BL Demand'!AE10)-'3. BL Demand'!AE38</f>
        <v>1.8927318535403561</v>
      </c>
      <c r="AB16" s="80">
        <f>'4. BL SDB'!AF3-('3. BL Demand'!AF7+'3. BL Demand'!AF8+'3. BL Demand'!AF9+'3. BL Demand'!AF10)-'3. BL Demand'!AF38</f>
        <v>1.8927318535403632</v>
      </c>
      <c r="AC16" s="80">
        <f>'4. BL SDB'!AG3-('3. BL Demand'!AG7+'3. BL Demand'!AG8+'3. BL Demand'!AG9+'3. BL Demand'!AG10)-'3. BL Demand'!AG38</f>
        <v>1.892731853540365</v>
      </c>
      <c r="AD16" s="80">
        <f>'4. BL SDB'!AH3-('3. BL Demand'!AH7+'3. BL Demand'!AH8+'3. BL Demand'!AH9+'3. BL Demand'!AH10)-'3. BL Demand'!AH38</f>
        <v>1.8927318535403632</v>
      </c>
      <c r="AE16" s="80">
        <f>'4. BL SDB'!AI3-('3. BL Demand'!AI7+'3. BL Demand'!AI8+'3. BL Demand'!AI9+'3. BL Demand'!AI10)-'3. BL Demand'!AI38</f>
        <v>1.8927318535403703</v>
      </c>
      <c r="AF16" s="80">
        <f>'4. BL SDB'!AJ3-('3. BL Demand'!AJ7+'3. BL Demand'!AJ8+'3. BL Demand'!AJ9+'3. BL Demand'!AJ10)-'3. BL Demand'!AJ38</f>
        <v>1.8927318535403632</v>
      </c>
    </row>
    <row r="17" spans="1:32" x14ac:dyDescent="0.2">
      <c r="A17" s="78" t="s">
        <v>92</v>
      </c>
      <c r="B17" s="79" t="s">
        <v>91</v>
      </c>
      <c r="C17" s="78" t="s">
        <v>75</v>
      </c>
      <c r="D17" s="80">
        <f>'9. FP SDB'!H3-('8. FP Demand'!H7+'8. FP Demand'!H8+'8. FP Demand'!H9+'8. FP Demand'!H10)-'8. FP Demand'!H38</f>
        <v>1.8927318535403685</v>
      </c>
      <c r="E17" s="80">
        <f>'9. FP SDB'!I3-('8. FP Demand'!I7+'8. FP Demand'!I8+'8. FP Demand'!I9+'8. FP Demand'!I10)-'8. FP Demand'!I38</f>
        <v>1.8927318535403614</v>
      </c>
      <c r="F17" s="80">
        <f>'9. FP SDB'!J3-('8. FP Demand'!J7+'8. FP Demand'!J8+'8. FP Demand'!J9+'8. FP Demand'!J10)-'8. FP Demand'!J38</f>
        <v>1.892731853540365</v>
      </c>
      <c r="G17" s="80">
        <f>'9. FP SDB'!K3-('8. FP Demand'!K7+'8. FP Demand'!K8+'8. FP Demand'!K9+'8. FP Demand'!K10)-'8. FP Demand'!K38</f>
        <v>1.892731853540365</v>
      </c>
      <c r="H17" s="80">
        <f>'9. FP SDB'!L3-('8. FP Demand'!L7+'8. FP Demand'!L8+'8. FP Demand'!L9+'8. FP Demand'!L10)-'8. FP Demand'!L38</f>
        <v>1.8927318535403632</v>
      </c>
      <c r="I17" s="80">
        <f>'9. FP SDB'!M3-('8. FP Demand'!M7+'8. FP Demand'!M8+'8. FP Demand'!M9+'8. FP Demand'!M10)-'8. FP Demand'!M38</f>
        <v>1.8927318535403561</v>
      </c>
      <c r="J17" s="80">
        <f>'9. FP SDB'!N3-('8. FP Demand'!N7+'8. FP Demand'!N8+'8. FP Demand'!N9+'8. FP Demand'!N10)-'8. FP Demand'!N38</f>
        <v>1.8927318535403632</v>
      </c>
      <c r="K17" s="80">
        <f>'9. FP SDB'!O3-('8. FP Demand'!O7+'8. FP Demand'!O8+'8. FP Demand'!O9+'8. FP Demand'!O10)-'8. FP Demand'!O38</f>
        <v>1.8927318535403632</v>
      </c>
      <c r="L17" s="80">
        <f>'9. FP SDB'!P3-('8. FP Demand'!P7+'8. FP Demand'!P8+'8. FP Demand'!P9+'8. FP Demand'!P10)-'8. FP Demand'!P38</f>
        <v>1.8927318535403614</v>
      </c>
      <c r="M17" s="80">
        <f>'9. FP SDB'!Q3-('8. FP Demand'!Q7+'8. FP Demand'!Q8+'8. FP Demand'!Q9+'8. FP Demand'!Q10)-'8. FP Demand'!Q38</f>
        <v>1.8927318535403668</v>
      </c>
      <c r="N17" s="80">
        <f>'9. FP SDB'!R3-('8. FP Demand'!R7+'8. FP Demand'!R8+'8. FP Demand'!R9+'8. FP Demand'!R10)-'8. FP Demand'!R38</f>
        <v>1.8927318535403703</v>
      </c>
      <c r="O17" s="80">
        <f>'9. FP SDB'!S3-('8. FP Demand'!S7+'8. FP Demand'!S8+'8. FP Demand'!S9+'8. FP Demand'!S10)-'8. FP Demand'!S38</f>
        <v>1.8927318535403597</v>
      </c>
      <c r="P17" s="80">
        <f>'9. FP SDB'!T3-('8. FP Demand'!T7+'8. FP Demand'!T8+'8. FP Demand'!T9+'8. FP Demand'!T10)-'8. FP Demand'!T38</f>
        <v>1.8927318535403579</v>
      </c>
      <c r="Q17" s="80">
        <f>'9. FP SDB'!U3-('8. FP Demand'!U7+'8. FP Demand'!U8+'8. FP Demand'!U9+'8. FP Demand'!U10)-'8. FP Demand'!U38</f>
        <v>1.8927318535403668</v>
      </c>
      <c r="R17" s="80">
        <f>'9. FP SDB'!V3-('8. FP Demand'!V7+'8. FP Demand'!V8+'8. FP Demand'!V9+'8. FP Demand'!V10)-'8. FP Demand'!V38</f>
        <v>1.8927318535403614</v>
      </c>
      <c r="S17" s="80">
        <f>'9. FP SDB'!W3-('8. FP Demand'!W7+'8. FP Demand'!W8+'8. FP Demand'!W9+'8. FP Demand'!W10)-'8. FP Demand'!W38</f>
        <v>1.8927318535403632</v>
      </c>
      <c r="T17" s="80">
        <f>'9. FP SDB'!X3-('8. FP Demand'!X7+'8. FP Demand'!X8+'8. FP Demand'!X9+'8. FP Demand'!X10)-'8. FP Demand'!X38</f>
        <v>1.8927318535403579</v>
      </c>
      <c r="U17" s="80">
        <f>'9. FP SDB'!Y3-('8. FP Demand'!Y7+'8. FP Demand'!Y8+'8. FP Demand'!Y9+'8. FP Demand'!Y10)-'8. FP Demand'!Y38</f>
        <v>1.8927318535403668</v>
      </c>
      <c r="V17" s="80">
        <f>'9. FP SDB'!Z3-('8. FP Demand'!Z7+'8. FP Demand'!Z8+'8. FP Demand'!Z9+'8. FP Demand'!Z10)-'8. FP Demand'!Z38</f>
        <v>1.8927318535403597</v>
      </c>
      <c r="W17" s="80">
        <f>'9. FP SDB'!AA3-('8. FP Demand'!AA7+'8. FP Demand'!AA8+'8. FP Demand'!AA9+'8. FP Demand'!AA10)-'8. FP Demand'!AA38</f>
        <v>1.8927318535403668</v>
      </c>
      <c r="X17" s="80">
        <f>'9. FP SDB'!AB3-('8. FP Demand'!AB7+'8. FP Demand'!AB8+'8. FP Demand'!AB9+'8. FP Demand'!AB10)-'8. FP Demand'!AB38</f>
        <v>1.8927318535403668</v>
      </c>
      <c r="Y17" s="80">
        <f>'9. FP SDB'!AC3-('8. FP Demand'!AC7+'8. FP Demand'!AC8+'8. FP Demand'!AC9+'8. FP Demand'!AC10)-'8. FP Demand'!AC38</f>
        <v>1.8927318535403597</v>
      </c>
      <c r="Z17" s="80">
        <f>'9. FP SDB'!AD3-('8. FP Demand'!AD7+'8. FP Demand'!AD8+'8. FP Demand'!AD9+'8. FP Demand'!AD10)-'8. FP Demand'!AD38</f>
        <v>1.8927318535403668</v>
      </c>
      <c r="AA17" s="80">
        <f>'9. FP SDB'!AE3-('8. FP Demand'!AE7+'8. FP Demand'!AE8+'8. FP Demand'!AE9+'8. FP Demand'!AE10)-'8. FP Demand'!AE38</f>
        <v>1.8927318535403579</v>
      </c>
      <c r="AB17" s="80">
        <f>'9. FP SDB'!AF3-('8. FP Demand'!AF7+'8. FP Demand'!AF8+'8. FP Demand'!AF9+'8. FP Demand'!AF10)-'8. FP Demand'!AF38</f>
        <v>1.8927318535403561</v>
      </c>
      <c r="AC17" s="80">
        <f>'9. FP SDB'!AG3-('8. FP Demand'!AG7+'8. FP Demand'!AG8+'8. FP Demand'!AG9+'8. FP Demand'!AG10)-'8. FP Demand'!AG38</f>
        <v>1.8927318535403685</v>
      </c>
      <c r="AD17" s="80">
        <f>'9. FP SDB'!AH3-('8. FP Demand'!AH7+'8. FP Demand'!AH8+'8. FP Demand'!AH9+'8. FP Demand'!AH10)-'8. FP Demand'!AH38</f>
        <v>1.8927318535403668</v>
      </c>
      <c r="AE17" s="80">
        <f>'9. FP SDB'!AI3-('8. FP Demand'!AI7+'8. FP Demand'!AI8+'8. FP Demand'!AI9+'8. FP Demand'!AI10)-'8. FP Demand'!AI38</f>
        <v>1.892731853540365</v>
      </c>
      <c r="AF17" s="80">
        <f>'9. FP SDB'!AJ3-('8. FP Demand'!AJ7+'8. FP Demand'!AJ8+'8. FP Demand'!AJ9+'8. FP Demand'!AJ10)-'8. FP Demand'!AJ38</f>
        <v>1.8927318535403579</v>
      </c>
    </row>
    <row r="18" spans="1:32" x14ac:dyDescent="0.2">
      <c r="A18" s="78"/>
      <c r="B18" s="82" t="s">
        <v>93</v>
      </c>
      <c r="C18" s="78" t="s">
        <v>75</v>
      </c>
      <c r="D18" s="80">
        <f>D16+D14+D12+D10+D8+D21</f>
        <v>59.630328564621578</v>
      </c>
      <c r="E18" s="80">
        <f t="shared" ref="E18:AB18" si="0">E16+E14+E12+E10+E8+E21</f>
        <v>59.474666892219574</v>
      </c>
      <c r="F18" s="80">
        <f t="shared" si="0"/>
        <v>59.370002506573528</v>
      </c>
      <c r="G18" s="80">
        <f t="shared" si="0"/>
        <v>59.217970634592838</v>
      </c>
      <c r="H18" s="80">
        <f t="shared" si="0"/>
        <v>59.099779324647542</v>
      </c>
      <c r="I18" s="80">
        <f t="shared" si="0"/>
        <v>59.116898804976728</v>
      </c>
      <c r="J18" s="80">
        <f t="shared" si="0"/>
        <v>59.15145971902642</v>
      </c>
      <c r="K18" s="80">
        <f t="shared" si="0"/>
        <v>59.173169704581838</v>
      </c>
      <c r="L18" s="80">
        <f t="shared" si="0"/>
        <v>59.127437748972419</v>
      </c>
      <c r="M18" s="80">
        <f t="shared" si="0"/>
        <v>58.890666951461924</v>
      </c>
      <c r="N18" s="80">
        <f t="shared" si="0"/>
        <v>58.951601302463366</v>
      </c>
      <c r="O18" s="80">
        <f t="shared" si="0"/>
        <v>58.963670665666939</v>
      </c>
      <c r="P18" s="80">
        <f t="shared" si="0"/>
        <v>59.042804914040076</v>
      </c>
      <c r="Q18" s="80">
        <f t="shared" si="0"/>
        <v>59.183988660897391</v>
      </c>
      <c r="R18" s="80">
        <f t="shared" si="0"/>
        <v>59.217190870431921</v>
      </c>
      <c r="S18" s="80">
        <f t="shared" si="0"/>
        <v>59.223693543726796</v>
      </c>
      <c r="T18" s="80">
        <f t="shared" si="0"/>
        <v>59.220876694689842</v>
      </c>
      <c r="U18" s="80">
        <f t="shared" si="0"/>
        <v>59.344685343520553</v>
      </c>
      <c r="V18" s="80">
        <f t="shared" si="0"/>
        <v>59.391967914602354</v>
      </c>
      <c r="W18" s="80">
        <f t="shared" si="0"/>
        <v>59.478378258828897</v>
      </c>
      <c r="X18" s="80">
        <f t="shared" si="0"/>
        <v>59.440152498647798</v>
      </c>
      <c r="Y18" s="80">
        <f t="shared" si="0"/>
        <v>59.613245744664354</v>
      </c>
      <c r="Z18" s="80">
        <f t="shared" si="0"/>
        <v>59.734299294626993</v>
      </c>
      <c r="AA18" s="80">
        <f t="shared" si="0"/>
        <v>59.830930156854905</v>
      </c>
      <c r="AB18" s="80">
        <f t="shared" si="0"/>
        <v>59.987609142671822</v>
      </c>
      <c r="AC18" s="80">
        <f t="shared" ref="AC18:AF18" si="1">AC16+AC14+AC12+AC10+AC8+AC21</f>
        <v>60.048917901350592</v>
      </c>
      <c r="AD18" s="80">
        <f t="shared" si="1"/>
        <v>60.119222372965638</v>
      </c>
      <c r="AE18" s="80">
        <f t="shared" si="1"/>
        <v>60.21298595191432</v>
      </c>
      <c r="AF18" s="80">
        <f t="shared" si="1"/>
        <v>60.375781949477201</v>
      </c>
    </row>
    <row r="19" spans="1:32" x14ac:dyDescent="0.2">
      <c r="A19" s="78"/>
      <c r="B19" s="79" t="s">
        <v>94</v>
      </c>
      <c r="C19" s="78" t="s">
        <v>75</v>
      </c>
      <c r="D19" s="80">
        <f>D9+D11+D13+D15+D17+D22</f>
        <v>59.630328564621571</v>
      </c>
      <c r="E19" s="80">
        <f t="shared" ref="E19:AB19" si="2">E9+E11+E13+E15+E17+E22</f>
        <v>59.474666892219574</v>
      </c>
      <c r="F19" s="80">
        <f t="shared" si="2"/>
        <v>59.370002506573528</v>
      </c>
      <c r="G19" s="80">
        <f t="shared" si="2"/>
        <v>59.217970634592838</v>
      </c>
      <c r="H19" s="80">
        <f t="shared" si="2"/>
        <v>59.099779324647542</v>
      </c>
      <c r="I19" s="80">
        <f t="shared" si="2"/>
        <v>59.116898804976728</v>
      </c>
      <c r="J19" s="80">
        <f t="shared" si="2"/>
        <v>59.151459719026427</v>
      </c>
      <c r="K19" s="80">
        <f t="shared" si="2"/>
        <v>59.173169704581831</v>
      </c>
      <c r="L19" s="80">
        <f t="shared" si="2"/>
        <v>59.127437748972419</v>
      </c>
      <c r="M19" s="80">
        <f t="shared" si="2"/>
        <v>58.45926695146192</v>
      </c>
      <c r="N19" s="80">
        <f t="shared" si="2"/>
        <v>57.338801302463366</v>
      </c>
      <c r="O19" s="80">
        <f t="shared" si="2"/>
        <v>56.17947066566694</v>
      </c>
      <c r="P19" s="80">
        <f t="shared" si="2"/>
        <v>55.498679744304809</v>
      </c>
      <c r="Q19" s="80">
        <f t="shared" si="2"/>
        <v>55.277830361103192</v>
      </c>
      <c r="R19" s="80">
        <f t="shared" si="2"/>
        <v>55.01426395527929</v>
      </c>
      <c r="S19" s="80">
        <f t="shared" si="2"/>
        <v>54.704554053780129</v>
      </c>
      <c r="T19" s="80">
        <f t="shared" si="2"/>
        <v>54.394728811897885</v>
      </c>
      <c r="U19" s="80">
        <f t="shared" si="2"/>
        <v>54.211835382132719</v>
      </c>
      <c r="V19" s="80">
        <f t="shared" si="2"/>
        <v>53.933047805512388</v>
      </c>
      <c r="W19" s="80">
        <f t="shared" si="2"/>
        <v>53.87164337111377</v>
      </c>
      <c r="X19" s="80">
        <f t="shared" si="2"/>
        <v>53.67585084247856</v>
      </c>
      <c r="Y19" s="80">
        <f t="shared" si="2"/>
        <v>53.691060738796665</v>
      </c>
      <c r="Z19" s="80">
        <f t="shared" si="2"/>
        <v>53.653902277837474</v>
      </c>
      <c r="AA19" s="80">
        <f t="shared" si="2"/>
        <v>53.59277204648366</v>
      </c>
      <c r="AB19" s="80">
        <f t="shared" si="2"/>
        <v>53.602986521315252</v>
      </c>
      <c r="AC19" s="80">
        <f t="shared" ref="AC19:AF19" si="3">AC9+AC11+AC13+AC15+AC17+AC22</f>
        <v>53.52742647852498</v>
      </c>
      <c r="AD19" s="80">
        <f t="shared" si="3"/>
        <v>53.460391822639657</v>
      </c>
      <c r="AE19" s="80">
        <f t="shared" si="3"/>
        <v>53.407429607114274</v>
      </c>
      <c r="AF19" s="80">
        <f t="shared" si="3"/>
        <v>53.41360060739072</v>
      </c>
    </row>
    <row r="20" spans="1:32" x14ac:dyDescent="0.2">
      <c r="A20" s="74"/>
      <c r="B20" s="75" t="s">
        <v>95</v>
      </c>
      <c r="C20" s="69"/>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row>
    <row r="21" spans="1:32" x14ac:dyDescent="0.2">
      <c r="A21" s="78" t="s">
        <v>96</v>
      </c>
      <c r="B21" s="83" t="s">
        <v>97</v>
      </c>
      <c r="C21" s="78" t="s">
        <v>75</v>
      </c>
      <c r="D21" s="84">
        <f>'4. BL SDB'!H8</f>
        <v>2.1179687518892671</v>
      </c>
      <c r="E21" s="84">
        <f>'4. BL SDB'!I8</f>
        <v>2.032459193209597</v>
      </c>
      <c r="F21" s="84">
        <f>'4. BL SDB'!J8</f>
        <v>1.997771321640029</v>
      </c>
      <c r="G21" s="84">
        <f>'4. BL SDB'!K8</f>
        <v>1.8779043600550931</v>
      </c>
      <c r="H21" s="84">
        <f>'4. BL SDB'!L8</f>
        <v>1.775521348353104</v>
      </c>
      <c r="I21" s="84">
        <f>'4. BL SDB'!M8</f>
        <v>1.7165695780810479</v>
      </c>
      <c r="J21" s="84">
        <f>'4. BL SDB'!N8</f>
        <v>1.6878621619506009</v>
      </c>
      <c r="K21" s="84">
        <f>'4. BL SDB'!O8</f>
        <v>1.63594446230605</v>
      </c>
      <c r="L21" s="84">
        <f>'4. BL SDB'!P8</f>
        <v>1.547707353087044</v>
      </c>
      <c r="M21" s="84">
        <f>'4. BL SDB'!Q8</f>
        <v>1.219938170432344</v>
      </c>
      <c r="N21" s="84">
        <f>'4. BL SDB'!R8</f>
        <v>1.2088469652130309</v>
      </c>
      <c r="O21" s="84">
        <f>'4. BL SDB'!S8</f>
        <v>1.1407337859342901</v>
      </c>
      <c r="P21" s="84">
        <f>'4. BL SDB'!T8</f>
        <v>1.1595762662522739</v>
      </c>
      <c r="Q21" s="84">
        <f>'4. BL SDB'!U8</f>
        <v>1.1773440264908761</v>
      </c>
      <c r="R21" s="84">
        <f>'4. BL SDB'!V8</f>
        <v>1.176087309579102</v>
      </c>
      <c r="S21" s="84">
        <f>'4. BL SDB'!W8</f>
        <v>1.1577833157227779</v>
      </c>
      <c r="T21" s="84">
        <f>'4. BL SDB'!X8</f>
        <v>1.151509664145659</v>
      </c>
      <c r="U21" s="84">
        <f>'4. BL SDB'!Y8</f>
        <v>1.2137908535752571</v>
      </c>
      <c r="V21" s="84">
        <f>'4. BL SDB'!Z8</f>
        <v>1.2309608920861821</v>
      </c>
      <c r="W21" s="84">
        <f>'4. BL SDB'!AA8</f>
        <v>1.255352055310472</v>
      </c>
      <c r="X21" s="84">
        <f>'4. BL SDB'!AB8</f>
        <v>1.1733271385714581</v>
      </c>
      <c r="Y21" s="84">
        <f>'4. BL SDB'!AC8</f>
        <v>1.2488652800775739</v>
      </c>
      <c r="Z21" s="84">
        <f>'4. BL SDB'!AD8</f>
        <v>1.3015253412804071</v>
      </c>
      <c r="AA21" s="84">
        <f>'4. BL SDB'!AE8</f>
        <v>1.3250256920760279</v>
      </c>
      <c r="AB21" s="84">
        <f>'4. BL SDB'!AF8</f>
        <v>1.4332657204205741</v>
      </c>
      <c r="AC21" s="84">
        <f>'4. BL SDB'!AG8</f>
        <v>1.38905249667778</v>
      </c>
      <c r="AD21" s="84">
        <f>'4. BL SDB'!AH8</f>
        <v>1.3781424012899259</v>
      </c>
      <c r="AE21" s="84">
        <f>'4. BL SDB'!AI8</f>
        <v>1.389607399135504</v>
      </c>
      <c r="AF21" s="84">
        <f>'4. BL SDB'!AJ8</f>
        <v>1.4891389150503189</v>
      </c>
    </row>
    <row r="22" spans="1:32" x14ac:dyDescent="0.2">
      <c r="A22" s="78" t="s">
        <v>98</v>
      </c>
      <c r="B22" s="83" t="s">
        <v>97</v>
      </c>
      <c r="C22" s="78" t="s">
        <v>75</v>
      </c>
      <c r="D22" s="84">
        <f>'9. FP SDB'!H8</f>
        <v>2.1179687518892671</v>
      </c>
      <c r="E22" s="84">
        <f>'9. FP SDB'!I8</f>
        <v>2.032459193209597</v>
      </c>
      <c r="F22" s="84">
        <f>'9. FP SDB'!J8</f>
        <v>1.997771321640029</v>
      </c>
      <c r="G22" s="84">
        <f>'9. FP SDB'!K8</f>
        <v>1.8779043600550931</v>
      </c>
      <c r="H22" s="84">
        <f>'9. FP SDB'!L8</f>
        <v>1.775521348353104</v>
      </c>
      <c r="I22" s="84">
        <f>'9. FP SDB'!M8</f>
        <v>1.7165695780810479</v>
      </c>
      <c r="J22" s="84">
        <f>'9. FP SDB'!N8</f>
        <v>1.6878621619506009</v>
      </c>
      <c r="K22" s="84">
        <f>'9. FP SDB'!O8</f>
        <v>1.63594446230605</v>
      </c>
      <c r="L22" s="84">
        <f>'9. FP SDB'!P8</f>
        <v>1.547707353087044</v>
      </c>
      <c r="M22" s="84">
        <f>'9. FP SDB'!Q8</f>
        <v>1.219938170432344</v>
      </c>
      <c r="N22" s="84">
        <f>'9. FP SDB'!R8</f>
        <v>1.2088469652130309</v>
      </c>
      <c r="O22" s="84">
        <f>'9. FP SDB'!S8</f>
        <v>1.1407337859342901</v>
      </c>
      <c r="P22" s="84">
        <f>'9. FP SDB'!T8</f>
        <v>1.1595762662522739</v>
      </c>
      <c r="Q22" s="84">
        <f>'9. FP SDB'!U8</f>
        <v>1.1773440264908761</v>
      </c>
      <c r="R22" s="84">
        <f>'9. FP SDB'!V8</f>
        <v>1.176087309579102</v>
      </c>
      <c r="S22" s="84">
        <f>'9. FP SDB'!W8</f>
        <v>1.1577833157227779</v>
      </c>
      <c r="T22" s="84">
        <f>'9. FP SDB'!X8</f>
        <v>1.151509664145659</v>
      </c>
      <c r="U22" s="84">
        <f>'9. FP SDB'!Y8</f>
        <v>1.2137908535752571</v>
      </c>
      <c r="V22" s="84">
        <f>'9. FP SDB'!Z8</f>
        <v>1.2309608920861821</v>
      </c>
      <c r="W22" s="84">
        <f>'9. FP SDB'!AA8</f>
        <v>1.255352055310472</v>
      </c>
      <c r="X22" s="84">
        <f>'9. FP SDB'!AB8</f>
        <v>1.1733271385714581</v>
      </c>
      <c r="Y22" s="84">
        <f>'9. FP SDB'!AC8</f>
        <v>1.2488652800775739</v>
      </c>
      <c r="Z22" s="84">
        <f>'9. FP SDB'!AD8</f>
        <v>1.3015253412804071</v>
      </c>
      <c r="AA22" s="84">
        <f>'9. FP SDB'!AE8</f>
        <v>1.3250256920760279</v>
      </c>
      <c r="AB22" s="84">
        <f>'9. FP SDB'!AF8</f>
        <v>1.4332657204205741</v>
      </c>
      <c r="AC22" s="84">
        <f>'9. FP SDB'!AG8</f>
        <v>1.38905249667778</v>
      </c>
      <c r="AD22" s="84">
        <f>'9. FP SDB'!AH8</f>
        <v>1.3781424012899259</v>
      </c>
      <c r="AE22" s="84">
        <f>'9. FP SDB'!AI8</f>
        <v>1.389607399135504</v>
      </c>
      <c r="AF22" s="84">
        <f>'9. FP SDB'!AJ8</f>
        <v>1.4891389150503189</v>
      </c>
    </row>
    <row r="23" spans="1:32" x14ac:dyDescent="0.2">
      <c r="A23" s="78" t="s">
        <v>99</v>
      </c>
      <c r="B23" s="79" t="s">
        <v>100</v>
      </c>
      <c r="C23" s="78" t="s">
        <v>75</v>
      </c>
      <c r="D23" s="80">
        <f>'4. BL SDB'!H9</f>
        <v>9.1946401872676802</v>
      </c>
      <c r="E23" s="80">
        <f>'4. BL SDB'!I9</f>
        <v>9.2647923009900168</v>
      </c>
      <c r="F23" s="80">
        <f>'4. BL SDB'!J9</f>
        <v>9.3347688150665036</v>
      </c>
      <c r="G23" s="80">
        <f>'4. BL SDB'!K9</f>
        <v>9.3669337254622462</v>
      </c>
      <c r="H23" s="80">
        <f>'4. BL SDB'!L9</f>
        <v>9.3827420237055534</v>
      </c>
      <c r="I23" s="80">
        <f>'4. BL SDB'!M9</f>
        <v>9.3066707731043152</v>
      </c>
      <c r="J23" s="80">
        <f>'4. BL SDB'!N9</f>
        <v>9.2434024429241646</v>
      </c>
      <c r="K23" s="80">
        <f>'4. BL SDB'!O9</f>
        <v>9.1697747577242126</v>
      </c>
      <c r="L23" s="80">
        <f>'4. BL SDB'!P9</f>
        <v>9.1272696041146162</v>
      </c>
      <c r="M23" s="80">
        <f>'4. BL SDB'!Q9</f>
        <v>9.0362712189704126</v>
      </c>
      <c r="N23" s="80">
        <f>'4. BL SDB'!R9</f>
        <v>8.9642456627496685</v>
      </c>
      <c r="O23" s="80">
        <f>'4. BL SDB'!S9</f>
        <v>8.884063120267335</v>
      </c>
      <c r="P23" s="80">
        <f>'4. BL SDB'!T9</f>
        <v>8.8237713522121908</v>
      </c>
      <c r="Q23" s="80">
        <f>'4. BL SDB'!U9</f>
        <v>8.7003553655934809</v>
      </c>
      <c r="R23" s="80">
        <f>'4. BL SDB'!V9</f>
        <v>8.6658964391471756</v>
      </c>
      <c r="S23" s="80">
        <f>'4. BL SDB'!W9</f>
        <v>8.6410897719959721</v>
      </c>
      <c r="T23" s="80">
        <f>'4. BL SDB'!X9</f>
        <v>8.6376329694558152</v>
      </c>
      <c r="U23" s="80">
        <f>'4. BL SDB'!Y9</f>
        <v>8.5761055100546955</v>
      </c>
      <c r="V23" s="80">
        <f>'4. BL SDB'!Z9</f>
        <v>8.5459929774838201</v>
      </c>
      <c r="W23" s="80">
        <f>'4. BL SDB'!AA9</f>
        <v>8.483973796481564</v>
      </c>
      <c r="X23" s="80">
        <f>'4. BL SDB'!AB9</f>
        <v>8.4401746399236544</v>
      </c>
      <c r="Y23" s="80">
        <f>'4. BL SDB'!AC9</f>
        <v>8.3426195354132133</v>
      </c>
      <c r="Z23" s="80">
        <f>'4. BL SDB'!AD9</f>
        <v>8.2742260466534105</v>
      </c>
      <c r="AA23" s="80">
        <f>'4. BL SDB'!AE9</f>
        <v>8.2010955352211141</v>
      </c>
      <c r="AB23" s="80">
        <f>'4. BL SDB'!AF9</f>
        <v>8.1526565777487434</v>
      </c>
      <c r="AC23" s="80">
        <f>'4. BL SDB'!AG9</f>
        <v>8.0471345953271793</v>
      </c>
      <c r="AD23" s="80">
        <f>'4. BL SDB'!AH9</f>
        <v>7.9659200283242768</v>
      </c>
      <c r="AE23" s="80">
        <f>'4. BL SDB'!AI9</f>
        <v>7.8836214472211807</v>
      </c>
      <c r="AF23" s="80">
        <f>'4. BL SDB'!AJ9</f>
        <v>7.8203569655731116</v>
      </c>
    </row>
    <row r="24" spans="1:32" ht="14.45" customHeight="1" x14ac:dyDescent="0.2">
      <c r="A24" s="78" t="s">
        <v>101</v>
      </c>
      <c r="B24" s="79" t="s">
        <v>100</v>
      </c>
      <c r="C24" s="78" t="s">
        <v>75</v>
      </c>
      <c r="D24" s="80">
        <f>'9. FP SDB'!H9</f>
        <v>9.1946401872676802</v>
      </c>
      <c r="E24" s="80">
        <f>'9. FP SDB'!I9</f>
        <v>9.2647923009900168</v>
      </c>
      <c r="F24" s="80">
        <f>'9. FP SDB'!J9</f>
        <v>9.3347688150665036</v>
      </c>
      <c r="G24" s="80">
        <f>'9. FP SDB'!K9</f>
        <v>9.3669337254622462</v>
      </c>
      <c r="H24" s="80">
        <f>'9. FP SDB'!L9</f>
        <v>9.3827420237055534</v>
      </c>
      <c r="I24" s="80">
        <f>'9. FP SDB'!M9</f>
        <v>9.3066707731043152</v>
      </c>
      <c r="J24" s="80">
        <f>'9. FP SDB'!N9</f>
        <v>9.2434024429241646</v>
      </c>
      <c r="K24" s="80">
        <f>'9. FP SDB'!O9</f>
        <v>9.1697747577242126</v>
      </c>
      <c r="L24" s="80">
        <f>'9. FP SDB'!P9</f>
        <v>9.1272696041146162</v>
      </c>
      <c r="M24" s="80">
        <f>'9. FP SDB'!Q9</f>
        <v>9.4676712189704162</v>
      </c>
      <c r="N24" s="80">
        <f>'9. FP SDB'!R9</f>
        <v>10.577045662749661</v>
      </c>
      <c r="O24" s="80">
        <f>'9. FP SDB'!S9</f>
        <v>11.668263120267341</v>
      </c>
      <c r="P24" s="80">
        <f>'9. FP SDB'!T9</f>
        <v>12.367896521947443</v>
      </c>
      <c r="Q24" s="80">
        <f>'9. FP SDB'!U9</f>
        <v>12.606513665387681</v>
      </c>
      <c r="R24" s="80">
        <f>'9. FP SDB'!V9</f>
        <v>12.868823354299806</v>
      </c>
      <c r="S24" s="80">
        <f>'9. FP SDB'!W9</f>
        <v>13.160229261942646</v>
      </c>
      <c r="T24" s="80">
        <f>'9. FP SDB'!X9</f>
        <v>13.463780852247758</v>
      </c>
      <c r="U24" s="80">
        <f>'9. FP SDB'!Y9</f>
        <v>13.708955471442529</v>
      </c>
      <c r="V24" s="80">
        <f>'9. FP SDB'!Z9</f>
        <v>14.004913086573787</v>
      </c>
      <c r="W24" s="80">
        <f>'9. FP SDB'!AA9</f>
        <v>14.090708684196699</v>
      </c>
      <c r="X24" s="80">
        <f>'9. FP SDB'!AB9</f>
        <v>14.204476296092892</v>
      </c>
      <c r="Y24" s="80">
        <f>'9. FP SDB'!AC9</f>
        <v>14.264804541280903</v>
      </c>
      <c r="Z24" s="80">
        <f>'9. FP SDB'!AD9</f>
        <v>14.354623063442929</v>
      </c>
      <c r="AA24" s="80">
        <f>'9. FP SDB'!AE9</f>
        <v>14.439253645592359</v>
      </c>
      <c r="AB24" s="80">
        <f>'9. FP SDB'!AF9</f>
        <v>14.537279199105313</v>
      </c>
      <c r="AC24" s="80">
        <f>'9. FP SDB'!AG9</f>
        <v>14.568626018152791</v>
      </c>
      <c r="AD24" s="80">
        <f>'9. FP SDB'!AH9</f>
        <v>14.624750578650264</v>
      </c>
      <c r="AE24" s="80">
        <f>'9. FP SDB'!AI9</f>
        <v>14.689177792021233</v>
      </c>
      <c r="AF24" s="80">
        <f>'9. FP SDB'!AJ9</f>
        <v>14.782538307659593</v>
      </c>
    </row>
    <row r="25" spans="1:32" x14ac:dyDescent="0.2">
      <c r="A25" s="85"/>
      <c r="B25" s="85"/>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row>
    <row r="26" spans="1:32" x14ac:dyDescent="0.2">
      <c r="A26" s="63"/>
      <c r="B26" s="63"/>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row>
    <row r="27" spans="1:32" ht="15.75" x14ac:dyDescent="0.25">
      <c r="A27" s="87" t="s">
        <v>102</v>
      </c>
      <c r="B27" s="63"/>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row>
    <row r="28" spans="1:32" ht="45" x14ac:dyDescent="0.2">
      <c r="A28" s="88"/>
      <c r="B28" s="89"/>
      <c r="C28" s="90" t="str">
        <f t="shared" ref="C28:AA28" si="4">H3</f>
        <v>2020-21</v>
      </c>
      <c r="D28" s="90" t="str">
        <f t="shared" si="4"/>
        <v>2021-22</v>
      </c>
      <c r="E28" s="90" t="str">
        <f t="shared" si="4"/>
        <v>2022-23</v>
      </c>
      <c r="F28" s="90" t="str">
        <f t="shared" si="4"/>
        <v>2023-24</v>
      </c>
      <c r="G28" s="90" t="str">
        <f t="shared" si="4"/>
        <v>2024-25</v>
      </c>
      <c r="H28" s="90" t="str">
        <f t="shared" si="4"/>
        <v>2025-26</v>
      </c>
      <c r="I28" s="90" t="str">
        <f t="shared" si="4"/>
        <v>2026-27</v>
      </c>
      <c r="J28" s="90" t="str">
        <f t="shared" si="4"/>
        <v>2027-28</v>
      </c>
      <c r="K28" s="90" t="str">
        <f t="shared" si="4"/>
        <v>2028-29</v>
      </c>
      <c r="L28" s="90" t="str">
        <f t="shared" si="4"/>
        <v>2029-30</v>
      </c>
      <c r="M28" s="90" t="str">
        <f t="shared" si="4"/>
        <v>2030-31</v>
      </c>
      <c r="N28" s="90" t="str">
        <f t="shared" si="4"/>
        <v>2031-32</v>
      </c>
      <c r="O28" s="90" t="str">
        <f t="shared" si="4"/>
        <v>2032-33</v>
      </c>
      <c r="P28" s="90" t="str">
        <f t="shared" si="4"/>
        <v>2033-34</v>
      </c>
      <c r="Q28" s="90" t="str">
        <f t="shared" si="4"/>
        <v>2034-35</v>
      </c>
      <c r="R28" s="90" t="str">
        <f t="shared" si="4"/>
        <v>2035-36</v>
      </c>
      <c r="S28" s="90" t="str">
        <f t="shared" si="4"/>
        <v>2036-37</v>
      </c>
      <c r="T28" s="90" t="str">
        <f t="shared" si="4"/>
        <v>2037-38</v>
      </c>
      <c r="U28" s="90" t="str">
        <f t="shared" si="4"/>
        <v>2038-39</v>
      </c>
      <c r="V28" s="90" t="str">
        <f t="shared" si="4"/>
        <v>2039-40</v>
      </c>
      <c r="W28" s="90" t="str">
        <f t="shared" si="4"/>
        <v>2040-41</v>
      </c>
      <c r="X28" s="90" t="str">
        <f t="shared" si="4"/>
        <v>2041-42</v>
      </c>
      <c r="Y28" s="90" t="str">
        <f t="shared" si="4"/>
        <v>2042-43</v>
      </c>
      <c r="Z28" s="90" t="str">
        <f t="shared" si="4"/>
        <v>2043-44</v>
      </c>
      <c r="AA28" s="90" t="str">
        <f t="shared" si="4"/>
        <v>2044-45</v>
      </c>
      <c r="AB28" s="91"/>
    </row>
    <row r="29" spans="1:32" x14ac:dyDescent="0.2">
      <c r="A29" s="92"/>
      <c r="B29" s="93" t="s">
        <v>107</v>
      </c>
      <c r="C29" s="94">
        <f>'4. BL SDB'!L10</f>
        <v>7.6072206753524494</v>
      </c>
      <c r="D29" s="94">
        <f>'4. BL SDB'!M10</f>
        <v>7.5901011950232675</v>
      </c>
      <c r="E29" s="94">
        <f>'4. BL SDB'!N10</f>
        <v>7.5555402809735632</v>
      </c>
      <c r="F29" s="94">
        <f>'4. BL SDB'!O10</f>
        <v>7.5338302954181628</v>
      </c>
      <c r="G29" s="94">
        <f>'4. BL SDB'!P10</f>
        <v>7.5795622510275722</v>
      </c>
      <c r="H29" s="94">
        <f>'4. BL SDB'!Q10</f>
        <v>7.8163330485380689</v>
      </c>
      <c r="I29" s="94">
        <f>'4. BL SDB'!R10</f>
        <v>7.7553986975366378</v>
      </c>
      <c r="J29" s="94">
        <f>'4. BL SDB'!S10</f>
        <v>7.7433293343330449</v>
      </c>
      <c r="K29" s="94">
        <f>'4. BL SDB'!T10</f>
        <v>7.6641950859599168</v>
      </c>
      <c r="L29" s="94">
        <f>'4. BL SDB'!U10</f>
        <v>7.523011339102605</v>
      </c>
      <c r="M29" s="94">
        <f>'4. BL SDB'!V10</f>
        <v>7.4898091295680738</v>
      </c>
      <c r="N29" s="94">
        <f>'4. BL SDB'!W10</f>
        <v>7.4833064562731941</v>
      </c>
      <c r="O29" s="94">
        <f>'4. BL SDB'!X10</f>
        <v>7.4861233053101559</v>
      </c>
      <c r="P29" s="94">
        <f>'4. BL SDB'!Y10</f>
        <v>7.3623146564794384</v>
      </c>
      <c r="Q29" s="94">
        <f>'4. BL SDB'!Z10</f>
        <v>7.3150320853976378</v>
      </c>
      <c r="R29" s="94">
        <f>'4. BL SDB'!AA10</f>
        <v>7.228621741171092</v>
      </c>
      <c r="S29" s="94">
        <f>'4. BL SDB'!AB10</f>
        <v>7.2668475013521965</v>
      </c>
      <c r="T29" s="94">
        <f>'4. BL SDB'!AC10</f>
        <v>7.0937542553356394</v>
      </c>
      <c r="U29" s="94">
        <f>'4. BL SDB'!AD10</f>
        <v>6.9727007053730032</v>
      </c>
      <c r="V29" s="94">
        <f>'4. BL SDB'!AE10</f>
        <v>6.8760698431450864</v>
      </c>
      <c r="W29" s="94">
        <f>'4. BL SDB'!AF10</f>
        <v>6.7193908573281691</v>
      </c>
      <c r="X29" s="94">
        <f>'4. BL SDB'!AG10</f>
        <v>6.6580820986493991</v>
      </c>
      <c r="Y29" s="94">
        <f>'4. BL SDB'!AH10</f>
        <v>6.5877776270343507</v>
      </c>
      <c r="Z29" s="94">
        <f>'4. BL SDB'!AI10</f>
        <v>6.4940140480856767</v>
      </c>
      <c r="AA29" s="94">
        <f>'4. BL SDB'!AJ10</f>
        <v>6.3312180505227929</v>
      </c>
      <c r="AB29" s="95"/>
    </row>
    <row r="30" spans="1:32" x14ac:dyDescent="0.2">
      <c r="A30" s="63"/>
      <c r="B30" s="63"/>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row>
    <row r="31" spans="1:32" x14ac:dyDescent="0.2">
      <c r="A31" s="63"/>
      <c r="B31" s="63"/>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row>
    <row r="32" spans="1:32" x14ac:dyDescent="0.2">
      <c r="A32" s="63"/>
      <c r="B32" s="63"/>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row>
    <row r="33" spans="1:28" x14ac:dyDescent="0.2">
      <c r="A33" s="96"/>
      <c r="B33" s="96"/>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row>
    <row r="34" spans="1:28" x14ac:dyDescent="0.2">
      <c r="A34" s="96"/>
      <c r="B34" s="96"/>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row>
    <row r="35" spans="1:28" x14ac:dyDescent="0.2">
      <c r="A35" s="96"/>
      <c r="B35" s="96"/>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row>
    <row r="36" spans="1:28" x14ac:dyDescent="0.2">
      <c r="A36" s="96"/>
      <c r="B36" s="96"/>
      <c r="C36" s="97"/>
      <c r="D36" s="97"/>
      <c r="E36" s="97"/>
      <c r="F36" s="97"/>
      <c r="G36" s="97"/>
      <c r="H36" s="97"/>
      <c r="I36" s="97"/>
      <c r="J36" s="97"/>
      <c r="K36" s="97"/>
      <c r="L36" s="98"/>
      <c r="M36" s="97"/>
      <c r="N36" s="99"/>
      <c r="O36" s="97"/>
      <c r="P36" s="100"/>
      <c r="Q36" s="97"/>
      <c r="R36" s="97"/>
      <c r="S36" s="97"/>
      <c r="T36" s="97"/>
      <c r="U36" s="97"/>
      <c r="V36" s="97"/>
      <c r="W36" s="97"/>
      <c r="X36" s="97"/>
      <c r="Y36" s="97"/>
      <c r="Z36" s="97"/>
      <c r="AA36" s="97"/>
      <c r="AB36" s="97"/>
    </row>
    <row r="37" spans="1:28" x14ac:dyDescent="0.2">
      <c r="A37" s="96"/>
      <c r="B37" s="96"/>
      <c r="C37" s="97"/>
      <c r="D37" s="97"/>
      <c r="E37" s="97"/>
      <c r="F37" s="97"/>
      <c r="G37" s="97"/>
      <c r="H37" s="97"/>
      <c r="I37" s="97"/>
      <c r="J37" s="97"/>
      <c r="K37" s="97"/>
      <c r="L37" s="98"/>
      <c r="M37" s="97"/>
      <c r="N37" s="99"/>
      <c r="O37" s="97"/>
      <c r="P37" s="100"/>
      <c r="Q37" s="97"/>
      <c r="R37" s="97"/>
      <c r="S37" s="97"/>
      <c r="T37" s="97"/>
      <c r="U37" s="97"/>
      <c r="V37" s="97"/>
      <c r="W37" s="97"/>
      <c r="X37" s="97"/>
      <c r="Y37" s="97"/>
      <c r="Z37" s="97"/>
      <c r="AA37" s="97"/>
      <c r="AB37" s="97"/>
    </row>
    <row r="38" spans="1:28" x14ac:dyDescent="0.2">
      <c r="A38" s="96"/>
      <c r="B38" s="96"/>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row>
    <row r="39" spans="1:28" x14ac:dyDescent="0.2">
      <c r="A39" s="63"/>
      <c r="B39" s="63"/>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row>
    <row r="40" spans="1:28" x14ac:dyDescent="0.2">
      <c r="A40" s="63"/>
      <c r="B40" s="63"/>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row>
    <row r="41" spans="1:28" x14ac:dyDescent="0.2">
      <c r="A41" s="63"/>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row>
    <row r="42" spans="1:28" x14ac:dyDescent="0.2">
      <c r="A42" s="63"/>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row>
    <row r="43" spans="1:28" x14ac:dyDescent="0.2">
      <c r="A43" s="63"/>
      <c r="B43" s="63"/>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row>
    <row r="44" spans="1:28" x14ac:dyDescent="0.2">
      <c r="A44" s="63"/>
      <c r="B44" s="63"/>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row>
    <row r="45" spans="1:28" x14ac:dyDescent="0.2">
      <c r="A45" s="63"/>
      <c r="B45" s="63"/>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row>
    <row r="46" spans="1:28" x14ac:dyDescent="0.2">
      <c r="A46" s="63"/>
      <c r="B46" s="63"/>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row>
    <row r="47" spans="1:28" x14ac:dyDescent="0.2">
      <c r="A47" s="63"/>
      <c r="B47" s="63"/>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row>
    <row r="48" spans="1:28" x14ac:dyDescent="0.2">
      <c r="A48" s="63"/>
      <c r="B48" s="63"/>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row>
    <row r="49" spans="1:28" x14ac:dyDescent="0.2">
      <c r="A49" s="63"/>
      <c r="B49" s="63"/>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row>
    <row r="50" spans="1:28" x14ac:dyDescent="0.2">
      <c r="A50" s="63"/>
      <c r="B50" s="63"/>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row>
    <row r="51" spans="1:28" x14ac:dyDescent="0.2">
      <c r="A51" s="63"/>
      <c r="B51" s="63"/>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row>
    <row r="52" spans="1:28" x14ac:dyDescent="0.2">
      <c r="A52" s="63"/>
      <c r="B52" s="63"/>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row>
    <row r="53" spans="1:28" x14ac:dyDescent="0.2">
      <c r="A53" s="63"/>
      <c r="B53" s="63"/>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row>
    <row r="54" spans="1:28" x14ac:dyDescent="0.2">
      <c r="A54" s="63"/>
      <c r="B54" s="63"/>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row>
    <row r="55" spans="1:28" x14ac:dyDescent="0.2">
      <c r="A55" s="63"/>
      <c r="B55" s="63"/>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row>
    <row r="56" spans="1:28" x14ac:dyDescent="0.2">
      <c r="A56" s="101"/>
      <c r="B56" s="101"/>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row>
    <row r="57" spans="1:28" x14ac:dyDescent="0.2">
      <c r="A57" s="101"/>
      <c r="B57" s="101"/>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row>
    <row r="58" spans="1:28" x14ac:dyDescent="0.2">
      <c r="A58" s="101"/>
      <c r="B58" s="101"/>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row>
    <row r="59" spans="1:28" x14ac:dyDescent="0.2">
      <c r="A59" s="63"/>
      <c r="B59" s="103"/>
      <c r="C59" s="104"/>
      <c r="D59" s="104"/>
      <c r="E59" s="104"/>
      <c r="F59" s="104"/>
      <c r="G59" s="104"/>
      <c r="H59" s="104"/>
      <c r="I59" s="64"/>
      <c r="J59" s="64"/>
      <c r="K59" s="64"/>
      <c r="L59" s="64"/>
      <c r="M59" s="64"/>
      <c r="N59" s="64"/>
      <c r="O59" s="64"/>
      <c r="P59" s="64"/>
      <c r="Q59" s="64"/>
      <c r="R59" s="64"/>
      <c r="S59" s="64"/>
      <c r="T59" s="64"/>
      <c r="U59" s="64"/>
      <c r="V59" s="64"/>
      <c r="W59" s="64"/>
      <c r="X59" s="64"/>
      <c r="Y59" s="64"/>
      <c r="Z59" s="64"/>
      <c r="AA59" s="64"/>
      <c r="AB59" s="64"/>
    </row>
    <row r="60" spans="1:28" x14ac:dyDescent="0.2">
      <c r="A60" s="101"/>
      <c r="B60" s="101"/>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row>
    <row r="61" spans="1:28" x14ac:dyDescent="0.2">
      <c r="A61" s="101"/>
      <c r="B61" s="101"/>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row>
    <row r="62" spans="1:28" ht="15.75" x14ac:dyDescent="0.25">
      <c r="A62" s="87" t="s">
        <v>108</v>
      </c>
      <c r="B62" s="63"/>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row>
    <row r="63" spans="1:28" ht="45" x14ac:dyDescent="0.2">
      <c r="A63" s="105"/>
      <c r="B63" s="106"/>
      <c r="C63" s="90" t="str">
        <f t="shared" ref="C63:AA63" si="5">H3</f>
        <v>2020-21</v>
      </c>
      <c r="D63" s="90" t="str">
        <f t="shared" si="5"/>
        <v>2021-22</v>
      </c>
      <c r="E63" s="90" t="str">
        <f t="shared" si="5"/>
        <v>2022-23</v>
      </c>
      <c r="F63" s="90" t="str">
        <f t="shared" si="5"/>
        <v>2023-24</v>
      </c>
      <c r="G63" s="90" t="str">
        <f t="shared" si="5"/>
        <v>2024-25</v>
      </c>
      <c r="H63" s="90" t="str">
        <f t="shared" si="5"/>
        <v>2025-26</v>
      </c>
      <c r="I63" s="90" t="str">
        <f t="shared" si="5"/>
        <v>2026-27</v>
      </c>
      <c r="J63" s="90" t="str">
        <f t="shared" si="5"/>
        <v>2027-28</v>
      </c>
      <c r="K63" s="90" t="str">
        <f t="shared" si="5"/>
        <v>2028-29</v>
      </c>
      <c r="L63" s="90" t="str">
        <f t="shared" si="5"/>
        <v>2029-30</v>
      </c>
      <c r="M63" s="90" t="str">
        <f t="shared" si="5"/>
        <v>2030-31</v>
      </c>
      <c r="N63" s="90" t="str">
        <f t="shared" si="5"/>
        <v>2031-32</v>
      </c>
      <c r="O63" s="90" t="str">
        <f t="shared" si="5"/>
        <v>2032-33</v>
      </c>
      <c r="P63" s="90" t="str">
        <f t="shared" si="5"/>
        <v>2033-34</v>
      </c>
      <c r="Q63" s="90" t="str">
        <f t="shared" si="5"/>
        <v>2034-35</v>
      </c>
      <c r="R63" s="90" t="str">
        <f t="shared" si="5"/>
        <v>2035-36</v>
      </c>
      <c r="S63" s="90" t="str">
        <f t="shared" si="5"/>
        <v>2036-37</v>
      </c>
      <c r="T63" s="90" t="str">
        <f t="shared" si="5"/>
        <v>2037-38</v>
      </c>
      <c r="U63" s="90" t="str">
        <f t="shared" si="5"/>
        <v>2038-39</v>
      </c>
      <c r="V63" s="90" t="str">
        <f t="shared" si="5"/>
        <v>2039-40</v>
      </c>
      <c r="W63" s="90" t="str">
        <f t="shared" si="5"/>
        <v>2040-41</v>
      </c>
      <c r="X63" s="90" t="str">
        <f t="shared" si="5"/>
        <v>2041-42</v>
      </c>
      <c r="Y63" s="90" t="str">
        <f t="shared" si="5"/>
        <v>2042-43</v>
      </c>
      <c r="Z63" s="90" t="str">
        <f t="shared" si="5"/>
        <v>2043-44</v>
      </c>
      <c r="AA63" s="90" t="str">
        <f t="shared" si="5"/>
        <v>2044-45</v>
      </c>
      <c r="AB63" s="107"/>
    </row>
    <row r="64" spans="1:28" x14ac:dyDescent="0.2">
      <c r="A64" s="108"/>
      <c r="B64" s="93" t="s">
        <v>107</v>
      </c>
      <c r="C64" s="94">
        <f>'9. FP SDB'!L10</f>
        <v>7.6072206753524494</v>
      </c>
      <c r="D64" s="94">
        <f>'9. FP SDB'!M10</f>
        <v>7.5901011950232675</v>
      </c>
      <c r="E64" s="94">
        <f>'9. FP SDB'!N10</f>
        <v>7.5555402809735632</v>
      </c>
      <c r="F64" s="94">
        <f>'9. FP SDB'!O10</f>
        <v>7.5338302954181628</v>
      </c>
      <c r="G64" s="94">
        <f>'9. FP SDB'!P10</f>
        <v>7.5795622510275722</v>
      </c>
      <c r="H64" s="94">
        <f>'9. FP SDB'!Q10</f>
        <v>8.2477330485380715</v>
      </c>
      <c r="I64" s="94">
        <f>'9. FP SDB'!R10</f>
        <v>9.3681986975366307</v>
      </c>
      <c r="J64" s="94">
        <f>'9. FP SDB'!S10</f>
        <v>10.52752933433305</v>
      </c>
      <c r="K64" s="94">
        <f>'9. FP SDB'!T10</f>
        <v>11.20832025569517</v>
      </c>
      <c r="L64" s="94">
        <f>'9. FP SDB'!U10</f>
        <v>11.429169638896804</v>
      </c>
      <c r="M64" s="94">
        <f>'9. FP SDB'!V10</f>
        <v>11.692736044720704</v>
      </c>
      <c r="N64" s="94">
        <f>'9. FP SDB'!W10</f>
        <v>12.002445946219868</v>
      </c>
      <c r="O64" s="94">
        <f>'9. FP SDB'!X10</f>
        <v>12.3122711881021</v>
      </c>
      <c r="P64" s="94">
        <f>'9. FP SDB'!Y10</f>
        <v>12.495164617867271</v>
      </c>
      <c r="Q64" s="94">
        <f>'9. FP SDB'!Z10</f>
        <v>12.773952194487604</v>
      </c>
      <c r="R64" s="94">
        <f>'9. FP SDB'!AA10</f>
        <v>12.835356628886228</v>
      </c>
      <c r="S64" s="94">
        <f>'9. FP SDB'!AB10</f>
        <v>13.031149157521433</v>
      </c>
      <c r="T64" s="94">
        <f>'9. FP SDB'!AC10</f>
        <v>13.015939261203329</v>
      </c>
      <c r="U64" s="94">
        <f>'9. FP SDB'!AD10</f>
        <v>13.053097722162523</v>
      </c>
      <c r="V64" s="94">
        <f>'9. FP SDB'!AE10</f>
        <v>13.11422795351633</v>
      </c>
      <c r="W64" s="94">
        <f>'9. FP SDB'!AF10</f>
        <v>13.10401347868474</v>
      </c>
      <c r="X64" s="94">
        <f>'9. FP SDB'!AG10</f>
        <v>13.179573521475012</v>
      </c>
      <c r="Y64" s="94">
        <f>'9. FP SDB'!AH10</f>
        <v>13.246608177360338</v>
      </c>
      <c r="Z64" s="94">
        <f>'9. FP SDB'!AI10</f>
        <v>13.29957039288573</v>
      </c>
      <c r="AA64" s="94">
        <f>'9. FP SDB'!AJ10</f>
        <v>13.293399392609274</v>
      </c>
      <c r="AB64" s="95"/>
    </row>
    <row r="65" spans="1:28" x14ac:dyDescent="0.2">
      <c r="A65" s="109"/>
      <c r="B65" s="103"/>
      <c r="C65" s="104"/>
      <c r="D65" s="104"/>
      <c r="E65" s="104"/>
      <c r="F65" s="104"/>
      <c r="G65" s="104"/>
      <c r="H65" s="104"/>
      <c r="I65" s="110"/>
      <c r="J65" s="104"/>
      <c r="K65" s="104"/>
      <c r="L65" s="104"/>
      <c r="M65" s="104"/>
      <c r="N65" s="104"/>
      <c r="O65" s="64"/>
      <c r="P65" s="64"/>
      <c r="Q65" s="64"/>
      <c r="R65" s="64"/>
      <c r="S65" s="64"/>
      <c r="T65" s="64"/>
      <c r="U65" s="64"/>
      <c r="V65" s="64"/>
      <c r="W65" s="64"/>
      <c r="X65" s="64"/>
      <c r="Y65" s="64"/>
      <c r="Z65" s="64"/>
      <c r="AA65" s="64"/>
      <c r="AB65" s="64"/>
    </row>
    <row r="66" spans="1:28" x14ac:dyDescent="0.2">
      <c r="A66" s="101"/>
      <c r="B66" s="101"/>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row>
    <row r="67" spans="1:28" x14ac:dyDescent="0.2">
      <c r="A67" s="101"/>
      <c r="B67" s="101"/>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row>
    <row r="68" spans="1:28" x14ac:dyDescent="0.2">
      <c r="A68" s="101"/>
      <c r="B68" s="101"/>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row>
    <row r="69" spans="1:28" x14ac:dyDescent="0.2">
      <c r="A69" s="101"/>
      <c r="B69" s="101"/>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row>
    <row r="70" spans="1:28" x14ac:dyDescent="0.2">
      <c r="A70" s="101"/>
      <c r="B70" s="101"/>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row>
    <row r="71" spans="1:28" x14ac:dyDescent="0.2">
      <c r="A71" s="101"/>
      <c r="B71" s="101"/>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row>
    <row r="72" spans="1:28" x14ac:dyDescent="0.2">
      <c r="A72" s="63"/>
      <c r="B72" s="111"/>
      <c r="C72" s="112"/>
      <c r="D72" s="112"/>
      <c r="E72" s="112"/>
      <c r="F72" s="112"/>
      <c r="G72" s="112"/>
      <c r="H72" s="112"/>
      <c r="I72" s="112"/>
      <c r="J72" s="112"/>
      <c r="K72" s="112"/>
      <c r="L72" s="112"/>
      <c r="M72" s="112"/>
      <c r="N72" s="112"/>
      <c r="O72" s="64"/>
      <c r="P72" s="64"/>
      <c r="Q72" s="64"/>
      <c r="R72" s="64"/>
      <c r="S72" s="64"/>
      <c r="T72" s="64"/>
      <c r="U72" s="64"/>
      <c r="V72" s="64"/>
      <c r="W72" s="64"/>
      <c r="X72" s="64"/>
      <c r="Y72" s="64"/>
      <c r="Z72" s="64"/>
      <c r="AA72" s="64"/>
      <c r="AB72" s="64"/>
    </row>
    <row r="73" spans="1:28" x14ac:dyDescent="0.2">
      <c r="A73" s="63"/>
      <c r="B73" s="63"/>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row>
    <row r="74" spans="1:28" x14ac:dyDescent="0.2">
      <c r="A74" s="63"/>
      <c r="B74" s="63"/>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row>
    <row r="75" spans="1:28" x14ac:dyDescent="0.2">
      <c r="A75" s="63"/>
      <c r="B75" s="63"/>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row>
    <row r="76" spans="1:28" x14ac:dyDescent="0.2">
      <c r="A76" s="63"/>
      <c r="B76" s="63"/>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row>
    <row r="77" spans="1:28" x14ac:dyDescent="0.2">
      <c r="A77" s="63"/>
      <c r="B77" s="63"/>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row>
    <row r="78" spans="1:28" x14ac:dyDescent="0.2">
      <c r="A78" s="63"/>
      <c r="B78" s="63"/>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row>
    <row r="79" spans="1:28" x14ac:dyDescent="0.2">
      <c r="A79" s="63"/>
      <c r="B79" s="63"/>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row>
    <row r="80" spans="1:28" x14ac:dyDescent="0.2">
      <c r="A80" s="63"/>
      <c r="B80" s="63"/>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row>
    <row r="81" spans="1:28" x14ac:dyDescent="0.2">
      <c r="A81" s="101"/>
      <c r="B81" s="101"/>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row>
    <row r="82" spans="1:28" x14ac:dyDescent="0.2">
      <c r="A82" s="101"/>
      <c r="B82" s="101"/>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row>
    <row r="83" spans="1:28" x14ac:dyDescent="0.2">
      <c r="A83" s="101"/>
      <c r="B83" s="101"/>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row>
    <row r="84" spans="1:28" x14ac:dyDescent="0.2">
      <c r="A84" s="101"/>
      <c r="B84" s="101"/>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row>
    <row r="85" spans="1:28" x14ac:dyDescent="0.2">
      <c r="A85" s="101"/>
      <c r="B85" s="101"/>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row>
    <row r="86" spans="1:28" x14ac:dyDescent="0.2">
      <c r="A86" s="101"/>
      <c r="B86" s="101"/>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row>
    <row r="87" spans="1:28" x14ac:dyDescent="0.2">
      <c r="A87" s="101"/>
      <c r="B87" s="101"/>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row>
    <row r="88" spans="1:28" x14ac:dyDescent="0.2">
      <c r="A88" s="101"/>
      <c r="B88" s="101"/>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row>
    <row r="89" spans="1:28" x14ac:dyDescent="0.2">
      <c r="A89" s="101"/>
      <c r="B89" s="101"/>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row>
    <row r="90" spans="1:28" x14ac:dyDescent="0.2">
      <c r="A90" s="101"/>
      <c r="B90" s="101"/>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row>
    <row r="91" spans="1:28" x14ac:dyDescent="0.2">
      <c r="A91" s="101"/>
      <c r="B91" s="101"/>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row>
    <row r="92" spans="1:28" x14ac:dyDescent="0.2">
      <c r="A92" s="101"/>
      <c r="B92" s="101"/>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row>
    <row r="93" spans="1:28" x14ac:dyDescent="0.2">
      <c r="A93" s="101"/>
      <c r="B93" s="101"/>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row>
    <row r="94" spans="1:28" x14ac:dyDescent="0.2">
      <c r="A94" s="101"/>
      <c r="B94" s="101"/>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row>
    <row r="95" spans="1:28" x14ac:dyDescent="0.2">
      <c r="A95" s="101"/>
      <c r="B95" s="101"/>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row>
    <row r="96" spans="1:28" x14ac:dyDescent="0.2">
      <c r="A96" s="101"/>
      <c r="B96" s="101"/>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row>
    <row r="97" spans="1:28" x14ac:dyDescent="0.2">
      <c r="A97" s="101"/>
      <c r="B97" s="101"/>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row>
    <row r="98" spans="1:28" x14ac:dyDescent="0.2">
      <c r="A98" s="101"/>
      <c r="B98" s="101"/>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row>
    <row r="99" spans="1:28" x14ac:dyDescent="0.2">
      <c r="A99" s="101"/>
      <c r="B99" s="101"/>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row>
    <row r="100" spans="1:28" x14ac:dyDescent="0.2">
      <c r="A100" s="109"/>
      <c r="B100" s="113" t="s">
        <v>4</v>
      </c>
      <c r="C100" s="114"/>
      <c r="D100" s="114"/>
      <c r="E100" s="114"/>
      <c r="F100" s="115"/>
      <c r="G100" s="116"/>
      <c r="H100" s="116"/>
      <c r="I100" s="918" t="str">
        <f>'TITLE PAGE'!D9</f>
        <v>Severn Trent Water</v>
      </c>
      <c r="J100" s="919"/>
      <c r="K100" s="920"/>
      <c r="L100" s="116"/>
      <c r="M100" s="116"/>
      <c r="N100" s="117"/>
      <c r="O100" s="118"/>
      <c r="P100" s="64"/>
      <c r="Q100" s="64"/>
      <c r="R100" s="64"/>
      <c r="S100" s="64"/>
      <c r="T100" s="64"/>
      <c r="U100" s="64"/>
      <c r="V100" s="64"/>
      <c r="W100" s="64"/>
      <c r="X100" s="64"/>
      <c r="Y100" s="64"/>
      <c r="Z100" s="64"/>
      <c r="AA100" s="64"/>
      <c r="AB100" s="64"/>
    </row>
    <row r="101" spans="1:28" x14ac:dyDescent="0.2">
      <c r="A101" s="63"/>
      <c r="B101" s="119" t="s">
        <v>109</v>
      </c>
      <c r="C101" s="120"/>
      <c r="D101" s="120"/>
      <c r="E101" s="120"/>
      <c r="F101" s="121"/>
      <c r="G101" s="122"/>
      <c r="H101" s="122"/>
      <c r="I101" s="921" t="str">
        <f>'TITLE PAGE'!D10</f>
        <v>Wolverhampton</v>
      </c>
      <c r="J101" s="922"/>
      <c r="K101" s="923"/>
      <c r="L101" s="122"/>
      <c r="M101" s="122"/>
      <c r="N101" s="123"/>
      <c r="O101" s="118"/>
      <c r="P101" s="64"/>
      <c r="Q101" s="64"/>
      <c r="R101" s="64"/>
      <c r="S101" s="64"/>
      <c r="T101" s="64"/>
      <c r="U101" s="64"/>
      <c r="V101" s="64"/>
      <c r="W101" s="64"/>
      <c r="X101" s="64"/>
      <c r="Y101" s="64"/>
      <c r="Z101" s="64"/>
      <c r="AA101" s="64"/>
      <c r="AB101" s="64"/>
    </row>
    <row r="102" spans="1:28" x14ac:dyDescent="0.2">
      <c r="A102" s="63"/>
      <c r="B102" s="119" t="s">
        <v>6</v>
      </c>
      <c r="C102" s="124"/>
      <c r="D102" s="124"/>
      <c r="E102" s="124"/>
      <c r="F102" s="121"/>
      <c r="G102" s="122"/>
      <c r="H102" s="122"/>
      <c r="I102" s="924">
        <f>'TITLE PAGE'!D11</f>
        <v>15</v>
      </c>
      <c r="J102" s="925"/>
      <c r="K102" s="926"/>
      <c r="L102" s="122"/>
      <c r="M102" s="122"/>
      <c r="N102" s="123"/>
      <c r="O102" s="118"/>
      <c r="P102" s="64"/>
      <c r="Q102" s="64"/>
      <c r="R102" s="64"/>
      <c r="S102" s="64"/>
      <c r="T102" s="64"/>
      <c r="U102" s="64"/>
      <c r="V102" s="64"/>
      <c r="W102" s="64"/>
      <c r="X102" s="64"/>
      <c r="Y102" s="64"/>
      <c r="Z102" s="64"/>
      <c r="AA102" s="64"/>
      <c r="AB102" s="64"/>
    </row>
    <row r="103" spans="1:28" x14ac:dyDescent="0.2">
      <c r="A103" s="63"/>
      <c r="B103" s="119" t="s">
        <v>7</v>
      </c>
      <c r="C103" s="120"/>
      <c r="D103" s="120"/>
      <c r="E103" s="120"/>
      <c r="F103" s="121"/>
      <c r="G103" s="122"/>
      <c r="H103" s="122"/>
      <c r="I103" s="125" t="str">
        <f>'TITLE PAGE'!D12</f>
        <v>Dry Year Annual Average</v>
      </c>
      <c r="J103" s="126"/>
      <c r="K103" s="126"/>
      <c r="L103" s="127"/>
      <c r="M103" s="122"/>
      <c r="N103" s="123"/>
      <c r="O103" s="118"/>
      <c r="P103" s="64"/>
      <c r="Q103" s="64"/>
      <c r="R103" s="64"/>
      <c r="S103" s="64"/>
      <c r="T103" s="64"/>
      <c r="U103" s="64"/>
      <c r="V103" s="64"/>
      <c r="W103" s="64"/>
      <c r="X103" s="64"/>
      <c r="Y103" s="64"/>
      <c r="Z103" s="64"/>
      <c r="AA103" s="64"/>
      <c r="AB103" s="64"/>
    </row>
    <row r="104" spans="1:28" x14ac:dyDescent="0.2">
      <c r="A104" s="63"/>
      <c r="B104" s="119" t="s">
        <v>8</v>
      </c>
      <c r="C104" s="120"/>
      <c r="D104" s="120"/>
      <c r="E104" s="120"/>
      <c r="F104" s="121"/>
      <c r="G104" s="122"/>
      <c r="H104" s="122"/>
      <c r="I104" s="921" t="str">
        <f>'TITLE PAGE'!D13</f>
        <v>No more than 3 in 100 Temporary Use Bans</v>
      </c>
      <c r="J104" s="922"/>
      <c r="K104" s="923"/>
      <c r="L104" s="122"/>
      <c r="M104" s="122"/>
      <c r="N104" s="123"/>
      <c r="O104" s="118"/>
      <c r="P104" s="64"/>
      <c r="Q104" s="64"/>
      <c r="R104" s="64"/>
      <c r="S104" s="64"/>
      <c r="T104" s="64"/>
      <c r="U104" s="64"/>
      <c r="V104" s="64"/>
      <c r="W104" s="64"/>
      <c r="X104" s="64"/>
      <c r="Y104" s="64"/>
      <c r="Z104" s="64"/>
      <c r="AA104" s="64"/>
      <c r="AB104" s="64"/>
    </row>
    <row r="105" spans="1:28" x14ac:dyDescent="0.2">
      <c r="A105" s="63"/>
      <c r="B105" s="128"/>
      <c r="C105" s="129"/>
      <c r="D105" s="129"/>
      <c r="E105" s="129"/>
      <c r="F105" s="130"/>
      <c r="G105" s="131"/>
      <c r="H105" s="131"/>
      <c r="I105" s="130"/>
      <c r="J105" s="132"/>
      <c r="K105" s="130"/>
      <c r="L105" s="133"/>
      <c r="M105" s="131"/>
      <c r="N105" s="134"/>
      <c r="O105" s="118"/>
      <c r="P105" s="64"/>
      <c r="Q105" s="64"/>
      <c r="R105" s="64"/>
      <c r="S105" s="64"/>
      <c r="T105" s="64"/>
      <c r="U105" s="64"/>
      <c r="V105" s="64"/>
      <c r="W105" s="64"/>
      <c r="X105" s="64"/>
      <c r="Y105" s="64"/>
      <c r="Z105" s="64"/>
      <c r="AA105" s="64"/>
      <c r="AB105" s="64"/>
    </row>
    <row r="106" spans="1:28" x14ac:dyDescent="0.2">
      <c r="A106" s="101"/>
      <c r="B106" s="101"/>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row>
    <row r="107" spans="1:28" x14ac:dyDescent="0.2">
      <c r="A107" s="101"/>
      <c r="B107" s="101"/>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row>
  </sheetData>
  <sheetProtection algorithmName="SHA-512" hashValue="3XeUDaUBKgJ2cJlfVPlse0z5AN5/lv2k6KVIkXTlte9GDZLgMN5tdOldM3Xl+oAm0vljVap3H8r8wp/UZbetbw==" saltValue="X8KlLdaVi++xIgtmTxd7rQ==" spinCount="100000" sheet="1" objects="1" scenarios="1" selectLockedCells="1" selectUnlockedCells="1"/>
  <mergeCells count="4">
    <mergeCell ref="I100:K100"/>
    <mergeCell ref="I101:K101"/>
    <mergeCell ref="I102:K102"/>
    <mergeCell ref="I104:K104"/>
  </mergeCells>
  <conditionalFormatting sqref="C29:AA29 C64:AA64">
    <cfRule type="cellIs" dxfId="19" priority="1" stopIfTrue="1" operator="lessThan">
      <formula>0</formula>
    </cfRule>
  </conditionalFormatting>
  <pageMargins left="0.7" right="0.7" top="0.75" bottom="0.75" header="0.3" footer="0.3"/>
  <pageSetup paperSize="9" orientation="portrait"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80" zoomScaleNormal="80" workbookViewId="0">
      <selection activeCell="D37" sqref="D36:D37"/>
    </sheetView>
  </sheetViews>
  <sheetFormatPr defaultColWidth="8.88671875" defaultRowHeight="15" x14ac:dyDescent="0.2"/>
  <cols>
    <col min="1" max="1" width="1.44140625" customWidth="1"/>
    <col min="2" max="2" width="3.77734375" customWidth="1"/>
    <col min="3" max="3" width="52.21875" bestFit="1" customWidth="1"/>
    <col min="4" max="4" width="16.21875" customWidth="1"/>
    <col min="5" max="5" width="23.21875" customWidth="1"/>
    <col min="6" max="6" width="29.88671875" bestFit="1" customWidth="1"/>
    <col min="7" max="7" width="16.109375" customWidth="1"/>
    <col min="8" max="8" width="16.5546875" customWidth="1"/>
    <col min="9" max="9" width="16.44140625" customWidth="1"/>
    <col min="10" max="10" width="36.6640625" customWidth="1"/>
    <col min="12" max="12" width="10.109375" bestFit="1" customWidth="1"/>
    <col min="238" max="238" width="1.44140625" customWidth="1"/>
    <col min="239" max="239" width="3.77734375" customWidth="1"/>
    <col min="240" max="240" width="17.109375" customWidth="1"/>
    <col min="241" max="241" width="16.21875" customWidth="1"/>
    <col min="242" max="242" width="23.21875" customWidth="1"/>
    <col min="243" max="243" width="29.88671875" bestFit="1" customWidth="1"/>
    <col min="244" max="244" width="16.109375" customWidth="1"/>
    <col min="245" max="245" width="16.5546875" customWidth="1"/>
    <col min="246" max="246" width="16.44140625" customWidth="1"/>
    <col min="247" max="247" width="36.6640625" customWidth="1"/>
    <col min="249" max="249" width="2" customWidth="1"/>
    <col min="494" max="494" width="1.44140625" customWidth="1"/>
    <col min="495" max="495" width="3.77734375" customWidth="1"/>
    <col min="496" max="496" width="17.109375" customWidth="1"/>
    <col min="497" max="497" width="16.21875" customWidth="1"/>
    <col min="498" max="498" width="23.21875" customWidth="1"/>
    <col min="499" max="499" width="29.88671875" bestFit="1" customWidth="1"/>
    <col min="500" max="500" width="16.109375" customWidth="1"/>
    <col min="501" max="501" width="16.5546875" customWidth="1"/>
    <col min="502" max="502" width="16.44140625" customWidth="1"/>
    <col min="503" max="503" width="36.6640625" customWidth="1"/>
    <col min="505" max="505" width="2" customWidth="1"/>
    <col min="750" max="750" width="1.44140625" customWidth="1"/>
    <col min="751" max="751" width="3.77734375" customWidth="1"/>
    <col min="752" max="752" width="17.109375" customWidth="1"/>
    <col min="753" max="753" width="16.21875" customWidth="1"/>
    <col min="754" max="754" width="23.21875" customWidth="1"/>
    <col min="755" max="755" width="29.88671875" bestFit="1" customWidth="1"/>
    <col min="756" max="756" width="16.109375" customWidth="1"/>
    <col min="757" max="757" width="16.5546875" customWidth="1"/>
    <col min="758" max="758" width="16.44140625" customWidth="1"/>
    <col min="759" max="759" width="36.6640625" customWidth="1"/>
    <col min="761" max="761" width="2" customWidth="1"/>
    <col min="1006" max="1006" width="1.44140625" customWidth="1"/>
    <col min="1007" max="1007" width="3.77734375" customWidth="1"/>
    <col min="1008" max="1008" width="17.109375" customWidth="1"/>
    <col min="1009" max="1009" width="16.21875" customWidth="1"/>
    <col min="1010" max="1010" width="23.21875" customWidth="1"/>
    <col min="1011" max="1011" width="29.88671875" bestFit="1" customWidth="1"/>
    <col min="1012" max="1012" width="16.109375" customWidth="1"/>
    <col min="1013" max="1013" width="16.5546875" customWidth="1"/>
    <col min="1014" max="1014" width="16.44140625" customWidth="1"/>
    <col min="1015" max="1015" width="36.6640625" customWidth="1"/>
    <col min="1017" max="1017" width="2" customWidth="1"/>
    <col min="1262" max="1262" width="1.44140625" customWidth="1"/>
    <col min="1263" max="1263" width="3.77734375" customWidth="1"/>
    <col min="1264" max="1264" width="17.109375" customWidth="1"/>
    <col min="1265" max="1265" width="16.21875" customWidth="1"/>
    <col min="1266" max="1266" width="23.21875" customWidth="1"/>
    <col min="1267" max="1267" width="29.88671875" bestFit="1" customWidth="1"/>
    <col min="1268" max="1268" width="16.109375" customWidth="1"/>
    <col min="1269" max="1269" width="16.5546875" customWidth="1"/>
    <col min="1270" max="1270" width="16.44140625" customWidth="1"/>
    <col min="1271" max="1271" width="36.6640625" customWidth="1"/>
    <col min="1273" max="1273" width="2" customWidth="1"/>
    <col min="1518" max="1518" width="1.44140625" customWidth="1"/>
    <col min="1519" max="1519" width="3.77734375" customWidth="1"/>
    <col min="1520" max="1520" width="17.109375" customWidth="1"/>
    <col min="1521" max="1521" width="16.21875" customWidth="1"/>
    <col min="1522" max="1522" width="23.21875" customWidth="1"/>
    <col min="1523" max="1523" width="29.88671875" bestFit="1" customWidth="1"/>
    <col min="1524" max="1524" width="16.109375" customWidth="1"/>
    <col min="1525" max="1525" width="16.5546875" customWidth="1"/>
    <col min="1526" max="1526" width="16.44140625" customWidth="1"/>
    <col min="1527" max="1527" width="36.6640625" customWidth="1"/>
    <col min="1529" max="1529" width="2" customWidth="1"/>
    <col min="1774" max="1774" width="1.44140625" customWidth="1"/>
    <col min="1775" max="1775" width="3.77734375" customWidth="1"/>
    <col min="1776" max="1776" width="17.109375" customWidth="1"/>
    <col min="1777" max="1777" width="16.21875" customWidth="1"/>
    <col min="1778" max="1778" width="23.21875" customWidth="1"/>
    <col min="1779" max="1779" width="29.88671875" bestFit="1" customWidth="1"/>
    <col min="1780" max="1780" width="16.109375" customWidth="1"/>
    <col min="1781" max="1781" width="16.5546875" customWidth="1"/>
    <col min="1782" max="1782" width="16.44140625" customWidth="1"/>
    <col min="1783" max="1783" width="36.6640625" customWidth="1"/>
    <col min="1785" max="1785" width="2" customWidth="1"/>
    <col min="2030" max="2030" width="1.44140625" customWidth="1"/>
    <col min="2031" max="2031" width="3.77734375" customWidth="1"/>
    <col min="2032" max="2032" width="17.109375" customWidth="1"/>
    <col min="2033" max="2033" width="16.21875" customWidth="1"/>
    <col min="2034" max="2034" width="23.21875" customWidth="1"/>
    <col min="2035" max="2035" width="29.88671875" bestFit="1" customWidth="1"/>
    <col min="2036" max="2036" width="16.109375" customWidth="1"/>
    <col min="2037" max="2037" width="16.5546875" customWidth="1"/>
    <col min="2038" max="2038" width="16.44140625" customWidth="1"/>
    <col min="2039" max="2039" width="36.6640625" customWidth="1"/>
    <col min="2041" max="2041" width="2" customWidth="1"/>
    <col min="2286" max="2286" width="1.44140625" customWidth="1"/>
    <col min="2287" max="2287" width="3.77734375" customWidth="1"/>
    <col min="2288" max="2288" width="17.109375" customWidth="1"/>
    <col min="2289" max="2289" width="16.21875" customWidth="1"/>
    <col min="2290" max="2290" width="23.21875" customWidth="1"/>
    <col min="2291" max="2291" width="29.88671875" bestFit="1" customWidth="1"/>
    <col min="2292" max="2292" width="16.109375" customWidth="1"/>
    <col min="2293" max="2293" width="16.5546875" customWidth="1"/>
    <col min="2294" max="2294" width="16.44140625" customWidth="1"/>
    <col min="2295" max="2295" width="36.6640625" customWidth="1"/>
    <col min="2297" max="2297" width="2" customWidth="1"/>
    <col min="2542" max="2542" width="1.44140625" customWidth="1"/>
    <col min="2543" max="2543" width="3.77734375" customWidth="1"/>
    <col min="2544" max="2544" width="17.109375" customWidth="1"/>
    <col min="2545" max="2545" width="16.21875" customWidth="1"/>
    <col min="2546" max="2546" width="23.21875" customWidth="1"/>
    <col min="2547" max="2547" width="29.88671875" bestFit="1" customWidth="1"/>
    <col min="2548" max="2548" width="16.109375" customWidth="1"/>
    <col min="2549" max="2549" width="16.5546875" customWidth="1"/>
    <col min="2550" max="2550" width="16.44140625" customWidth="1"/>
    <col min="2551" max="2551" width="36.6640625" customWidth="1"/>
    <col min="2553" max="2553" width="2" customWidth="1"/>
    <col min="2798" max="2798" width="1.44140625" customWidth="1"/>
    <col min="2799" max="2799" width="3.77734375" customWidth="1"/>
    <col min="2800" max="2800" width="17.109375" customWidth="1"/>
    <col min="2801" max="2801" width="16.21875" customWidth="1"/>
    <col min="2802" max="2802" width="23.21875" customWidth="1"/>
    <col min="2803" max="2803" width="29.88671875" bestFit="1" customWidth="1"/>
    <col min="2804" max="2804" width="16.109375" customWidth="1"/>
    <col min="2805" max="2805" width="16.5546875" customWidth="1"/>
    <col min="2806" max="2806" width="16.44140625" customWidth="1"/>
    <col min="2807" max="2807" width="36.6640625" customWidth="1"/>
    <col min="2809" max="2809" width="2" customWidth="1"/>
    <col min="3054" max="3054" width="1.44140625" customWidth="1"/>
    <col min="3055" max="3055" width="3.77734375" customWidth="1"/>
    <col min="3056" max="3056" width="17.109375" customWidth="1"/>
    <col min="3057" max="3057" width="16.21875" customWidth="1"/>
    <col min="3058" max="3058" width="23.21875" customWidth="1"/>
    <col min="3059" max="3059" width="29.88671875" bestFit="1" customWidth="1"/>
    <col min="3060" max="3060" width="16.109375" customWidth="1"/>
    <col min="3061" max="3061" width="16.5546875" customWidth="1"/>
    <col min="3062" max="3062" width="16.44140625" customWidth="1"/>
    <col min="3063" max="3063" width="36.6640625" customWidth="1"/>
    <col min="3065" max="3065" width="2" customWidth="1"/>
    <col min="3310" max="3310" width="1.44140625" customWidth="1"/>
    <col min="3311" max="3311" width="3.77734375" customWidth="1"/>
    <col min="3312" max="3312" width="17.109375" customWidth="1"/>
    <col min="3313" max="3313" width="16.21875" customWidth="1"/>
    <col min="3314" max="3314" width="23.21875" customWidth="1"/>
    <col min="3315" max="3315" width="29.88671875" bestFit="1" customWidth="1"/>
    <col min="3316" max="3316" width="16.109375" customWidth="1"/>
    <col min="3317" max="3317" width="16.5546875" customWidth="1"/>
    <col min="3318" max="3318" width="16.44140625" customWidth="1"/>
    <col min="3319" max="3319" width="36.6640625" customWidth="1"/>
    <col min="3321" max="3321" width="2" customWidth="1"/>
    <col min="3566" max="3566" width="1.44140625" customWidth="1"/>
    <col min="3567" max="3567" width="3.77734375" customWidth="1"/>
    <col min="3568" max="3568" width="17.109375" customWidth="1"/>
    <col min="3569" max="3569" width="16.21875" customWidth="1"/>
    <col min="3570" max="3570" width="23.21875" customWidth="1"/>
    <col min="3571" max="3571" width="29.88671875" bestFit="1" customWidth="1"/>
    <col min="3572" max="3572" width="16.109375" customWidth="1"/>
    <col min="3573" max="3573" width="16.5546875" customWidth="1"/>
    <col min="3574" max="3574" width="16.44140625" customWidth="1"/>
    <col min="3575" max="3575" width="36.6640625" customWidth="1"/>
    <col min="3577" max="3577" width="2" customWidth="1"/>
    <col min="3822" max="3822" width="1.44140625" customWidth="1"/>
    <col min="3823" max="3823" width="3.77734375" customWidth="1"/>
    <col min="3824" max="3824" width="17.109375" customWidth="1"/>
    <col min="3825" max="3825" width="16.21875" customWidth="1"/>
    <col min="3826" max="3826" width="23.21875" customWidth="1"/>
    <col min="3827" max="3827" width="29.88671875" bestFit="1" customWidth="1"/>
    <col min="3828" max="3828" width="16.109375" customWidth="1"/>
    <col min="3829" max="3829" width="16.5546875" customWidth="1"/>
    <col min="3830" max="3830" width="16.44140625" customWidth="1"/>
    <col min="3831" max="3831" width="36.6640625" customWidth="1"/>
    <col min="3833" max="3833" width="2" customWidth="1"/>
    <col min="4078" max="4078" width="1.44140625" customWidth="1"/>
    <col min="4079" max="4079" width="3.77734375" customWidth="1"/>
    <col min="4080" max="4080" width="17.109375" customWidth="1"/>
    <col min="4081" max="4081" width="16.21875" customWidth="1"/>
    <col min="4082" max="4082" width="23.21875" customWidth="1"/>
    <col min="4083" max="4083" width="29.88671875" bestFit="1" customWidth="1"/>
    <col min="4084" max="4084" width="16.109375" customWidth="1"/>
    <col min="4085" max="4085" width="16.5546875" customWidth="1"/>
    <col min="4086" max="4086" width="16.44140625" customWidth="1"/>
    <col min="4087" max="4087" width="36.6640625" customWidth="1"/>
    <col min="4089" max="4089" width="2" customWidth="1"/>
    <col min="4334" max="4334" width="1.44140625" customWidth="1"/>
    <col min="4335" max="4335" width="3.77734375" customWidth="1"/>
    <col min="4336" max="4336" width="17.109375" customWidth="1"/>
    <col min="4337" max="4337" width="16.21875" customWidth="1"/>
    <col min="4338" max="4338" width="23.21875" customWidth="1"/>
    <col min="4339" max="4339" width="29.88671875" bestFit="1" customWidth="1"/>
    <col min="4340" max="4340" width="16.109375" customWidth="1"/>
    <col min="4341" max="4341" width="16.5546875" customWidth="1"/>
    <col min="4342" max="4342" width="16.44140625" customWidth="1"/>
    <col min="4343" max="4343" width="36.6640625" customWidth="1"/>
    <col min="4345" max="4345" width="2" customWidth="1"/>
    <col min="4590" max="4590" width="1.44140625" customWidth="1"/>
    <col min="4591" max="4591" width="3.77734375" customWidth="1"/>
    <col min="4592" max="4592" width="17.109375" customWidth="1"/>
    <col min="4593" max="4593" width="16.21875" customWidth="1"/>
    <col min="4594" max="4594" width="23.21875" customWidth="1"/>
    <col min="4595" max="4595" width="29.88671875" bestFit="1" customWidth="1"/>
    <col min="4596" max="4596" width="16.109375" customWidth="1"/>
    <col min="4597" max="4597" width="16.5546875" customWidth="1"/>
    <col min="4598" max="4598" width="16.44140625" customWidth="1"/>
    <col min="4599" max="4599" width="36.6640625" customWidth="1"/>
    <col min="4601" max="4601" width="2" customWidth="1"/>
    <col min="4846" max="4846" width="1.44140625" customWidth="1"/>
    <col min="4847" max="4847" width="3.77734375" customWidth="1"/>
    <col min="4848" max="4848" width="17.109375" customWidth="1"/>
    <col min="4849" max="4849" width="16.21875" customWidth="1"/>
    <col min="4850" max="4850" width="23.21875" customWidth="1"/>
    <col min="4851" max="4851" width="29.88671875" bestFit="1" customWidth="1"/>
    <col min="4852" max="4852" width="16.109375" customWidth="1"/>
    <col min="4853" max="4853" width="16.5546875" customWidth="1"/>
    <col min="4854" max="4854" width="16.44140625" customWidth="1"/>
    <col min="4855" max="4855" width="36.6640625" customWidth="1"/>
    <col min="4857" max="4857" width="2" customWidth="1"/>
    <col min="5102" max="5102" width="1.44140625" customWidth="1"/>
    <col min="5103" max="5103" width="3.77734375" customWidth="1"/>
    <col min="5104" max="5104" width="17.109375" customWidth="1"/>
    <col min="5105" max="5105" width="16.21875" customWidth="1"/>
    <col min="5106" max="5106" width="23.21875" customWidth="1"/>
    <col min="5107" max="5107" width="29.88671875" bestFit="1" customWidth="1"/>
    <col min="5108" max="5108" width="16.109375" customWidth="1"/>
    <col min="5109" max="5109" width="16.5546875" customWidth="1"/>
    <col min="5110" max="5110" width="16.44140625" customWidth="1"/>
    <col min="5111" max="5111" width="36.6640625" customWidth="1"/>
    <col min="5113" max="5113" width="2" customWidth="1"/>
    <col min="5358" max="5358" width="1.44140625" customWidth="1"/>
    <col min="5359" max="5359" width="3.77734375" customWidth="1"/>
    <col min="5360" max="5360" width="17.109375" customWidth="1"/>
    <col min="5361" max="5361" width="16.21875" customWidth="1"/>
    <col min="5362" max="5362" width="23.21875" customWidth="1"/>
    <col min="5363" max="5363" width="29.88671875" bestFit="1" customWidth="1"/>
    <col min="5364" max="5364" width="16.109375" customWidth="1"/>
    <col min="5365" max="5365" width="16.5546875" customWidth="1"/>
    <col min="5366" max="5366" width="16.44140625" customWidth="1"/>
    <col min="5367" max="5367" width="36.6640625" customWidth="1"/>
    <col min="5369" max="5369" width="2" customWidth="1"/>
    <col min="5614" max="5614" width="1.44140625" customWidth="1"/>
    <col min="5615" max="5615" width="3.77734375" customWidth="1"/>
    <col min="5616" max="5616" width="17.109375" customWidth="1"/>
    <col min="5617" max="5617" width="16.21875" customWidth="1"/>
    <col min="5618" max="5618" width="23.21875" customWidth="1"/>
    <col min="5619" max="5619" width="29.88671875" bestFit="1" customWidth="1"/>
    <col min="5620" max="5620" width="16.109375" customWidth="1"/>
    <col min="5621" max="5621" width="16.5546875" customWidth="1"/>
    <col min="5622" max="5622" width="16.44140625" customWidth="1"/>
    <col min="5623" max="5623" width="36.6640625" customWidth="1"/>
    <col min="5625" max="5625" width="2" customWidth="1"/>
    <col min="5870" max="5870" width="1.44140625" customWidth="1"/>
    <col min="5871" max="5871" width="3.77734375" customWidth="1"/>
    <col min="5872" max="5872" width="17.109375" customWidth="1"/>
    <col min="5873" max="5873" width="16.21875" customWidth="1"/>
    <col min="5874" max="5874" width="23.21875" customWidth="1"/>
    <col min="5875" max="5875" width="29.88671875" bestFit="1" customWidth="1"/>
    <col min="5876" max="5876" width="16.109375" customWidth="1"/>
    <col min="5877" max="5877" width="16.5546875" customWidth="1"/>
    <col min="5878" max="5878" width="16.44140625" customWidth="1"/>
    <col min="5879" max="5879" width="36.6640625" customWidth="1"/>
    <col min="5881" max="5881" width="2" customWidth="1"/>
    <col min="6126" max="6126" width="1.44140625" customWidth="1"/>
    <col min="6127" max="6127" width="3.77734375" customWidth="1"/>
    <col min="6128" max="6128" width="17.109375" customWidth="1"/>
    <col min="6129" max="6129" width="16.21875" customWidth="1"/>
    <col min="6130" max="6130" width="23.21875" customWidth="1"/>
    <col min="6131" max="6131" width="29.88671875" bestFit="1" customWidth="1"/>
    <col min="6132" max="6132" width="16.109375" customWidth="1"/>
    <col min="6133" max="6133" width="16.5546875" customWidth="1"/>
    <col min="6134" max="6134" width="16.44140625" customWidth="1"/>
    <col min="6135" max="6135" width="36.6640625" customWidth="1"/>
    <col min="6137" max="6137" width="2" customWidth="1"/>
    <col min="6382" max="6382" width="1.44140625" customWidth="1"/>
    <col min="6383" max="6383" width="3.77734375" customWidth="1"/>
    <col min="6384" max="6384" width="17.109375" customWidth="1"/>
    <col min="6385" max="6385" width="16.21875" customWidth="1"/>
    <col min="6386" max="6386" width="23.21875" customWidth="1"/>
    <col min="6387" max="6387" width="29.88671875" bestFit="1" customWidth="1"/>
    <col min="6388" max="6388" width="16.109375" customWidth="1"/>
    <col min="6389" max="6389" width="16.5546875" customWidth="1"/>
    <col min="6390" max="6390" width="16.44140625" customWidth="1"/>
    <col min="6391" max="6391" width="36.6640625" customWidth="1"/>
    <col min="6393" max="6393" width="2" customWidth="1"/>
    <col min="6638" max="6638" width="1.44140625" customWidth="1"/>
    <col min="6639" max="6639" width="3.77734375" customWidth="1"/>
    <col min="6640" max="6640" width="17.109375" customWidth="1"/>
    <col min="6641" max="6641" width="16.21875" customWidth="1"/>
    <col min="6642" max="6642" width="23.21875" customWidth="1"/>
    <col min="6643" max="6643" width="29.88671875" bestFit="1" customWidth="1"/>
    <col min="6644" max="6644" width="16.109375" customWidth="1"/>
    <col min="6645" max="6645" width="16.5546875" customWidth="1"/>
    <col min="6646" max="6646" width="16.44140625" customWidth="1"/>
    <col min="6647" max="6647" width="36.6640625" customWidth="1"/>
    <col min="6649" max="6649" width="2" customWidth="1"/>
    <col min="6894" max="6894" width="1.44140625" customWidth="1"/>
    <col min="6895" max="6895" width="3.77734375" customWidth="1"/>
    <col min="6896" max="6896" width="17.109375" customWidth="1"/>
    <col min="6897" max="6897" width="16.21875" customWidth="1"/>
    <col min="6898" max="6898" width="23.21875" customWidth="1"/>
    <col min="6899" max="6899" width="29.88671875" bestFit="1" customWidth="1"/>
    <col min="6900" max="6900" width="16.109375" customWidth="1"/>
    <col min="6901" max="6901" width="16.5546875" customWidth="1"/>
    <col min="6902" max="6902" width="16.44140625" customWidth="1"/>
    <col min="6903" max="6903" width="36.6640625" customWidth="1"/>
    <col min="6905" max="6905" width="2" customWidth="1"/>
    <col min="7150" max="7150" width="1.44140625" customWidth="1"/>
    <col min="7151" max="7151" width="3.77734375" customWidth="1"/>
    <col min="7152" max="7152" width="17.109375" customWidth="1"/>
    <col min="7153" max="7153" width="16.21875" customWidth="1"/>
    <col min="7154" max="7154" width="23.21875" customWidth="1"/>
    <col min="7155" max="7155" width="29.88671875" bestFit="1" customWidth="1"/>
    <col min="7156" max="7156" width="16.109375" customWidth="1"/>
    <col min="7157" max="7157" width="16.5546875" customWidth="1"/>
    <col min="7158" max="7158" width="16.44140625" customWidth="1"/>
    <col min="7159" max="7159" width="36.6640625" customWidth="1"/>
    <col min="7161" max="7161" width="2" customWidth="1"/>
    <col min="7406" max="7406" width="1.44140625" customWidth="1"/>
    <col min="7407" max="7407" width="3.77734375" customWidth="1"/>
    <col min="7408" max="7408" width="17.109375" customWidth="1"/>
    <col min="7409" max="7409" width="16.21875" customWidth="1"/>
    <col min="7410" max="7410" width="23.21875" customWidth="1"/>
    <col min="7411" max="7411" width="29.88671875" bestFit="1" customWidth="1"/>
    <col min="7412" max="7412" width="16.109375" customWidth="1"/>
    <col min="7413" max="7413" width="16.5546875" customWidth="1"/>
    <col min="7414" max="7414" width="16.44140625" customWidth="1"/>
    <col min="7415" max="7415" width="36.6640625" customWidth="1"/>
    <col min="7417" max="7417" width="2" customWidth="1"/>
    <col min="7662" max="7662" width="1.44140625" customWidth="1"/>
    <col min="7663" max="7663" width="3.77734375" customWidth="1"/>
    <col min="7664" max="7664" width="17.109375" customWidth="1"/>
    <col min="7665" max="7665" width="16.21875" customWidth="1"/>
    <col min="7666" max="7666" width="23.21875" customWidth="1"/>
    <col min="7667" max="7667" width="29.88671875" bestFit="1" customWidth="1"/>
    <col min="7668" max="7668" width="16.109375" customWidth="1"/>
    <col min="7669" max="7669" width="16.5546875" customWidth="1"/>
    <col min="7670" max="7670" width="16.44140625" customWidth="1"/>
    <col min="7671" max="7671" width="36.6640625" customWidth="1"/>
    <col min="7673" max="7673" width="2" customWidth="1"/>
    <col min="7918" max="7918" width="1.44140625" customWidth="1"/>
    <col min="7919" max="7919" width="3.77734375" customWidth="1"/>
    <col min="7920" max="7920" width="17.109375" customWidth="1"/>
    <col min="7921" max="7921" width="16.21875" customWidth="1"/>
    <col min="7922" max="7922" width="23.21875" customWidth="1"/>
    <col min="7923" max="7923" width="29.88671875" bestFit="1" customWidth="1"/>
    <col min="7924" max="7924" width="16.109375" customWidth="1"/>
    <col min="7925" max="7925" width="16.5546875" customWidth="1"/>
    <col min="7926" max="7926" width="16.44140625" customWidth="1"/>
    <col min="7927" max="7927" width="36.6640625" customWidth="1"/>
    <col min="7929" max="7929" width="2" customWidth="1"/>
    <col min="8174" max="8174" width="1.44140625" customWidth="1"/>
    <col min="8175" max="8175" width="3.77734375" customWidth="1"/>
    <col min="8176" max="8176" width="17.109375" customWidth="1"/>
    <col min="8177" max="8177" width="16.21875" customWidth="1"/>
    <col min="8178" max="8178" width="23.21875" customWidth="1"/>
    <col min="8179" max="8179" width="29.88671875" bestFit="1" customWidth="1"/>
    <col min="8180" max="8180" width="16.109375" customWidth="1"/>
    <col min="8181" max="8181" width="16.5546875" customWidth="1"/>
    <col min="8182" max="8182" width="16.44140625" customWidth="1"/>
    <col min="8183" max="8183" width="36.6640625" customWidth="1"/>
    <col min="8185" max="8185" width="2" customWidth="1"/>
    <col min="8430" max="8430" width="1.44140625" customWidth="1"/>
    <col min="8431" max="8431" width="3.77734375" customWidth="1"/>
    <col min="8432" max="8432" width="17.109375" customWidth="1"/>
    <col min="8433" max="8433" width="16.21875" customWidth="1"/>
    <col min="8434" max="8434" width="23.21875" customWidth="1"/>
    <col min="8435" max="8435" width="29.88671875" bestFit="1" customWidth="1"/>
    <col min="8436" max="8436" width="16.109375" customWidth="1"/>
    <col min="8437" max="8437" width="16.5546875" customWidth="1"/>
    <col min="8438" max="8438" width="16.44140625" customWidth="1"/>
    <col min="8439" max="8439" width="36.6640625" customWidth="1"/>
    <col min="8441" max="8441" width="2" customWidth="1"/>
    <col min="8686" max="8686" width="1.44140625" customWidth="1"/>
    <col min="8687" max="8687" width="3.77734375" customWidth="1"/>
    <col min="8688" max="8688" width="17.109375" customWidth="1"/>
    <col min="8689" max="8689" width="16.21875" customWidth="1"/>
    <col min="8690" max="8690" width="23.21875" customWidth="1"/>
    <col min="8691" max="8691" width="29.88671875" bestFit="1" customWidth="1"/>
    <col min="8692" max="8692" width="16.109375" customWidth="1"/>
    <col min="8693" max="8693" width="16.5546875" customWidth="1"/>
    <col min="8694" max="8694" width="16.44140625" customWidth="1"/>
    <col min="8695" max="8695" width="36.6640625" customWidth="1"/>
    <col min="8697" max="8697" width="2" customWidth="1"/>
    <col min="8942" max="8942" width="1.44140625" customWidth="1"/>
    <col min="8943" max="8943" width="3.77734375" customWidth="1"/>
    <col min="8944" max="8944" width="17.109375" customWidth="1"/>
    <col min="8945" max="8945" width="16.21875" customWidth="1"/>
    <col min="8946" max="8946" width="23.21875" customWidth="1"/>
    <col min="8947" max="8947" width="29.88671875" bestFit="1" customWidth="1"/>
    <col min="8948" max="8948" width="16.109375" customWidth="1"/>
    <col min="8949" max="8949" width="16.5546875" customWidth="1"/>
    <col min="8950" max="8950" width="16.44140625" customWidth="1"/>
    <col min="8951" max="8951" width="36.6640625" customWidth="1"/>
    <col min="8953" max="8953" width="2" customWidth="1"/>
    <col min="9198" max="9198" width="1.44140625" customWidth="1"/>
    <col min="9199" max="9199" width="3.77734375" customWidth="1"/>
    <col min="9200" max="9200" width="17.109375" customWidth="1"/>
    <col min="9201" max="9201" width="16.21875" customWidth="1"/>
    <col min="9202" max="9202" width="23.21875" customWidth="1"/>
    <col min="9203" max="9203" width="29.88671875" bestFit="1" customWidth="1"/>
    <col min="9204" max="9204" width="16.109375" customWidth="1"/>
    <col min="9205" max="9205" width="16.5546875" customWidth="1"/>
    <col min="9206" max="9206" width="16.44140625" customWidth="1"/>
    <col min="9207" max="9207" width="36.6640625" customWidth="1"/>
    <col min="9209" max="9209" width="2" customWidth="1"/>
    <col min="9454" max="9454" width="1.44140625" customWidth="1"/>
    <col min="9455" max="9455" width="3.77734375" customWidth="1"/>
    <col min="9456" max="9456" width="17.109375" customWidth="1"/>
    <col min="9457" max="9457" width="16.21875" customWidth="1"/>
    <col min="9458" max="9458" width="23.21875" customWidth="1"/>
    <col min="9459" max="9459" width="29.88671875" bestFit="1" customWidth="1"/>
    <col min="9460" max="9460" width="16.109375" customWidth="1"/>
    <col min="9461" max="9461" width="16.5546875" customWidth="1"/>
    <col min="9462" max="9462" width="16.44140625" customWidth="1"/>
    <col min="9463" max="9463" width="36.6640625" customWidth="1"/>
    <col min="9465" max="9465" width="2" customWidth="1"/>
    <col min="9710" max="9710" width="1.44140625" customWidth="1"/>
    <col min="9711" max="9711" width="3.77734375" customWidth="1"/>
    <col min="9712" max="9712" width="17.109375" customWidth="1"/>
    <col min="9713" max="9713" width="16.21875" customWidth="1"/>
    <col min="9714" max="9714" width="23.21875" customWidth="1"/>
    <col min="9715" max="9715" width="29.88671875" bestFit="1" customWidth="1"/>
    <col min="9716" max="9716" width="16.109375" customWidth="1"/>
    <col min="9717" max="9717" width="16.5546875" customWidth="1"/>
    <col min="9718" max="9718" width="16.44140625" customWidth="1"/>
    <col min="9719" max="9719" width="36.6640625" customWidth="1"/>
    <col min="9721" max="9721" width="2" customWidth="1"/>
    <col min="9966" max="9966" width="1.44140625" customWidth="1"/>
    <col min="9967" max="9967" width="3.77734375" customWidth="1"/>
    <col min="9968" max="9968" width="17.109375" customWidth="1"/>
    <col min="9969" max="9969" width="16.21875" customWidth="1"/>
    <col min="9970" max="9970" width="23.21875" customWidth="1"/>
    <col min="9971" max="9971" width="29.88671875" bestFit="1" customWidth="1"/>
    <col min="9972" max="9972" width="16.109375" customWidth="1"/>
    <col min="9973" max="9973" width="16.5546875" customWidth="1"/>
    <col min="9974" max="9974" width="16.44140625" customWidth="1"/>
    <col min="9975" max="9975" width="36.6640625" customWidth="1"/>
    <col min="9977" max="9977" width="2" customWidth="1"/>
    <col min="10222" max="10222" width="1.44140625" customWidth="1"/>
    <col min="10223" max="10223" width="3.77734375" customWidth="1"/>
    <col min="10224" max="10224" width="17.109375" customWidth="1"/>
    <col min="10225" max="10225" width="16.21875" customWidth="1"/>
    <col min="10226" max="10226" width="23.21875" customWidth="1"/>
    <col min="10227" max="10227" width="29.88671875" bestFit="1" customWidth="1"/>
    <col min="10228" max="10228" width="16.109375" customWidth="1"/>
    <col min="10229" max="10229" width="16.5546875" customWidth="1"/>
    <col min="10230" max="10230" width="16.44140625" customWidth="1"/>
    <col min="10231" max="10231" width="36.6640625" customWidth="1"/>
    <col min="10233" max="10233" width="2" customWidth="1"/>
    <col min="10478" max="10478" width="1.44140625" customWidth="1"/>
    <col min="10479" max="10479" width="3.77734375" customWidth="1"/>
    <col min="10480" max="10480" width="17.109375" customWidth="1"/>
    <col min="10481" max="10481" width="16.21875" customWidth="1"/>
    <col min="10482" max="10482" width="23.21875" customWidth="1"/>
    <col min="10483" max="10483" width="29.88671875" bestFit="1" customWidth="1"/>
    <col min="10484" max="10484" width="16.109375" customWidth="1"/>
    <col min="10485" max="10485" width="16.5546875" customWidth="1"/>
    <col min="10486" max="10486" width="16.44140625" customWidth="1"/>
    <col min="10487" max="10487" width="36.6640625" customWidth="1"/>
    <col min="10489" max="10489" width="2" customWidth="1"/>
    <col min="10734" max="10734" width="1.44140625" customWidth="1"/>
    <col min="10735" max="10735" width="3.77734375" customWidth="1"/>
    <col min="10736" max="10736" width="17.109375" customWidth="1"/>
    <col min="10737" max="10737" width="16.21875" customWidth="1"/>
    <col min="10738" max="10738" width="23.21875" customWidth="1"/>
    <col min="10739" max="10739" width="29.88671875" bestFit="1" customWidth="1"/>
    <col min="10740" max="10740" width="16.109375" customWidth="1"/>
    <col min="10741" max="10741" width="16.5546875" customWidth="1"/>
    <col min="10742" max="10742" width="16.44140625" customWidth="1"/>
    <col min="10743" max="10743" width="36.6640625" customWidth="1"/>
    <col min="10745" max="10745" width="2" customWidth="1"/>
    <col min="10990" max="10990" width="1.44140625" customWidth="1"/>
    <col min="10991" max="10991" width="3.77734375" customWidth="1"/>
    <col min="10992" max="10992" width="17.109375" customWidth="1"/>
    <col min="10993" max="10993" width="16.21875" customWidth="1"/>
    <col min="10994" max="10994" width="23.21875" customWidth="1"/>
    <col min="10995" max="10995" width="29.88671875" bestFit="1" customWidth="1"/>
    <col min="10996" max="10996" width="16.109375" customWidth="1"/>
    <col min="10997" max="10997" width="16.5546875" customWidth="1"/>
    <col min="10998" max="10998" width="16.44140625" customWidth="1"/>
    <col min="10999" max="10999" width="36.6640625" customWidth="1"/>
    <col min="11001" max="11001" width="2" customWidth="1"/>
    <col min="11246" max="11246" width="1.44140625" customWidth="1"/>
    <col min="11247" max="11247" width="3.77734375" customWidth="1"/>
    <col min="11248" max="11248" width="17.109375" customWidth="1"/>
    <col min="11249" max="11249" width="16.21875" customWidth="1"/>
    <col min="11250" max="11250" width="23.21875" customWidth="1"/>
    <col min="11251" max="11251" width="29.88671875" bestFit="1" customWidth="1"/>
    <col min="11252" max="11252" width="16.109375" customWidth="1"/>
    <col min="11253" max="11253" width="16.5546875" customWidth="1"/>
    <col min="11254" max="11254" width="16.44140625" customWidth="1"/>
    <col min="11255" max="11255" width="36.6640625" customWidth="1"/>
    <col min="11257" max="11257" width="2" customWidth="1"/>
    <col min="11502" max="11502" width="1.44140625" customWidth="1"/>
    <col min="11503" max="11503" width="3.77734375" customWidth="1"/>
    <col min="11504" max="11504" width="17.109375" customWidth="1"/>
    <col min="11505" max="11505" width="16.21875" customWidth="1"/>
    <col min="11506" max="11506" width="23.21875" customWidth="1"/>
    <col min="11507" max="11507" width="29.88671875" bestFit="1" customWidth="1"/>
    <col min="11508" max="11508" width="16.109375" customWidth="1"/>
    <col min="11509" max="11509" width="16.5546875" customWidth="1"/>
    <col min="11510" max="11510" width="16.44140625" customWidth="1"/>
    <col min="11511" max="11511" width="36.6640625" customWidth="1"/>
    <col min="11513" max="11513" width="2" customWidth="1"/>
    <col min="11758" max="11758" width="1.44140625" customWidth="1"/>
    <col min="11759" max="11759" width="3.77734375" customWidth="1"/>
    <col min="11760" max="11760" width="17.109375" customWidth="1"/>
    <col min="11761" max="11761" width="16.21875" customWidth="1"/>
    <col min="11762" max="11762" width="23.21875" customWidth="1"/>
    <col min="11763" max="11763" width="29.88671875" bestFit="1" customWidth="1"/>
    <col min="11764" max="11764" width="16.109375" customWidth="1"/>
    <col min="11765" max="11765" width="16.5546875" customWidth="1"/>
    <col min="11766" max="11766" width="16.44140625" customWidth="1"/>
    <col min="11767" max="11767" width="36.6640625" customWidth="1"/>
    <col min="11769" max="11769" width="2" customWidth="1"/>
    <col min="12014" max="12014" width="1.44140625" customWidth="1"/>
    <col min="12015" max="12015" width="3.77734375" customWidth="1"/>
    <col min="12016" max="12016" width="17.109375" customWidth="1"/>
    <col min="12017" max="12017" width="16.21875" customWidth="1"/>
    <col min="12018" max="12018" width="23.21875" customWidth="1"/>
    <col min="12019" max="12019" width="29.88671875" bestFit="1" customWidth="1"/>
    <col min="12020" max="12020" width="16.109375" customWidth="1"/>
    <col min="12021" max="12021" width="16.5546875" customWidth="1"/>
    <col min="12022" max="12022" width="16.44140625" customWidth="1"/>
    <col min="12023" max="12023" width="36.6640625" customWidth="1"/>
    <col min="12025" max="12025" width="2" customWidth="1"/>
    <col min="12270" max="12270" width="1.44140625" customWidth="1"/>
    <col min="12271" max="12271" width="3.77734375" customWidth="1"/>
    <col min="12272" max="12272" width="17.109375" customWidth="1"/>
    <col min="12273" max="12273" width="16.21875" customWidth="1"/>
    <col min="12274" max="12274" width="23.21875" customWidth="1"/>
    <col min="12275" max="12275" width="29.88671875" bestFit="1" customWidth="1"/>
    <col min="12276" max="12276" width="16.109375" customWidth="1"/>
    <col min="12277" max="12277" width="16.5546875" customWidth="1"/>
    <col min="12278" max="12278" width="16.44140625" customWidth="1"/>
    <col min="12279" max="12279" width="36.6640625" customWidth="1"/>
    <col min="12281" max="12281" width="2" customWidth="1"/>
    <col min="12526" max="12526" width="1.44140625" customWidth="1"/>
    <col min="12527" max="12527" width="3.77734375" customWidth="1"/>
    <col min="12528" max="12528" width="17.109375" customWidth="1"/>
    <col min="12529" max="12529" width="16.21875" customWidth="1"/>
    <col min="12530" max="12530" width="23.21875" customWidth="1"/>
    <col min="12531" max="12531" width="29.88671875" bestFit="1" customWidth="1"/>
    <col min="12532" max="12532" width="16.109375" customWidth="1"/>
    <col min="12533" max="12533" width="16.5546875" customWidth="1"/>
    <col min="12534" max="12534" width="16.44140625" customWidth="1"/>
    <col min="12535" max="12535" width="36.6640625" customWidth="1"/>
    <col min="12537" max="12537" width="2" customWidth="1"/>
    <col min="12782" max="12782" width="1.44140625" customWidth="1"/>
    <col min="12783" max="12783" width="3.77734375" customWidth="1"/>
    <col min="12784" max="12784" width="17.109375" customWidth="1"/>
    <col min="12785" max="12785" width="16.21875" customWidth="1"/>
    <col min="12786" max="12786" width="23.21875" customWidth="1"/>
    <col min="12787" max="12787" width="29.88671875" bestFit="1" customWidth="1"/>
    <col min="12788" max="12788" width="16.109375" customWidth="1"/>
    <col min="12789" max="12789" width="16.5546875" customWidth="1"/>
    <col min="12790" max="12790" width="16.44140625" customWidth="1"/>
    <col min="12791" max="12791" width="36.6640625" customWidth="1"/>
    <col min="12793" max="12793" width="2" customWidth="1"/>
    <col min="13038" max="13038" width="1.44140625" customWidth="1"/>
    <col min="13039" max="13039" width="3.77734375" customWidth="1"/>
    <col min="13040" max="13040" width="17.109375" customWidth="1"/>
    <col min="13041" max="13041" width="16.21875" customWidth="1"/>
    <col min="13042" max="13042" width="23.21875" customWidth="1"/>
    <col min="13043" max="13043" width="29.88671875" bestFit="1" customWidth="1"/>
    <col min="13044" max="13044" width="16.109375" customWidth="1"/>
    <col min="13045" max="13045" width="16.5546875" customWidth="1"/>
    <col min="13046" max="13046" width="16.44140625" customWidth="1"/>
    <col min="13047" max="13047" width="36.6640625" customWidth="1"/>
    <col min="13049" max="13049" width="2" customWidth="1"/>
    <col min="13294" max="13294" width="1.44140625" customWidth="1"/>
    <col min="13295" max="13295" width="3.77734375" customWidth="1"/>
    <col min="13296" max="13296" width="17.109375" customWidth="1"/>
    <col min="13297" max="13297" width="16.21875" customWidth="1"/>
    <col min="13298" max="13298" width="23.21875" customWidth="1"/>
    <col min="13299" max="13299" width="29.88671875" bestFit="1" customWidth="1"/>
    <col min="13300" max="13300" width="16.109375" customWidth="1"/>
    <col min="13301" max="13301" width="16.5546875" customWidth="1"/>
    <col min="13302" max="13302" width="16.44140625" customWidth="1"/>
    <col min="13303" max="13303" width="36.6640625" customWidth="1"/>
    <col min="13305" max="13305" width="2" customWidth="1"/>
    <col min="13550" max="13550" width="1.44140625" customWidth="1"/>
    <col min="13551" max="13551" width="3.77734375" customWidth="1"/>
    <col min="13552" max="13552" width="17.109375" customWidth="1"/>
    <col min="13553" max="13553" width="16.21875" customWidth="1"/>
    <col min="13554" max="13554" width="23.21875" customWidth="1"/>
    <col min="13555" max="13555" width="29.88671875" bestFit="1" customWidth="1"/>
    <col min="13556" max="13556" width="16.109375" customWidth="1"/>
    <col min="13557" max="13557" width="16.5546875" customWidth="1"/>
    <col min="13558" max="13558" width="16.44140625" customWidth="1"/>
    <col min="13559" max="13559" width="36.6640625" customWidth="1"/>
    <col min="13561" max="13561" width="2" customWidth="1"/>
    <col min="13806" max="13806" width="1.44140625" customWidth="1"/>
    <col min="13807" max="13807" width="3.77734375" customWidth="1"/>
    <col min="13808" max="13808" width="17.109375" customWidth="1"/>
    <col min="13809" max="13809" width="16.21875" customWidth="1"/>
    <col min="13810" max="13810" width="23.21875" customWidth="1"/>
    <col min="13811" max="13811" width="29.88671875" bestFit="1" customWidth="1"/>
    <col min="13812" max="13812" width="16.109375" customWidth="1"/>
    <col min="13813" max="13813" width="16.5546875" customWidth="1"/>
    <col min="13814" max="13814" width="16.44140625" customWidth="1"/>
    <col min="13815" max="13815" width="36.6640625" customWidth="1"/>
    <col min="13817" max="13817" width="2" customWidth="1"/>
    <col min="14062" max="14062" width="1.44140625" customWidth="1"/>
    <col min="14063" max="14063" width="3.77734375" customWidth="1"/>
    <col min="14064" max="14064" width="17.109375" customWidth="1"/>
    <col min="14065" max="14065" width="16.21875" customWidth="1"/>
    <col min="14066" max="14066" width="23.21875" customWidth="1"/>
    <col min="14067" max="14067" width="29.88671875" bestFit="1" customWidth="1"/>
    <col min="14068" max="14068" width="16.109375" customWidth="1"/>
    <col min="14069" max="14069" width="16.5546875" customWidth="1"/>
    <col min="14070" max="14070" width="16.44140625" customWidth="1"/>
    <col min="14071" max="14071" width="36.6640625" customWidth="1"/>
    <col min="14073" max="14073" width="2" customWidth="1"/>
    <col min="14318" max="14318" width="1.44140625" customWidth="1"/>
    <col min="14319" max="14319" width="3.77734375" customWidth="1"/>
    <col min="14320" max="14320" width="17.109375" customWidth="1"/>
    <col min="14321" max="14321" width="16.21875" customWidth="1"/>
    <col min="14322" max="14322" width="23.21875" customWidth="1"/>
    <col min="14323" max="14323" width="29.88671875" bestFit="1" customWidth="1"/>
    <col min="14324" max="14324" width="16.109375" customWidth="1"/>
    <col min="14325" max="14325" width="16.5546875" customWidth="1"/>
    <col min="14326" max="14326" width="16.44140625" customWidth="1"/>
    <col min="14327" max="14327" width="36.6640625" customWidth="1"/>
    <col min="14329" max="14329" width="2" customWidth="1"/>
    <col min="14574" max="14574" width="1.44140625" customWidth="1"/>
    <col min="14575" max="14575" width="3.77734375" customWidth="1"/>
    <col min="14576" max="14576" width="17.109375" customWidth="1"/>
    <col min="14577" max="14577" width="16.21875" customWidth="1"/>
    <col min="14578" max="14578" width="23.21875" customWidth="1"/>
    <col min="14579" max="14579" width="29.88671875" bestFit="1" customWidth="1"/>
    <col min="14580" max="14580" width="16.109375" customWidth="1"/>
    <col min="14581" max="14581" width="16.5546875" customWidth="1"/>
    <col min="14582" max="14582" width="16.44140625" customWidth="1"/>
    <col min="14583" max="14583" width="36.6640625" customWidth="1"/>
    <col min="14585" max="14585" width="2" customWidth="1"/>
    <col min="14830" max="14830" width="1.44140625" customWidth="1"/>
    <col min="14831" max="14831" width="3.77734375" customWidth="1"/>
    <col min="14832" max="14832" width="17.109375" customWidth="1"/>
    <col min="14833" max="14833" width="16.21875" customWidth="1"/>
    <col min="14834" max="14834" width="23.21875" customWidth="1"/>
    <col min="14835" max="14835" width="29.88671875" bestFit="1" customWidth="1"/>
    <col min="14836" max="14836" width="16.109375" customWidth="1"/>
    <col min="14837" max="14837" width="16.5546875" customWidth="1"/>
    <col min="14838" max="14838" width="16.44140625" customWidth="1"/>
    <col min="14839" max="14839" width="36.6640625" customWidth="1"/>
    <col min="14841" max="14841" width="2" customWidth="1"/>
    <col min="15086" max="15086" width="1.44140625" customWidth="1"/>
    <col min="15087" max="15087" width="3.77734375" customWidth="1"/>
    <col min="15088" max="15088" width="17.109375" customWidth="1"/>
    <col min="15089" max="15089" width="16.21875" customWidth="1"/>
    <col min="15090" max="15090" width="23.21875" customWidth="1"/>
    <col min="15091" max="15091" width="29.88671875" bestFit="1" customWidth="1"/>
    <col min="15092" max="15092" width="16.109375" customWidth="1"/>
    <col min="15093" max="15093" width="16.5546875" customWidth="1"/>
    <col min="15094" max="15094" width="16.44140625" customWidth="1"/>
    <col min="15095" max="15095" width="36.6640625" customWidth="1"/>
    <col min="15097" max="15097" width="2" customWidth="1"/>
    <col min="15342" max="15342" width="1.44140625" customWidth="1"/>
    <col min="15343" max="15343" width="3.77734375" customWidth="1"/>
    <col min="15344" max="15344" width="17.109375" customWidth="1"/>
    <col min="15345" max="15345" width="16.21875" customWidth="1"/>
    <col min="15346" max="15346" width="23.21875" customWidth="1"/>
    <col min="15347" max="15347" width="29.88671875" bestFit="1" customWidth="1"/>
    <col min="15348" max="15348" width="16.109375" customWidth="1"/>
    <col min="15349" max="15349" width="16.5546875" customWidth="1"/>
    <col min="15350" max="15350" width="16.44140625" customWidth="1"/>
    <col min="15351" max="15351" width="36.6640625" customWidth="1"/>
    <col min="15353" max="15353" width="2" customWidth="1"/>
    <col min="15598" max="15598" width="1.44140625" customWidth="1"/>
    <col min="15599" max="15599" width="3.77734375" customWidth="1"/>
    <col min="15600" max="15600" width="17.109375" customWidth="1"/>
    <col min="15601" max="15601" width="16.21875" customWidth="1"/>
    <col min="15602" max="15602" width="23.21875" customWidth="1"/>
    <col min="15603" max="15603" width="29.88671875" bestFit="1" customWidth="1"/>
    <col min="15604" max="15604" width="16.109375" customWidth="1"/>
    <col min="15605" max="15605" width="16.5546875" customWidth="1"/>
    <col min="15606" max="15606" width="16.44140625" customWidth="1"/>
    <col min="15607" max="15607" width="36.6640625" customWidth="1"/>
    <col min="15609" max="15609" width="2" customWidth="1"/>
    <col min="15854" max="15854" width="1.44140625" customWidth="1"/>
    <col min="15855" max="15855" width="3.77734375" customWidth="1"/>
    <col min="15856" max="15856" width="17.109375" customWidth="1"/>
    <col min="15857" max="15857" width="16.21875" customWidth="1"/>
    <col min="15858" max="15858" width="23.21875" customWidth="1"/>
    <col min="15859" max="15859" width="29.88671875" bestFit="1" customWidth="1"/>
    <col min="15860" max="15860" width="16.109375" customWidth="1"/>
    <col min="15861" max="15861" width="16.5546875" customWidth="1"/>
    <col min="15862" max="15862" width="16.44140625" customWidth="1"/>
    <col min="15863" max="15863" width="36.6640625" customWidth="1"/>
    <col min="15865" max="15865" width="2" customWidth="1"/>
    <col min="16110" max="16110" width="1.44140625" customWidth="1"/>
    <col min="16111" max="16111" width="3.77734375" customWidth="1"/>
    <col min="16112" max="16112" width="17.109375" customWidth="1"/>
    <col min="16113" max="16113" width="16.21875" customWidth="1"/>
    <col min="16114" max="16114" width="23.21875" customWidth="1"/>
    <col min="16115" max="16115" width="29.88671875" bestFit="1" customWidth="1"/>
    <col min="16116" max="16116" width="16.109375" customWidth="1"/>
    <col min="16117" max="16117" width="16.5546875" customWidth="1"/>
    <col min="16118" max="16118" width="16.44140625" customWidth="1"/>
    <col min="16119" max="16119" width="36.6640625" customWidth="1"/>
    <col min="16121" max="16121" width="2" customWidth="1"/>
  </cols>
  <sheetData>
    <row r="1" spans="1:22" ht="18.75" thickBot="1" x14ac:dyDescent="0.3">
      <c r="A1" s="135"/>
      <c r="B1" s="135"/>
      <c r="C1" s="136" t="s">
        <v>110</v>
      </c>
      <c r="D1" s="136"/>
      <c r="E1" s="137"/>
      <c r="F1" s="138"/>
      <c r="G1" s="139"/>
      <c r="H1" s="140" t="s">
        <v>111</v>
      </c>
      <c r="I1" s="138"/>
      <c r="J1" s="141"/>
      <c r="L1" s="930"/>
      <c r="M1" s="930"/>
      <c r="N1" s="930"/>
      <c r="O1" s="930"/>
      <c r="P1" s="930"/>
      <c r="Q1" s="930"/>
      <c r="R1" s="930"/>
      <c r="S1" s="930"/>
      <c r="T1" s="927"/>
      <c r="U1" s="927"/>
      <c r="V1" s="927"/>
    </row>
    <row r="2" spans="1:22" ht="32.25" thickBot="1" x14ac:dyDescent="0.25">
      <c r="A2" s="142"/>
      <c r="B2" s="142"/>
      <c r="C2" s="143" t="s">
        <v>112</v>
      </c>
      <c r="D2" s="144" t="s">
        <v>113</v>
      </c>
      <c r="E2" s="145" t="s">
        <v>114</v>
      </c>
      <c r="F2" s="145" t="s">
        <v>115</v>
      </c>
      <c r="G2" s="145" t="s">
        <v>116</v>
      </c>
      <c r="H2" s="145" t="s">
        <v>117</v>
      </c>
      <c r="I2" s="145" t="s">
        <v>118</v>
      </c>
      <c r="J2" s="145" t="s">
        <v>119</v>
      </c>
      <c r="L2" s="657"/>
      <c r="M2" s="657"/>
      <c r="N2" s="657"/>
      <c r="O2" s="657"/>
      <c r="P2" s="657"/>
      <c r="Q2" s="657"/>
      <c r="R2" s="657"/>
      <c r="S2" s="657"/>
      <c r="T2" s="657"/>
      <c r="U2" s="657"/>
      <c r="V2" s="657"/>
    </row>
    <row r="3" spans="1:22" ht="15.75" x14ac:dyDescent="0.25">
      <c r="A3" s="146"/>
      <c r="B3" s="146"/>
      <c r="C3" s="350" t="s">
        <v>120</v>
      </c>
      <c r="D3" s="480"/>
      <c r="E3" s="480"/>
      <c r="F3" s="480"/>
      <c r="G3" s="480"/>
      <c r="H3" s="480"/>
      <c r="I3" s="480"/>
      <c r="J3" s="480"/>
      <c r="K3" s="334"/>
      <c r="P3" s="334"/>
      <c r="Q3" s="334"/>
      <c r="R3" s="334"/>
      <c r="S3" s="334"/>
      <c r="T3" s="334"/>
    </row>
    <row r="4" spans="1:22" x14ac:dyDescent="0.2">
      <c r="A4" s="147"/>
      <c r="B4" s="147"/>
      <c r="C4" s="471" t="s">
        <v>121</v>
      </c>
      <c r="D4" s="472" t="s">
        <v>122</v>
      </c>
      <c r="E4" s="472" t="s">
        <v>123</v>
      </c>
      <c r="F4" s="472" t="s">
        <v>123</v>
      </c>
      <c r="G4" s="472" t="s">
        <v>123</v>
      </c>
      <c r="H4" s="473">
        <f>SUM(H5:H5)</f>
        <v>35.844999999999999</v>
      </c>
      <c r="I4" s="473">
        <f>SUM(I5:I5)</f>
        <v>0</v>
      </c>
      <c r="J4" s="474" t="s">
        <v>123</v>
      </c>
      <c r="K4" s="334"/>
      <c r="P4" s="334"/>
      <c r="Q4" s="334"/>
      <c r="R4" s="334"/>
      <c r="S4" s="334"/>
      <c r="T4" s="334"/>
    </row>
    <row r="5" spans="1:22" x14ac:dyDescent="0.2">
      <c r="A5" s="148"/>
      <c r="B5" s="148"/>
      <c r="C5" s="475" t="s">
        <v>123</v>
      </c>
      <c r="D5" s="476" t="s">
        <v>124</v>
      </c>
      <c r="E5" s="385" t="s">
        <v>637</v>
      </c>
      <c r="F5" s="475" t="s">
        <v>123</v>
      </c>
      <c r="G5" s="475" t="s">
        <v>123</v>
      </c>
      <c r="H5" s="386">
        <v>35.844999999999999</v>
      </c>
      <c r="I5" s="386" t="s">
        <v>637</v>
      </c>
      <c r="J5" s="475" t="s">
        <v>123</v>
      </c>
      <c r="K5" s="334"/>
      <c r="L5" s="656"/>
      <c r="O5" s="658"/>
      <c r="P5" s="659"/>
      <c r="Q5" s="334"/>
      <c r="R5" s="334"/>
      <c r="S5" s="334"/>
      <c r="T5" s="659"/>
      <c r="V5" s="334"/>
    </row>
    <row r="6" spans="1:22" x14ac:dyDescent="0.2">
      <c r="A6" s="149"/>
      <c r="B6" s="150"/>
      <c r="C6" s="477" t="s">
        <v>125</v>
      </c>
      <c r="D6" s="474" t="s">
        <v>126</v>
      </c>
      <c r="E6" s="472" t="s">
        <v>123</v>
      </c>
      <c r="F6" s="333" t="s">
        <v>127</v>
      </c>
      <c r="G6" s="472" t="s">
        <v>123</v>
      </c>
      <c r="H6" s="453">
        <f>SUM(H8:H12)</f>
        <v>31.152000000000001</v>
      </c>
      <c r="I6" s="474" t="s">
        <v>123</v>
      </c>
      <c r="J6" s="474" t="s">
        <v>123</v>
      </c>
      <c r="K6" s="334"/>
      <c r="P6" s="334"/>
      <c r="Q6" s="334"/>
      <c r="R6" s="334"/>
      <c r="S6" s="334"/>
      <c r="T6" s="334"/>
    </row>
    <row r="7" spans="1:22" x14ac:dyDescent="0.2">
      <c r="A7" s="149"/>
      <c r="B7" s="150"/>
      <c r="C7" s="475" t="s">
        <v>123</v>
      </c>
      <c r="D7" s="476" t="s">
        <v>123</v>
      </c>
      <c r="E7" s="333" t="s">
        <v>128</v>
      </c>
      <c r="F7" s="333" t="s">
        <v>783</v>
      </c>
      <c r="G7" s="472" t="s">
        <v>123</v>
      </c>
      <c r="H7" s="453">
        <f>SUM(H8:H11)</f>
        <v>31.152000000000001</v>
      </c>
      <c r="I7" s="474" t="s">
        <v>123</v>
      </c>
      <c r="J7" s="474" t="s">
        <v>123</v>
      </c>
      <c r="K7" s="334"/>
      <c r="P7" s="334"/>
      <c r="Q7" s="334"/>
      <c r="R7" s="334"/>
      <c r="S7" s="334"/>
      <c r="T7" s="334"/>
    </row>
    <row r="8" spans="1:22" ht="15" customHeight="1" x14ac:dyDescent="0.2">
      <c r="A8" s="148"/>
      <c r="B8" s="148"/>
      <c r="C8" s="475" t="s">
        <v>123</v>
      </c>
      <c r="D8" s="476" t="s">
        <v>124</v>
      </c>
      <c r="E8" s="475" t="s">
        <v>123</v>
      </c>
      <c r="F8" s="475" t="s">
        <v>123</v>
      </c>
      <c r="G8" s="475" t="s">
        <v>123</v>
      </c>
      <c r="H8" s="931">
        <v>31.152000000000001</v>
      </c>
      <c r="I8" s="481">
        <v>6.8356164383561646</v>
      </c>
      <c r="J8" s="934" t="s">
        <v>123</v>
      </c>
      <c r="K8" s="334"/>
      <c r="L8" s="937"/>
      <c r="M8" s="930"/>
      <c r="N8" s="938"/>
      <c r="O8" s="939"/>
      <c r="P8" s="659"/>
      <c r="Q8" s="334"/>
      <c r="R8" s="334"/>
      <c r="S8" s="334"/>
      <c r="T8" s="928"/>
      <c r="U8" s="930"/>
      <c r="V8" s="930"/>
    </row>
    <row r="9" spans="1:22" x14ac:dyDescent="0.2">
      <c r="A9" s="148"/>
      <c r="B9" s="148"/>
      <c r="C9" s="475" t="s">
        <v>123</v>
      </c>
      <c r="D9" s="476" t="s">
        <v>124</v>
      </c>
      <c r="E9" s="475" t="s">
        <v>123</v>
      </c>
      <c r="F9" s="475" t="s">
        <v>123</v>
      </c>
      <c r="G9" s="475" t="s">
        <v>123</v>
      </c>
      <c r="H9" s="932"/>
      <c r="I9" s="482">
        <v>10.624657534246575</v>
      </c>
      <c r="J9" s="935"/>
      <c r="K9" s="334"/>
      <c r="L9" s="937"/>
      <c r="M9" s="930"/>
      <c r="N9" s="938"/>
      <c r="O9" s="939"/>
      <c r="P9" s="659"/>
      <c r="Q9" s="334"/>
      <c r="R9" s="334"/>
      <c r="S9" s="334"/>
      <c r="T9" s="929"/>
      <c r="U9" s="930"/>
      <c r="V9" s="930"/>
    </row>
    <row r="10" spans="1:22" x14ac:dyDescent="0.2">
      <c r="A10" s="148"/>
      <c r="B10" s="148"/>
      <c r="C10" s="475" t="s">
        <v>123</v>
      </c>
      <c r="D10" s="476" t="s">
        <v>124</v>
      </c>
      <c r="E10" s="475" t="s">
        <v>123</v>
      </c>
      <c r="F10" s="475" t="s">
        <v>123</v>
      </c>
      <c r="G10" s="475" t="s">
        <v>123</v>
      </c>
      <c r="H10" s="933"/>
      <c r="I10" s="482">
        <v>15.717808219178082</v>
      </c>
      <c r="J10" s="936"/>
      <c r="L10" s="937"/>
      <c r="M10" s="930"/>
      <c r="N10" s="938"/>
      <c r="O10" s="939"/>
      <c r="P10" s="659"/>
      <c r="Q10" s="334"/>
      <c r="R10" s="334"/>
      <c r="S10" s="334"/>
      <c r="T10" s="929"/>
      <c r="U10" s="930"/>
      <c r="V10" s="930"/>
    </row>
    <row r="11" spans="1:22" x14ac:dyDescent="0.2">
      <c r="A11" s="148"/>
      <c r="B11" s="148"/>
      <c r="C11" s="475" t="s">
        <v>123</v>
      </c>
      <c r="D11" s="476" t="s">
        <v>124</v>
      </c>
      <c r="E11" s="483"/>
      <c r="F11" s="484"/>
      <c r="G11" s="485"/>
      <c r="H11" s="486"/>
      <c r="I11" s="487"/>
      <c r="J11" s="475" t="s">
        <v>123</v>
      </c>
    </row>
    <row r="12" spans="1:22" ht="25.5" x14ac:dyDescent="0.2">
      <c r="A12" s="152"/>
      <c r="B12" s="152"/>
      <c r="C12" s="350" t="s">
        <v>129</v>
      </c>
      <c r="D12" s="351" t="s">
        <v>113</v>
      </c>
      <c r="E12" s="352" t="s">
        <v>114</v>
      </c>
      <c r="F12" s="352" t="s">
        <v>115</v>
      </c>
      <c r="G12" s="352" t="s">
        <v>116</v>
      </c>
      <c r="H12" s="352" t="s">
        <v>130</v>
      </c>
      <c r="I12" s="352" t="s">
        <v>118</v>
      </c>
      <c r="J12" s="352" t="s">
        <v>131</v>
      </c>
    </row>
    <row r="13" spans="1:22" x14ac:dyDescent="0.2">
      <c r="A13" s="153"/>
      <c r="B13" s="150"/>
      <c r="C13" s="477" t="s">
        <v>132</v>
      </c>
      <c r="D13" s="474" t="s">
        <v>133</v>
      </c>
      <c r="E13" s="474" t="s">
        <v>123</v>
      </c>
      <c r="F13" s="474" t="s">
        <v>123</v>
      </c>
      <c r="G13" s="474" t="s">
        <v>123</v>
      </c>
      <c r="H13" s="473">
        <f>SUM(H14:H15)</f>
        <v>0</v>
      </c>
      <c r="I13" s="473">
        <f>SUM(I14:I15)</f>
        <v>0</v>
      </c>
      <c r="J13" s="474" t="s">
        <v>123</v>
      </c>
    </row>
    <row r="14" spans="1:22" x14ac:dyDescent="0.2">
      <c r="A14" s="148"/>
      <c r="B14" s="148"/>
      <c r="C14" s="475"/>
      <c r="D14" s="476" t="s">
        <v>124</v>
      </c>
      <c r="E14" s="478"/>
      <c r="F14" s="479"/>
      <c r="G14" s="479"/>
      <c r="H14" s="386"/>
      <c r="I14" s="386"/>
      <c r="J14" s="479"/>
    </row>
    <row r="15" spans="1:22" x14ac:dyDescent="0.2">
      <c r="A15" s="148"/>
      <c r="B15" s="148"/>
      <c r="C15" s="475" t="s">
        <v>123</v>
      </c>
      <c r="D15" s="476" t="s">
        <v>124</v>
      </c>
      <c r="E15" s="385"/>
      <c r="F15" s="431"/>
      <c r="G15" s="431"/>
      <c r="H15" s="386"/>
      <c r="I15" s="386"/>
      <c r="J15" s="431"/>
    </row>
    <row r="16" spans="1:22" ht="25.5" x14ac:dyDescent="0.2">
      <c r="A16" s="153"/>
      <c r="B16" s="150"/>
      <c r="C16" s="350" t="s">
        <v>134</v>
      </c>
      <c r="D16" s="351" t="s">
        <v>113</v>
      </c>
      <c r="E16" s="352" t="s">
        <v>114</v>
      </c>
      <c r="F16" s="352" t="s">
        <v>115</v>
      </c>
      <c r="G16" s="352" t="s">
        <v>116</v>
      </c>
      <c r="H16" s="352" t="s">
        <v>130</v>
      </c>
      <c r="I16" s="352" t="s">
        <v>118</v>
      </c>
      <c r="J16" s="352" t="s">
        <v>135</v>
      </c>
    </row>
    <row r="17" spans="1:10" x14ac:dyDescent="0.2">
      <c r="A17" s="153"/>
      <c r="B17" s="150"/>
      <c r="C17" s="477" t="s">
        <v>136</v>
      </c>
      <c r="D17" s="474" t="s">
        <v>137</v>
      </c>
      <c r="E17" s="474" t="s">
        <v>123</v>
      </c>
      <c r="F17" s="474" t="s">
        <v>123</v>
      </c>
      <c r="G17" s="474" t="s">
        <v>123</v>
      </c>
      <c r="H17" s="473">
        <f>SUM(H18:H19)</f>
        <v>0</v>
      </c>
      <c r="I17" s="473">
        <f>SUM(I18:I19)</f>
        <v>0</v>
      </c>
      <c r="J17" s="474" t="s">
        <v>123</v>
      </c>
    </row>
    <row r="18" spans="1:10" x14ac:dyDescent="0.2">
      <c r="A18" s="153"/>
      <c r="B18" s="150"/>
      <c r="C18" s="475"/>
      <c r="D18" s="476" t="s">
        <v>124</v>
      </c>
      <c r="E18" s="478"/>
      <c r="F18" s="479"/>
      <c r="G18" s="479"/>
      <c r="H18" s="386"/>
      <c r="I18" s="386"/>
      <c r="J18" s="479"/>
    </row>
    <row r="19" spans="1:10" x14ac:dyDescent="0.2">
      <c r="A19" s="153"/>
      <c r="B19" s="150"/>
      <c r="C19" s="475" t="s">
        <v>123</v>
      </c>
      <c r="D19" s="476" t="s">
        <v>124</v>
      </c>
      <c r="E19" s="385"/>
      <c r="F19" s="431"/>
      <c r="G19" s="431"/>
      <c r="H19" s="386"/>
      <c r="I19" s="386"/>
      <c r="J19" s="431"/>
    </row>
    <row r="20" spans="1:10" x14ac:dyDescent="0.2">
      <c r="A20" s="154"/>
      <c r="B20" s="155"/>
      <c r="C20" s="151" t="s">
        <v>123</v>
      </c>
      <c r="D20" s="151" t="s">
        <v>123</v>
      </c>
      <c r="E20" s="151" t="s">
        <v>123</v>
      </c>
      <c r="F20" s="151" t="s">
        <v>123</v>
      </c>
      <c r="G20" s="151" t="s">
        <v>123</v>
      </c>
      <c r="H20" s="151" t="s">
        <v>123</v>
      </c>
      <c r="I20" s="151" t="s">
        <v>123</v>
      </c>
      <c r="J20" s="156" t="s">
        <v>123</v>
      </c>
    </row>
    <row r="21" spans="1:10" x14ac:dyDescent="0.2">
      <c r="A21" s="152"/>
      <c r="B21" s="152"/>
      <c r="C21" s="157" t="s">
        <v>4</v>
      </c>
      <c r="D21" s="158"/>
      <c r="E21" s="159" t="str">
        <f>'TITLE PAGE'!D9</f>
        <v>Severn Trent Water</v>
      </c>
      <c r="F21" s="151"/>
      <c r="G21" s="151"/>
      <c r="H21" s="151"/>
      <c r="I21" s="151"/>
      <c r="J21" s="160"/>
    </row>
    <row r="22" spans="1:10" x14ac:dyDescent="0.2">
      <c r="A22" s="152"/>
      <c r="B22" s="152"/>
      <c r="C22" s="161" t="s">
        <v>5</v>
      </c>
      <c r="D22" s="162"/>
      <c r="E22" s="163" t="str">
        <f>'TITLE PAGE'!D10</f>
        <v>Wolverhampton</v>
      </c>
      <c r="F22" s="151"/>
      <c r="G22" s="151"/>
      <c r="H22" s="151"/>
      <c r="I22" s="151"/>
      <c r="J22" s="156"/>
    </row>
    <row r="23" spans="1:10" x14ac:dyDescent="0.2">
      <c r="A23" s="152"/>
      <c r="B23" s="152"/>
      <c r="C23" s="161" t="s">
        <v>6</v>
      </c>
      <c r="D23" s="164"/>
      <c r="E23" s="165">
        <f>'TITLE PAGE'!D11</f>
        <v>15</v>
      </c>
      <c r="F23" s="166"/>
      <c r="G23" s="166"/>
      <c r="H23" s="166"/>
      <c r="I23" s="166"/>
      <c r="J23" s="167"/>
    </row>
    <row r="24" spans="1:10" x14ac:dyDescent="0.2">
      <c r="A24" s="152"/>
      <c r="B24" s="152"/>
      <c r="C24" s="161" t="s">
        <v>7</v>
      </c>
      <c r="D24" s="162"/>
      <c r="E24" s="163" t="str">
        <f>'TITLE PAGE'!D12</f>
        <v>Dry Year Annual Average</v>
      </c>
      <c r="F24" s="151"/>
      <c r="G24" s="151"/>
      <c r="H24" s="151"/>
      <c r="I24" s="151"/>
      <c r="J24" s="167"/>
    </row>
    <row r="25" spans="1:10" x14ac:dyDescent="0.2">
      <c r="A25" s="152"/>
      <c r="B25" s="152"/>
      <c r="C25" s="168" t="s">
        <v>8</v>
      </c>
      <c r="D25" s="169"/>
      <c r="E25" s="170" t="str">
        <f>'TITLE PAGE'!D13</f>
        <v>No more than 3 in 100 Temporary Use Bans</v>
      </c>
      <c r="F25" s="151"/>
      <c r="G25" s="151"/>
      <c r="H25" s="151"/>
      <c r="I25" s="151"/>
      <c r="J25" s="171"/>
    </row>
    <row r="26" spans="1:10" x14ac:dyDescent="0.2">
      <c r="A26" s="172"/>
      <c r="B26" s="172"/>
      <c r="C26" s="173"/>
      <c r="D26" s="173"/>
      <c r="E26" s="173"/>
      <c r="F26" s="174"/>
      <c r="G26" s="173"/>
      <c r="H26" s="173"/>
      <c r="I26" s="173"/>
      <c r="J26" s="175"/>
    </row>
    <row r="27" spans="1:10" x14ac:dyDescent="0.2">
      <c r="A27" s="172"/>
      <c r="B27" s="172"/>
      <c r="C27" s="173"/>
      <c r="D27" s="173"/>
      <c r="E27" s="173"/>
      <c r="F27" s="174"/>
      <c r="G27" s="173"/>
      <c r="H27" s="173"/>
      <c r="I27" s="173"/>
      <c r="J27" s="175"/>
    </row>
    <row r="28" spans="1:10" ht="18" x14ac:dyDescent="0.25">
      <c r="A28" s="172"/>
      <c r="B28" s="172"/>
      <c r="C28" s="176"/>
      <c r="D28" s="173"/>
      <c r="E28" s="173"/>
      <c r="F28" s="174"/>
      <c r="G28" s="173"/>
      <c r="H28" s="173"/>
      <c r="I28" s="173"/>
      <c r="J28" s="175"/>
    </row>
  </sheetData>
  <sheetProtection selectLockedCells="1" selectUnlockedCells="1"/>
  <mergeCells count="12">
    <mergeCell ref="T1:V1"/>
    <mergeCell ref="T8:T10"/>
    <mergeCell ref="U8:U10"/>
    <mergeCell ref="V8:V10"/>
    <mergeCell ref="H8:H10"/>
    <mergeCell ref="J8:J10"/>
    <mergeCell ref="L1:O1"/>
    <mergeCell ref="P1:S1"/>
    <mergeCell ref="L8:L10"/>
    <mergeCell ref="M8:M10"/>
    <mergeCell ref="N8:N10"/>
    <mergeCell ref="O8:O10"/>
  </mergeCells>
  <conditionalFormatting sqref="J8">
    <cfRule type="cellIs" dxfId="18" priority="3" stopIfTrue="1" operator="equal">
      <formula>""</formula>
    </cfRule>
  </conditionalFormatting>
  <conditionalFormatting sqref="H8 I8:I10 J8">
    <cfRule type="cellIs" dxfId="17" priority="4" stopIfTrue="1" operator="equal">
      <formula>""</formula>
    </cfRule>
  </conditionalFormatting>
  <conditionalFormatting sqref="I8:I10 H8">
    <cfRule type="cellIs" dxfId="16" priority="5" stopIfTrue="1" operator="lessThan">
      <formula>0</formula>
    </cfRule>
    <cfRule type="cellIs" dxfId="15" priority="6" stopIfTrue="1" operator="equal">
      <formula>""</formula>
    </cfRule>
  </conditionalFormatting>
  <conditionalFormatting sqref="H8 I8:I10 J8">
    <cfRule type="cellIs" dxfId="14" priority="1" stopIfTrue="1" operator="equal">
      <formula>""</formula>
    </cfRule>
    <cfRule type="cellIs" dxfId="13" priority="2" stopIfTrue="1" operator="lessThan">
      <formula>0</formula>
    </cfRule>
  </conditionalFormatting>
  <dataValidations count="1">
    <dataValidation type="list" allowBlank="1" showInputMessage="1" showErrorMessage="1" sqref="J18:J19">
      <formula1>"Approved, Granted yet to be implemented, Other"</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3"/>
  <sheetViews>
    <sheetView zoomScale="80" zoomScaleNormal="80" workbookViewId="0">
      <selection activeCell="D12" sqref="D12"/>
    </sheetView>
  </sheetViews>
  <sheetFormatPr defaultColWidth="8.88671875" defaultRowHeight="27" customHeight="1" x14ac:dyDescent="0.2"/>
  <cols>
    <col min="1" max="1" width="1.33203125" customWidth="1"/>
    <col min="2" max="2" width="7.88671875" customWidth="1"/>
    <col min="3" max="3" width="8.33203125" customWidth="1"/>
    <col min="4" max="4" width="31.88671875" customWidth="1"/>
    <col min="5" max="5" width="21.33203125" customWidth="1"/>
    <col min="6" max="6" width="9.33203125" customWidth="1"/>
    <col min="7" max="7" width="14.44140625" bestFit="1" customWidth="1"/>
    <col min="8" max="8" width="11" customWidth="1"/>
    <col min="9" max="11" width="14.88671875" bestFit="1" customWidth="1"/>
    <col min="12" max="36" width="11.44140625" customWidth="1"/>
    <col min="39" max="39" width="9.88671875" style="717" bestFit="1" customWidth="1"/>
    <col min="40" max="42" width="8.88671875" style="717"/>
    <col min="45" max="45" width="10.109375" bestFit="1" customWidth="1"/>
    <col min="247" max="247" width="1.33203125" customWidth="1"/>
    <col min="248" max="248" width="7.88671875" customWidth="1"/>
    <col min="249" max="249" width="8.33203125" customWidth="1"/>
    <col min="250" max="250" width="23.33203125" customWidth="1"/>
    <col min="251" max="251" width="21.33203125" customWidth="1"/>
    <col min="252" max="252" width="9.33203125" customWidth="1"/>
    <col min="253" max="253" width="8" bestFit="1" customWidth="1"/>
    <col min="254" max="254" width="15.88671875" customWidth="1"/>
    <col min="255" max="282" width="11.44140625" customWidth="1"/>
    <col min="503" max="503" width="1.33203125" customWidth="1"/>
    <col min="504" max="504" width="7.88671875" customWidth="1"/>
    <col min="505" max="505" width="8.33203125" customWidth="1"/>
    <col min="506" max="506" width="23.33203125" customWidth="1"/>
    <col min="507" max="507" width="21.33203125" customWidth="1"/>
    <col min="508" max="508" width="9.33203125" customWidth="1"/>
    <col min="509" max="509" width="8" bestFit="1" customWidth="1"/>
    <col min="510" max="510" width="15.88671875" customWidth="1"/>
    <col min="511" max="538" width="11.44140625" customWidth="1"/>
    <col min="759" max="759" width="1.33203125" customWidth="1"/>
    <col min="760" max="760" width="7.88671875" customWidth="1"/>
    <col min="761" max="761" width="8.33203125" customWidth="1"/>
    <col min="762" max="762" width="23.33203125" customWidth="1"/>
    <col min="763" max="763" width="21.33203125" customWidth="1"/>
    <col min="764" max="764" width="9.33203125" customWidth="1"/>
    <col min="765" max="765" width="8" bestFit="1" customWidth="1"/>
    <col min="766" max="766" width="15.88671875" customWidth="1"/>
    <col min="767" max="794" width="11.44140625" customWidth="1"/>
    <col min="1015" max="1015" width="1.33203125" customWidth="1"/>
    <col min="1016" max="1016" width="7.88671875" customWidth="1"/>
    <col min="1017" max="1017" width="8.33203125" customWidth="1"/>
    <col min="1018" max="1018" width="23.33203125" customWidth="1"/>
    <col min="1019" max="1019" width="21.33203125" customWidth="1"/>
    <col min="1020" max="1020" width="9.33203125" customWidth="1"/>
    <col min="1021" max="1021" width="8" bestFit="1" customWidth="1"/>
    <col min="1022" max="1022" width="15.88671875" customWidth="1"/>
    <col min="1023" max="1050" width="11.44140625" customWidth="1"/>
    <col min="1271" max="1271" width="1.33203125" customWidth="1"/>
    <col min="1272" max="1272" width="7.88671875" customWidth="1"/>
    <col min="1273" max="1273" width="8.33203125" customWidth="1"/>
    <col min="1274" max="1274" width="23.33203125" customWidth="1"/>
    <col min="1275" max="1275" width="21.33203125" customWidth="1"/>
    <col min="1276" max="1276" width="9.33203125" customWidth="1"/>
    <col min="1277" max="1277" width="8" bestFit="1" customWidth="1"/>
    <col min="1278" max="1278" width="15.88671875" customWidth="1"/>
    <col min="1279" max="1306" width="11.44140625" customWidth="1"/>
    <col min="1527" max="1527" width="1.33203125" customWidth="1"/>
    <col min="1528" max="1528" width="7.88671875" customWidth="1"/>
    <col min="1529" max="1529" width="8.33203125" customWidth="1"/>
    <col min="1530" max="1530" width="23.33203125" customWidth="1"/>
    <col min="1531" max="1531" width="21.33203125" customWidth="1"/>
    <col min="1532" max="1532" width="9.33203125" customWidth="1"/>
    <col min="1533" max="1533" width="8" bestFit="1" customWidth="1"/>
    <col min="1534" max="1534" width="15.88671875" customWidth="1"/>
    <col min="1535" max="1562" width="11.44140625" customWidth="1"/>
    <col min="1783" max="1783" width="1.33203125" customWidth="1"/>
    <col min="1784" max="1784" width="7.88671875" customWidth="1"/>
    <col min="1785" max="1785" width="8.33203125" customWidth="1"/>
    <col min="1786" max="1786" width="23.33203125" customWidth="1"/>
    <col min="1787" max="1787" width="21.33203125" customWidth="1"/>
    <col min="1788" max="1788" width="9.33203125" customWidth="1"/>
    <col min="1789" max="1789" width="8" bestFit="1" customWidth="1"/>
    <col min="1790" max="1790" width="15.88671875" customWidth="1"/>
    <col min="1791" max="1818" width="11.44140625" customWidth="1"/>
    <col min="2039" max="2039" width="1.33203125" customWidth="1"/>
    <col min="2040" max="2040" width="7.88671875" customWidth="1"/>
    <col min="2041" max="2041" width="8.33203125" customWidth="1"/>
    <col min="2042" max="2042" width="23.33203125" customWidth="1"/>
    <col min="2043" max="2043" width="21.33203125" customWidth="1"/>
    <col min="2044" max="2044" width="9.33203125" customWidth="1"/>
    <col min="2045" max="2045" width="8" bestFit="1" customWidth="1"/>
    <col min="2046" max="2046" width="15.88671875" customWidth="1"/>
    <col min="2047" max="2074" width="11.44140625" customWidth="1"/>
    <col min="2295" max="2295" width="1.33203125" customWidth="1"/>
    <col min="2296" max="2296" width="7.88671875" customWidth="1"/>
    <col min="2297" max="2297" width="8.33203125" customWidth="1"/>
    <col min="2298" max="2298" width="23.33203125" customWidth="1"/>
    <col min="2299" max="2299" width="21.33203125" customWidth="1"/>
    <col min="2300" max="2300" width="9.33203125" customWidth="1"/>
    <col min="2301" max="2301" width="8" bestFit="1" customWidth="1"/>
    <col min="2302" max="2302" width="15.88671875" customWidth="1"/>
    <col min="2303" max="2330" width="11.44140625" customWidth="1"/>
    <col min="2551" max="2551" width="1.33203125" customWidth="1"/>
    <col min="2552" max="2552" width="7.88671875" customWidth="1"/>
    <col min="2553" max="2553" width="8.33203125" customWidth="1"/>
    <col min="2554" max="2554" width="23.33203125" customWidth="1"/>
    <col min="2555" max="2555" width="21.33203125" customWidth="1"/>
    <col min="2556" max="2556" width="9.33203125" customWidth="1"/>
    <col min="2557" max="2557" width="8" bestFit="1" customWidth="1"/>
    <col min="2558" max="2558" width="15.88671875" customWidth="1"/>
    <col min="2559" max="2586" width="11.44140625" customWidth="1"/>
    <col min="2807" max="2807" width="1.33203125" customWidth="1"/>
    <col min="2808" max="2808" width="7.88671875" customWidth="1"/>
    <col min="2809" max="2809" width="8.33203125" customWidth="1"/>
    <col min="2810" max="2810" width="23.33203125" customWidth="1"/>
    <col min="2811" max="2811" width="21.33203125" customWidth="1"/>
    <col min="2812" max="2812" width="9.33203125" customWidth="1"/>
    <col min="2813" max="2813" width="8" bestFit="1" customWidth="1"/>
    <col min="2814" max="2814" width="15.88671875" customWidth="1"/>
    <col min="2815" max="2842" width="11.44140625" customWidth="1"/>
    <col min="3063" max="3063" width="1.33203125" customWidth="1"/>
    <col min="3064" max="3064" width="7.88671875" customWidth="1"/>
    <col min="3065" max="3065" width="8.33203125" customWidth="1"/>
    <col min="3066" max="3066" width="23.33203125" customWidth="1"/>
    <col min="3067" max="3067" width="21.33203125" customWidth="1"/>
    <col min="3068" max="3068" width="9.33203125" customWidth="1"/>
    <col min="3069" max="3069" width="8" bestFit="1" customWidth="1"/>
    <col min="3070" max="3070" width="15.88671875" customWidth="1"/>
    <col min="3071" max="3098" width="11.44140625" customWidth="1"/>
    <col min="3319" max="3319" width="1.33203125" customWidth="1"/>
    <col min="3320" max="3320" width="7.88671875" customWidth="1"/>
    <col min="3321" max="3321" width="8.33203125" customWidth="1"/>
    <col min="3322" max="3322" width="23.33203125" customWidth="1"/>
    <col min="3323" max="3323" width="21.33203125" customWidth="1"/>
    <col min="3324" max="3324" width="9.33203125" customWidth="1"/>
    <col min="3325" max="3325" width="8" bestFit="1" customWidth="1"/>
    <col min="3326" max="3326" width="15.88671875" customWidth="1"/>
    <col min="3327" max="3354" width="11.44140625" customWidth="1"/>
    <col min="3575" max="3575" width="1.33203125" customWidth="1"/>
    <col min="3576" max="3576" width="7.88671875" customWidth="1"/>
    <col min="3577" max="3577" width="8.33203125" customWidth="1"/>
    <col min="3578" max="3578" width="23.33203125" customWidth="1"/>
    <col min="3579" max="3579" width="21.33203125" customWidth="1"/>
    <col min="3580" max="3580" width="9.33203125" customWidth="1"/>
    <col min="3581" max="3581" width="8" bestFit="1" customWidth="1"/>
    <col min="3582" max="3582" width="15.88671875" customWidth="1"/>
    <col min="3583" max="3610" width="11.44140625" customWidth="1"/>
    <col min="3831" max="3831" width="1.33203125" customWidth="1"/>
    <col min="3832" max="3832" width="7.88671875" customWidth="1"/>
    <col min="3833" max="3833" width="8.33203125" customWidth="1"/>
    <col min="3834" max="3834" width="23.33203125" customWidth="1"/>
    <col min="3835" max="3835" width="21.33203125" customWidth="1"/>
    <col min="3836" max="3836" width="9.33203125" customWidth="1"/>
    <col min="3837" max="3837" width="8" bestFit="1" customWidth="1"/>
    <col min="3838" max="3838" width="15.88671875" customWidth="1"/>
    <col min="3839" max="3866" width="11.44140625" customWidth="1"/>
    <col min="4087" max="4087" width="1.33203125" customWidth="1"/>
    <col min="4088" max="4088" width="7.88671875" customWidth="1"/>
    <col min="4089" max="4089" width="8.33203125" customWidth="1"/>
    <col min="4090" max="4090" width="23.33203125" customWidth="1"/>
    <col min="4091" max="4091" width="21.33203125" customWidth="1"/>
    <col min="4092" max="4092" width="9.33203125" customWidth="1"/>
    <col min="4093" max="4093" width="8" bestFit="1" customWidth="1"/>
    <col min="4094" max="4094" width="15.88671875" customWidth="1"/>
    <col min="4095" max="4122" width="11.44140625" customWidth="1"/>
    <col min="4343" max="4343" width="1.33203125" customWidth="1"/>
    <col min="4344" max="4344" width="7.88671875" customWidth="1"/>
    <col min="4345" max="4345" width="8.33203125" customWidth="1"/>
    <col min="4346" max="4346" width="23.33203125" customWidth="1"/>
    <col min="4347" max="4347" width="21.33203125" customWidth="1"/>
    <col min="4348" max="4348" width="9.33203125" customWidth="1"/>
    <col min="4349" max="4349" width="8" bestFit="1" customWidth="1"/>
    <col min="4350" max="4350" width="15.88671875" customWidth="1"/>
    <col min="4351" max="4378" width="11.44140625" customWidth="1"/>
    <col min="4599" max="4599" width="1.33203125" customWidth="1"/>
    <col min="4600" max="4600" width="7.88671875" customWidth="1"/>
    <col min="4601" max="4601" width="8.33203125" customWidth="1"/>
    <col min="4602" max="4602" width="23.33203125" customWidth="1"/>
    <col min="4603" max="4603" width="21.33203125" customWidth="1"/>
    <col min="4604" max="4604" width="9.33203125" customWidth="1"/>
    <col min="4605" max="4605" width="8" bestFit="1" customWidth="1"/>
    <col min="4606" max="4606" width="15.88671875" customWidth="1"/>
    <col min="4607" max="4634" width="11.44140625" customWidth="1"/>
    <col min="4855" max="4855" width="1.33203125" customWidth="1"/>
    <col min="4856" max="4856" width="7.88671875" customWidth="1"/>
    <col min="4857" max="4857" width="8.33203125" customWidth="1"/>
    <col min="4858" max="4858" width="23.33203125" customWidth="1"/>
    <col min="4859" max="4859" width="21.33203125" customWidth="1"/>
    <col min="4860" max="4860" width="9.33203125" customWidth="1"/>
    <col min="4861" max="4861" width="8" bestFit="1" customWidth="1"/>
    <col min="4862" max="4862" width="15.88671875" customWidth="1"/>
    <col min="4863" max="4890" width="11.44140625" customWidth="1"/>
    <col min="5111" max="5111" width="1.33203125" customWidth="1"/>
    <col min="5112" max="5112" width="7.88671875" customWidth="1"/>
    <col min="5113" max="5113" width="8.33203125" customWidth="1"/>
    <col min="5114" max="5114" width="23.33203125" customWidth="1"/>
    <col min="5115" max="5115" width="21.33203125" customWidth="1"/>
    <col min="5116" max="5116" width="9.33203125" customWidth="1"/>
    <col min="5117" max="5117" width="8" bestFit="1" customWidth="1"/>
    <col min="5118" max="5118" width="15.88671875" customWidth="1"/>
    <col min="5119" max="5146" width="11.44140625" customWidth="1"/>
    <col min="5367" max="5367" width="1.33203125" customWidth="1"/>
    <col min="5368" max="5368" width="7.88671875" customWidth="1"/>
    <col min="5369" max="5369" width="8.33203125" customWidth="1"/>
    <col min="5370" max="5370" width="23.33203125" customWidth="1"/>
    <col min="5371" max="5371" width="21.33203125" customWidth="1"/>
    <col min="5372" max="5372" width="9.33203125" customWidth="1"/>
    <col min="5373" max="5373" width="8" bestFit="1" customWidth="1"/>
    <col min="5374" max="5374" width="15.88671875" customWidth="1"/>
    <col min="5375" max="5402" width="11.44140625" customWidth="1"/>
    <col min="5623" max="5623" width="1.33203125" customWidth="1"/>
    <col min="5624" max="5624" width="7.88671875" customWidth="1"/>
    <col min="5625" max="5625" width="8.33203125" customWidth="1"/>
    <col min="5626" max="5626" width="23.33203125" customWidth="1"/>
    <col min="5627" max="5627" width="21.33203125" customWidth="1"/>
    <col min="5628" max="5628" width="9.33203125" customWidth="1"/>
    <col min="5629" max="5629" width="8" bestFit="1" customWidth="1"/>
    <col min="5630" max="5630" width="15.88671875" customWidth="1"/>
    <col min="5631" max="5658" width="11.44140625" customWidth="1"/>
    <col min="5879" max="5879" width="1.33203125" customWidth="1"/>
    <col min="5880" max="5880" width="7.88671875" customWidth="1"/>
    <col min="5881" max="5881" width="8.33203125" customWidth="1"/>
    <col min="5882" max="5882" width="23.33203125" customWidth="1"/>
    <col min="5883" max="5883" width="21.33203125" customWidth="1"/>
    <col min="5884" max="5884" width="9.33203125" customWidth="1"/>
    <col min="5885" max="5885" width="8" bestFit="1" customWidth="1"/>
    <col min="5886" max="5886" width="15.88671875" customWidth="1"/>
    <col min="5887" max="5914" width="11.44140625" customWidth="1"/>
    <col min="6135" max="6135" width="1.33203125" customWidth="1"/>
    <col min="6136" max="6136" width="7.88671875" customWidth="1"/>
    <col min="6137" max="6137" width="8.33203125" customWidth="1"/>
    <col min="6138" max="6138" width="23.33203125" customWidth="1"/>
    <col min="6139" max="6139" width="21.33203125" customWidth="1"/>
    <col min="6140" max="6140" width="9.33203125" customWidth="1"/>
    <col min="6141" max="6141" width="8" bestFit="1" customWidth="1"/>
    <col min="6142" max="6142" width="15.88671875" customWidth="1"/>
    <col min="6143" max="6170" width="11.44140625" customWidth="1"/>
    <col min="6391" max="6391" width="1.33203125" customWidth="1"/>
    <col min="6392" max="6392" width="7.88671875" customWidth="1"/>
    <col min="6393" max="6393" width="8.33203125" customWidth="1"/>
    <col min="6394" max="6394" width="23.33203125" customWidth="1"/>
    <col min="6395" max="6395" width="21.33203125" customWidth="1"/>
    <col min="6396" max="6396" width="9.33203125" customWidth="1"/>
    <col min="6397" max="6397" width="8" bestFit="1" customWidth="1"/>
    <col min="6398" max="6398" width="15.88671875" customWidth="1"/>
    <col min="6399" max="6426" width="11.44140625" customWidth="1"/>
    <col min="6647" max="6647" width="1.33203125" customWidth="1"/>
    <col min="6648" max="6648" width="7.88671875" customWidth="1"/>
    <col min="6649" max="6649" width="8.33203125" customWidth="1"/>
    <col min="6650" max="6650" width="23.33203125" customWidth="1"/>
    <col min="6651" max="6651" width="21.33203125" customWidth="1"/>
    <col min="6652" max="6652" width="9.33203125" customWidth="1"/>
    <col min="6653" max="6653" width="8" bestFit="1" customWidth="1"/>
    <col min="6654" max="6654" width="15.88671875" customWidth="1"/>
    <col min="6655" max="6682" width="11.44140625" customWidth="1"/>
    <col min="6903" max="6903" width="1.33203125" customWidth="1"/>
    <col min="6904" max="6904" width="7.88671875" customWidth="1"/>
    <col min="6905" max="6905" width="8.33203125" customWidth="1"/>
    <col min="6906" max="6906" width="23.33203125" customWidth="1"/>
    <col min="6907" max="6907" width="21.33203125" customWidth="1"/>
    <col min="6908" max="6908" width="9.33203125" customWidth="1"/>
    <col min="6909" max="6909" width="8" bestFit="1" customWidth="1"/>
    <col min="6910" max="6910" width="15.88671875" customWidth="1"/>
    <col min="6911" max="6938" width="11.44140625" customWidth="1"/>
    <col min="7159" max="7159" width="1.33203125" customWidth="1"/>
    <col min="7160" max="7160" width="7.88671875" customWidth="1"/>
    <col min="7161" max="7161" width="8.33203125" customWidth="1"/>
    <col min="7162" max="7162" width="23.33203125" customWidth="1"/>
    <col min="7163" max="7163" width="21.33203125" customWidth="1"/>
    <col min="7164" max="7164" width="9.33203125" customWidth="1"/>
    <col min="7165" max="7165" width="8" bestFit="1" customWidth="1"/>
    <col min="7166" max="7166" width="15.88671875" customWidth="1"/>
    <col min="7167" max="7194" width="11.44140625" customWidth="1"/>
    <col min="7415" max="7415" width="1.33203125" customWidth="1"/>
    <col min="7416" max="7416" width="7.88671875" customWidth="1"/>
    <col min="7417" max="7417" width="8.33203125" customWidth="1"/>
    <col min="7418" max="7418" width="23.33203125" customWidth="1"/>
    <col min="7419" max="7419" width="21.33203125" customWidth="1"/>
    <col min="7420" max="7420" width="9.33203125" customWidth="1"/>
    <col min="7421" max="7421" width="8" bestFit="1" customWidth="1"/>
    <col min="7422" max="7422" width="15.88671875" customWidth="1"/>
    <col min="7423" max="7450" width="11.44140625" customWidth="1"/>
    <col min="7671" max="7671" width="1.33203125" customWidth="1"/>
    <col min="7672" max="7672" width="7.88671875" customWidth="1"/>
    <col min="7673" max="7673" width="8.33203125" customWidth="1"/>
    <col min="7674" max="7674" width="23.33203125" customWidth="1"/>
    <col min="7675" max="7675" width="21.33203125" customWidth="1"/>
    <col min="7676" max="7676" width="9.33203125" customWidth="1"/>
    <col min="7677" max="7677" width="8" bestFit="1" customWidth="1"/>
    <col min="7678" max="7678" width="15.88671875" customWidth="1"/>
    <col min="7679" max="7706" width="11.44140625" customWidth="1"/>
    <col min="7927" max="7927" width="1.33203125" customWidth="1"/>
    <col min="7928" max="7928" width="7.88671875" customWidth="1"/>
    <col min="7929" max="7929" width="8.33203125" customWidth="1"/>
    <col min="7930" max="7930" width="23.33203125" customWidth="1"/>
    <col min="7931" max="7931" width="21.33203125" customWidth="1"/>
    <col min="7932" max="7932" width="9.33203125" customWidth="1"/>
    <col min="7933" max="7933" width="8" bestFit="1" customWidth="1"/>
    <col min="7934" max="7934" width="15.88671875" customWidth="1"/>
    <col min="7935" max="7962" width="11.44140625" customWidth="1"/>
    <col min="8183" max="8183" width="1.33203125" customWidth="1"/>
    <col min="8184" max="8184" width="7.88671875" customWidth="1"/>
    <col min="8185" max="8185" width="8.33203125" customWidth="1"/>
    <col min="8186" max="8186" width="23.33203125" customWidth="1"/>
    <col min="8187" max="8187" width="21.33203125" customWidth="1"/>
    <col min="8188" max="8188" width="9.33203125" customWidth="1"/>
    <col min="8189" max="8189" width="8" bestFit="1" customWidth="1"/>
    <col min="8190" max="8190" width="15.88671875" customWidth="1"/>
    <col min="8191" max="8218" width="11.44140625" customWidth="1"/>
    <col min="8439" max="8439" width="1.33203125" customWidth="1"/>
    <col min="8440" max="8440" width="7.88671875" customWidth="1"/>
    <col min="8441" max="8441" width="8.33203125" customWidth="1"/>
    <col min="8442" max="8442" width="23.33203125" customWidth="1"/>
    <col min="8443" max="8443" width="21.33203125" customWidth="1"/>
    <col min="8444" max="8444" width="9.33203125" customWidth="1"/>
    <col min="8445" max="8445" width="8" bestFit="1" customWidth="1"/>
    <col min="8446" max="8446" width="15.88671875" customWidth="1"/>
    <col min="8447" max="8474" width="11.44140625" customWidth="1"/>
    <col min="8695" max="8695" width="1.33203125" customWidth="1"/>
    <col min="8696" max="8696" width="7.88671875" customWidth="1"/>
    <col min="8697" max="8697" width="8.33203125" customWidth="1"/>
    <col min="8698" max="8698" width="23.33203125" customWidth="1"/>
    <col min="8699" max="8699" width="21.33203125" customWidth="1"/>
    <col min="8700" max="8700" width="9.33203125" customWidth="1"/>
    <col min="8701" max="8701" width="8" bestFit="1" customWidth="1"/>
    <col min="8702" max="8702" width="15.88671875" customWidth="1"/>
    <col min="8703" max="8730" width="11.44140625" customWidth="1"/>
    <col min="8951" max="8951" width="1.33203125" customWidth="1"/>
    <col min="8952" max="8952" width="7.88671875" customWidth="1"/>
    <col min="8953" max="8953" width="8.33203125" customWidth="1"/>
    <col min="8954" max="8954" width="23.33203125" customWidth="1"/>
    <col min="8955" max="8955" width="21.33203125" customWidth="1"/>
    <col min="8956" max="8956" width="9.33203125" customWidth="1"/>
    <col min="8957" max="8957" width="8" bestFit="1" customWidth="1"/>
    <col min="8958" max="8958" width="15.88671875" customWidth="1"/>
    <col min="8959" max="8986" width="11.44140625" customWidth="1"/>
    <col min="9207" max="9207" width="1.33203125" customWidth="1"/>
    <col min="9208" max="9208" width="7.88671875" customWidth="1"/>
    <col min="9209" max="9209" width="8.33203125" customWidth="1"/>
    <col min="9210" max="9210" width="23.33203125" customWidth="1"/>
    <col min="9211" max="9211" width="21.33203125" customWidth="1"/>
    <col min="9212" max="9212" width="9.33203125" customWidth="1"/>
    <col min="9213" max="9213" width="8" bestFit="1" customWidth="1"/>
    <col min="9214" max="9214" width="15.88671875" customWidth="1"/>
    <col min="9215" max="9242" width="11.44140625" customWidth="1"/>
    <col min="9463" max="9463" width="1.33203125" customWidth="1"/>
    <col min="9464" max="9464" width="7.88671875" customWidth="1"/>
    <col min="9465" max="9465" width="8.33203125" customWidth="1"/>
    <col min="9466" max="9466" width="23.33203125" customWidth="1"/>
    <col min="9467" max="9467" width="21.33203125" customWidth="1"/>
    <col min="9468" max="9468" width="9.33203125" customWidth="1"/>
    <col min="9469" max="9469" width="8" bestFit="1" customWidth="1"/>
    <col min="9470" max="9470" width="15.88671875" customWidth="1"/>
    <col min="9471" max="9498" width="11.44140625" customWidth="1"/>
    <col min="9719" max="9719" width="1.33203125" customWidth="1"/>
    <col min="9720" max="9720" width="7.88671875" customWidth="1"/>
    <col min="9721" max="9721" width="8.33203125" customWidth="1"/>
    <col min="9722" max="9722" width="23.33203125" customWidth="1"/>
    <col min="9723" max="9723" width="21.33203125" customWidth="1"/>
    <col min="9724" max="9724" width="9.33203125" customWidth="1"/>
    <col min="9725" max="9725" width="8" bestFit="1" customWidth="1"/>
    <col min="9726" max="9726" width="15.88671875" customWidth="1"/>
    <col min="9727" max="9754" width="11.44140625" customWidth="1"/>
    <col min="9975" max="9975" width="1.33203125" customWidth="1"/>
    <col min="9976" max="9976" width="7.88671875" customWidth="1"/>
    <col min="9977" max="9977" width="8.33203125" customWidth="1"/>
    <col min="9978" max="9978" width="23.33203125" customWidth="1"/>
    <col min="9979" max="9979" width="21.33203125" customWidth="1"/>
    <col min="9980" max="9980" width="9.33203125" customWidth="1"/>
    <col min="9981" max="9981" width="8" bestFit="1" customWidth="1"/>
    <col min="9982" max="9982" width="15.88671875" customWidth="1"/>
    <col min="9983" max="10010" width="11.44140625" customWidth="1"/>
    <col min="10231" max="10231" width="1.33203125" customWidth="1"/>
    <col min="10232" max="10232" width="7.88671875" customWidth="1"/>
    <col min="10233" max="10233" width="8.33203125" customWidth="1"/>
    <col min="10234" max="10234" width="23.33203125" customWidth="1"/>
    <col min="10235" max="10235" width="21.33203125" customWidth="1"/>
    <col min="10236" max="10236" width="9.33203125" customWidth="1"/>
    <col min="10237" max="10237" width="8" bestFit="1" customWidth="1"/>
    <col min="10238" max="10238" width="15.88671875" customWidth="1"/>
    <col min="10239" max="10266" width="11.44140625" customWidth="1"/>
    <col min="10487" max="10487" width="1.33203125" customWidth="1"/>
    <col min="10488" max="10488" width="7.88671875" customWidth="1"/>
    <col min="10489" max="10489" width="8.33203125" customWidth="1"/>
    <col min="10490" max="10490" width="23.33203125" customWidth="1"/>
    <col min="10491" max="10491" width="21.33203125" customWidth="1"/>
    <col min="10492" max="10492" width="9.33203125" customWidth="1"/>
    <col min="10493" max="10493" width="8" bestFit="1" customWidth="1"/>
    <col min="10494" max="10494" width="15.88671875" customWidth="1"/>
    <col min="10495" max="10522" width="11.44140625" customWidth="1"/>
    <col min="10743" max="10743" width="1.33203125" customWidth="1"/>
    <col min="10744" max="10744" width="7.88671875" customWidth="1"/>
    <col min="10745" max="10745" width="8.33203125" customWidth="1"/>
    <col min="10746" max="10746" width="23.33203125" customWidth="1"/>
    <col min="10747" max="10747" width="21.33203125" customWidth="1"/>
    <col min="10748" max="10748" width="9.33203125" customWidth="1"/>
    <col min="10749" max="10749" width="8" bestFit="1" customWidth="1"/>
    <col min="10750" max="10750" width="15.88671875" customWidth="1"/>
    <col min="10751" max="10778" width="11.44140625" customWidth="1"/>
    <col min="10999" max="10999" width="1.33203125" customWidth="1"/>
    <col min="11000" max="11000" width="7.88671875" customWidth="1"/>
    <col min="11001" max="11001" width="8.33203125" customWidth="1"/>
    <col min="11002" max="11002" width="23.33203125" customWidth="1"/>
    <col min="11003" max="11003" width="21.33203125" customWidth="1"/>
    <col min="11004" max="11004" width="9.33203125" customWidth="1"/>
    <col min="11005" max="11005" width="8" bestFit="1" customWidth="1"/>
    <col min="11006" max="11006" width="15.88671875" customWidth="1"/>
    <col min="11007" max="11034" width="11.44140625" customWidth="1"/>
    <col min="11255" max="11255" width="1.33203125" customWidth="1"/>
    <col min="11256" max="11256" width="7.88671875" customWidth="1"/>
    <col min="11257" max="11257" width="8.33203125" customWidth="1"/>
    <col min="11258" max="11258" width="23.33203125" customWidth="1"/>
    <col min="11259" max="11259" width="21.33203125" customWidth="1"/>
    <col min="11260" max="11260" width="9.33203125" customWidth="1"/>
    <col min="11261" max="11261" width="8" bestFit="1" customWidth="1"/>
    <col min="11262" max="11262" width="15.88671875" customWidth="1"/>
    <col min="11263" max="11290" width="11.44140625" customWidth="1"/>
    <col min="11511" max="11511" width="1.33203125" customWidth="1"/>
    <col min="11512" max="11512" width="7.88671875" customWidth="1"/>
    <col min="11513" max="11513" width="8.33203125" customWidth="1"/>
    <col min="11514" max="11514" width="23.33203125" customWidth="1"/>
    <col min="11515" max="11515" width="21.33203125" customWidth="1"/>
    <col min="11516" max="11516" width="9.33203125" customWidth="1"/>
    <col min="11517" max="11517" width="8" bestFit="1" customWidth="1"/>
    <col min="11518" max="11518" width="15.88671875" customWidth="1"/>
    <col min="11519" max="11546" width="11.44140625" customWidth="1"/>
    <col min="11767" max="11767" width="1.33203125" customWidth="1"/>
    <col min="11768" max="11768" width="7.88671875" customWidth="1"/>
    <col min="11769" max="11769" width="8.33203125" customWidth="1"/>
    <col min="11770" max="11770" width="23.33203125" customWidth="1"/>
    <col min="11771" max="11771" width="21.33203125" customWidth="1"/>
    <col min="11772" max="11772" width="9.33203125" customWidth="1"/>
    <col min="11773" max="11773" width="8" bestFit="1" customWidth="1"/>
    <col min="11774" max="11774" width="15.88671875" customWidth="1"/>
    <col min="11775" max="11802" width="11.44140625" customWidth="1"/>
    <col min="12023" max="12023" width="1.33203125" customWidth="1"/>
    <col min="12024" max="12024" width="7.88671875" customWidth="1"/>
    <col min="12025" max="12025" width="8.33203125" customWidth="1"/>
    <col min="12026" max="12026" width="23.33203125" customWidth="1"/>
    <col min="12027" max="12027" width="21.33203125" customWidth="1"/>
    <col min="12028" max="12028" width="9.33203125" customWidth="1"/>
    <col min="12029" max="12029" width="8" bestFit="1" customWidth="1"/>
    <col min="12030" max="12030" width="15.88671875" customWidth="1"/>
    <col min="12031" max="12058" width="11.44140625" customWidth="1"/>
    <col min="12279" max="12279" width="1.33203125" customWidth="1"/>
    <col min="12280" max="12280" width="7.88671875" customWidth="1"/>
    <col min="12281" max="12281" width="8.33203125" customWidth="1"/>
    <col min="12282" max="12282" width="23.33203125" customWidth="1"/>
    <col min="12283" max="12283" width="21.33203125" customWidth="1"/>
    <col min="12284" max="12284" width="9.33203125" customWidth="1"/>
    <col min="12285" max="12285" width="8" bestFit="1" customWidth="1"/>
    <col min="12286" max="12286" width="15.88671875" customWidth="1"/>
    <col min="12287" max="12314" width="11.44140625" customWidth="1"/>
    <col min="12535" max="12535" width="1.33203125" customWidth="1"/>
    <col min="12536" max="12536" width="7.88671875" customWidth="1"/>
    <col min="12537" max="12537" width="8.33203125" customWidth="1"/>
    <col min="12538" max="12538" width="23.33203125" customWidth="1"/>
    <col min="12539" max="12539" width="21.33203125" customWidth="1"/>
    <col min="12540" max="12540" width="9.33203125" customWidth="1"/>
    <col min="12541" max="12541" width="8" bestFit="1" customWidth="1"/>
    <col min="12542" max="12542" width="15.88671875" customWidth="1"/>
    <col min="12543" max="12570" width="11.44140625" customWidth="1"/>
    <col min="12791" max="12791" width="1.33203125" customWidth="1"/>
    <col min="12792" max="12792" width="7.88671875" customWidth="1"/>
    <col min="12793" max="12793" width="8.33203125" customWidth="1"/>
    <col min="12794" max="12794" width="23.33203125" customWidth="1"/>
    <col min="12795" max="12795" width="21.33203125" customWidth="1"/>
    <col min="12796" max="12796" width="9.33203125" customWidth="1"/>
    <col min="12797" max="12797" width="8" bestFit="1" customWidth="1"/>
    <col min="12798" max="12798" width="15.88671875" customWidth="1"/>
    <col min="12799" max="12826" width="11.44140625" customWidth="1"/>
    <col min="13047" max="13047" width="1.33203125" customWidth="1"/>
    <col min="13048" max="13048" width="7.88671875" customWidth="1"/>
    <col min="13049" max="13049" width="8.33203125" customWidth="1"/>
    <col min="13050" max="13050" width="23.33203125" customWidth="1"/>
    <col min="13051" max="13051" width="21.33203125" customWidth="1"/>
    <col min="13052" max="13052" width="9.33203125" customWidth="1"/>
    <col min="13053" max="13053" width="8" bestFit="1" customWidth="1"/>
    <col min="13054" max="13054" width="15.88671875" customWidth="1"/>
    <col min="13055" max="13082" width="11.44140625" customWidth="1"/>
    <col min="13303" max="13303" width="1.33203125" customWidth="1"/>
    <col min="13304" max="13304" width="7.88671875" customWidth="1"/>
    <col min="13305" max="13305" width="8.33203125" customWidth="1"/>
    <col min="13306" max="13306" width="23.33203125" customWidth="1"/>
    <col min="13307" max="13307" width="21.33203125" customWidth="1"/>
    <col min="13308" max="13308" width="9.33203125" customWidth="1"/>
    <col min="13309" max="13309" width="8" bestFit="1" customWidth="1"/>
    <col min="13310" max="13310" width="15.88671875" customWidth="1"/>
    <col min="13311" max="13338" width="11.44140625" customWidth="1"/>
    <col min="13559" max="13559" width="1.33203125" customWidth="1"/>
    <col min="13560" max="13560" width="7.88671875" customWidth="1"/>
    <col min="13561" max="13561" width="8.33203125" customWidth="1"/>
    <col min="13562" max="13562" width="23.33203125" customWidth="1"/>
    <col min="13563" max="13563" width="21.33203125" customWidth="1"/>
    <col min="13564" max="13564" width="9.33203125" customWidth="1"/>
    <col min="13565" max="13565" width="8" bestFit="1" customWidth="1"/>
    <col min="13566" max="13566" width="15.88671875" customWidth="1"/>
    <col min="13567" max="13594" width="11.44140625" customWidth="1"/>
    <col min="13815" max="13815" width="1.33203125" customWidth="1"/>
    <col min="13816" max="13816" width="7.88671875" customWidth="1"/>
    <col min="13817" max="13817" width="8.33203125" customWidth="1"/>
    <col min="13818" max="13818" width="23.33203125" customWidth="1"/>
    <col min="13819" max="13819" width="21.33203125" customWidth="1"/>
    <col min="13820" max="13820" width="9.33203125" customWidth="1"/>
    <col min="13821" max="13821" width="8" bestFit="1" customWidth="1"/>
    <col min="13822" max="13822" width="15.88671875" customWidth="1"/>
    <col min="13823" max="13850" width="11.44140625" customWidth="1"/>
    <col min="14071" max="14071" width="1.33203125" customWidth="1"/>
    <col min="14072" max="14072" width="7.88671875" customWidth="1"/>
    <col min="14073" max="14073" width="8.33203125" customWidth="1"/>
    <col min="14074" max="14074" width="23.33203125" customWidth="1"/>
    <col min="14075" max="14075" width="21.33203125" customWidth="1"/>
    <col min="14076" max="14076" width="9.33203125" customWidth="1"/>
    <col min="14077" max="14077" width="8" bestFit="1" customWidth="1"/>
    <col min="14078" max="14078" width="15.88671875" customWidth="1"/>
    <col min="14079" max="14106" width="11.44140625" customWidth="1"/>
    <col min="14327" max="14327" width="1.33203125" customWidth="1"/>
    <col min="14328" max="14328" width="7.88671875" customWidth="1"/>
    <col min="14329" max="14329" width="8.33203125" customWidth="1"/>
    <col min="14330" max="14330" width="23.33203125" customWidth="1"/>
    <col min="14331" max="14331" width="21.33203125" customWidth="1"/>
    <col min="14332" max="14332" width="9.33203125" customWidth="1"/>
    <col min="14333" max="14333" width="8" bestFit="1" customWidth="1"/>
    <col min="14334" max="14334" width="15.88671875" customWidth="1"/>
    <col min="14335" max="14362" width="11.44140625" customWidth="1"/>
    <col min="14583" max="14583" width="1.33203125" customWidth="1"/>
    <col min="14584" max="14584" width="7.88671875" customWidth="1"/>
    <col min="14585" max="14585" width="8.33203125" customWidth="1"/>
    <col min="14586" max="14586" width="23.33203125" customWidth="1"/>
    <col min="14587" max="14587" width="21.33203125" customWidth="1"/>
    <col min="14588" max="14588" width="9.33203125" customWidth="1"/>
    <col min="14589" max="14589" width="8" bestFit="1" customWidth="1"/>
    <col min="14590" max="14590" width="15.88671875" customWidth="1"/>
    <col min="14591" max="14618" width="11.44140625" customWidth="1"/>
    <col min="14839" max="14839" width="1.33203125" customWidth="1"/>
    <col min="14840" max="14840" width="7.88671875" customWidth="1"/>
    <col min="14841" max="14841" width="8.33203125" customWidth="1"/>
    <col min="14842" max="14842" width="23.33203125" customWidth="1"/>
    <col min="14843" max="14843" width="21.33203125" customWidth="1"/>
    <col min="14844" max="14844" width="9.33203125" customWidth="1"/>
    <col min="14845" max="14845" width="8" bestFit="1" customWidth="1"/>
    <col min="14846" max="14846" width="15.88671875" customWidth="1"/>
    <col min="14847" max="14874" width="11.44140625" customWidth="1"/>
    <col min="15095" max="15095" width="1.33203125" customWidth="1"/>
    <col min="15096" max="15096" width="7.88671875" customWidth="1"/>
    <col min="15097" max="15097" width="8.33203125" customWidth="1"/>
    <col min="15098" max="15098" width="23.33203125" customWidth="1"/>
    <col min="15099" max="15099" width="21.33203125" customWidth="1"/>
    <col min="15100" max="15100" width="9.33203125" customWidth="1"/>
    <col min="15101" max="15101" width="8" bestFit="1" customWidth="1"/>
    <col min="15102" max="15102" width="15.88671875" customWidth="1"/>
    <col min="15103" max="15130" width="11.44140625" customWidth="1"/>
    <col min="15351" max="15351" width="1.33203125" customWidth="1"/>
    <col min="15352" max="15352" width="7.88671875" customWidth="1"/>
    <col min="15353" max="15353" width="8.33203125" customWidth="1"/>
    <col min="15354" max="15354" width="23.33203125" customWidth="1"/>
    <col min="15355" max="15355" width="21.33203125" customWidth="1"/>
    <col min="15356" max="15356" width="9.33203125" customWidth="1"/>
    <col min="15357" max="15357" width="8" bestFit="1" customWidth="1"/>
    <col min="15358" max="15358" width="15.88671875" customWidth="1"/>
    <col min="15359" max="15386" width="11.44140625" customWidth="1"/>
    <col min="15607" max="15607" width="1.33203125" customWidth="1"/>
    <col min="15608" max="15608" width="7.88671875" customWidth="1"/>
    <col min="15609" max="15609" width="8.33203125" customWidth="1"/>
    <col min="15610" max="15610" width="23.33203125" customWidth="1"/>
    <col min="15611" max="15611" width="21.33203125" customWidth="1"/>
    <col min="15612" max="15612" width="9.33203125" customWidth="1"/>
    <col min="15613" max="15613" width="8" bestFit="1" customWidth="1"/>
    <col min="15614" max="15614" width="15.88671875" customWidth="1"/>
    <col min="15615" max="15642" width="11.44140625" customWidth="1"/>
    <col min="15863" max="15863" width="1.33203125" customWidth="1"/>
    <col min="15864" max="15864" width="7.88671875" customWidth="1"/>
    <col min="15865" max="15865" width="8.33203125" customWidth="1"/>
    <col min="15866" max="15866" width="23.33203125" customWidth="1"/>
    <col min="15867" max="15867" width="21.33203125" customWidth="1"/>
    <col min="15868" max="15868" width="9.33203125" customWidth="1"/>
    <col min="15869" max="15869" width="8" bestFit="1" customWidth="1"/>
    <col min="15870" max="15870" width="15.88671875" customWidth="1"/>
    <col min="15871" max="15898" width="11.44140625" customWidth="1"/>
    <col min="16119" max="16119" width="1.33203125" customWidth="1"/>
    <col min="16120" max="16120" width="7.88671875" customWidth="1"/>
    <col min="16121" max="16121" width="8.33203125" customWidth="1"/>
    <col min="16122" max="16122" width="23.33203125" customWidth="1"/>
    <col min="16123" max="16123" width="21.33203125" customWidth="1"/>
    <col min="16124" max="16124" width="9.33203125" customWidth="1"/>
    <col min="16125" max="16125" width="8" bestFit="1" customWidth="1"/>
    <col min="16126" max="16126" width="15.88671875" customWidth="1"/>
    <col min="16127" max="16154" width="11.44140625" customWidth="1"/>
  </cols>
  <sheetData>
    <row r="1" spans="1:46" ht="27" customHeight="1" thickBot="1" x14ac:dyDescent="0.3">
      <c r="A1" s="135"/>
      <c r="B1" s="178"/>
      <c r="C1" s="179" t="s">
        <v>138</v>
      </c>
      <c r="D1" s="180"/>
      <c r="E1" s="181"/>
      <c r="F1" s="182"/>
      <c r="G1" s="182"/>
      <c r="H1" s="183"/>
      <c r="I1" s="940"/>
      <c r="J1" s="941"/>
      <c r="K1" s="184"/>
      <c r="L1" s="185"/>
      <c r="M1" s="183"/>
      <c r="N1" s="182"/>
      <c r="O1" s="183"/>
      <c r="P1" s="184"/>
      <c r="Q1" s="184"/>
      <c r="R1" s="184"/>
      <c r="S1" s="184"/>
      <c r="T1" s="184"/>
      <c r="U1" s="184"/>
      <c r="V1" s="184"/>
      <c r="W1" s="184"/>
      <c r="X1" s="184"/>
      <c r="Y1" s="184"/>
      <c r="Z1" s="184"/>
      <c r="AA1" s="184"/>
      <c r="AB1" s="184"/>
      <c r="AC1" s="184"/>
      <c r="AD1" s="184"/>
      <c r="AE1" s="184"/>
      <c r="AF1" s="184"/>
      <c r="AG1" s="184"/>
      <c r="AH1" s="186"/>
      <c r="AI1" s="184"/>
      <c r="AJ1" s="184"/>
      <c r="AR1" s="947"/>
      <c r="AS1" s="947"/>
      <c r="AT1" s="947"/>
    </row>
    <row r="2" spans="1:46" ht="27" customHeight="1" thickBot="1" x14ac:dyDescent="0.25">
      <c r="A2" s="187"/>
      <c r="B2" s="188"/>
      <c r="C2" s="276" t="s">
        <v>112</v>
      </c>
      <c r="D2" s="189" t="s">
        <v>139</v>
      </c>
      <c r="E2" s="807" t="s">
        <v>113</v>
      </c>
      <c r="F2" s="189" t="s">
        <v>140</v>
      </c>
      <c r="G2" s="189" t="s">
        <v>141</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c r="AM2" s="657"/>
      <c r="AN2" s="657"/>
      <c r="AO2" s="657"/>
      <c r="AP2" s="755"/>
      <c r="AR2" s="657"/>
      <c r="AS2" s="657"/>
      <c r="AT2" s="657"/>
    </row>
    <row r="3" spans="1:46" ht="27" customHeight="1" x14ac:dyDescent="0.2">
      <c r="A3" s="190"/>
      <c r="B3" s="808"/>
      <c r="C3" s="771" t="s">
        <v>142</v>
      </c>
      <c r="D3" s="809" t="s">
        <v>143</v>
      </c>
      <c r="E3" s="660" t="s">
        <v>124</v>
      </c>
      <c r="F3" s="661" t="s">
        <v>75</v>
      </c>
      <c r="G3" s="661">
        <v>2</v>
      </c>
      <c r="H3" s="689">
        <v>31.452000427246094</v>
      </c>
      <c r="I3" s="323">
        <v>31.452000427246094</v>
      </c>
      <c r="J3" s="323">
        <v>31.452000427246094</v>
      </c>
      <c r="K3" s="323">
        <v>31.452000427246094</v>
      </c>
      <c r="L3" s="455">
        <v>31.452000427246094</v>
      </c>
      <c r="M3" s="455">
        <v>31.452000427246094</v>
      </c>
      <c r="N3" s="455">
        <v>31.452000427246094</v>
      </c>
      <c r="O3" s="455">
        <v>31.452000427246094</v>
      </c>
      <c r="P3" s="455">
        <v>31.452000427246094</v>
      </c>
      <c r="Q3" s="455">
        <v>31.452000427246094</v>
      </c>
      <c r="R3" s="455">
        <v>31.452000427246094</v>
      </c>
      <c r="S3" s="455">
        <v>31.452000427246094</v>
      </c>
      <c r="T3" s="455">
        <v>31.452000427246094</v>
      </c>
      <c r="U3" s="455">
        <v>31.452000427246094</v>
      </c>
      <c r="V3" s="455">
        <v>31.452000427246094</v>
      </c>
      <c r="W3" s="455">
        <v>31.452000427246094</v>
      </c>
      <c r="X3" s="455">
        <v>31.452000427246094</v>
      </c>
      <c r="Y3" s="455">
        <v>31.452000427246094</v>
      </c>
      <c r="Z3" s="455">
        <v>31.452000427246094</v>
      </c>
      <c r="AA3" s="455">
        <v>31.452000427246094</v>
      </c>
      <c r="AB3" s="455">
        <v>31.452000427246094</v>
      </c>
      <c r="AC3" s="455">
        <v>31.452000427246094</v>
      </c>
      <c r="AD3" s="455">
        <v>31.452000427246094</v>
      </c>
      <c r="AE3" s="455">
        <v>31.452000427246094</v>
      </c>
      <c r="AF3" s="455">
        <v>31.452000427246094</v>
      </c>
      <c r="AG3" s="455">
        <v>31.452000427246094</v>
      </c>
      <c r="AH3" s="455">
        <v>31.452000427246094</v>
      </c>
      <c r="AI3" s="455">
        <v>31.452000427246094</v>
      </c>
      <c r="AJ3" s="456">
        <v>31.452000427246094</v>
      </c>
      <c r="AM3" s="715"/>
      <c r="AN3" s="716"/>
      <c r="AO3" s="756"/>
      <c r="AP3" s="757"/>
      <c r="AS3" s="656"/>
    </row>
    <row r="4" spans="1:46" ht="27" customHeight="1" x14ac:dyDescent="0.2">
      <c r="A4" s="191"/>
      <c r="B4" s="942" t="s">
        <v>144</v>
      </c>
      <c r="C4" s="810" t="s">
        <v>145</v>
      </c>
      <c r="D4" s="811" t="s">
        <v>146</v>
      </c>
      <c r="E4" s="812" t="s">
        <v>147</v>
      </c>
      <c r="F4" s="670" t="s">
        <v>75</v>
      </c>
      <c r="G4" s="670">
        <v>2</v>
      </c>
      <c r="H4" s="663">
        <f t="shared" ref="H4:AJ4" si="0">SUM(H5:H6)</f>
        <v>0</v>
      </c>
      <c r="I4" s="322">
        <f t="shared" si="0"/>
        <v>0</v>
      </c>
      <c r="J4" s="322">
        <f t="shared" si="0"/>
        <v>0</v>
      </c>
      <c r="K4" s="322">
        <f t="shared" si="0"/>
        <v>0</v>
      </c>
      <c r="L4" s="453">
        <f t="shared" si="0"/>
        <v>0</v>
      </c>
      <c r="M4" s="453">
        <f t="shared" si="0"/>
        <v>0</v>
      </c>
      <c r="N4" s="453">
        <f t="shared" si="0"/>
        <v>0</v>
      </c>
      <c r="O4" s="453">
        <f t="shared" si="0"/>
        <v>0</v>
      </c>
      <c r="P4" s="453">
        <f t="shared" si="0"/>
        <v>0</v>
      </c>
      <c r="Q4" s="453">
        <f t="shared" si="0"/>
        <v>0</v>
      </c>
      <c r="R4" s="453">
        <f t="shared" si="0"/>
        <v>0</v>
      </c>
      <c r="S4" s="453">
        <f t="shared" si="0"/>
        <v>0</v>
      </c>
      <c r="T4" s="453">
        <f t="shared" si="0"/>
        <v>0</v>
      </c>
      <c r="U4" s="453">
        <f t="shared" si="0"/>
        <v>0</v>
      </c>
      <c r="V4" s="453">
        <f t="shared" si="0"/>
        <v>0</v>
      </c>
      <c r="W4" s="453">
        <f t="shared" si="0"/>
        <v>0</v>
      </c>
      <c r="X4" s="453">
        <f t="shared" si="0"/>
        <v>0</v>
      </c>
      <c r="Y4" s="453">
        <f t="shared" si="0"/>
        <v>0</v>
      </c>
      <c r="Z4" s="453">
        <f t="shared" si="0"/>
        <v>0</v>
      </c>
      <c r="AA4" s="453">
        <f t="shared" si="0"/>
        <v>0</v>
      </c>
      <c r="AB4" s="453">
        <f t="shared" si="0"/>
        <v>0</v>
      </c>
      <c r="AC4" s="453">
        <f t="shared" si="0"/>
        <v>0</v>
      </c>
      <c r="AD4" s="453">
        <f t="shared" si="0"/>
        <v>0</v>
      </c>
      <c r="AE4" s="453">
        <f t="shared" si="0"/>
        <v>0</v>
      </c>
      <c r="AF4" s="453">
        <f t="shared" si="0"/>
        <v>0</v>
      </c>
      <c r="AG4" s="453">
        <f t="shared" si="0"/>
        <v>0</v>
      </c>
      <c r="AH4" s="453">
        <f t="shared" si="0"/>
        <v>0</v>
      </c>
      <c r="AI4" s="453">
        <f t="shared" si="0"/>
        <v>0</v>
      </c>
      <c r="AJ4" s="671">
        <f t="shared" si="0"/>
        <v>0</v>
      </c>
      <c r="AM4" s="758"/>
      <c r="AP4" s="757"/>
      <c r="AS4" s="656"/>
    </row>
    <row r="5" spans="1:46" ht="27" customHeight="1" x14ac:dyDescent="0.2">
      <c r="A5" s="192"/>
      <c r="B5" s="942"/>
      <c r="C5" s="768" t="s">
        <v>148</v>
      </c>
      <c r="D5" s="813" t="s">
        <v>149</v>
      </c>
      <c r="E5" s="476" t="s">
        <v>124</v>
      </c>
      <c r="F5" s="662" t="s">
        <v>75</v>
      </c>
      <c r="G5" s="662">
        <v>2</v>
      </c>
      <c r="H5" s="663">
        <v>0</v>
      </c>
      <c r="I5" s="322">
        <v>0</v>
      </c>
      <c r="J5" s="322">
        <v>0</v>
      </c>
      <c r="K5" s="322">
        <v>0</v>
      </c>
      <c r="L5" s="386">
        <v>0</v>
      </c>
      <c r="M5" s="386">
        <v>0</v>
      </c>
      <c r="N5" s="386">
        <v>0</v>
      </c>
      <c r="O5" s="386">
        <v>0</v>
      </c>
      <c r="P5" s="386">
        <v>0</v>
      </c>
      <c r="Q5" s="386">
        <v>0</v>
      </c>
      <c r="R5" s="386">
        <v>0</v>
      </c>
      <c r="S5" s="386">
        <v>0</v>
      </c>
      <c r="T5" s="386">
        <v>0</v>
      </c>
      <c r="U5" s="386">
        <v>0</v>
      </c>
      <c r="V5" s="386">
        <v>0</v>
      </c>
      <c r="W5" s="386">
        <v>0</v>
      </c>
      <c r="X5" s="386">
        <v>0</v>
      </c>
      <c r="Y5" s="386">
        <v>0</v>
      </c>
      <c r="Z5" s="386">
        <v>0</v>
      </c>
      <c r="AA5" s="386">
        <v>0</v>
      </c>
      <c r="AB5" s="386">
        <v>0</v>
      </c>
      <c r="AC5" s="386">
        <v>0</v>
      </c>
      <c r="AD5" s="386">
        <v>0</v>
      </c>
      <c r="AE5" s="386">
        <v>0</v>
      </c>
      <c r="AF5" s="386">
        <v>0</v>
      </c>
      <c r="AG5" s="386">
        <v>0</v>
      </c>
      <c r="AH5" s="386">
        <v>0</v>
      </c>
      <c r="AI5" s="386">
        <v>0</v>
      </c>
      <c r="AJ5" s="457">
        <v>0</v>
      </c>
    </row>
    <row r="6" spans="1:46" ht="27" customHeight="1" x14ac:dyDescent="0.2">
      <c r="A6" s="193"/>
      <c r="B6" s="942"/>
      <c r="C6" s="768" t="s">
        <v>123</v>
      </c>
      <c r="D6" s="814" t="s">
        <v>123</v>
      </c>
      <c r="E6" s="814" t="s">
        <v>123</v>
      </c>
      <c r="F6" s="814" t="s">
        <v>123</v>
      </c>
      <c r="G6" s="814">
        <v>2</v>
      </c>
      <c r="H6" s="663" t="s">
        <v>637</v>
      </c>
      <c r="I6" s="322" t="s">
        <v>123</v>
      </c>
      <c r="J6" s="322" t="s">
        <v>123</v>
      </c>
      <c r="K6" s="322" t="s">
        <v>123</v>
      </c>
      <c r="L6" s="386" t="s">
        <v>637</v>
      </c>
      <c r="M6" s="386" t="s">
        <v>123</v>
      </c>
      <c r="N6" s="386" t="s">
        <v>123</v>
      </c>
      <c r="O6" s="386" t="s">
        <v>123</v>
      </c>
      <c r="P6" s="386" t="s">
        <v>123</v>
      </c>
      <c r="Q6" s="386" t="s">
        <v>123</v>
      </c>
      <c r="R6" s="386" t="s">
        <v>123</v>
      </c>
      <c r="S6" s="386" t="s">
        <v>123</v>
      </c>
      <c r="T6" s="386" t="s">
        <v>123</v>
      </c>
      <c r="U6" s="386" t="s">
        <v>123</v>
      </c>
      <c r="V6" s="386" t="s">
        <v>123</v>
      </c>
      <c r="W6" s="386" t="s">
        <v>123</v>
      </c>
      <c r="X6" s="386" t="s">
        <v>123</v>
      </c>
      <c r="Y6" s="386" t="s">
        <v>123</v>
      </c>
      <c r="Z6" s="386" t="s">
        <v>123</v>
      </c>
      <c r="AA6" s="386" t="s">
        <v>123</v>
      </c>
      <c r="AB6" s="386" t="s">
        <v>123</v>
      </c>
      <c r="AC6" s="386" t="s">
        <v>123</v>
      </c>
      <c r="AD6" s="386" t="s">
        <v>123</v>
      </c>
      <c r="AE6" s="386" t="s">
        <v>123</v>
      </c>
      <c r="AF6" s="386" t="s">
        <v>123</v>
      </c>
      <c r="AG6" s="386" t="s">
        <v>123</v>
      </c>
      <c r="AH6" s="386" t="s">
        <v>123</v>
      </c>
      <c r="AI6" s="386" t="s">
        <v>123</v>
      </c>
      <c r="AJ6" s="457" t="s">
        <v>123</v>
      </c>
    </row>
    <row r="7" spans="1:46" ht="27" customHeight="1" x14ac:dyDescent="0.2">
      <c r="A7" s="191"/>
      <c r="B7" s="942"/>
      <c r="C7" s="810" t="s">
        <v>150</v>
      </c>
      <c r="D7" s="811" t="s">
        <v>151</v>
      </c>
      <c r="E7" s="812" t="s">
        <v>788</v>
      </c>
      <c r="F7" s="670" t="s">
        <v>75</v>
      </c>
      <c r="G7" s="670">
        <v>2</v>
      </c>
      <c r="H7" s="663">
        <v>0</v>
      </c>
      <c r="I7" s="322">
        <v>0</v>
      </c>
      <c r="J7" s="322">
        <v>0</v>
      </c>
      <c r="K7" s="322">
        <v>0</v>
      </c>
      <c r="L7" s="453">
        <v>0</v>
      </c>
      <c r="M7" s="453">
        <v>0</v>
      </c>
      <c r="N7" s="453">
        <v>0</v>
      </c>
      <c r="O7" s="453">
        <v>0</v>
      </c>
      <c r="P7" s="453">
        <v>0</v>
      </c>
      <c r="Q7" s="453">
        <v>0</v>
      </c>
      <c r="R7" s="453">
        <v>0</v>
      </c>
      <c r="S7" s="453">
        <v>0</v>
      </c>
      <c r="T7" s="453">
        <v>0</v>
      </c>
      <c r="U7" s="453">
        <v>0</v>
      </c>
      <c r="V7" s="453">
        <v>0</v>
      </c>
      <c r="W7" s="453">
        <v>0</v>
      </c>
      <c r="X7" s="453">
        <v>0</v>
      </c>
      <c r="Y7" s="453">
        <v>0</v>
      </c>
      <c r="Z7" s="453">
        <v>0</v>
      </c>
      <c r="AA7" s="453">
        <v>0</v>
      </c>
      <c r="AB7" s="453">
        <v>0</v>
      </c>
      <c r="AC7" s="453">
        <v>0</v>
      </c>
      <c r="AD7" s="453">
        <v>0</v>
      </c>
      <c r="AE7" s="453">
        <v>0</v>
      </c>
      <c r="AF7" s="453">
        <v>0</v>
      </c>
      <c r="AG7" s="453">
        <v>0</v>
      </c>
      <c r="AH7" s="453">
        <v>0</v>
      </c>
      <c r="AI7" s="453">
        <v>0</v>
      </c>
      <c r="AJ7" s="671">
        <v>0</v>
      </c>
      <c r="AM7" s="758"/>
      <c r="AP7" s="757"/>
      <c r="AS7" s="656"/>
    </row>
    <row r="8" spans="1:46" ht="106.5" customHeight="1" x14ac:dyDescent="0.2">
      <c r="A8" s="192"/>
      <c r="B8" s="942"/>
      <c r="C8" s="768" t="s">
        <v>152</v>
      </c>
      <c r="D8" s="383" t="s">
        <v>784</v>
      </c>
      <c r="E8" s="476" t="s">
        <v>124</v>
      </c>
      <c r="F8" s="662" t="s">
        <v>75</v>
      </c>
      <c r="G8" s="662">
        <v>2</v>
      </c>
      <c r="H8" s="389">
        <f>'1. BL Licences'!H5</f>
        <v>35.844999999999999</v>
      </c>
      <c r="I8" s="829">
        <f>H8</f>
        <v>35.844999999999999</v>
      </c>
      <c r="J8" s="829">
        <f t="shared" ref="J8:K8" si="1">I8</f>
        <v>35.844999999999999</v>
      </c>
      <c r="K8" s="829">
        <f t="shared" si="1"/>
        <v>35.844999999999999</v>
      </c>
      <c r="L8" s="390">
        <f>K8</f>
        <v>35.844999999999999</v>
      </c>
      <c r="M8" s="390">
        <f t="shared" ref="M8:AJ8" si="2">L8</f>
        <v>35.844999999999999</v>
      </c>
      <c r="N8" s="390">
        <f t="shared" si="2"/>
        <v>35.844999999999999</v>
      </c>
      <c r="O8" s="390">
        <f t="shared" si="2"/>
        <v>35.844999999999999</v>
      </c>
      <c r="P8" s="390">
        <f t="shared" si="2"/>
        <v>35.844999999999999</v>
      </c>
      <c r="Q8" s="390">
        <f t="shared" si="2"/>
        <v>35.844999999999999</v>
      </c>
      <c r="R8" s="390">
        <f t="shared" si="2"/>
        <v>35.844999999999999</v>
      </c>
      <c r="S8" s="390">
        <f t="shared" si="2"/>
        <v>35.844999999999999</v>
      </c>
      <c r="T8" s="390">
        <f t="shared" si="2"/>
        <v>35.844999999999999</v>
      </c>
      <c r="U8" s="390">
        <f t="shared" si="2"/>
        <v>35.844999999999999</v>
      </c>
      <c r="V8" s="390">
        <f t="shared" si="2"/>
        <v>35.844999999999999</v>
      </c>
      <c r="W8" s="390">
        <f t="shared" si="2"/>
        <v>35.844999999999999</v>
      </c>
      <c r="X8" s="390">
        <f t="shared" si="2"/>
        <v>35.844999999999999</v>
      </c>
      <c r="Y8" s="390">
        <f t="shared" si="2"/>
        <v>35.844999999999999</v>
      </c>
      <c r="Z8" s="390">
        <f t="shared" si="2"/>
        <v>35.844999999999999</v>
      </c>
      <c r="AA8" s="390">
        <f t="shared" si="2"/>
        <v>35.844999999999999</v>
      </c>
      <c r="AB8" s="390">
        <f t="shared" si="2"/>
        <v>35.844999999999999</v>
      </c>
      <c r="AC8" s="390">
        <f t="shared" si="2"/>
        <v>35.844999999999999</v>
      </c>
      <c r="AD8" s="390">
        <f t="shared" si="2"/>
        <v>35.844999999999999</v>
      </c>
      <c r="AE8" s="390">
        <f t="shared" si="2"/>
        <v>35.844999999999999</v>
      </c>
      <c r="AF8" s="390">
        <f t="shared" si="2"/>
        <v>35.844999999999999</v>
      </c>
      <c r="AG8" s="390">
        <f t="shared" si="2"/>
        <v>35.844999999999999</v>
      </c>
      <c r="AH8" s="390">
        <f t="shared" si="2"/>
        <v>35.844999999999999</v>
      </c>
      <c r="AI8" s="390">
        <f t="shared" si="2"/>
        <v>35.844999999999999</v>
      </c>
      <c r="AJ8" s="391">
        <f t="shared" si="2"/>
        <v>35.844999999999999</v>
      </c>
    </row>
    <row r="9" spans="1:46" ht="44.25" customHeight="1" x14ac:dyDescent="0.2">
      <c r="A9" s="194"/>
      <c r="B9" s="942"/>
      <c r="C9" s="773" t="s">
        <v>123</v>
      </c>
      <c r="D9" s="814" t="s">
        <v>637</v>
      </c>
      <c r="E9" s="814" t="s">
        <v>637</v>
      </c>
      <c r="F9" s="814" t="s">
        <v>123</v>
      </c>
      <c r="G9" s="814">
        <v>2</v>
      </c>
      <c r="H9" s="663" t="s">
        <v>123</v>
      </c>
      <c r="I9" s="322" t="s">
        <v>123</v>
      </c>
      <c r="J9" s="322" t="s">
        <v>123</v>
      </c>
      <c r="K9" s="322" t="s">
        <v>123</v>
      </c>
      <c r="L9" s="386" t="s">
        <v>123</v>
      </c>
      <c r="M9" s="386" t="s">
        <v>123</v>
      </c>
      <c r="N9" s="386" t="s">
        <v>123</v>
      </c>
      <c r="O9" s="386" t="s">
        <v>123</v>
      </c>
      <c r="P9" s="386" t="s">
        <v>123</v>
      </c>
      <c r="Q9" s="386" t="s">
        <v>123</v>
      </c>
      <c r="R9" s="386" t="s">
        <v>123</v>
      </c>
      <c r="S9" s="386" t="s">
        <v>123</v>
      </c>
      <c r="T9" s="386" t="s">
        <v>123</v>
      </c>
      <c r="U9" s="386" t="s">
        <v>123</v>
      </c>
      <c r="V9" s="386" t="s">
        <v>123</v>
      </c>
      <c r="W9" s="386" t="s">
        <v>123</v>
      </c>
      <c r="X9" s="386" t="s">
        <v>123</v>
      </c>
      <c r="Y9" s="386" t="s">
        <v>123</v>
      </c>
      <c r="Z9" s="386" t="s">
        <v>123</v>
      </c>
      <c r="AA9" s="386" t="s">
        <v>123</v>
      </c>
      <c r="AB9" s="386" t="s">
        <v>123</v>
      </c>
      <c r="AC9" s="386" t="s">
        <v>123</v>
      </c>
      <c r="AD9" s="386" t="s">
        <v>123</v>
      </c>
      <c r="AE9" s="386" t="s">
        <v>123</v>
      </c>
      <c r="AF9" s="386" t="s">
        <v>123</v>
      </c>
      <c r="AG9" s="386" t="s">
        <v>123</v>
      </c>
      <c r="AH9" s="386" t="s">
        <v>123</v>
      </c>
      <c r="AI9" s="386" t="s">
        <v>123</v>
      </c>
      <c r="AJ9" s="457" t="s">
        <v>123</v>
      </c>
    </row>
    <row r="10" spans="1:46" ht="27" customHeight="1" x14ac:dyDescent="0.2">
      <c r="A10" s="191"/>
      <c r="B10" s="942"/>
      <c r="C10" s="810" t="s">
        <v>153</v>
      </c>
      <c r="D10" s="811" t="s">
        <v>154</v>
      </c>
      <c r="E10" s="812" t="s">
        <v>786</v>
      </c>
      <c r="F10" s="670" t="s">
        <v>75</v>
      </c>
      <c r="G10" s="670">
        <v>2</v>
      </c>
      <c r="H10" s="663">
        <f>SUM(H12:H13)</f>
        <v>0</v>
      </c>
      <c r="I10" s="322">
        <f>SUM(I12:I13)</f>
        <v>0</v>
      </c>
      <c r="J10" s="322">
        <f t="shared" ref="J10:K10" si="3">SUM(J12:J13)</f>
        <v>0</v>
      </c>
      <c r="K10" s="322">
        <f t="shared" si="3"/>
        <v>0</v>
      </c>
      <c r="L10" s="453">
        <f>SUM(L12:L13)</f>
        <v>0</v>
      </c>
      <c r="M10" s="453">
        <f t="shared" ref="M10:AI10" si="4">SUM(M12:M13)</f>
        <v>0</v>
      </c>
      <c r="N10" s="453">
        <f t="shared" si="4"/>
        <v>0</v>
      </c>
      <c r="O10" s="453">
        <f t="shared" si="4"/>
        <v>0</v>
      </c>
      <c r="P10" s="453">
        <f t="shared" si="4"/>
        <v>0</v>
      </c>
      <c r="Q10" s="453">
        <f t="shared" si="4"/>
        <v>0</v>
      </c>
      <c r="R10" s="453">
        <f t="shared" si="4"/>
        <v>0</v>
      </c>
      <c r="S10" s="453">
        <f t="shared" si="4"/>
        <v>0</v>
      </c>
      <c r="T10" s="453">
        <f t="shared" si="4"/>
        <v>0</v>
      </c>
      <c r="U10" s="453">
        <f t="shared" si="4"/>
        <v>0</v>
      </c>
      <c r="V10" s="453">
        <f t="shared" si="4"/>
        <v>0</v>
      </c>
      <c r="W10" s="453">
        <f t="shared" si="4"/>
        <v>0</v>
      </c>
      <c r="X10" s="453">
        <f t="shared" si="4"/>
        <v>0</v>
      </c>
      <c r="Y10" s="453">
        <f t="shared" si="4"/>
        <v>0</v>
      </c>
      <c r="Z10" s="453">
        <f t="shared" si="4"/>
        <v>0</v>
      </c>
      <c r="AA10" s="453">
        <f t="shared" si="4"/>
        <v>0</v>
      </c>
      <c r="AB10" s="453">
        <f t="shared" si="4"/>
        <v>0</v>
      </c>
      <c r="AC10" s="453">
        <f t="shared" si="4"/>
        <v>0</v>
      </c>
      <c r="AD10" s="453">
        <f t="shared" si="4"/>
        <v>0</v>
      </c>
      <c r="AE10" s="453">
        <f t="shared" si="4"/>
        <v>0</v>
      </c>
      <c r="AF10" s="453">
        <f t="shared" si="4"/>
        <v>0</v>
      </c>
      <c r="AG10" s="453">
        <f t="shared" si="4"/>
        <v>0</v>
      </c>
      <c r="AH10" s="453">
        <f t="shared" si="4"/>
        <v>0</v>
      </c>
      <c r="AI10" s="453">
        <f t="shared" si="4"/>
        <v>0</v>
      </c>
      <c r="AJ10" s="671">
        <f>SUM(AJ12:AJ13)</f>
        <v>0</v>
      </c>
      <c r="AM10" s="758"/>
      <c r="AP10" s="757"/>
      <c r="AS10" s="656"/>
    </row>
    <row r="11" spans="1:46" ht="27" customHeight="1" x14ac:dyDescent="0.2">
      <c r="A11" s="194"/>
      <c r="B11" s="942"/>
      <c r="C11" s="773" t="s">
        <v>155</v>
      </c>
      <c r="D11" s="815" t="s">
        <v>785</v>
      </c>
      <c r="E11" s="476" t="s">
        <v>124</v>
      </c>
      <c r="F11" s="662" t="s">
        <v>75</v>
      </c>
      <c r="G11" s="662">
        <v>2</v>
      </c>
      <c r="H11" s="663">
        <v>0.3</v>
      </c>
      <c r="I11" s="322">
        <v>0.3</v>
      </c>
      <c r="J11" s="322">
        <v>0.3</v>
      </c>
      <c r="K11" s="322">
        <v>0.3</v>
      </c>
      <c r="L11" s="386">
        <v>0.3</v>
      </c>
      <c r="M11" s="386">
        <v>0.3</v>
      </c>
      <c r="N11" s="386">
        <v>0.3</v>
      </c>
      <c r="O11" s="386">
        <v>0.3</v>
      </c>
      <c r="P11" s="386">
        <v>0.3</v>
      </c>
      <c r="Q11" s="386">
        <v>0.3</v>
      </c>
      <c r="R11" s="386">
        <v>0.3</v>
      </c>
      <c r="S11" s="386">
        <v>0.3</v>
      </c>
      <c r="T11" s="386">
        <v>0.3</v>
      </c>
      <c r="U11" s="386">
        <v>0.3</v>
      </c>
      <c r="V11" s="386">
        <v>0.3</v>
      </c>
      <c r="W11" s="386">
        <v>0.3</v>
      </c>
      <c r="X11" s="386">
        <v>0.3</v>
      </c>
      <c r="Y11" s="386">
        <v>0.3</v>
      </c>
      <c r="Z11" s="386">
        <v>0.3</v>
      </c>
      <c r="AA11" s="386">
        <v>0.3</v>
      </c>
      <c r="AB11" s="386">
        <v>0.3</v>
      </c>
      <c r="AC11" s="386">
        <v>0.3</v>
      </c>
      <c r="AD11" s="386">
        <v>0.3</v>
      </c>
      <c r="AE11" s="386">
        <v>0.3</v>
      </c>
      <c r="AF11" s="386">
        <v>0.3</v>
      </c>
      <c r="AG11" s="386">
        <v>0.3</v>
      </c>
      <c r="AH11" s="386">
        <v>0.3</v>
      </c>
      <c r="AI11" s="386">
        <v>0.3</v>
      </c>
      <c r="AJ11" s="457">
        <v>0.3</v>
      </c>
      <c r="AM11" s="758"/>
      <c r="AP11" s="757"/>
      <c r="AS11" s="656"/>
    </row>
    <row r="12" spans="1:46" ht="27" customHeight="1" x14ac:dyDescent="0.2">
      <c r="A12" s="192"/>
      <c r="B12" s="942"/>
      <c r="C12" s="768" t="s">
        <v>156</v>
      </c>
      <c r="D12" s="384" t="s">
        <v>157</v>
      </c>
      <c r="E12" s="476" t="s">
        <v>124</v>
      </c>
      <c r="F12" s="662" t="s">
        <v>75</v>
      </c>
      <c r="G12" s="662">
        <v>2</v>
      </c>
      <c r="H12" s="663">
        <v>0</v>
      </c>
      <c r="I12" s="322">
        <v>0</v>
      </c>
      <c r="J12" s="322">
        <v>0</v>
      </c>
      <c r="K12" s="322">
        <v>0</v>
      </c>
      <c r="L12" s="386">
        <v>0</v>
      </c>
      <c r="M12" s="386">
        <v>0</v>
      </c>
      <c r="N12" s="386">
        <v>0</v>
      </c>
      <c r="O12" s="386">
        <v>0</v>
      </c>
      <c r="P12" s="386">
        <v>0</v>
      </c>
      <c r="Q12" s="386">
        <v>0</v>
      </c>
      <c r="R12" s="386">
        <v>0</v>
      </c>
      <c r="S12" s="386">
        <v>0</v>
      </c>
      <c r="T12" s="386">
        <v>0</v>
      </c>
      <c r="U12" s="386">
        <v>0</v>
      </c>
      <c r="V12" s="386">
        <v>0</v>
      </c>
      <c r="W12" s="386">
        <v>0</v>
      </c>
      <c r="X12" s="386">
        <v>0</v>
      </c>
      <c r="Y12" s="386">
        <v>0</v>
      </c>
      <c r="Z12" s="386">
        <v>0</v>
      </c>
      <c r="AA12" s="386">
        <v>0</v>
      </c>
      <c r="AB12" s="386">
        <v>0</v>
      </c>
      <c r="AC12" s="386">
        <v>0</v>
      </c>
      <c r="AD12" s="386">
        <v>0</v>
      </c>
      <c r="AE12" s="386">
        <v>0</v>
      </c>
      <c r="AF12" s="386">
        <v>0</v>
      </c>
      <c r="AG12" s="386">
        <v>0</v>
      </c>
      <c r="AH12" s="386">
        <v>0</v>
      </c>
      <c r="AI12" s="386">
        <v>0</v>
      </c>
      <c r="AJ12" s="457">
        <v>0</v>
      </c>
    </row>
    <row r="13" spans="1:46" ht="27" customHeight="1" x14ac:dyDescent="0.2">
      <c r="A13" s="193"/>
      <c r="B13" s="942"/>
      <c r="C13" s="768" t="s">
        <v>123</v>
      </c>
      <c r="D13" s="324" t="s">
        <v>637</v>
      </c>
      <c r="E13" s="476" t="s">
        <v>123</v>
      </c>
      <c r="F13" s="814" t="s">
        <v>123</v>
      </c>
      <c r="G13" s="814">
        <v>2</v>
      </c>
      <c r="H13" s="663" t="s">
        <v>123</v>
      </c>
      <c r="I13" s="322" t="s">
        <v>123</v>
      </c>
      <c r="J13" s="322" t="s">
        <v>123</v>
      </c>
      <c r="K13" s="322" t="s">
        <v>123</v>
      </c>
      <c r="L13" s="386" t="s">
        <v>123</v>
      </c>
      <c r="M13" s="386" t="s">
        <v>123</v>
      </c>
      <c r="N13" s="386" t="s">
        <v>123</v>
      </c>
      <c r="O13" s="386" t="s">
        <v>123</v>
      </c>
      <c r="P13" s="386" t="s">
        <v>123</v>
      </c>
      <c r="Q13" s="386" t="s">
        <v>123</v>
      </c>
      <c r="R13" s="386" t="s">
        <v>123</v>
      </c>
      <c r="S13" s="386" t="s">
        <v>123</v>
      </c>
      <c r="T13" s="386" t="s">
        <v>123</v>
      </c>
      <c r="U13" s="386" t="s">
        <v>123</v>
      </c>
      <c r="V13" s="386" t="s">
        <v>123</v>
      </c>
      <c r="W13" s="386" t="s">
        <v>123</v>
      </c>
      <c r="X13" s="386" t="s">
        <v>123</v>
      </c>
      <c r="Y13" s="386" t="s">
        <v>123</v>
      </c>
      <c r="Z13" s="386" t="s">
        <v>123</v>
      </c>
      <c r="AA13" s="386" t="s">
        <v>123</v>
      </c>
      <c r="AB13" s="386" t="s">
        <v>123</v>
      </c>
      <c r="AC13" s="386" t="s">
        <v>123</v>
      </c>
      <c r="AD13" s="386" t="s">
        <v>123</v>
      </c>
      <c r="AE13" s="386" t="s">
        <v>123</v>
      </c>
      <c r="AF13" s="386" t="s">
        <v>123</v>
      </c>
      <c r="AG13" s="386" t="s">
        <v>123</v>
      </c>
      <c r="AH13" s="386" t="s">
        <v>123</v>
      </c>
      <c r="AI13" s="386" t="s">
        <v>123</v>
      </c>
      <c r="AJ13" s="457" t="s">
        <v>123</v>
      </c>
    </row>
    <row r="14" spans="1:46" ht="27" customHeight="1" x14ac:dyDescent="0.2">
      <c r="A14" s="152"/>
      <c r="B14" s="942"/>
      <c r="C14" s="668" t="s">
        <v>158</v>
      </c>
      <c r="D14" s="811" t="s">
        <v>159</v>
      </c>
      <c r="E14" s="812" t="s">
        <v>160</v>
      </c>
      <c r="F14" s="670" t="s">
        <v>75</v>
      </c>
      <c r="G14" s="670">
        <v>2</v>
      </c>
      <c r="H14" s="663">
        <f>SUM(H15:H16)</f>
        <v>0</v>
      </c>
      <c r="I14" s="322">
        <f t="shared" ref="I14:AJ14" si="5">SUM(I15:I16)</f>
        <v>0</v>
      </c>
      <c r="J14" s="322">
        <f t="shared" si="5"/>
        <v>0</v>
      </c>
      <c r="K14" s="322">
        <f t="shared" si="5"/>
        <v>0</v>
      </c>
      <c r="L14" s="453">
        <f t="shared" si="5"/>
        <v>0</v>
      </c>
      <c r="M14" s="453">
        <f t="shared" si="5"/>
        <v>0</v>
      </c>
      <c r="N14" s="453">
        <f t="shared" si="5"/>
        <v>0</v>
      </c>
      <c r="O14" s="453">
        <f t="shared" si="5"/>
        <v>0</v>
      </c>
      <c r="P14" s="453">
        <f t="shared" si="5"/>
        <v>0</v>
      </c>
      <c r="Q14" s="453">
        <f t="shared" si="5"/>
        <v>0</v>
      </c>
      <c r="R14" s="453">
        <f t="shared" si="5"/>
        <v>0</v>
      </c>
      <c r="S14" s="453">
        <f t="shared" si="5"/>
        <v>0</v>
      </c>
      <c r="T14" s="453">
        <f t="shared" si="5"/>
        <v>0</v>
      </c>
      <c r="U14" s="453">
        <f t="shared" si="5"/>
        <v>0</v>
      </c>
      <c r="V14" s="453">
        <f t="shared" si="5"/>
        <v>0</v>
      </c>
      <c r="W14" s="453">
        <f t="shared" si="5"/>
        <v>0</v>
      </c>
      <c r="X14" s="453">
        <f t="shared" si="5"/>
        <v>0</v>
      </c>
      <c r="Y14" s="453">
        <f t="shared" si="5"/>
        <v>0</v>
      </c>
      <c r="Z14" s="453">
        <f t="shared" si="5"/>
        <v>0</v>
      </c>
      <c r="AA14" s="453">
        <f t="shared" si="5"/>
        <v>0</v>
      </c>
      <c r="AB14" s="453">
        <f t="shared" si="5"/>
        <v>0</v>
      </c>
      <c r="AC14" s="453">
        <f t="shared" si="5"/>
        <v>0</v>
      </c>
      <c r="AD14" s="453">
        <f t="shared" si="5"/>
        <v>0</v>
      </c>
      <c r="AE14" s="453">
        <f t="shared" si="5"/>
        <v>0</v>
      </c>
      <c r="AF14" s="453">
        <f t="shared" si="5"/>
        <v>0</v>
      </c>
      <c r="AG14" s="453">
        <f t="shared" si="5"/>
        <v>0</v>
      </c>
      <c r="AH14" s="453">
        <f t="shared" si="5"/>
        <v>0</v>
      </c>
      <c r="AI14" s="453">
        <f t="shared" si="5"/>
        <v>0</v>
      </c>
      <c r="AJ14" s="671">
        <f t="shared" si="5"/>
        <v>0</v>
      </c>
      <c r="AM14" s="758"/>
      <c r="AP14" s="757"/>
      <c r="AS14" s="656"/>
    </row>
    <row r="15" spans="1:46" ht="27" customHeight="1" x14ac:dyDescent="0.2">
      <c r="A15" s="192"/>
      <c r="B15" s="942"/>
      <c r="C15" s="768" t="s">
        <v>161</v>
      </c>
      <c r="D15" s="384" t="s">
        <v>162</v>
      </c>
      <c r="E15" s="476" t="s">
        <v>124</v>
      </c>
      <c r="F15" s="662" t="s">
        <v>75</v>
      </c>
      <c r="G15" s="662">
        <v>2</v>
      </c>
      <c r="H15" s="663">
        <v>0</v>
      </c>
      <c r="I15" s="322">
        <v>0</v>
      </c>
      <c r="J15" s="322">
        <v>0</v>
      </c>
      <c r="K15" s="322">
        <v>0</v>
      </c>
      <c r="L15" s="386">
        <v>0</v>
      </c>
      <c r="M15" s="386">
        <v>0</v>
      </c>
      <c r="N15" s="386">
        <v>0</v>
      </c>
      <c r="O15" s="386">
        <v>0</v>
      </c>
      <c r="P15" s="386">
        <v>0</v>
      </c>
      <c r="Q15" s="386">
        <v>0</v>
      </c>
      <c r="R15" s="386">
        <v>0</v>
      </c>
      <c r="S15" s="386">
        <v>0</v>
      </c>
      <c r="T15" s="386">
        <v>0</v>
      </c>
      <c r="U15" s="386">
        <v>0</v>
      </c>
      <c r="V15" s="386">
        <v>0</v>
      </c>
      <c r="W15" s="386">
        <v>0</v>
      </c>
      <c r="X15" s="386">
        <v>0</v>
      </c>
      <c r="Y15" s="386">
        <v>0</v>
      </c>
      <c r="Z15" s="386">
        <v>0</v>
      </c>
      <c r="AA15" s="386">
        <v>0</v>
      </c>
      <c r="AB15" s="386">
        <v>0</v>
      </c>
      <c r="AC15" s="386">
        <v>0</v>
      </c>
      <c r="AD15" s="386">
        <v>0</v>
      </c>
      <c r="AE15" s="386">
        <v>0</v>
      </c>
      <c r="AF15" s="386">
        <v>0</v>
      </c>
      <c r="AG15" s="386">
        <v>0</v>
      </c>
      <c r="AH15" s="386">
        <v>0</v>
      </c>
      <c r="AI15" s="386">
        <v>0</v>
      </c>
      <c r="AJ15" s="457">
        <v>0</v>
      </c>
    </row>
    <row r="16" spans="1:46" ht="27" customHeight="1" x14ac:dyDescent="0.2">
      <c r="A16" s="193"/>
      <c r="B16" s="942"/>
      <c r="C16" s="768" t="s">
        <v>123</v>
      </c>
      <c r="D16" s="324"/>
      <c r="E16" s="476" t="s">
        <v>123</v>
      </c>
      <c r="F16" s="662" t="s">
        <v>75</v>
      </c>
      <c r="G16" s="662">
        <v>2</v>
      </c>
      <c r="H16" s="663" t="s">
        <v>123</v>
      </c>
      <c r="I16" s="322" t="s">
        <v>123</v>
      </c>
      <c r="J16" s="322" t="s">
        <v>123</v>
      </c>
      <c r="K16" s="322" t="s">
        <v>123</v>
      </c>
      <c r="L16" s="386" t="s">
        <v>123</v>
      </c>
      <c r="M16" s="386" t="s">
        <v>123</v>
      </c>
      <c r="N16" s="386" t="s">
        <v>123</v>
      </c>
      <c r="O16" s="386" t="s">
        <v>123</v>
      </c>
      <c r="P16" s="386" t="s">
        <v>123</v>
      </c>
      <c r="Q16" s="386" t="s">
        <v>123</v>
      </c>
      <c r="R16" s="386" t="s">
        <v>123</v>
      </c>
      <c r="S16" s="386" t="s">
        <v>123</v>
      </c>
      <c r="T16" s="386" t="s">
        <v>123</v>
      </c>
      <c r="U16" s="386" t="s">
        <v>123</v>
      </c>
      <c r="V16" s="386" t="s">
        <v>123</v>
      </c>
      <c r="W16" s="386" t="s">
        <v>123</v>
      </c>
      <c r="X16" s="386" t="s">
        <v>123</v>
      </c>
      <c r="Y16" s="386" t="s">
        <v>123</v>
      </c>
      <c r="Z16" s="386" t="s">
        <v>123</v>
      </c>
      <c r="AA16" s="386" t="s">
        <v>123</v>
      </c>
      <c r="AB16" s="386" t="s">
        <v>123</v>
      </c>
      <c r="AC16" s="386" t="s">
        <v>123</v>
      </c>
      <c r="AD16" s="386" t="s">
        <v>123</v>
      </c>
      <c r="AE16" s="386" t="s">
        <v>123</v>
      </c>
      <c r="AF16" s="386" t="s">
        <v>123</v>
      </c>
      <c r="AG16" s="386" t="s">
        <v>123</v>
      </c>
      <c r="AH16" s="386" t="s">
        <v>123</v>
      </c>
      <c r="AI16" s="386" t="s">
        <v>123</v>
      </c>
      <c r="AJ16" s="457" t="s">
        <v>123</v>
      </c>
    </row>
    <row r="17" spans="1:45" ht="27" customHeight="1" thickBot="1" x14ac:dyDescent="0.25">
      <c r="A17" s="152"/>
      <c r="B17" s="943"/>
      <c r="C17" s="816" t="s">
        <v>163</v>
      </c>
      <c r="D17" s="817" t="s">
        <v>164</v>
      </c>
      <c r="E17" s="818" t="s">
        <v>165</v>
      </c>
      <c r="F17" s="819" t="s">
        <v>75</v>
      </c>
      <c r="G17" s="819">
        <v>2</v>
      </c>
      <c r="H17" s="665">
        <f>SUM('1. BL Licences'!H4,'1. BL Licences'!H6,'1. BL Licences'!H13,'1. BL Licences'!H17)</f>
        <v>66.997</v>
      </c>
      <c r="I17" s="820">
        <f>H17</f>
        <v>66.997</v>
      </c>
      <c r="J17" s="820">
        <f>I17</f>
        <v>66.997</v>
      </c>
      <c r="K17" s="820">
        <f>J17</f>
        <v>66.997</v>
      </c>
      <c r="L17" s="697">
        <f>$H$17</f>
        <v>66.997</v>
      </c>
      <c r="M17" s="697">
        <f>$H$17</f>
        <v>66.997</v>
      </c>
      <c r="N17" s="697">
        <f>$H$17</f>
        <v>66.997</v>
      </c>
      <c r="O17" s="697">
        <f t="shared" ref="O17:AJ17" si="6">$H$17</f>
        <v>66.997</v>
      </c>
      <c r="P17" s="697">
        <f t="shared" si="6"/>
        <v>66.997</v>
      </c>
      <c r="Q17" s="697">
        <f t="shared" si="6"/>
        <v>66.997</v>
      </c>
      <c r="R17" s="697">
        <f t="shared" si="6"/>
        <v>66.997</v>
      </c>
      <c r="S17" s="697">
        <f t="shared" si="6"/>
        <v>66.997</v>
      </c>
      <c r="T17" s="697">
        <f t="shared" si="6"/>
        <v>66.997</v>
      </c>
      <c r="U17" s="697">
        <f t="shared" si="6"/>
        <v>66.997</v>
      </c>
      <c r="V17" s="697">
        <f t="shared" si="6"/>
        <v>66.997</v>
      </c>
      <c r="W17" s="697">
        <f t="shared" si="6"/>
        <v>66.997</v>
      </c>
      <c r="X17" s="697">
        <f t="shared" si="6"/>
        <v>66.997</v>
      </c>
      <c r="Y17" s="697">
        <f t="shared" si="6"/>
        <v>66.997</v>
      </c>
      <c r="Z17" s="697">
        <f t="shared" si="6"/>
        <v>66.997</v>
      </c>
      <c r="AA17" s="697">
        <f t="shared" si="6"/>
        <v>66.997</v>
      </c>
      <c r="AB17" s="697">
        <f t="shared" si="6"/>
        <v>66.997</v>
      </c>
      <c r="AC17" s="697">
        <f t="shared" si="6"/>
        <v>66.997</v>
      </c>
      <c r="AD17" s="697">
        <f t="shared" si="6"/>
        <v>66.997</v>
      </c>
      <c r="AE17" s="697">
        <f t="shared" si="6"/>
        <v>66.997</v>
      </c>
      <c r="AF17" s="697">
        <f t="shared" si="6"/>
        <v>66.997</v>
      </c>
      <c r="AG17" s="697">
        <f t="shared" si="6"/>
        <v>66.997</v>
      </c>
      <c r="AH17" s="697">
        <f t="shared" si="6"/>
        <v>66.997</v>
      </c>
      <c r="AI17" s="697">
        <f t="shared" si="6"/>
        <v>66.997</v>
      </c>
      <c r="AJ17" s="698">
        <f t="shared" si="6"/>
        <v>66.997</v>
      </c>
      <c r="AM17" s="758"/>
    </row>
    <row r="18" spans="1:45" ht="27" customHeight="1" x14ac:dyDescent="0.2">
      <c r="A18" s="152"/>
      <c r="B18" s="944" t="s">
        <v>166</v>
      </c>
      <c r="C18" s="821" t="s">
        <v>167</v>
      </c>
      <c r="D18" s="822" t="s">
        <v>168</v>
      </c>
      <c r="E18" s="823" t="s">
        <v>169</v>
      </c>
      <c r="F18" s="824" t="s">
        <v>75</v>
      </c>
      <c r="G18" s="824">
        <v>2</v>
      </c>
      <c r="H18" s="689">
        <f>H19+H20+H23</f>
        <v>0</v>
      </c>
      <c r="I18" s="323">
        <f>I19+I20+I23</f>
        <v>0</v>
      </c>
      <c r="J18" s="323">
        <f>J19+J20+J23</f>
        <v>0</v>
      </c>
      <c r="K18" s="323">
        <f>K19+K20+K23</f>
        <v>0</v>
      </c>
      <c r="L18" s="825">
        <f t="shared" ref="L18:AJ18" si="7">L19+L20+L23</f>
        <v>0</v>
      </c>
      <c r="M18" s="825">
        <f t="shared" si="7"/>
        <v>0</v>
      </c>
      <c r="N18" s="825">
        <f t="shared" si="7"/>
        <v>0</v>
      </c>
      <c r="O18" s="825">
        <f t="shared" si="7"/>
        <v>0</v>
      </c>
      <c r="P18" s="825">
        <f t="shared" si="7"/>
        <v>0</v>
      </c>
      <c r="Q18" s="825">
        <f t="shared" si="7"/>
        <v>0</v>
      </c>
      <c r="R18" s="825">
        <f t="shared" si="7"/>
        <v>0</v>
      </c>
      <c r="S18" s="825">
        <f t="shared" si="7"/>
        <v>0</v>
      </c>
      <c r="T18" s="825">
        <f t="shared" si="7"/>
        <v>0</v>
      </c>
      <c r="U18" s="825">
        <f t="shared" si="7"/>
        <v>0</v>
      </c>
      <c r="V18" s="825">
        <f t="shared" si="7"/>
        <v>0</v>
      </c>
      <c r="W18" s="825">
        <f t="shared" si="7"/>
        <v>0</v>
      </c>
      <c r="X18" s="825">
        <f t="shared" si="7"/>
        <v>0</v>
      </c>
      <c r="Y18" s="825">
        <f t="shared" si="7"/>
        <v>0</v>
      </c>
      <c r="Z18" s="825">
        <f t="shared" si="7"/>
        <v>0</v>
      </c>
      <c r="AA18" s="825">
        <f t="shared" si="7"/>
        <v>0</v>
      </c>
      <c r="AB18" s="825">
        <f t="shared" si="7"/>
        <v>0</v>
      </c>
      <c r="AC18" s="825">
        <f t="shared" si="7"/>
        <v>0</v>
      </c>
      <c r="AD18" s="825">
        <f t="shared" si="7"/>
        <v>0</v>
      </c>
      <c r="AE18" s="825">
        <f t="shared" si="7"/>
        <v>0</v>
      </c>
      <c r="AF18" s="825">
        <f t="shared" si="7"/>
        <v>0</v>
      </c>
      <c r="AG18" s="825">
        <f t="shared" si="7"/>
        <v>0</v>
      </c>
      <c r="AH18" s="825">
        <f t="shared" si="7"/>
        <v>0</v>
      </c>
      <c r="AI18" s="825">
        <f t="shared" si="7"/>
        <v>0</v>
      </c>
      <c r="AJ18" s="826">
        <f t="shared" si="7"/>
        <v>0</v>
      </c>
    </row>
    <row r="19" spans="1:45" ht="27" customHeight="1" x14ac:dyDescent="0.2">
      <c r="A19" s="152"/>
      <c r="B19" s="945"/>
      <c r="C19" s="768" t="s">
        <v>170</v>
      </c>
      <c r="D19" s="388" t="s">
        <v>171</v>
      </c>
      <c r="E19" s="476" t="s">
        <v>172</v>
      </c>
      <c r="F19" s="662" t="s">
        <v>75</v>
      </c>
      <c r="G19" s="662">
        <v>2</v>
      </c>
      <c r="H19" s="672">
        <v>0</v>
      </c>
      <c r="I19" s="322">
        <v>0</v>
      </c>
      <c r="J19" s="322">
        <v>0</v>
      </c>
      <c r="K19" s="322">
        <v>0</v>
      </c>
      <c r="L19" s="386">
        <v>0</v>
      </c>
      <c r="M19" s="386">
        <v>0</v>
      </c>
      <c r="N19" s="386">
        <v>0</v>
      </c>
      <c r="O19" s="386">
        <v>0</v>
      </c>
      <c r="P19" s="386">
        <v>0</v>
      </c>
      <c r="Q19" s="386">
        <v>0</v>
      </c>
      <c r="R19" s="386">
        <v>0</v>
      </c>
      <c r="S19" s="386">
        <v>0</v>
      </c>
      <c r="T19" s="386">
        <v>0</v>
      </c>
      <c r="U19" s="386">
        <v>0</v>
      </c>
      <c r="V19" s="386">
        <v>0</v>
      </c>
      <c r="W19" s="386">
        <v>0</v>
      </c>
      <c r="X19" s="386">
        <v>0</v>
      </c>
      <c r="Y19" s="386">
        <v>0</v>
      </c>
      <c r="Z19" s="386">
        <v>0</v>
      </c>
      <c r="AA19" s="386">
        <v>0</v>
      </c>
      <c r="AB19" s="386">
        <v>0</v>
      </c>
      <c r="AC19" s="386">
        <v>0</v>
      </c>
      <c r="AD19" s="386">
        <v>0</v>
      </c>
      <c r="AE19" s="386">
        <v>0</v>
      </c>
      <c r="AF19" s="386">
        <v>0</v>
      </c>
      <c r="AG19" s="386">
        <v>0</v>
      </c>
      <c r="AH19" s="386">
        <v>0</v>
      </c>
      <c r="AI19" s="386">
        <v>0</v>
      </c>
      <c r="AJ19" s="457">
        <v>0</v>
      </c>
      <c r="AM19" s="758"/>
      <c r="AO19" s="756"/>
      <c r="AP19" s="757"/>
      <c r="AS19" s="656"/>
    </row>
    <row r="20" spans="1:45" ht="27" customHeight="1" x14ac:dyDescent="0.2">
      <c r="A20" s="152"/>
      <c r="B20" s="945"/>
      <c r="C20" s="668" t="s">
        <v>173</v>
      </c>
      <c r="D20" s="811" t="s">
        <v>174</v>
      </c>
      <c r="E20" s="812" t="s">
        <v>175</v>
      </c>
      <c r="F20" s="670" t="s">
        <v>75</v>
      </c>
      <c r="G20" s="670">
        <v>2</v>
      </c>
      <c r="H20" s="663">
        <f t="shared" ref="H20:AJ20" si="8">SUM(H21:H22)</f>
        <v>0</v>
      </c>
      <c r="I20" s="322">
        <f t="shared" si="8"/>
        <v>0</v>
      </c>
      <c r="J20" s="322">
        <f t="shared" si="8"/>
        <v>0</v>
      </c>
      <c r="K20" s="322">
        <f t="shared" si="8"/>
        <v>0</v>
      </c>
      <c r="L20" s="453">
        <f>SUM(L21:L22)</f>
        <v>0</v>
      </c>
      <c r="M20" s="453">
        <f t="shared" si="8"/>
        <v>0</v>
      </c>
      <c r="N20" s="453">
        <f t="shared" si="8"/>
        <v>0</v>
      </c>
      <c r="O20" s="453">
        <f t="shared" si="8"/>
        <v>0</v>
      </c>
      <c r="P20" s="453">
        <f t="shared" si="8"/>
        <v>0</v>
      </c>
      <c r="Q20" s="453">
        <f t="shared" si="8"/>
        <v>0</v>
      </c>
      <c r="R20" s="453">
        <f t="shared" si="8"/>
        <v>0</v>
      </c>
      <c r="S20" s="453">
        <f t="shared" si="8"/>
        <v>0</v>
      </c>
      <c r="T20" s="453">
        <f>SUM(T21:T22)</f>
        <v>0</v>
      </c>
      <c r="U20" s="453">
        <f>SUM(U21:U22)</f>
        <v>0</v>
      </c>
      <c r="V20" s="453">
        <f>SUM(V21:V22)</f>
        <v>0</v>
      </c>
      <c r="W20" s="453">
        <f>SUM(W21:W22)</f>
        <v>0</v>
      </c>
      <c r="X20" s="453">
        <f>SUM(X21:X22)</f>
        <v>0</v>
      </c>
      <c r="Y20" s="453">
        <f t="shared" si="8"/>
        <v>0</v>
      </c>
      <c r="Z20" s="453">
        <f t="shared" si="8"/>
        <v>0</v>
      </c>
      <c r="AA20" s="453">
        <f t="shared" si="8"/>
        <v>0</v>
      </c>
      <c r="AB20" s="453">
        <f t="shared" si="8"/>
        <v>0</v>
      </c>
      <c r="AC20" s="453">
        <f t="shared" si="8"/>
        <v>0</v>
      </c>
      <c r="AD20" s="453">
        <f t="shared" si="8"/>
        <v>0</v>
      </c>
      <c r="AE20" s="453">
        <f t="shared" si="8"/>
        <v>0</v>
      </c>
      <c r="AF20" s="453">
        <f t="shared" si="8"/>
        <v>0</v>
      </c>
      <c r="AG20" s="453">
        <f t="shared" si="8"/>
        <v>0</v>
      </c>
      <c r="AH20" s="453">
        <f t="shared" si="8"/>
        <v>0</v>
      </c>
      <c r="AI20" s="453">
        <f t="shared" si="8"/>
        <v>0</v>
      </c>
      <c r="AJ20" s="671">
        <f t="shared" si="8"/>
        <v>0</v>
      </c>
    </row>
    <row r="21" spans="1:45" ht="33" customHeight="1" x14ac:dyDescent="0.2">
      <c r="A21" s="192"/>
      <c r="B21" s="945"/>
      <c r="C21" s="768" t="s">
        <v>176</v>
      </c>
      <c r="D21" s="827" t="s">
        <v>826</v>
      </c>
      <c r="E21" s="476" t="s">
        <v>177</v>
      </c>
      <c r="F21" s="662" t="s">
        <v>75</v>
      </c>
      <c r="G21" s="662">
        <v>2</v>
      </c>
      <c r="H21" s="663">
        <v>0</v>
      </c>
      <c r="I21" s="322">
        <v>0</v>
      </c>
      <c r="J21" s="322">
        <v>0</v>
      </c>
      <c r="K21" s="322">
        <v>0</v>
      </c>
      <c r="L21" s="386">
        <v>0</v>
      </c>
      <c r="M21" s="386">
        <v>0</v>
      </c>
      <c r="N21" s="386">
        <v>0</v>
      </c>
      <c r="O21" s="386">
        <v>0</v>
      </c>
      <c r="P21" s="386">
        <v>0</v>
      </c>
      <c r="Q21" s="386">
        <v>0</v>
      </c>
      <c r="R21" s="386">
        <v>0</v>
      </c>
      <c r="S21" s="386">
        <v>0</v>
      </c>
      <c r="T21" s="386">
        <v>0</v>
      </c>
      <c r="U21" s="386">
        <v>0</v>
      </c>
      <c r="V21" s="386">
        <v>0</v>
      </c>
      <c r="W21" s="386">
        <v>0</v>
      </c>
      <c r="X21" s="386">
        <v>0</v>
      </c>
      <c r="Y21" s="386">
        <v>0</v>
      </c>
      <c r="Z21" s="386">
        <v>0</v>
      </c>
      <c r="AA21" s="386">
        <v>0</v>
      </c>
      <c r="AB21" s="386">
        <v>0</v>
      </c>
      <c r="AC21" s="386">
        <v>0</v>
      </c>
      <c r="AD21" s="386">
        <v>0</v>
      </c>
      <c r="AE21" s="386">
        <v>0</v>
      </c>
      <c r="AF21" s="386">
        <v>0</v>
      </c>
      <c r="AG21" s="386">
        <v>0</v>
      </c>
      <c r="AH21" s="386">
        <v>0</v>
      </c>
      <c r="AI21" s="386">
        <v>0</v>
      </c>
      <c r="AJ21" s="457">
        <v>0</v>
      </c>
      <c r="AM21" s="758"/>
      <c r="AP21" s="757"/>
      <c r="AS21" s="656"/>
    </row>
    <row r="22" spans="1:45" ht="27" customHeight="1" x14ac:dyDescent="0.2">
      <c r="A22" s="152"/>
      <c r="B22" s="945"/>
      <c r="C22" s="768" t="s">
        <v>123</v>
      </c>
      <c r="D22" s="814" t="s">
        <v>637</v>
      </c>
      <c r="E22" s="476" t="s">
        <v>177</v>
      </c>
      <c r="F22" s="814" t="s">
        <v>123</v>
      </c>
      <c r="G22" s="814">
        <v>2</v>
      </c>
      <c r="H22" s="663">
        <v>0</v>
      </c>
      <c r="I22" s="322">
        <v>0</v>
      </c>
      <c r="J22" s="322">
        <v>0</v>
      </c>
      <c r="K22" s="322">
        <v>0</v>
      </c>
      <c r="L22" s="386">
        <v>0</v>
      </c>
      <c r="M22" s="386">
        <v>0</v>
      </c>
      <c r="N22" s="386">
        <v>0</v>
      </c>
      <c r="O22" s="386">
        <v>0</v>
      </c>
      <c r="P22" s="386">
        <v>0</v>
      </c>
      <c r="Q22" s="386">
        <v>0</v>
      </c>
      <c r="R22" s="386">
        <v>0</v>
      </c>
      <c r="S22" s="386">
        <v>0</v>
      </c>
      <c r="T22" s="386">
        <v>0</v>
      </c>
      <c r="U22" s="386">
        <v>0</v>
      </c>
      <c r="V22" s="386">
        <v>0</v>
      </c>
      <c r="W22" s="386">
        <v>0</v>
      </c>
      <c r="X22" s="386">
        <v>0</v>
      </c>
      <c r="Y22" s="386">
        <v>0</v>
      </c>
      <c r="Z22" s="386">
        <v>0</v>
      </c>
      <c r="AA22" s="386">
        <v>0</v>
      </c>
      <c r="AB22" s="386">
        <v>0</v>
      </c>
      <c r="AC22" s="386">
        <v>0</v>
      </c>
      <c r="AD22" s="386">
        <v>0</v>
      </c>
      <c r="AE22" s="386">
        <v>0</v>
      </c>
      <c r="AF22" s="386">
        <v>0</v>
      </c>
      <c r="AG22" s="386">
        <v>0</v>
      </c>
      <c r="AH22" s="386">
        <v>0</v>
      </c>
      <c r="AI22" s="386">
        <v>0</v>
      </c>
      <c r="AJ22" s="457">
        <v>0</v>
      </c>
    </row>
    <row r="23" spans="1:45" ht="27" customHeight="1" x14ac:dyDescent="0.2">
      <c r="A23" s="152"/>
      <c r="B23" s="945"/>
      <c r="C23" s="768" t="s">
        <v>178</v>
      </c>
      <c r="D23" s="388" t="s">
        <v>179</v>
      </c>
      <c r="E23" s="476" t="s">
        <v>172</v>
      </c>
      <c r="F23" s="662" t="s">
        <v>75</v>
      </c>
      <c r="G23" s="662">
        <v>2</v>
      </c>
      <c r="H23" s="663">
        <v>0</v>
      </c>
      <c r="I23" s="322">
        <v>0</v>
      </c>
      <c r="J23" s="322">
        <v>0</v>
      </c>
      <c r="K23" s="322">
        <v>0</v>
      </c>
      <c r="L23" s="386">
        <v>0</v>
      </c>
      <c r="M23" s="386">
        <v>0</v>
      </c>
      <c r="N23" s="386">
        <v>0</v>
      </c>
      <c r="O23" s="386">
        <v>0</v>
      </c>
      <c r="P23" s="386">
        <v>0</v>
      </c>
      <c r="Q23" s="386">
        <v>0</v>
      </c>
      <c r="R23" s="386">
        <v>0</v>
      </c>
      <c r="S23" s="386">
        <v>0</v>
      </c>
      <c r="T23" s="386">
        <v>0</v>
      </c>
      <c r="U23" s="386">
        <v>0</v>
      </c>
      <c r="V23" s="386">
        <v>0</v>
      </c>
      <c r="W23" s="386">
        <v>0</v>
      </c>
      <c r="X23" s="386">
        <v>0</v>
      </c>
      <c r="Y23" s="386">
        <v>0</v>
      </c>
      <c r="Z23" s="386">
        <v>0</v>
      </c>
      <c r="AA23" s="386">
        <v>0</v>
      </c>
      <c r="AB23" s="386">
        <v>0</v>
      </c>
      <c r="AC23" s="386">
        <v>0</v>
      </c>
      <c r="AD23" s="386">
        <v>0</v>
      </c>
      <c r="AE23" s="386">
        <v>0</v>
      </c>
      <c r="AF23" s="386">
        <v>0</v>
      </c>
      <c r="AG23" s="386">
        <v>0</v>
      </c>
      <c r="AH23" s="386">
        <v>0</v>
      </c>
      <c r="AI23" s="386">
        <v>0</v>
      </c>
      <c r="AJ23" s="457">
        <v>0</v>
      </c>
    </row>
    <row r="24" spans="1:45" ht="27" customHeight="1" x14ac:dyDescent="0.2">
      <c r="A24" s="152"/>
      <c r="B24" s="945"/>
      <c r="C24" s="768" t="s">
        <v>180</v>
      </c>
      <c r="D24" s="388" t="s">
        <v>181</v>
      </c>
      <c r="E24" s="476" t="s">
        <v>124</v>
      </c>
      <c r="F24" s="662" t="s">
        <v>75</v>
      </c>
      <c r="G24" s="662">
        <v>2</v>
      </c>
      <c r="H24" s="663">
        <v>0</v>
      </c>
      <c r="I24" s="322">
        <v>0</v>
      </c>
      <c r="J24" s="322">
        <v>0</v>
      </c>
      <c r="K24" s="322">
        <v>0</v>
      </c>
      <c r="L24" s="386">
        <v>0</v>
      </c>
      <c r="M24" s="386">
        <v>0</v>
      </c>
      <c r="N24" s="386">
        <v>0</v>
      </c>
      <c r="O24" s="386">
        <v>0</v>
      </c>
      <c r="P24" s="386">
        <v>0</v>
      </c>
      <c r="Q24" s="386">
        <v>0</v>
      </c>
      <c r="R24" s="386">
        <v>0</v>
      </c>
      <c r="S24" s="386">
        <v>0</v>
      </c>
      <c r="T24" s="386">
        <v>0</v>
      </c>
      <c r="U24" s="386">
        <v>0</v>
      </c>
      <c r="V24" s="386">
        <v>0</v>
      </c>
      <c r="W24" s="386">
        <v>0</v>
      </c>
      <c r="X24" s="386">
        <v>0</v>
      </c>
      <c r="Y24" s="386">
        <v>0</v>
      </c>
      <c r="Z24" s="386">
        <v>0</v>
      </c>
      <c r="AA24" s="386">
        <v>0</v>
      </c>
      <c r="AB24" s="386">
        <v>0</v>
      </c>
      <c r="AC24" s="386">
        <v>0</v>
      </c>
      <c r="AD24" s="386">
        <v>0</v>
      </c>
      <c r="AE24" s="386">
        <v>0</v>
      </c>
      <c r="AF24" s="386">
        <v>0</v>
      </c>
      <c r="AG24" s="386">
        <v>0</v>
      </c>
      <c r="AH24" s="386">
        <v>0</v>
      </c>
      <c r="AI24" s="386">
        <v>0</v>
      </c>
      <c r="AJ24" s="457">
        <v>0</v>
      </c>
      <c r="AM24" s="715"/>
      <c r="AN24" s="716"/>
      <c r="AO24" s="756"/>
      <c r="AP24" s="757"/>
      <c r="AS24" s="656"/>
    </row>
    <row r="25" spans="1:45" ht="27" customHeight="1" thickBot="1" x14ac:dyDescent="0.25">
      <c r="A25" s="152"/>
      <c r="B25" s="946"/>
      <c r="C25" s="770" t="s">
        <v>182</v>
      </c>
      <c r="D25" s="828" t="s">
        <v>183</v>
      </c>
      <c r="E25" s="680" t="s">
        <v>124</v>
      </c>
      <c r="F25" s="681" t="s">
        <v>75</v>
      </c>
      <c r="G25" s="681">
        <v>2</v>
      </c>
      <c r="H25" s="682">
        <v>0.28999999999999998</v>
      </c>
      <c r="I25" s="281">
        <v>0.28999999999999998</v>
      </c>
      <c r="J25" s="281">
        <v>0.28999999999999998</v>
      </c>
      <c r="K25" s="281">
        <v>0.28999999999999998</v>
      </c>
      <c r="L25" s="683">
        <v>0.28999999999999998</v>
      </c>
      <c r="M25" s="683">
        <v>0.28999999999999998</v>
      </c>
      <c r="N25" s="683">
        <v>0.28999999999999998</v>
      </c>
      <c r="O25" s="683">
        <v>0.28999999999999998</v>
      </c>
      <c r="P25" s="683">
        <v>0.28999999999999998</v>
      </c>
      <c r="Q25" s="683">
        <v>0.28999999999999998</v>
      </c>
      <c r="R25" s="683">
        <v>0.28999999999999998</v>
      </c>
      <c r="S25" s="683">
        <v>0.28999999999999998</v>
      </c>
      <c r="T25" s="683">
        <v>0.28999999999999998</v>
      </c>
      <c r="U25" s="683">
        <v>0.28999999999999998</v>
      </c>
      <c r="V25" s="683">
        <v>0.28999999999999998</v>
      </c>
      <c r="W25" s="683">
        <v>0.28999999999999998</v>
      </c>
      <c r="X25" s="683">
        <v>0.28999999999999998</v>
      </c>
      <c r="Y25" s="683">
        <v>0.28999999999999998</v>
      </c>
      <c r="Z25" s="683">
        <v>0.28999999999999998</v>
      </c>
      <c r="AA25" s="683">
        <v>0.28999999999999998</v>
      </c>
      <c r="AB25" s="683">
        <v>0.28999999999999998</v>
      </c>
      <c r="AC25" s="683">
        <v>0.28999999999999998</v>
      </c>
      <c r="AD25" s="683">
        <v>0.28999999999999998</v>
      </c>
      <c r="AE25" s="683">
        <v>0.28999999999999998</v>
      </c>
      <c r="AF25" s="683">
        <v>0.28999999999999998</v>
      </c>
      <c r="AG25" s="683">
        <v>0.28999999999999998</v>
      </c>
      <c r="AH25" s="683">
        <v>0.28999999999999998</v>
      </c>
      <c r="AI25" s="683">
        <v>0.28999999999999998</v>
      </c>
      <c r="AJ25" s="684">
        <v>0.28999999999999998</v>
      </c>
      <c r="AM25" s="758"/>
      <c r="AP25" s="757"/>
      <c r="AQ25" s="658"/>
      <c r="AS25" s="656"/>
    </row>
    <row r="26" spans="1:45" ht="27" customHeight="1" x14ac:dyDescent="0.25">
      <c r="A26" s="172"/>
      <c r="B26" s="196"/>
      <c r="C26" s="174"/>
      <c r="D26" s="197"/>
      <c r="E26" s="198"/>
      <c r="F26" s="197"/>
      <c r="G26" s="197"/>
      <c r="H26" s="199"/>
      <c r="I26" s="200"/>
      <c r="J26" s="201"/>
      <c r="K26" s="174"/>
      <c r="L26" s="201"/>
      <c r="M26" s="202"/>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row>
    <row r="27" spans="1:45" ht="27" customHeight="1" x14ac:dyDescent="0.25">
      <c r="A27" s="172"/>
      <c r="B27" s="196"/>
      <c r="C27" s="174"/>
      <c r="D27" s="174"/>
      <c r="E27" s="203"/>
      <c r="F27" s="174"/>
      <c r="G27" s="174"/>
      <c r="H27" s="174"/>
      <c r="I27" s="177"/>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row>
    <row r="28" spans="1:45" ht="27" customHeight="1" x14ac:dyDescent="0.25">
      <c r="A28" s="172"/>
      <c r="B28" s="196"/>
      <c r="C28" s="197"/>
      <c r="D28" s="157" t="str">
        <f>'TITLE PAGE'!B9</f>
        <v>Company:</v>
      </c>
      <c r="E28" s="316" t="str">
        <f>'TITLE PAGE'!D9</f>
        <v>Severn Trent Water</v>
      </c>
      <c r="F28" s="197"/>
      <c r="G28" s="197"/>
      <c r="H28" s="197"/>
      <c r="I28" s="197"/>
      <c r="J28" s="197"/>
      <c r="K28" s="174"/>
      <c r="L28" s="197"/>
      <c r="M28" s="197"/>
      <c r="N28" s="197"/>
      <c r="O28" s="197"/>
      <c r="P28" s="174"/>
      <c r="Q28" s="174"/>
      <c r="R28" s="174"/>
      <c r="S28" s="174"/>
      <c r="T28" s="174"/>
      <c r="U28" s="174"/>
      <c r="V28" s="174"/>
      <c r="W28" s="174"/>
      <c r="X28" s="174"/>
      <c r="Y28" s="174"/>
      <c r="Z28" s="174"/>
      <c r="AA28" s="174"/>
      <c r="AB28" s="174"/>
      <c r="AC28" s="174"/>
      <c r="AD28" s="174"/>
      <c r="AE28" s="174"/>
      <c r="AF28" s="174"/>
      <c r="AG28" s="174"/>
      <c r="AH28" s="174"/>
      <c r="AI28" s="174"/>
      <c r="AJ28" s="174"/>
    </row>
    <row r="29" spans="1:45" ht="27" customHeight="1" x14ac:dyDescent="0.25">
      <c r="A29" s="172"/>
      <c r="B29" s="196"/>
      <c r="C29" s="197"/>
      <c r="D29" s="161" t="str">
        <f>'TITLE PAGE'!B10</f>
        <v>Resource Zone Name:</v>
      </c>
      <c r="E29" s="317" t="str">
        <f>'TITLE PAGE'!D10</f>
        <v>Wolverhampton</v>
      </c>
      <c r="F29" s="197"/>
      <c r="G29" s="197"/>
      <c r="H29" s="197"/>
      <c r="I29" s="197"/>
      <c r="J29" s="197"/>
      <c r="K29" s="174"/>
      <c r="L29" s="197"/>
      <c r="M29" s="197"/>
      <c r="N29" s="197"/>
      <c r="O29" s="197"/>
      <c r="P29" s="174"/>
      <c r="Q29" s="174"/>
      <c r="R29" s="174"/>
      <c r="S29" s="174"/>
      <c r="T29" s="174"/>
      <c r="U29" s="174"/>
      <c r="V29" s="174"/>
      <c r="W29" s="174"/>
      <c r="X29" s="174"/>
      <c r="Y29" s="174"/>
      <c r="Z29" s="174"/>
      <c r="AA29" s="174"/>
      <c r="AB29" s="174"/>
      <c r="AC29" s="174"/>
      <c r="AD29" s="174"/>
      <c r="AE29" s="174"/>
      <c r="AF29" s="174"/>
      <c r="AG29" s="174"/>
      <c r="AH29" s="174"/>
      <c r="AI29" s="174"/>
      <c r="AJ29" s="174"/>
    </row>
    <row r="30" spans="1:45" ht="27" customHeight="1" x14ac:dyDescent="0.2">
      <c r="A30" s="172"/>
      <c r="B30" s="204"/>
      <c r="C30" s="197"/>
      <c r="D30" s="161" t="str">
        <f>'TITLE PAGE'!B11</f>
        <v>Resource Zone Number:</v>
      </c>
      <c r="E30" s="318">
        <f>'TITLE PAGE'!D11</f>
        <v>15</v>
      </c>
      <c r="F30" s="197"/>
      <c r="G30" s="197"/>
      <c r="H30" s="197"/>
      <c r="I30" s="197"/>
      <c r="J30" s="197"/>
      <c r="K30" s="174"/>
      <c r="L30" s="197"/>
      <c r="M30" s="197"/>
      <c r="N30" s="197"/>
      <c r="O30" s="197"/>
      <c r="P30" s="174"/>
      <c r="Q30" s="174"/>
      <c r="R30" s="174"/>
      <c r="S30" s="174"/>
      <c r="T30" s="174"/>
      <c r="U30" s="174"/>
      <c r="V30" s="174"/>
      <c r="W30" s="174"/>
      <c r="X30" s="174"/>
      <c r="Y30" s="174"/>
      <c r="Z30" s="174"/>
      <c r="AA30" s="174"/>
      <c r="AB30" s="174"/>
      <c r="AC30" s="174"/>
      <c r="AD30" s="174"/>
      <c r="AE30" s="174"/>
      <c r="AF30" s="174"/>
      <c r="AG30" s="174"/>
      <c r="AH30" s="174"/>
      <c r="AI30" s="174"/>
      <c r="AJ30" s="174"/>
    </row>
    <row r="31" spans="1:45" ht="27" customHeight="1" x14ac:dyDescent="0.25">
      <c r="A31" s="172"/>
      <c r="B31" s="196"/>
      <c r="C31" s="197"/>
      <c r="D31" s="161" t="str">
        <f>'TITLE PAGE'!B12</f>
        <v xml:space="preserve">Planning Scenario Name:                                                                     </v>
      </c>
      <c r="E31" s="317" t="str">
        <f>'TITLE PAGE'!D12</f>
        <v>Dry Year Annual Average</v>
      </c>
      <c r="F31" s="197"/>
      <c r="G31" s="197"/>
      <c r="H31" s="197"/>
      <c r="I31" s="197"/>
      <c r="J31" s="197"/>
      <c r="K31" s="174"/>
      <c r="L31" s="197"/>
      <c r="M31" s="197"/>
      <c r="N31" s="197"/>
      <c r="O31" s="197"/>
      <c r="P31" s="174"/>
      <c r="Q31" s="174"/>
      <c r="R31" s="174"/>
      <c r="S31" s="174"/>
      <c r="T31" s="174"/>
      <c r="U31" s="174"/>
      <c r="V31" s="174"/>
      <c r="W31" s="174"/>
      <c r="X31" s="174"/>
      <c r="Y31" s="174"/>
      <c r="Z31" s="174"/>
      <c r="AA31" s="174"/>
      <c r="AB31" s="174"/>
      <c r="AC31" s="174"/>
      <c r="AD31" s="174"/>
      <c r="AE31" s="174"/>
      <c r="AF31" s="174"/>
      <c r="AG31" s="174"/>
      <c r="AH31" s="174"/>
      <c r="AI31" s="174"/>
      <c r="AJ31" s="174"/>
    </row>
    <row r="32" spans="1:45" ht="27" customHeight="1" x14ac:dyDescent="0.25">
      <c r="A32" s="172"/>
      <c r="B32" s="196"/>
      <c r="C32" s="197"/>
      <c r="D32" s="168" t="str">
        <f>'TITLE PAGE'!B13</f>
        <v xml:space="preserve">Chosen Level of Service:  </v>
      </c>
      <c r="E32" s="205" t="str">
        <f>'TITLE PAGE'!D13</f>
        <v>No more than 3 in 100 Temporary Use Bans</v>
      </c>
      <c r="F32" s="197"/>
      <c r="G32" s="197"/>
      <c r="H32" s="197"/>
      <c r="I32" s="197"/>
      <c r="J32" s="197"/>
      <c r="K32" s="174"/>
      <c r="L32" s="197"/>
      <c r="M32" s="197"/>
      <c r="N32" s="197"/>
      <c r="O32" s="197"/>
      <c r="P32" s="174"/>
      <c r="Q32" s="174"/>
      <c r="R32" s="174"/>
      <c r="S32" s="174"/>
      <c r="T32" s="174"/>
      <c r="U32" s="174"/>
      <c r="V32" s="174"/>
      <c r="W32" s="174"/>
      <c r="X32" s="174"/>
      <c r="Y32" s="174"/>
      <c r="Z32" s="174"/>
      <c r="AA32" s="174"/>
      <c r="AB32" s="174"/>
      <c r="AC32" s="174"/>
      <c r="AD32" s="174"/>
      <c r="AE32" s="174"/>
      <c r="AF32" s="174"/>
      <c r="AG32" s="174"/>
      <c r="AH32" s="174"/>
      <c r="AI32" s="174"/>
      <c r="AJ32" s="174"/>
    </row>
    <row r="33" spans="1:36" ht="27" customHeight="1" x14ac:dyDescent="0.25">
      <c r="A33" s="172"/>
      <c r="B33" s="196"/>
      <c r="C33" s="197"/>
      <c r="D33" s="197"/>
      <c r="E33" s="206"/>
      <c r="F33" s="197"/>
      <c r="G33" s="197"/>
      <c r="H33" s="197"/>
      <c r="I33" s="197"/>
      <c r="J33" s="197"/>
      <c r="K33" s="174"/>
      <c r="L33" s="197"/>
      <c r="M33" s="197"/>
      <c r="N33" s="197"/>
      <c r="O33" s="197"/>
      <c r="P33" s="174"/>
      <c r="Q33" s="174"/>
      <c r="R33" s="174"/>
      <c r="S33" s="174"/>
      <c r="T33" s="174"/>
      <c r="U33" s="174"/>
      <c r="V33" s="174"/>
      <c r="W33" s="174"/>
      <c r="X33" s="174"/>
      <c r="Y33" s="174"/>
      <c r="Z33" s="174"/>
      <c r="AA33" s="174"/>
      <c r="AB33" s="174"/>
      <c r="AC33" s="174"/>
      <c r="AD33" s="174"/>
      <c r="AE33" s="174"/>
      <c r="AF33" s="174"/>
      <c r="AG33" s="174"/>
      <c r="AH33" s="174"/>
      <c r="AI33" s="174"/>
      <c r="AJ33" s="174"/>
    </row>
  </sheetData>
  <sheetProtection algorithmName="SHA-512" hashValue="ardC8gJjcludfqPcDL1DnkGJmJ/Uv1UgUr6dYCaVdTuAEot8OGy2UkyFAuPjB1bak09wNppP9L2gFuS+BdIg7Q==" saltValue="lBivUNGZmZZQw6hFFqBe7g==" spinCount="100000" sheet="1" objects="1" scenarios="1" selectLockedCells="1" selectUnlockedCells="1"/>
  <mergeCells count="4">
    <mergeCell ref="I1:J1"/>
    <mergeCell ref="B4:B17"/>
    <mergeCell ref="B18:B25"/>
    <mergeCell ref="AR1:AT1"/>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9"/>
  <sheetViews>
    <sheetView zoomScale="80" zoomScaleNormal="80" workbookViewId="0">
      <selection activeCell="E23" sqref="E23"/>
    </sheetView>
  </sheetViews>
  <sheetFormatPr defaultColWidth="8.88671875" defaultRowHeight="15" x14ac:dyDescent="0.2"/>
  <cols>
    <col min="1" max="1" width="2.109375" customWidth="1"/>
    <col min="2" max="3" width="6.88671875" customWidth="1"/>
    <col min="4" max="4" width="36.77734375" customWidth="1"/>
    <col min="5" max="5" width="38.109375" customWidth="1"/>
    <col min="6" max="6" width="6.88671875" customWidth="1"/>
    <col min="7" max="7" width="8.21875" bestFit="1" customWidth="1"/>
    <col min="8" max="8" width="13.21875" customWidth="1"/>
    <col min="9" max="36" width="11.44140625" customWidth="1"/>
    <col min="250" max="250" width="2.109375" customWidth="1"/>
    <col min="251" max="252" width="6.88671875" customWidth="1"/>
    <col min="253" max="253" width="43.44140625" customWidth="1"/>
    <col min="254" max="254" width="38.109375" customWidth="1"/>
    <col min="255" max="255" width="6.88671875" customWidth="1"/>
    <col min="256" max="256" width="8.21875" bestFit="1" customWidth="1"/>
    <col min="257" max="257" width="13.21875" customWidth="1"/>
    <col min="258" max="285" width="11.44140625" customWidth="1"/>
    <col min="506" max="506" width="2.109375" customWidth="1"/>
    <col min="507" max="508" width="6.88671875" customWidth="1"/>
    <col min="509" max="509" width="43.44140625" customWidth="1"/>
    <col min="510" max="510" width="38.109375" customWidth="1"/>
    <col min="511" max="511" width="6.88671875" customWidth="1"/>
    <col min="512" max="512" width="8.21875" bestFit="1" customWidth="1"/>
    <col min="513" max="513" width="13.21875" customWidth="1"/>
    <col min="514" max="541" width="11.44140625" customWidth="1"/>
    <col min="762" max="762" width="2.109375" customWidth="1"/>
    <col min="763" max="764" width="6.88671875" customWidth="1"/>
    <col min="765" max="765" width="43.44140625" customWidth="1"/>
    <col min="766" max="766" width="38.109375" customWidth="1"/>
    <col min="767" max="767" width="6.88671875" customWidth="1"/>
    <col min="768" max="768" width="8.21875" bestFit="1" customWidth="1"/>
    <col min="769" max="769" width="13.21875" customWidth="1"/>
    <col min="770" max="797" width="11.44140625" customWidth="1"/>
    <col min="1018" max="1018" width="2.109375" customWidth="1"/>
    <col min="1019" max="1020" width="6.88671875" customWidth="1"/>
    <col min="1021" max="1021" width="43.44140625" customWidth="1"/>
    <col min="1022" max="1022" width="38.109375" customWidth="1"/>
    <col min="1023" max="1023" width="6.88671875" customWidth="1"/>
    <col min="1024" max="1024" width="8.21875" bestFit="1" customWidth="1"/>
    <col min="1025" max="1025" width="13.21875" customWidth="1"/>
    <col min="1026" max="1053" width="11.44140625" customWidth="1"/>
    <col min="1274" max="1274" width="2.109375" customWidth="1"/>
    <col min="1275" max="1276" width="6.88671875" customWidth="1"/>
    <col min="1277" max="1277" width="43.44140625" customWidth="1"/>
    <col min="1278" max="1278" width="38.109375" customWidth="1"/>
    <col min="1279" max="1279" width="6.88671875" customWidth="1"/>
    <col min="1280" max="1280" width="8.21875" bestFit="1" customWidth="1"/>
    <col min="1281" max="1281" width="13.21875" customWidth="1"/>
    <col min="1282" max="1309" width="11.44140625" customWidth="1"/>
    <col min="1530" max="1530" width="2.109375" customWidth="1"/>
    <col min="1531" max="1532" width="6.88671875" customWidth="1"/>
    <col min="1533" max="1533" width="43.44140625" customWidth="1"/>
    <col min="1534" max="1534" width="38.109375" customWidth="1"/>
    <col min="1535" max="1535" width="6.88671875" customWidth="1"/>
    <col min="1536" max="1536" width="8.21875" bestFit="1" customWidth="1"/>
    <col min="1537" max="1537" width="13.21875" customWidth="1"/>
    <col min="1538" max="1565" width="11.44140625" customWidth="1"/>
    <col min="1786" max="1786" width="2.109375" customWidth="1"/>
    <col min="1787" max="1788" width="6.88671875" customWidth="1"/>
    <col min="1789" max="1789" width="43.44140625" customWidth="1"/>
    <col min="1790" max="1790" width="38.109375" customWidth="1"/>
    <col min="1791" max="1791" width="6.88671875" customWidth="1"/>
    <col min="1792" max="1792" width="8.21875" bestFit="1" customWidth="1"/>
    <col min="1793" max="1793" width="13.21875" customWidth="1"/>
    <col min="1794" max="1821" width="11.44140625" customWidth="1"/>
    <col min="2042" max="2042" width="2.109375" customWidth="1"/>
    <col min="2043" max="2044" width="6.88671875" customWidth="1"/>
    <col min="2045" max="2045" width="43.44140625" customWidth="1"/>
    <col min="2046" max="2046" width="38.109375" customWidth="1"/>
    <col min="2047" max="2047" width="6.88671875" customWidth="1"/>
    <col min="2048" max="2048" width="8.21875" bestFit="1" customWidth="1"/>
    <col min="2049" max="2049" width="13.21875" customWidth="1"/>
    <col min="2050" max="2077" width="11.44140625" customWidth="1"/>
    <col min="2298" max="2298" width="2.109375" customWidth="1"/>
    <col min="2299" max="2300" width="6.88671875" customWidth="1"/>
    <col min="2301" max="2301" width="43.44140625" customWidth="1"/>
    <col min="2302" max="2302" width="38.109375" customWidth="1"/>
    <col min="2303" max="2303" width="6.88671875" customWidth="1"/>
    <col min="2304" max="2304" width="8.21875" bestFit="1" customWidth="1"/>
    <col min="2305" max="2305" width="13.21875" customWidth="1"/>
    <col min="2306" max="2333" width="11.44140625" customWidth="1"/>
    <col min="2554" max="2554" width="2.109375" customWidth="1"/>
    <col min="2555" max="2556" width="6.88671875" customWidth="1"/>
    <col min="2557" max="2557" width="43.44140625" customWidth="1"/>
    <col min="2558" max="2558" width="38.109375" customWidth="1"/>
    <col min="2559" max="2559" width="6.88671875" customWidth="1"/>
    <col min="2560" max="2560" width="8.21875" bestFit="1" customWidth="1"/>
    <col min="2561" max="2561" width="13.21875" customWidth="1"/>
    <col min="2562" max="2589" width="11.44140625" customWidth="1"/>
    <col min="2810" max="2810" width="2.109375" customWidth="1"/>
    <col min="2811" max="2812" width="6.88671875" customWidth="1"/>
    <col min="2813" max="2813" width="43.44140625" customWidth="1"/>
    <col min="2814" max="2814" width="38.109375" customWidth="1"/>
    <col min="2815" max="2815" width="6.88671875" customWidth="1"/>
    <col min="2816" max="2816" width="8.21875" bestFit="1" customWidth="1"/>
    <col min="2817" max="2817" width="13.21875" customWidth="1"/>
    <col min="2818" max="2845" width="11.44140625" customWidth="1"/>
    <col min="3066" max="3066" width="2.109375" customWidth="1"/>
    <col min="3067" max="3068" width="6.88671875" customWidth="1"/>
    <col min="3069" max="3069" width="43.44140625" customWidth="1"/>
    <col min="3070" max="3070" width="38.109375" customWidth="1"/>
    <col min="3071" max="3071" width="6.88671875" customWidth="1"/>
    <col min="3072" max="3072" width="8.21875" bestFit="1" customWidth="1"/>
    <col min="3073" max="3073" width="13.21875" customWidth="1"/>
    <col min="3074" max="3101" width="11.44140625" customWidth="1"/>
    <col min="3322" max="3322" width="2.109375" customWidth="1"/>
    <col min="3323" max="3324" width="6.88671875" customWidth="1"/>
    <col min="3325" max="3325" width="43.44140625" customWidth="1"/>
    <col min="3326" max="3326" width="38.109375" customWidth="1"/>
    <col min="3327" max="3327" width="6.88671875" customWidth="1"/>
    <col min="3328" max="3328" width="8.21875" bestFit="1" customWidth="1"/>
    <col min="3329" max="3329" width="13.21875" customWidth="1"/>
    <col min="3330" max="3357" width="11.44140625" customWidth="1"/>
    <col min="3578" max="3578" width="2.109375" customWidth="1"/>
    <col min="3579" max="3580" width="6.88671875" customWidth="1"/>
    <col min="3581" max="3581" width="43.44140625" customWidth="1"/>
    <col min="3582" max="3582" width="38.109375" customWidth="1"/>
    <col min="3583" max="3583" width="6.88671875" customWidth="1"/>
    <col min="3584" max="3584" width="8.21875" bestFit="1" customWidth="1"/>
    <col min="3585" max="3585" width="13.21875" customWidth="1"/>
    <col min="3586" max="3613" width="11.44140625" customWidth="1"/>
    <col min="3834" max="3834" width="2.109375" customWidth="1"/>
    <col min="3835" max="3836" width="6.88671875" customWidth="1"/>
    <col min="3837" max="3837" width="43.44140625" customWidth="1"/>
    <col min="3838" max="3838" width="38.109375" customWidth="1"/>
    <col min="3839" max="3839" width="6.88671875" customWidth="1"/>
    <col min="3840" max="3840" width="8.21875" bestFit="1" customWidth="1"/>
    <col min="3841" max="3841" width="13.21875" customWidth="1"/>
    <col min="3842" max="3869" width="11.44140625" customWidth="1"/>
    <col min="4090" max="4090" width="2.109375" customWidth="1"/>
    <col min="4091" max="4092" width="6.88671875" customWidth="1"/>
    <col min="4093" max="4093" width="43.44140625" customWidth="1"/>
    <col min="4094" max="4094" width="38.109375" customWidth="1"/>
    <col min="4095" max="4095" width="6.88671875" customWidth="1"/>
    <col min="4096" max="4096" width="8.21875" bestFit="1" customWidth="1"/>
    <col min="4097" max="4097" width="13.21875" customWidth="1"/>
    <col min="4098" max="4125" width="11.44140625" customWidth="1"/>
    <col min="4346" max="4346" width="2.109375" customWidth="1"/>
    <col min="4347" max="4348" width="6.88671875" customWidth="1"/>
    <col min="4349" max="4349" width="43.44140625" customWidth="1"/>
    <col min="4350" max="4350" width="38.109375" customWidth="1"/>
    <col min="4351" max="4351" width="6.88671875" customWidth="1"/>
    <col min="4352" max="4352" width="8.21875" bestFit="1" customWidth="1"/>
    <col min="4353" max="4353" width="13.21875" customWidth="1"/>
    <col min="4354" max="4381" width="11.44140625" customWidth="1"/>
    <col min="4602" max="4602" width="2.109375" customWidth="1"/>
    <col min="4603" max="4604" width="6.88671875" customWidth="1"/>
    <col min="4605" max="4605" width="43.44140625" customWidth="1"/>
    <col min="4606" max="4606" width="38.109375" customWidth="1"/>
    <col min="4607" max="4607" width="6.88671875" customWidth="1"/>
    <col min="4608" max="4608" width="8.21875" bestFit="1" customWidth="1"/>
    <col min="4609" max="4609" width="13.21875" customWidth="1"/>
    <col min="4610" max="4637" width="11.44140625" customWidth="1"/>
    <col min="4858" max="4858" width="2.109375" customWidth="1"/>
    <col min="4859" max="4860" width="6.88671875" customWidth="1"/>
    <col min="4861" max="4861" width="43.44140625" customWidth="1"/>
    <col min="4862" max="4862" width="38.109375" customWidth="1"/>
    <col min="4863" max="4863" width="6.88671875" customWidth="1"/>
    <col min="4864" max="4864" width="8.21875" bestFit="1" customWidth="1"/>
    <col min="4865" max="4865" width="13.21875" customWidth="1"/>
    <col min="4866" max="4893" width="11.44140625" customWidth="1"/>
    <col min="5114" max="5114" width="2.109375" customWidth="1"/>
    <col min="5115" max="5116" width="6.88671875" customWidth="1"/>
    <col min="5117" max="5117" width="43.44140625" customWidth="1"/>
    <col min="5118" max="5118" width="38.109375" customWidth="1"/>
    <col min="5119" max="5119" width="6.88671875" customWidth="1"/>
    <col min="5120" max="5120" width="8.21875" bestFit="1" customWidth="1"/>
    <col min="5121" max="5121" width="13.21875" customWidth="1"/>
    <col min="5122" max="5149" width="11.44140625" customWidth="1"/>
    <col min="5370" max="5370" width="2.109375" customWidth="1"/>
    <col min="5371" max="5372" width="6.88671875" customWidth="1"/>
    <col min="5373" max="5373" width="43.44140625" customWidth="1"/>
    <col min="5374" max="5374" width="38.109375" customWidth="1"/>
    <col min="5375" max="5375" width="6.88671875" customWidth="1"/>
    <col min="5376" max="5376" width="8.21875" bestFit="1" customWidth="1"/>
    <col min="5377" max="5377" width="13.21875" customWidth="1"/>
    <col min="5378" max="5405" width="11.44140625" customWidth="1"/>
    <col min="5626" max="5626" width="2.109375" customWidth="1"/>
    <col min="5627" max="5628" width="6.88671875" customWidth="1"/>
    <col min="5629" max="5629" width="43.44140625" customWidth="1"/>
    <col min="5630" max="5630" width="38.109375" customWidth="1"/>
    <col min="5631" max="5631" width="6.88671875" customWidth="1"/>
    <col min="5632" max="5632" width="8.21875" bestFit="1" customWidth="1"/>
    <col min="5633" max="5633" width="13.21875" customWidth="1"/>
    <col min="5634" max="5661" width="11.44140625" customWidth="1"/>
    <col min="5882" max="5882" width="2.109375" customWidth="1"/>
    <col min="5883" max="5884" width="6.88671875" customWidth="1"/>
    <col min="5885" max="5885" width="43.44140625" customWidth="1"/>
    <col min="5886" max="5886" width="38.109375" customWidth="1"/>
    <col min="5887" max="5887" width="6.88671875" customWidth="1"/>
    <col min="5888" max="5888" width="8.21875" bestFit="1" customWidth="1"/>
    <col min="5889" max="5889" width="13.21875" customWidth="1"/>
    <col min="5890" max="5917" width="11.44140625" customWidth="1"/>
    <col min="6138" max="6138" width="2.109375" customWidth="1"/>
    <col min="6139" max="6140" width="6.88671875" customWidth="1"/>
    <col min="6141" max="6141" width="43.44140625" customWidth="1"/>
    <col min="6142" max="6142" width="38.109375" customWidth="1"/>
    <col min="6143" max="6143" width="6.88671875" customWidth="1"/>
    <col min="6144" max="6144" width="8.21875" bestFit="1" customWidth="1"/>
    <col min="6145" max="6145" width="13.21875" customWidth="1"/>
    <col min="6146" max="6173" width="11.44140625" customWidth="1"/>
    <col min="6394" max="6394" width="2.109375" customWidth="1"/>
    <col min="6395" max="6396" width="6.88671875" customWidth="1"/>
    <col min="6397" max="6397" width="43.44140625" customWidth="1"/>
    <col min="6398" max="6398" width="38.109375" customWidth="1"/>
    <col min="6399" max="6399" width="6.88671875" customWidth="1"/>
    <col min="6400" max="6400" width="8.21875" bestFit="1" customWidth="1"/>
    <col min="6401" max="6401" width="13.21875" customWidth="1"/>
    <col min="6402" max="6429" width="11.44140625" customWidth="1"/>
    <col min="6650" max="6650" width="2.109375" customWidth="1"/>
    <col min="6651" max="6652" width="6.88671875" customWidth="1"/>
    <col min="6653" max="6653" width="43.44140625" customWidth="1"/>
    <col min="6654" max="6654" width="38.109375" customWidth="1"/>
    <col min="6655" max="6655" width="6.88671875" customWidth="1"/>
    <col min="6656" max="6656" width="8.21875" bestFit="1" customWidth="1"/>
    <col min="6657" max="6657" width="13.21875" customWidth="1"/>
    <col min="6658" max="6685" width="11.44140625" customWidth="1"/>
    <col min="6906" max="6906" width="2.109375" customWidth="1"/>
    <col min="6907" max="6908" width="6.88671875" customWidth="1"/>
    <col min="6909" max="6909" width="43.44140625" customWidth="1"/>
    <col min="6910" max="6910" width="38.109375" customWidth="1"/>
    <col min="6911" max="6911" width="6.88671875" customWidth="1"/>
    <col min="6912" max="6912" width="8.21875" bestFit="1" customWidth="1"/>
    <col min="6913" max="6913" width="13.21875" customWidth="1"/>
    <col min="6914" max="6941" width="11.44140625" customWidth="1"/>
    <col min="7162" max="7162" width="2.109375" customWidth="1"/>
    <col min="7163" max="7164" width="6.88671875" customWidth="1"/>
    <col min="7165" max="7165" width="43.44140625" customWidth="1"/>
    <col min="7166" max="7166" width="38.109375" customWidth="1"/>
    <col min="7167" max="7167" width="6.88671875" customWidth="1"/>
    <col min="7168" max="7168" width="8.21875" bestFit="1" customWidth="1"/>
    <col min="7169" max="7169" width="13.21875" customWidth="1"/>
    <col min="7170" max="7197" width="11.44140625" customWidth="1"/>
    <col min="7418" max="7418" width="2.109375" customWidth="1"/>
    <col min="7419" max="7420" width="6.88671875" customWidth="1"/>
    <col min="7421" max="7421" width="43.44140625" customWidth="1"/>
    <col min="7422" max="7422" width="38.109375" customWidth="1"/>
    <col min="7423" max="7423" width="6.88671875" customWidth="1"/>
    <col min="7424" max="7424" width="8.21875" bestFit="1" customWidth="1"/>
    <col min="7425" max="7425" width="13.21875" customWidth="1"/>
    <col min="7426" max="7453" width="11.44140625" customWidth="1"/>
    <col min="7674" max="7674" width="2.109375" customWidth="1"/>
    <col min="7675" max="7676" width="6.88671875" customWidth="1"/>
    <col min="7677" max="7677" width="43.44140625" customWidth="1"/>
    <col min="7678" max="7678" width="38.109375" customWidth="1"/>
    <col min="7679" max="7679" width="6.88671875" customWidth="1"/>
    <col min="7680" max="7680" width="8.21875" bestFit="1" customWidth="1"/>
    <col min="7681" max="7681" width="13.21875" customWidth="1"/>
    <col min="7682" max="7709" width="11.44140625" customWidth="1"/>
    <col min="7930" max="7930" width="2.109375" customWidth="1"/>
    <col min="7931" max="7932" width="6.88671875" customWidth="1"/>
    <col min="7933" max="7933" width="43.44140625" customWidth="1"/>
    <col min="7934" max="7934" width="38.109375" customWidth="1"/>
    <col min="7935" max="7935" width="6.88671875" customWidth="1"/>
    <col min="7936" max="7936" width="8.21875" bestFit="1" customWidth="1"/>
    <col min="7937" max="7937" width="13.21875" customWidth="1"/>
    <col min="7938" max="7965" width="11.44140625" customWidth="1"/>
    <col min="8186" max="8186" width="2.109375" customWidth="1"/>
    <col min="8187" max="8188" width="6.88671875" customWidth="1"/>
    <col min="8189" max="8189" width="43.44140625" customWidth="1"/>
    <col min="8190" max="8190" width="38.109375" customWidth="1"/>
    <col min="8191" max="8191" width="6.88671875" customWidth="1"/>
    <col min="8192" max="8192" width="8.21875" bestFit="1" customWidth="1"/>
    <col min="8193" max="8193" width="13.21875" customWidth="1"/>
    <col min="8194" max="8221" width="11.44140625" customWidth="1"/>
    <col min="8442" max="8442" width="2.109375" customWidth="1"/>
    <col min="8443" max="8444" width="6.88671875" customWidth="1"/>
    <col min="8445" max="8445" width="43.44140625" customWidth="1"/>
    <col min="8446" max="8446" width="38.109375" customWidth="1"/>
    <col min="8447" max="8447" width="6.88671875" customWidth="1"/>
    <col min="8448" max="8448" width="8.21875" bestFit="1" customWidth="1"/>
    <col min="8449" max="8449" width="13.21875" customWidth="1"/>
    <col min="8450" max="8477" width="11.44140625" customWidth="1"/>
    <col min="8698" max="8698" width="2.109375" customWidth="1"/>
    <col min="8699" max="8700" width="6.88671875" customWidth="1"/>
    <col min="8701" max="8701" width="43.44140625" customWidth="1"/>
    <col min="8702" max="8702" width="38.109375" customWidth="1"/>
    <col min="8703" max="8703" width="6.88671875" customWidth="1"/>
    <col min="8704" max="8704" width="8.21875" bestFit="1" customWidth="1"/>
    <col min="8705" max="8705" width="13.21875" customWidth="1"/>
    <col min="8706" max="8733" width="11.44140625" customWidth="1"/>
    <col min="8954" max="8954" width="2.109375" customWidth="1"/>
    <col min="8955" max="8956" width="6.88671875" customWidth="1"/>
    <col min="8957" max="8957" width="43.44140625" customWidth="1"/>
    <col min="8958" max="8958" width="38.109375" customWidth="1"/>
    <col min="8959" max="8959" width="6.88671875" customWidth="1"/>
    <col min="8960" max="8960" width="8.21875" bestFit="1" customWidth="1"/>
    <col min="8961" max="8961" width="13.21875" customWidth="1"/>
    <col min="8962" max="8989" width="11.44140625" customWidth="1"/>
    <col min="9210" max="9210" width="2.109375" customWidth="1"/>
    <col min="9211" max="9212" width="6.88671875" customWidth="1"/>
    <col min="9213" max="9213" width="43.44140625" customWidth="1"/>
    <col min="9214" max="9214" width="38.109375" customWidth="1"/>
    <col min="9215" max="9215" width="6.88671875" customWidth="1"/>
    <col min="9216" max="9216" width="8.21875" bestFit="1" customWidth="1"/>
    <col min="9217" max="9217" width="13.21875" customWidth="1"/>
    <col min="9218" max="9245" width="11.44140625" customWidth="1"/>
    <col min="9466" max="9466" width="2.109375" customWidth="1"/>
    <col min="9467" max="9468" width="6.88671875" customWidth="1"/>
    <col min="9469" max="9469" width="43.44140625" customWidth="1"/>
    <col min="9470" max="9470" width="38.109375" customWidth="1"/>
    <col min="9471" max="9471" width="6.88671875" customWidth="1"/>
    <col min="9472" max="9472" width="8.21875" bestFit="1" customWidth="1"/>
    <col min="9473" max="9473" width="13.21875" customWidth="1"/>
    <col min="9474" max="9501" width="11.44140625" customWidth="1"/>
    <col min="9722" max="9722" width="2.109375" customWidth="1"/>
    <col min="9723" max="9724" width="6.88671875" customWidth="1"/>
    <col min="9725" max="9725" width="43.44140625" customWidth="1"/>
    <col min="9726" max="9726" width="38.109375" customWidth="1"/>
    <col min="9727" max="9727" width="6.88671875" customWidth="1"/>
    <col min="9728" max="9728" width="8.21875" bestFit="1" customWidth="1"/>
    <col min="9729" max="9729" width="13.21875" customWidth="1"/>
    <col min="9730" max="9757" width="11.44140625" customWidth="1"/>
    <col min="9978" max="9978" width="2.109375" customWidth="1"/>
    <col min="9979" max="9980" width="6.88671875" customWidth="1"/>
    <col min="9981" max="9981" width="43.44140625" customWidth="1"/>
    <col min="9982" max="9982" width="38.109375" customWidth="1"/>
    <col min="9983" max="9983" width="6.88671875" customWidth="1"/>
    <col min="9984" max="9984" width="8.21875" bestFit="1" customWidth="1"/>
    <col min="9985" max="9985" width="13.21875" customWidth="1"/>
    <col min="9986" max="10013" width="11.44140625" customWidth="1"/>
    <col min="10234" max="10234" width="2.109375" customWidth="1"/>
    <col min="10235" max="10236" width="6.88671875" customWidth="1"/>
    <col min="10237" max="10237" width="43.44140625" customWidth="1"/>
    <col min="10238" max="10238" width="38.109375" customWidth="1"/>
    <col min="10239" max="10239" width="6.88671875" customWidth="1"/>
    <col min="10240" max="10240" width="8.21875" bestFit="1" customWidth="1"/>
    <col min="10241" max="10241" width="13.21875" customWidth="1"/>
    <col min="10242" max="10269" width="11.44140625" customWidth="1"/>
    <col min="10490" max="10490" width="2.109375" customWidth="1"/>
    <col min="10491" max="10492" width="6.88671875" customWidth="1"/>
    <col min="10493" max="10493" width="43.44140625" customWidth="1"/>
    <col min="10494" max="10494" width="38.109375" customWidth="1"/>
    <col min="10495" max="10495" width="6.88671875" customWidth="1"/>
    <col min="10496" max="10496" width="8.21875" bestFit="1" customWidth="1"/>
    <col min="10497" max="10497" width="13.21875" customWidth="1"/>
    <col min="10498" max="10525" width="11.44140625" customWidth="1"/>
    <col min="10746" max="10746" width="2.109375" customWidth="1"/>
    <col min="10747" max="10748" width="6.88671875" customWidth="1"/>
    <col min="10749" max="10749" width="43.44140625" customWidth="1"/>
    <col min="10750" max="10750" width="38.109375" customWidth="1"/>
    <col min="10751" max="10751" width="6.88671875" customWidth="1"/>
    <col min="10752" max="10752" width="8.21875" bestFit="1" customWidth="1"/>
    <col min="10753" max="10753" width="13.21875" customWidth="1"/>
    <col min="10754" max="10781" width="11.44140625" customWidth="1"/>
    <col min="11002" max="11002" width="2.109375" customWidth="1"/>
    <col min="11003" max="11004" width="6.88671875" customWidth="1"/>
    <col min="11005" max="11005" width="43.44140625" customWidth="1"/>
    <col min="11006" max="11006" width="38.109375" customWidth="1"/>
    <col min="11007" max="11007" width="6.88671875" customWidth="1"/>
    <col min="11008" max="11008" width="8.21875" bestFit="1" customWidth="1"/>
    <col min="11009" max="11009" width="13.21875" customWidth="1"/>
    <col min="11010" max="11037" width="11.44140625" customWidth="1"/>
    <col min="11258" max="11258" width="2.109375" customWidth="1"/>
    <col min="11259" max="11260" width="6.88671875" customWidth="1"/>
    <col min="11261" max="11261" width="43.44140625" customWidth="1"/>
    <col min="11262" max="11262" width="38.109375" customWidth="1"/>
    <col min="11263" max="11263" width="6.88671875" customWidth="1"/>
    <col min="11264" max="11264" width="8.21875" bestFit="1" customWidth="1"/>
    <col min="11265" max="11265" width="13.21875" customWidth="1"/>
    <col min="11266" max="11293" width="11.44140625" customWidth="1"/>
    <col min="11514" max="11514" width="2.109375" customWidth="1"/>
    <col min="11515" max="11516" width="6.88671875" customWidth="1"/>
    <col min="11517" max="11517" width="43.44140625" customWidth="1"/>
    <col min="11518" max="11518" width="38.109375" customWidth="1"/>
    <col min="11519" max="11519" width="6.88671875" customWidth="1"/>
    <col min="11520" max="11520" width="8.21875" bestFit="1" customWidth="1"/>
    <col min="11521" max="11521" width="13.21875" customWidth="1"/>
    <col min="11522" max="11549" width="11.44140625" customWidth="1"/>
    <col min="11770" max="11770" width="2.109375" customWidth="1"/>
    <col min="11771" max="11772" width="6.88671875" customWidth="1"/>
    <col min="11773" max="11773" width="43.44140625" customWidth="1"/>
    <col min="11774" max="11774" width="38.109375" customWidth="1"/>
    <col min="11775" max="11775" width="6.88671875" customWidth="1"/>
    <col min="11776" max="11776" width="8.21875" bestFit="1" customWidth="1"/>
    <col min="11777" max="11777" width="13.21875" customWidth="1"/>
    <col min="11778" max="11805" width="11.44140625" customWidth="1"/>
    <col min="12026" max="12026" width="2.109375" customWidth="1"/>
    <col min="12027" max="12028" width="6.88671875" customWidth="1"/>
    <col min="12029" max="12029" width="43.44140625" customWidth="1"/>
    <col min="12030" max="12030" width="38.109375" customWidth="1"/>
    <col min="12031" max="12031" width="6.88671875" customWidth="1"/>
    <col min="12032" max="12032" width="8.21875" bestFit="1" customWidth="1"/>
    <col min="12033" max="12033" width="13.21875" customWidth="1"/>
    <col min="12034" max="12061" width="11.44140625" customWidth="1"/>
    <col min="12282" max="12282" width="2.109375" customWidth="1"/>
    <col min="12283" max="12284" width="6.88671875" customWidth="1"/>
    <col min="12285" max="12285" width="43.44140625" customWidth="1"/>
    <col min="12286" max="12286" width="38.109375" customWidth="1"/>
    <col min="12287" max="12287" width="6.88671875" customWidth="1"/>
    <col min="12288" max="12288" width="8.21875" bestFit="1" customWidth="1"/>
    <col min="12289" max="12289" width="13.21875" customWidth="1"/>
    <col min="12290" max="12317" width="11.44140625" customWidth="1"/>
    <col min="12538" max="12538" width="2.109375" customWidth="1"/>
    <col min="12539" max="12540" width="6.88671875" customWidth="1"/>
    <col min="12541" max="12541" width="43.44140625" customWidth="1"/>
    <col min="12542" max="12542" width="38.109375" customWidth="1"/>
    <col min="12543" max="12543" width="6.88671875" customWidth="1"/>
    <col min="12544" max="12544" width="8.21875" bestFit="1" customWidth="1"/>
    <col min="12545" max="12545" width="13.21875" customWidth="1"/>
    <col min="12546" max="12573" width="11.44140625" customWidth="1"/>
    <col min="12794" max="12794" width="2.109375" customWidth="1"/>
    <col min="12795" max="12796" width="6.88671875" customWidth="1"/>
    <col min="12797" max="12797" width="43.44140625" customWidth="1"/>
    <col min="12798" max="12798" width="38.109375" customWidth="1"/>
    <col min="12799" max="12799" width="6.88671875" customWidth="1"/>
    <col min="12800" max="12800" width="8.21875" bestFit="1" customWidth="1"/>
    <col min="12801" max="12801" width="13.21875" customWidth="1"/>
    <col min="12802" max="12829" width="11.44140625" customWidth="1"/>
    <col min="13050" max="13050" width="2.109375" customWidth="1"/>
    <col min="13051" max="13052" width="6.88671875" customWidth="1"/>
    <col min="13053" max="13053" width="43.44140625" customWidth="1"/>
    <col min="13054" max="13054" width="38.109375" customWidth="1"/>
    <col min="13055" max="13055" width="6.88671875" customWidth="1"/>
    <col min="13056" max="13056" width="8.21875" bestFit="1" customWidth="1"/>
    <col min="13057" max="13057" width="13.21875" customWidth="1"/>
    <col min="13058" max="13085" width="11.44140625" customWidth="1"/>
    <col min="13306" max="13306" width="2.109375" customWidth="1"/>
    <col min="13307" max="13308" width="6.88671875" customWidth="1"/>
    <col min="13309" max="13309" width="43.44140625" customWidth="1"/>
    <col min="13310" max="13310" width="38.109375" customWidth="1"/>
    <col min="13311" max="13311" width="6.88671875" customWidth="1"/>
    <col min="13312" max="13312" width="8.21875" bestFit="1" customWidth="1"/>
    <col min="13313" max="13313" width="13.21875" customWidth="1"/>
    <col min="13314" max="13341" width="11.44140625" customWidth="1"/>
    <col min="13562" max="13562" width="2.109375" customWidth="1"/>
    <col min="13563" max="13564" width="6.88671875" customWidth="1"/>
    <col min="13565" max="13565" width="43.44140625" customWidth="1"/>
    <col min="13566" max="13566" width="38.109375" customWidth="1"/>
    <col min="13567" max="13567" width="6.88671875" customWidth="1"/>
    <col min="13568" max="13568" width="8.21875" bestFit="1" customWidth="1"/>
    <col min="13569" max="13569" width="13.21875" customWidth="1"/>
    <col min="13570" max="13597" width="11.44140625" customWidth="1"/>
    <col min="13818" max="13818" width="2.109375" customWidth="1"/>
    <col min="13819" max="13820" width="6.88671875" customWidth="1"/>
    <col min="13821" max="13821" width="43.44140625" customWidth="1"/>
    <col min="13822" max="13822" width="38.109375" customWidth="1"/>
    <col min="13823" max="13823" width="6.88671875" customWidth="1"/>
    <col min="13824" max="13824" width="8.21875" bestFit="1" customWidth="1"/>
    <col min="13825" max="13825" width="13.21875" customWidth="1"/>
    <col min="13826" max="13853" width="11.44140625" customWidth="1"/>
    <col min="14074" max="14074" width="2.109375" customWidth="1"/>
    <col min="14075" max="14076" width="6.88671875" customWidth="1"/>
    <col min="14077" max="14077" width="43.44140625" customWidth="1"/>
    <col min="14078" max="14078" width="38.109375" customWidth="1"/>
    <col min="14079" max="14079" width="6.88671875" customWidth="1"/>
    <col min="14080" max="14080" width="8.21875" bestFit="1" customWidth="1"/>
    <col min="14081" max="14081" width="13.21875" customWidth="1"/>
    <col min="14082" max="14109" width="11.44140625" customWidth="1"/>
    <col min="14330" max="14330" width="2.109375" customWidth="1"/>
    <col min="14331" max="14332" width="6.88671875" customWidth="1"/>
    <col min="14333" max="14333" width="43.44140625" customWidth="1"/>
    <col min="14334" max="14334" width="38.109375" customWidth="1"/>
    <col min="14335" max="14335" width="6.88671875" customWidth="1"/>
    <col min="14336" max="14336" width="8.21875" bestFit="1" customWidth="1"/>
    <col min="14337" max="14337" width="13.21875" customWidth="1"/>
    <col min="14338" max="14365" width="11.44140625" customWidth="1"/>
    <col min="14586" max="14586" width="2.109375" customWidth="1"/>
    <col min="14587" max="14588" width="6.88671875" customWidth="1"/>
    <col min="14589" max="14589" width="43.44140625" customWidth="1"/>
    <col min="14590" max="14590" width="38.109375" customWidth="1"/>
    <col min="14591" max="14591" width="6.88671875" customWidth="1"/>
    <col min="14592" max="14592" width="8.21875" bestFit="1" customWidth="1"/>
    <col min="14593" max="14593" width="13.21875" customWidth="1"/>
    <col min="14594" max="14621" width="11.44140625" customWidth="1"/>
    <col min="14842" max="14842" width="2.109375" customWidth="1"/>
    <col min="14843" max="14844" width="6.88671875" customWidth="1"/>
    <col min="14845" max="14845" width="43.44140625" customWidth="1"/>
    <col min="14846" max="14846" width="38.109375" customWidth="1"/>
    <col min="14847" max="14847" width="6.88671875" customWidth="1"/>
    <col min="14848" max="14848" width="8.21875" bestFit="1" customWidth="1"/>
    <col min="14849" max="14849" width="13.21875" customWidth="1"/>
    <col min="14850" max="14877" width="11.44140625" customWidth="1"/>
    <col min="15098" max="15098" width="2.109375" customWidth="1"/>
    <col min="15099" max="15100" width="6.88671875" customWidth="1"/>
    <col min="15101" max="15101" width="43.44140625" customWidth="1"/>
    <col min="15102" max="15102" width="38.109375" customWidth="1"/>
    <col min="15103" max="15103" width="6.88671875" customWidth="1"/>
    <col min="15104" max="15104" width="8.21875" bestFit="1" customWidth="1"/>
    <col min="15105" max="15105" width="13.21875" customWidth="1"/>
    <col min="15106" max="15133" width="11.44140625" customWidth="1"/>
    <col min="15354" max="15354" width="2.109375" customWidth="1"/>
    <col min="15355" max="15356" width="6.88671875" customWidth="1"/>
    <col min="15357" max="15357" width="43.44140625" customWidth="1"/>
    <col min="15358" max="15358" width="38.109375" customWidth="1"/>
    <col min="15359" max="15359" width="6.88671875" customWidth="1"/>
    <col min="15360" max="15360" width="8.21875" bestFit="1" customWidth="1"/>
    <col min="15361" max="15361" width="13.21875" customWidth="1"/>
    <col min="15362" max="15389" width="11.44140625" customWidth="1"/>
    <col min="15610" max="15610" width="2.109375" customWidth="1"/>
    <col min="15611" max="15612" width="6.88671875" customWidth="1"/>
    <col min="15613" max="15613" width="43.44140625" customWidth="1"/>
    <col min="15614" max="15614" width="38.109375" customWidth="1"/>
    <col min="15615" max="15615" width="6.88671875" customWidth="1"/>
    <col min="15616" max="15616" width="8.21875" bestFit="1" customWidth="1"/>
    <col min="15617" max="15617" width="13.21875" customWidth="1"/>
    <col min="15618" max="15645" width="11.44140625" customWidth="1"/>
    <col min="15866" max="15866" width="2.109375" customWidth="1"/>
    <col min="15867" max="15868" width="6.88671875" customWidth="1"/>
    <col min="15869" max="15869" width="43.44140625" customWidth="1"/>
    <col min="15870" max="15870" width="38.109375" customWidth="1"/>
    <col min="15871" max="15871" width="6.88671875" customWidth="1"/>
    <col min="15872" max="15872" width="8.21875" bestFit="1" customWidth="1"/>
    <col min="15873" max="15873" width="13.21875" customWidth="1"/>
    <col min="15874" max="15901" width="11.44140625" customWidth="1"/>
    <col min="16122" max="16122" width="2.109375" customWidth="1"/>
    <col min="16123" max="16124" width="6.88671875" customWidth="1"/>
    <col min="16125" max="16125" width="43.44140625" customWidth="1"/>
    <col min="16126" max="16126" width="38.109375" customWidth="1"/>
    <col min="16127" max="16127" width="6.88671875" customWidth="1"/>
    <col min="16128" max="16128" width="8.21875" bestFit="1" customWidth="1"/>
    <col min="16129" max="16129" width="13.21875" customWidth="1"/>
    <col min="16130" max="16157" width="11.44140625" customWidth="1"/>
  </cols>
  <sheetData>
    <row r="1" spans="1:36" ht="18.75" thickBot="1" x14ac:dyDescent="0.25">
      <c r="A1" s="135"/>
      <c r="B1" s="178"/>
      <c r="C1" s="179" t="s">
        <v>184</v>
      </c>
      <c r="D1" s="207"/>
      <c r="E1" s="208"/>
      <c r="F1" s="209"/>
      <c r="G1" s="209"/>
      <c r="H1" s="209"/>
      <c r="I1" s="952"/>
      <c r="J1" s="940"/>
      <c r="K1" s="940"/>
      <c r="L1" s="183"/>
      <c r="M1" s="183"/>
      <c r="N1" s="183"/>
      <c r="O1" s="183"/>
      <c r="P1" s="183"/>
      <c r="Q1" s="184"/>
      <c r="R1" s="184"/>
      <c r="S1" s="184"/>
      <c r="T1" s="184"/>
      <c r="U1" s="184"/>
      <c r="V1" s="184"/>
      <c r="W1" s="184"/>
      <c r="X1" s="184"/>
      <c r="Y1" s="184"/>
      <c r="Z1" s="184"/>
      <c r="AA1" s="184"/>
      <c r="AB1" s="184"/>
      <c r="AC1" s="184"/>
      <c r="AD1" s="184"/>
      <c r="AE1" s="184"/>
      <c r="AF1" s="184"/>
      <c r="AG1" s="184"/>
      <c r="AH1" s="186"/>
      <c r="AI1" s="184"/>
      <c r="AJ1" s="210"/>
    </row>
    <row r="2" spans="1:36" ht="32.25" thickBot="1" x14ac:dyDescent="0.25">
      <c r="A2" s="187"/>
      <c r="B2" s="188"/>
      <c r="C2" s="276" t="s">
        <v>112</v>
      </c>
      <c r="D2" s="189" t="s">
        <v>139</v>
      </c>
      <c r="E2" s="830" t="s">
        <v>113</v>
      </c>
      <c r="F2" s="189" t="s">
        <v>140</v>
      </c>
      <c r="G2" s="189" t="s">
        <v>185</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row>
    <row r="3" spans="1:36" ht="25.15" customHeight="1" x14ac:dyDescent="0.2">
      <c r="A3" s="214"/>
      <c r="B3" s="953" t="s">
        <v>186</v>
      </c>
      <c r="C3" s="767" t="s">
        <v>187</v>
      </c>
      <c r="D3" s="831" t="s">
        <v>188</v>
      </c>
      <c r="E3" s="660" t="s">
        <v>124</v>
      </c>
      <c r="F3" s="661" t="s">
        <v>75</v>
      </c>
      <c r="G3" s="661">
        <v>2</v>
      </c>
      <c r="H3" s="689">
        <v>9.8431677857985207</v>
      </c>
      <c r="I3" s="759">
        <v>9.8566678797154559</v>
      </c>
      <c r="J3" s="759">
        <v>9.8560370244801554</v>
      </c>
      <c r="K3" s="759">
        <v>9.8759892968704399</v>
      </c>
      <c r="L3" s="832">
        <v>9.878289713778571</v>
      </c>
      <c r="M3" s="832">
        <v>9.9405090596628725</v>
      </c>
      <c r="N3" s="832">
        <v>9.9830033880527225</v>
      </c>
      <c r="O3" s="832">
        <v>10.024895655014479</v>
      </c>
      <c r="P3" s="832">
        <v>10.032695216277645</v>
      </c>
      <c r="Q3" s="832">
        <v>10.083419142531699</v>
      </c>
      <c r="R3" s="832">
        <v>10.105067169796651</v>
      </c>
      <c r="S3" s="832">
        <v>10.126478854458579</v>
      </c>
      <c r="T3" s="832">
        <v>10.120192572858191</v>
      </c>
      <c r="U3" s="832">
        <v>10.167539232358131</v>
      </c>
      <c r="V3" s="832">
        <v>10.190052635244946</v>
      </c>
      <c r="W3" s="832">
        <v>10.21336609275053</v>
      </c>
      <c r="X3" s="832">
        <v>10.208685091870816</v>
      </c>
      <c r="Y3" s="832">
        <v>10.257349258302099</v>
      </c>
      <c r="Z3" s="832">
        <v>10.277779142241588</v>
      </c>
      <c r="AA3" s="832">
        <v>10.298550190243251</v>
      </c>
      <c r="AB3" s="832">
        <v>10.291591282462402</v>
      </c>
      <c r="AC3" s="832">
        <v>10.340912520851557</v>
      </c>
      <c r="AD3" s="832">
        <v>10.363272408385814</v>
      </c>
      <c r="AE3" s="832">
        <v>10.38610460837349</v>
      </c>
      <c r="AF3" s="832">
        <v>10.381506172970031</v>
      </c>
      <c r="AG3" s="832">
        <v>10.433256948333835</v>
      </c>
      <c r="AH3" s="832">
        <v>10.45758371895063</v>
      </c>
      <c r="AI3" s="832">
        <v>10.48230149200046</v>
      </c>
      <c r="AJ3" s="833">
        <v>10.479272773783709</v>
      </c>
    </row>
    <row r="4" spans="1:36" ht="25.15" customHeight="1" x14ac:dyDescent="0.2">
      <c r="A4" s="172"/>
      <c r="B4" s="954"/>
      <c r="C4" s="768" t="s">
        <v>189</v>
      </c>
      <c r="D4" s="769" t="s">
        <v>190</v>
      </c>
      <c r="E4" s="476" t="s">
        <v>124</v>
      </c>
      <c r="F4" s="662" t="s">
        <v>75</v>
      </c>
      <c r="G4" s="662">
        <v>2</v>
      </c>
      <c r="H4" s="663">
        <v>0.24221740332388922</v>
      </c>
      <c r="I4" s="761">
        <v>0.24221740332388922</v>
      </c>
      <c r="J4" s="761">
        <v>0.24221740332388922</v>
      </c>
      <c r="K4" s="761">
        <v>0.24221740332388922</v>
      </c>
      <c r="L4" s="386">
        <v>0.24221740332388922</v>
      </c>
      <c r="M4" s="386">
        <v>0.24221740332388922</v>
      </c>
      <c r="N4" s="386">
        <v>0.24221740332388922</v>
      </c>
      <c r="O4" s="386">
        <v>0.24221740332388922</v>
      </c>
      <c r="P4" s="386">
        <v>0.24221740332388922</v>
      </c>
      <c r="Q4" s="386">
        <v>0.24221740332388922</v>
      </c>
      <c r="R4" s="386">
        <v>0.24221740332388922</v>
      </c>
      <c r="S4" s="386">
        <v>0.24221740332388922</v>
      </c>
      <c r="T4" s="386">
        <v>0.24221740332388922</v>
      </c>
      <c r="U4" s="386">
        <v>0.24221740332388922</v>
      </c>
      <c r="V4" s="386">
        <v>0.24221740332388922</v>
      </c>
      <c r="W4" s="386">
        <v>0.24221740332388922</v>
      </c>
      <c r="X4" s="386">
        <v>0.24221740332388922</v>
      </c>
      <c r="Y4" s="386">
        <v>0.24221740332388922</v>
      </c>
      <c r="Z4" s="386">
        <v>0.24221740332388922</v>
      </c>
      <c r="AA4" s="386">
        <v>0.24221740332388922</v>
      </c>
      <c r="AB4" s="386">
        <v>0.24221740332388922</v>
      </c>
      <c r="AC4" s="386">
        <v>0.24221740332388922</v>
      </c>
      <c r="AD4" s="386">
        <v>0.24221740332388922</v>
      </c>
      <c r="AE4" s="386">
        <v>0.24221740332388922</v>
      </c>
      <c r="AF4" s="386">
        <v>0.24221740332388922</v>
      </c>
      <c r="AG4" s="386">
        <v>0.24221740332388922</v>
      </c>
      <c r="AH4" s="386">
        <v>0.24221740332388922</v>
      </c>
      <c r="AI4" s="386">
        <v>0.24221740332388922</v>
      </c>
      <c r="AJ4" s="457">
        <v>0.24221740332388922</v>
      </c>
    </row>
    <row r="5" spans="1:36" ht="25.15" customHeight="1" x14ac:dyDescent="0.2">
      <c r="A5" s="172"/>
      <c r="B5" s="954"/>
      <c r="C5" s="768" t="s">
        <v>191</v>
      </c>
      <c r="D5" s="769" t="s">
        <v>192</v>
      </c>
      <c r="E5" s="476" t="s">
        <v>124</v>
      </c>
      <c r="F5" s="662" t="s">
        <v>75</v>
      </c>
      <c r="G5" s="662">
        <v>2</v>
      </c>
      <c r="H5" s="663">
        <v>11.170360848685881</v>
      </c>
      <c r="I5" s="761">
        <v>11.608051437512648</v>
      </c>
      <c r="J5" s="761">
        <v>12.052182446397227</v>
      </c>
      <c r="K5" s="761">
        <v>12.514101198568826</v>
      </c>
      <c r="L5" s="386">
        <v>12.93307868992102</v>
      </c>
      <c r="M5" s="386">
        <v>13.357235408976319</v>
      </c>
      <c r="N5" s="386">
        <v>13.773066065706828</v>
      </c>
      <c r="O5" s="386">
        <v>14.188044464513403</v>
      </c>
      <c r="P5" s="386">
        <v>14.598936493253689</v>
      </c>
      <c r="Q5" s="386">
        <v>14.993778287708519</v>
      </c>
      <c r="R5" s="386">
        <v>15.392039941334332</v>
      </c>
      <c r="S5" s="386">
        <v>15.79027327855349</v>
      </c>
      <c r="T5" s="386">
        <v>16.1883968057613</v>
      </c>
      <c r="U5" s="386">
        <v>16.587546153700995</v>
      </c>
      <c r="V5" s="386">
        <v>16.927748594435336</v>
      </c>
      <c r="W5" s="386">
        <v>17.242698625098949</v>
      </c>
      <c r="X5" s="386">
        <v>17.555981286785123</v>
      </c>
      <c r="Y5" s="386">
        <v>17.866679497757573</v>
      </c>
      <c r="Z5" s="386">
        <v>18.170175766363716</v>
      </c>
      <c r="AA5" s="386">
        <v>18.488466804834903</v>
      </c>
      <c r="AB5" s="386">
        <v>18.808394176224642</v>
      </c>
      <c r="AC5" s="386">
        <v>19.122309544708589</v>
      </c>
      <c r="AD5" s="386">
        <v>19.430422251600987</v>
      </c>
      <c r="AE5" s="386">
        <v>19.736999266570677</v>
      </c>
      <c r="AF5" s="386">
        <v>20.041160549020489</v>
      </c>
      <c r="AG5" s="386">
        <v>20.342530803798287</v>
      </c>
      <c r="AH5" s="386">
        <v>20.642021895204575</v>
      </c>
      <c r="AI5" s="386">
        <v>20.938051499356803</v>
      </c>
      <c r="AJ5" s="457">
        <v>21.263519850606915</v>
      </c>
    </row>
    <row r="6" spans="1:36" ht="25.15" customHeight="1" x14ac:dyDescent="0.2">
      <c r="A6" s="172"/>
      <c r="B6" s="954"/>
      <c r="C6" s="768" t="s">
        <v>193</v>
      </c>
      <c r="D6" s="769" t="s">
        <v>194</v>
      </c>
      <c r="E6" s="476" t="s">
        <v>124</v>
      </c>
      <c r="F6" s="662" t="s">
        <v>75</v>
      </c>
      <c r="G6" s="662">
        <v>2</v>
      </c>
      <c r="H6" s="663">
        <v>22.704070142150258</v>
      </c>
      <c r="I6" s="761">
        <v>22.238640898209486</v>
      </c>
      <c r="J6" s="761">
        <v>21.781079222313213</v>
      </c>
      <c r="K6" s="761">
        <v>21.332958312251307</v>
      </c>
      <c r="L6" s="386">
        <v>20.891892350990091</v>
      </c>
      <c r="M6" s="386">
        <v>20.477653482006996</v>
      </c>
      <c r="N6" s="386">
        <v>20.078734418524942</v>
      </c>
      <c r="O6" s="386">
        <v>19.691647454939311</v>
      </c>
      <c r="P6" s="386">
        <v>19.311686979074381</v>
      </c>
      <c r="Q6" s="386">
        <v>18.953362326308792</v>
      </c>
      <c r="R6" s="386">
        <v>18.601762383148724</v>
      </c>
      <c r="S6" s="386">
        <v>18.258651602034057</v>
      </c>
      <c r="T6" s="386">
        <v>17.923497694949333</v>
      </c>
      <c r="U6" s="386">
        <v>17.596849721197049</v>
      </c>
      <c r="V6" s="386">
        <v>17.265063261598034</v>
      </c>
      <c r="W6" s="386">
        <v>16.948114500416647</v>
      </c>
      <c r="X6" s="386">
        <v>16.639514603361629</v>
      </c>
      <c r="Y6" s="386">
        <v>16.338262313510178</v>
      </c>
      <c r="Z6" s="386">
        <v>16.041066848809912</v>
      </c>
      <c r="AA6" s="386">
        <v>15.760676978867604</v>
      </c>
      <c r="AB6" s="386">
        <v>15.488169440632412</v>
      </c>
      <c r="AC6" s="386">
        <v>15.219210204535189</v>
      </c>
      <c r="AD6" s="386">
        <v>14.953886303137581</v>
      </c>
      <c r="AE6" s="386">
        <v>14.694395094262179</v>
      </c>
      <c r="AF6" s="386">
        <v>14.440091834957562</v>
      </c>
      <c r="AG6" s="386">
        <v>14.19016048550267</v>
      </c>
      <c r="AH6" s="386">
        <v>13.94525539726375</v>
      </c>
      <c r="AI6" s="386">
        <v>13.704534830065267</v>
      </c>
      <c r="AJ6" s="457">
        <v>13.443144193633955</v>
      </c>
    </row>
    <row r="7" spans="1:36" ht="25.15" customHeight="1" x14ac:dyDescent="0.2">
      <c r="A7" s="172"/>
      <c r="B7" s="954"/>
      <c r="C7" s="668" t="s">
        <v>195</v>
      </c>
      <c r="D7" s="669" t="s">
        <v>196</v>
      </c>
      <c r="E7" s="834" t="s">
        <v>197</v>
      </c>
      <c r="F7" s="670" t="s">
        <v>75</v>
      </c>
      <c r="G7" s="670">
        <v>2</v>
      </c>
      <c r="H7" s="663">
        <f t="shared" ref="H7:AJ10" si="0">H3-H32</f>
        <v>9.6339936381934308</v>
      </c>
      <c r="I7" s="761">
        <f t="shared" si="0"/>
        <v>9.647493732110366</v>
      </c>
      <c r="J7" s="761">
        <f t="shared" si="0"/>
        <v>9.6468628768750655</v>
      </c>
      <c r="K7" s="761">
        <f t="shared" si="0"/>
        <v>9.66681514926535</v>
      </c>
      <c r="L7" s="453">
        <f t="shared" si="0"/>
        <v>9.6691155661734811</v>
      </c>
      <c r="M7" s="453">
        <f t="shared" si="0"/>
        <v>9.7313349120577826</v>
      </c>
      <c r="N7" s="453">
        <f t="shared" si="0"/>
        <v>9.7738292404476326</v>
      </c>
      <c r="O7" s="453">
        <f t="shared" si="0"/>
        <v>9.8157215074093891</v>
      </c>
      <c r="P7" s="453">
        <f t="shared" si="0"/>
        <v>9.8235210686725551</v>
      </c>
      <c r="Q7" s="453">
        <f t="shared" si="0"/>
        <v>9.8742449949266096</v>
      </c>
      <c r="R7" s="453">
        <f t="shared" si="0"/>
        <v>9.8958930221915615</v>
      </c>
      <c r="S7" s="453">
        <f t="shared" si="0"/>
        <v>9.9173047068534892</v>
      </c>
      <c r="T7" s="453">
        <f t="shared" si="0"/>
        <v>9.9110184252531006</v>
      </c>
      <c r="U7" s="453">
        <f t="shared" si="0"/>
        <v>9.9583650847530407</v>
      </c>
      <c r="V7" s="453">
        <f t="shared" si="0"/>
        <v>9.9808784876398562</v>
      </c>
      <c r="W7" s="453">
        <f t="shared" si="0"/>
        <v>10.00419194514544</v>
      </c>
      <c r="X7" s="453">
        <f t="shared" si="0"/>
        <v>9.999510944265726</v>
      </c>
      <c r="Y7" s="453">
        <f t="shared" si="0"/>
        <v>10.048175110697009</v>
      </c>
      <c r="Z7" s="453">
        <f t="shared" si="0"/>
        <v>10.068604994636498</v>
      </c>
      <c r="AA7" s="453">
        <f t="shared" si="0"/>
        <v>10.089376042638161</v>
      </c>
      <c r="AB7" s="453">
        <f t="shared" si="0"/>
        <v>10.082417134857312</v>
      </c>
      <c r="AC7" s="453">
        <f t="shared" si="0"/>
        <v>10.131738373246467</v>
      </c>
      <c r="AD7" s="453">
        <f t="shared" si="0"/>
        <v>10.154098260780724</v>
      </c>
      <c r="AE7" s="453">
        <f t="shared" si="0"/>
        <v>10.1769304607684</v>
      </c>
      <c r="AF7" s="453">
        <f t="shared" si="0"/>
        <v>10.172332025364941</v>
      </c>
      <c r="AG7" s="453">
        <f t="shared" si="0"/>
        <v>10.224082800728745</v>
      </c>
      <c r="AH7" s="453">
        <f t="shared" si="0"/>
        <v>10.24840957134554</v>
      </c>
      <c r="AI7" s="453">
        <f t="shared" si="0"/>
        <v>10.27312734439537</v>
      </c>
      <c r="AJ7" s="671">
        <f t="shared" si="0"/>
        <v>10.270098626178619</v>
      </c>
    </row>
    <row r="8" spans="1:36" ht="25.15" customHeight="1" x14ac:dyDescent="0.2">
      <c r="A8" s="172"/>
      <c r="B8" s="954"/>
      <c r="C8" s="668" t="s">
        <v>198</v>
      </c>
      <c r="D8" s="669" t="s">
        <v>199</v>
      </c>
      <c r="E8" s="834" t="s">
        <v>200</v>
      </c>
      <c r="F8" s="670" t="s">
        <v>75</v>
      </c>
      <c r="G8" s="670">
        <v>2</v>
      </c>
      <c r="H8" s="663">
        <f t="shared" si="0"/>
        <v>0.23435793202082339</v>
      </c>
      <c r="I8" s="761">
        <f t="shared" si="0"/>
        <v>0.23435793202082339</v>
      </c>
      <c r="J8" s="761">
        <f t="shared" si="0"/>
        <v>0.23435793202082339</v>
      </c>
      <c r="K8" s="761">
        <f t="shared" si="0"/>
        <v>0.23435793202082339</v>
      </c>
      <c r="L8" s="453">
        <f t="shared" si="0"/>
        <v>0.23435793202082339</v>
      </c>
      <c r="M8" s="453">
        <f t="shared" si="0"/>
        <v>0.23435793202082339</v>
      </c>
      <c r="N8" s="453">
        <f t="shared" si="0"/>
        <v>0.23435793202082339</v>
      </c>
      <c r="O8" s="453">
        <f t="shared" si="0"/>
        <v>0.23435793202082339</v>
      </c>
      <c r="P8" s="453">
        <f t="shared" si="0"/>
        <v>0.23435793202082339</v>
      </c>
      <c r="Q8" s="453">
        <f t="shared" si="0"/>
        <v>0.23435793202082339</v>
      </c>
      <c r="R8" s="453">
        <f t="shared" si="0"/>
        <v>0.23435793202082339</v>
      </c>
      <c r="S8" s="453">
        <f t="shared" si="0"/>
        <v>0.23435793202082339</v>
      </c>
      <c r="T8" s="453">
        <f t="shared" si="0"/>
        <v>0.23435793202082339</v>
      </c>
      <c r="U8" s="453">
        <f t="shared" si="0"/>
        <v>0.23435793202082339</v>
      </c>
      <c r="V8" s="453">
        <f t="shared" si="0"/>
        <v>0.23435793202082339</v>
      </c>
      <c r="W8" s="453">
        <f t="shared" si="0"/>
        <v>0.23435793202082339</v>
      </c>
      <c r="X8" s="453">
        <f t="shared" si="0"/>
        <v>0.23435793202082339</v>
      </c>
      <c r="Y8" s="453">
        <f t="shared" si="0"/>
        <v>0.23435793202082339</v>
      </c>
      <c r="Z8" s="453">
        <f t="shared" si="0"/>
        <v>0.23435793202082339</v>
      </c>
      <c r="AA8" s="453">
        <f t="shared" si="0"/>
        <v>0.23435793202082339</v>
      </c>
      <c r="AB8" s="453">
        <f t="shared" si="0"/>
        <v>0.23435793202082339</v>
      </c>
      <c r="AC8" s="453">
        <f t="shared" si="0"/>
        <v>0.23435793202082339</v>
      </c>
      <c r="AD8" s="453">
        <f t="shared" si="0"/>
        <v>0.23435793202082339</v>
      </c>
      <c r="AE8" s="453">
        <f t="shared" si="0"/>
        <v>0.23435793202082339</v>
      </c>
      <c r="AF8" s="453">
        <f t="shared" si="0"/>
        <v>0.23435793202082339</v>
      </c>
      <c r="AG8" s="453">
        <f t="shared" si="0"/>
        <v>0.23435793202082339</v>
      </c>
      <c r="AH8" s="453">
        <f t="shared" si="0"/>
        <v>0.23435793202082339</v>
      </c>
      <c r="AI8" s="453">
        <f t="shared" si="0"/>
        <v>0.23435793202082339</v>
      </c>
      <c r="AJ8" s="671">
        <f t="shared" si="0"/>
        <v>0.23435793202082339</v>
      </c>
    </row>
    <row r="9" spans="1:36" ht="25.15" customHeight="1" x14ac:dyDescent="0.2">
      <c r="A9" s="172"/>
      <c r="B9" s="954"/>
      <c r="C9" s="668" t="s">
        <v>81</v>
      </c>
      <c r="D9" s="669" t="s">
        <v>201</v>
      </c>
      <c r="E9" s="834" t="s">
        <v>202</v>
      </c>
      <c r="F9" s="670" t="s">
        <v>75</v>
      </c>
      <c r="G9" s="670">
        <v>2</v>
      </c>
      <c r="H9" s="663">
        <f t="shared" si="0"/>
        <v>10.107242864304299</v>
      </c>
      <c r="I9" s="761">
        <f t="shared" si="0"/>
        <v>10.520749408296199</v>
      </c>
      <c r="J9" s="761">
        <f t="shared" si="0"/>
        <v>10.940722132159991</v>
      </c>
      <c r="K9" s="761">
        <f t="shared" si="0"/>
        <v>11.378482916324572</v>
      </c>
      <c r="L9" s="453">
        <f t="shared" si="0"/>
        <v>11.77432317297556</v>
      </c>
      <c r="M9" s="453">
        <f t="shared" si="0"/>
        <v>12.175780795160687</v>
      </c>
      <c r="N9" s="453">
        <f t="shared" si="0"/>
        <v>12.569341232051272</v>
      </c>
      <c r="O9" s="453">
        <f t="shared" si="0"/>
        <v>12.962496032926058</v>
      </c>
      <c r="P9" s="453">
        <f t="shared" si="0"/>
        <v>13.351977017949382</v>
      </c>
      <c r="Q9" s="453">
        <f t="shared" si="0"/>
        <v>13.725838061090984</v>
      </c>
      <c r="R9" s="453">
        <f t="shared" si="0"/>
        <v>14.103516821396322</v>
      </c>
      <c r="S9" s="453">
        <f t="shared" si="0"/>
        <v>14.48155655347006</v>
      </c>
      <c r="T9" s="453">
        <f t="shared" si="0"/>
        <v>14.859868739621049</v>
      </c>
      <c r="U9" s="453">
        <f t="shared" si="0"/>
        <v>15.239606766150267</v>
      </c>
      <c r="V9" s="453">
        <f t="shared" si="0"/>
        <v>15.560766136125471</v>
      </c>
      <c r="W9" s="453">
        <f t="shared" si="0"/>
        <v>15.857033597830613</v>
      </c>
      <c r="X9" s="453">
        <f t="shared" si="0"/>
        <v>16.151987472797838</v>
      </c>
      <c r="Y9" s="453">
        <f t="shared" si="0"/>
        <v>16.444729979808766</v>
      </c>
      <c r="Z9" s="453">
        <f t="shared" si="0"/>
        <v>16.730611151418856</v>
      </c>
      <c r="AA9" s="453">
        <f t="shared" si="0"/>
        <v>17.03162149816772</v>
      </c>
      <c r="AB9" s="453">
        <f t="shared" si="0"/>
        <v>17.334621877965446</v>
      </c>
      <c r="AC9" s="453">
        <f t="shared" si="0"/>
        <v>17.631932247102263</v>
      </c>
      <c r="AD9" s="453">
        <f t="shared" si="0"/>
        <v>17.923755739109396</v>
      </c>
      <c r="AE9" s="453">
        <f t="shared" si="0"/>
        <v>18.214353114736792</v>
      </c>
      <c r="AF9" s="453">
        <f t="shared" si="0"/>
        <v>18.502864397759463</v>
      </c>
      <c r="AG9" s="453">
        <f t="shared" si="0"/>
        <v>18.788066590126675</v>
      </c>
      <c r="AH9" s="453">
        <f t="shared" si="0"/>
        <v>19.071682111509119</v>
      </c>
      <c r="AI9" s="453">
        <f t="shared" si="0"/>
        <v>19.35212397482174</v>
      </c>
      <c r="AJ9" s="671">
        <f t="shared" si="0"/>
        <v>19.66228620182229</v>
      </c>
    </row>
    <row r="10" spans="1:36" ht="25.15" customHeight="1" x14ac:dyDescent="0.2">
      <c r="A10" s="172"/>
      <c r="B10" s="954"/>
      <c r="C10" s="668" t="s">
        <v>78</v>
      </c>
      <c r="D10" s="669" t="s">
        <v>203</v>
      </c>
      <c r="E10" s="834" t="s">
        <v>204</v>
      </c>
      <c r="F10" s="670" t="s">
        <v>75</v>
      </c>
      <c r="G10" s="670">
        <v>2</v>
      </c>
      <c r="H10" s="663">
        <f t="shared" si="0"/>
        <v>21.074033524673389</v>
      </c>
      <c r="I10" s="761">
        <f t="shared" si="0"/>
        <v>20.63687477304223</v>
      </c>
      <c r="J10" s="761">
        <f t="shared" si="0"/>
        <v>20.207556390337249</v>
      </c>
      <c r="K10" s="761">
        <f t="shared" si="0"/>
        <v>19.787678423386637</v>
      </c>
      <c r="L10" s="453">
        <f t="shared" si="0"/>
        <v>19.373729451584211</v>
      </c>
      <c r="M10" s="453">
        <f t="shared" si="0"/>
        <v>18.986123734116028</v>
      </c>
      <c r="N10" s="453">
        <f t="shared" si="0"/>
        <v>18.613337299015733</v>
      </c>
      <c r="O10" s="453">
        <f t="shared" si="0"/>
        <v>18.251917916379149</v>
      </c>
      <c r="P10" s="453">
        <f t="shared" si="0"/>
        <v>17.89714252370225</v>
      </c>
      <c r="Q10" s="453">
        <f t="shared" si="0"/>
        <v>17.563555939450794</v>
      </c>
      <c r="R10" s="453">
        <f t="shared" si="0"/>
        <v>17.236254708101253</v>
      </c>
      <c r="S10" s="453">
        <f t="shared" si="0"/>
        <v>16.916985833847921</v>
      </c>
      <c r="T10" s="453">
        <f t="shared" si="0"/>
        <v>16.605251697352461</v>
      </c>
      <c r="U10" s="453">
        <f t="shared" si="0"/>
        <v>16.301582997942024</v>
      </c>
      <c r="V10" s="453">
        <f t="shared" si="0"/>
        <v>15.992369151526301</v>
      </c>
      <c r="W10" s="453">
        <f t="shared" si="0"/>
        <v>15.697594899466784</v>
      </c>
      <c r="X10" s="453">
        <f t="shared" si="0"/>
        <v>15.410778827919426</v>
      </c>
      <c r="Y10" s="453">
        <f t="shared" si="0"/>
        <v>15.130899613878332</v>
      </c>
      <c r="Z10" s="453">
        <f t="shared" si="0"/>
        <v>14.85470109089963</v>
      </c>
      <c r="AA10" s="453">
        <f t="shared" si="0"/>
        <v>14.594938877151357</v>
      </c>
      <c r="AB10" s="453">
        <f t="shared" si="0"/>
        <v>14.342696561692396</v>
      </c>
      <c r="AC10" s="453">
        <f t="shared" si="0"/>
        <v>14.093620058676862</v>
      </c>
      <c r="AD10" s="453">
        <f t="shared" si="0"/>
        <v>13.847830167895282</v>
      </c>
      <c r="AE10" s="453">
        <f t="shared" si="0"/>
        <v>13.607531103712505</v>
      </c>
      <c r="AF10" s="453">
        <f t="shared" si="0"/>
        <v>13.372057213565656</v>
      </c>
      <c r="AG10" s="453">
        <f t="shared" si="0"/>
        <v>13.140626228256206</v>
      </c>
      <c r="AH10" s="453">
        <f t="shared" si="0"/>
        <v>12.913898503259865</v>
      </c>
      <c r="AI10" s="453">
        <f t="shared" si="0"/>
        <v>12.691037448000507</v>
      </c>
      <c r="AJ10" s="671">
        <f t="shared" si="0"/>
        <v>12.447168420864781</v>
      </c>
    </row>
    <row r="11" spans="1:36" ht="25.15" customHeight="1" x14ac:dyDescent="0.2">
      <c r="A11" s="172"/>
      <c r="B11" s="954"/>
      <c r="C11" s="768" t="s">
        <v>205</v>
      </c>
      <c r="D11" s="769" t="s">
        <v>206</v>
      </c>
      <c r="E11" s="476" t="s">
        <v>124</v>
      </c>
      <c r="F11" s="835" t="s">
        <v>207</v>
      </c>
      <c r="G11" s="835">
        <v>1</v>
      </c>
      <c r="H11" s="672">
        <v>0</v>
      </c>
      <c r="I11" s="762">
        <v>3.2310985199427808E-2</v>
      </c>
      <c r="J11" s="762">
        <v>6.4601097147898051E-2</v>
      </c>
      <c r="K11" s="762">
        <v>9.6870356065453925E-2</v>
      </c>
      <c r="L11" s="679">
        <v>0.1291187821459385</v>
      </c>
      <c r="M11" s="679">
        <v>0.16134639555716626</v>
      </c>
      <c r="N11" s="679">
        <v>0.19355321644096171</v>
      </c>
      <c r="O11" s="679">
        <v>0.22573926491314575</v>
      </c>
      <c r="P11" s="679">
        <v>0.25790456106353526</v>
      </c>
      <c r="Q11" s="679">
        <v>0.29004912495617635</v>
      </c>
      <c r="R11" s="679">
        <v>0.32217297662910344</v>
      </c>
      <c r="S11" s="679">
        <v>0.35427613609469766</v>
      </c>
      <c r="T11" s="679">
        <v>0.38635862333947046</v>
      </c>
      <c r="U11" s="679">
        <v>0.41842045832423075</v>
      </c>
      <c r="V11" s="679">
        <v>0.45046166098404095</v>
      </c>
      <c r="W11" s="679">
        <v>0.4824822512284157</v>
      </c>
      <c r="X11" s="679">
        <v>0.51448224894120098</v>
      </c>
      <c r="Y11" s="679">
        <v>0.54646167398065548</v>
      </c>
      <c r="Z11" s="679">
        <v>0.57842054617954131</v>
      </c>
      <c r="AA11" s="679">
        <v>0.6103588853451809</v>
      </c>
      <c r="AB11" s="679">
        <v>0.64227671125937713</v>
      </c>
      <c r="AC11" s="679">
        <v>0.67417404367851885</v>
      </c>
      <c r="AD11" s="679">
        <v>0.70605090233375511</v>
      </c>
      <c r="AE11" s="679">
        <v>0.73790730693079531</v>
      </c>
      <c r="AF11" s="679">
        <v>0.76974327715010715</v>
      </c>
      <c r="AG11" s="679">
        <v>0.80155883264692862</v>
      </c>
      <c r="AH11" s="679">
        <v>0.833353993051272</v>
      </c>
      <c r="AI11" s="679">
        <v>0.86512877796798038</v>
      </c>
      <c r="AJ11" s="451">
        <v>0.89688320697684165</v>
      </c>
    </row>
    <row r="12" spans="1:36" ht="25.15" customHeight="1" thickBot="1" x14ac:dyDescent="0.25">
      <c r="A12" s="172"/>
      <c r="B12" s="954"/>
      <c r="C12" s="836" t="s">
        <v>208</v>
      </c>
      <c r="D12" s="837" t="s">
        <v>209</v>
      </c>
      <c r="E12" s="838"/>
      <c r="F12" s="839" t="s">
        <v>75</v>
      </c>
      <c r="G12" s="839">
        <v>1</v>
      </c>
      <c r="H12" s="840">
        <f>(H11/100)*SUM(H7:H10)</f>
        <v>0</v>
      </c>
      <c r="I12" s="841">
        <f>(I11/100)*SUM(I7:I10)</f>
        <v>1.326025896635244E-2</v>
      </c>
      <c r="J12" s="841">
        <f>(J11/100)*SUM(J7:J10)</f>
        <v>2.6505506722369454E-2</v>
      </c>
      <c r="K12" s="841">
        <f>(K11/100)*SUM(K7:K10)</f>
        <v>3.9782073080210888E-2</v>
      </c>
      <c r="L12" s="842">
        <f t="shared" ref="L12:AJ12" si="1">(L11/100)*SUM(L7:L10)</f>
        <v>5.3005230582021869E-2</v>
      </c>
      <c r="M12" s="842">
        <f t="shared" si="1"/>
        <v>6.6357895941172598E-2</v>
      </c>
      <c r="N12" s="842">
        <f t="shared" si="1"/>
        <v>7.9726245449069866E-2</v>
      </c>
      <c r="O12" s="842">
        <f t="shared" si="1"/>
        <v>9.3150164045864944E-2</v>
      </c>
      <c r="P12" s="842">
        <f t="shared" si="1"/>
        <v>0.10653263327915581</v>
      </c>
      <c r="Q12" s="842">
        <f t="shared" si="1"/>
        <v>0.12007452783756722</v>
      </c>
      <c r="R12" s="842">
        <f t="shared" si="1"/>
        <v>0.13360520584452684</v>
      </c>
      <c r="S12" s="842">
        <f t="shared" si="1"/>
        <v>0.14720246090621891</v>
      </c>
      <c r="T12" s="842">
        <f t="shared" si="1"/>
        <v>0.16076574257896889</v>
      </c>
      <c r="U12" s="842">
        <f t="shared" si="1"/>
        <v>0.17462322913433487</v>
      </c>
      <c r="V12" s="842">
        <f t="shared" si="1"/>
        <v>0.18815050095874791</v>
      </c>
      <c r="W12" s="842">
        <f t="shared" si="1"/>
        <v>0.2016446678810197</v>
      </c>
      <c r="X12" s="842">
        <f t="shared" si="1"/>
        <v>0.21503626864039832</v>
      </c>
      <c r="Y12" s="842">
        <f t="shared" si="1"/>
        <v>0.22873881624044368</v>
      </c>
      <c r="Z12" s="842">
        <f t="shared" si="1"/>
        <v>0.24229039001757907</v>
      </c>
      <c r="AA12" s="842">
        <f t="shared" si="1"/>
        <v>0.25604734899354853</v>
      </c>
      <c r="AB12" s="842">
        <f t="shared" si="1"/>
        <v>0.2697182826969669</v>
      </c>
      <c r="AC12" s="842">
        <f t="shared" si="1"/>
        <v>0.28377096949204472</v>
      </c>
      <c r="AD12" s="842">
        <f t="shared" si="1"/>
        <v>0.29767135766997288</v>
      </c>
      <c r="AE12" s="842">
        <f t="shared" si="1"/>
        <v>0.31164166664702442</v>
      </c>
      <c r="AF12" s="842">
        <f t="shared" si="1"/>
        <v>0.325459862520874</v>
      </c>
      <c r="AG12" s="842">
        <f t="shared" si="1"/>
        <v>0.33975781288495188</v>
      </c>
      <c r="AH12" s="842">
        <f t="shared" si="1"/>
        <v>0.35391167482539571</v>
      </c>
      <c r="AI12" s="842">
        <f t="shared" si="1"/>
        <v>0.36811788980659432</v>
      </c>
      <c r="AJ12" s="843">
        <f t="shared" si="1"/>
        <v>0.38219701321739791</v>
      </c>
    </row>
    <row r="13" spans="1:36" ht="25.15" customHeight="1" x14ac:dyDescent="0.2">
      <c r="A13" s="172"/>
      <c r="B13" s="953" t="s">
        <v>210</v>
      </c>
      <c r="C13" s="821" t="s">
        <v>211</v>
      </c>
      <c r="D13" s="844" t="s">
        <v>212</v>
      </c>
      <c r="E13" s="845" t="s">
        <v>213</v>
      </c>
      <c r="F13" s="701" t="s">
        <v>214</v>
      </c>
      <c r="G13" s="701">
        <v>1</v>
      </c>
      <c r="H13" s="846">
        <f>ROUND((H9*1000000)/(H56*1000),1)</f>
        <v>119.9</v>
      </c>
      <c r="I13" s="847">
        <f>ROUND((I9*1000000)/(I56*1000),1)</f>
        <v>119.2</v>
      </c>
      <c r="J13" s="847">
        <f>ROUND((J9*1000000)/(J56*1000),1)</f>
        <v>118.6</v>
      </c>
      <c r="K13" s="847">
        <f>ROUND((K9*1000000)/(K56*1000),1)</f>
        <v>118.2</v>
      </c>
      <c r="L13" s="848">
        <f>ROUND((L9*1000000)/(L56*1000),1)</f>
        <v>117.8</v>
      </c>
      <c r="M13" s="848">
        <f t="shared" ref="M13:AJ13" si="2">ROUND((M9*1000000)/(M56*1000),1)</f>
        <v>117.4</v>
      </c>
      <c r="N13" s="848">
        <f t="shared" si="2"/>
        <v>117.2</v>
      </c>
      <c r="O13" s="848">
        <f t="shared" si="2"/>
        <v>117</v>
      </c>
      <c r="P13" s="848">
        <f t="shared" si="2"/>
        <v>116.8</v>
      </c>
      <c r="Q13" s="848">
        <f t="shared" si="2"/>
        <v>116.7</v>
      </c>
      <c r="R13" s="848">
        <f t="shared" si="2"/>
        <v>116.7</v>
      </c>
      <c r="S13" s="848">
        <f t="shared" si="2"/>
        <v>116.7</v>
      </c>
      <c r="T13" s="848">
        <f t="shared" si="2"/>
        <v>116.7</v>
      </c>
      <c r="U13" s="848">
        <f t="shared" si="2"/>
        <v>116.8</v>
      </c>
      <c r="V13" s="848">
        <f t="shared" si="2"/>
        <v>116.5</v>
      </c>
      <c r="W13" s="848">
        <f t="shared" si="2"/>
        <v>116.1</v>
      </c>
      <c r="X13" s="848">
        <f t="shared" si="2"/>
        <v>115.8</v>
      </c>
      <c r="Y13" s="848">
        <f t="shared" si="2"/>
        <v>115.5</v>
      </c>
      <c r="Z13" s="848">
        <f t="shared" si="2"/>
        <v>115.2</v>
      </c>
      <c r="AA13" s="848">
        <f t="shared" si="2"/>
        <v>115.1</v>
      </c>
      <c r="AB13" s="848">
        <f t="shared" si="2"/>
        <v>114.9</v>
      </c>
      <c r="AC13" s="848">
        <f t="shared" si="2"/>
        <v>114.8</v>
      </c>
      <c r="AD13" s="848">
        <f t="shared" si="2"/>
        <v>114.6</v>
      </c>
      <c r="AE13" s="848">
        <f t="shared" si="2"/>
        <v>114.5</v>
      </c>
      <c r="AF13" s="848">
        <f t="shared" si="2"/>
        <v>114.4</v>
      </c>
      <c r="AG13" s="848">
        <f t="shared" si="2"/>
        <v>114.2</v>
      </c>
      <c r="AH13" s="848">
        <f t="shared" si="2"/>
        <v>114.1</v>
      </c>
      <c r="AI13" s="848">
        <f t="shared" si="2"/>
        <v>114</v>
      </c>
      <c r="AJ13" s="460">
        <f t="shared" si="2"/>
        <v>113.8</v>
      </c>
    </row>
    <row r="14" spans="1:36" ht="25.15" customHeight="1" x14ac:dyDescent="0.2">
      <c r="A14" s="215"/>
      <c r="B14" s="954"/>
      <c r="C14" s="768" t="s">
        <v>215</v>
      </c>
      <c r="D14" s="769" t="s">
        <v>216</v>
      </c>
      <c r="E14" s="476" t="s">
        <v>124</v>
      </c>
      <c r="F14" s="835" t="s">
        <v>214</v>
      </c>
      <c r="G14" s="835">
        <v>1</v>
      </c>
      <c r="H14" s="672">
        <v>27.436114881845956</v>
      </c>
      <c r="I14" s="762">
        <v>26.563397871764582</v>
      </c>
      <c r="J14" s="762">
        <v>25.747083548311647</v>
      </c>
      <c r="K14" s="762">
        <v>24.979184234349212</v>
      </c>
      <c r="L14" s="677">
        <v>24.266315784683012</v>
      </c>
      <c r="M14" s="677">
        <v>23.591807321440243</v>
      </c>
      <c r="N14" s="677">
        <v>22.953799637417998</v>
      </c>
      <c r="O14" s="677">
        <v>22.342818225789795</v>
      </c>
      <c r="P14" s="677">
        <v>21.758546286961078</v>
      </c>
      <c r="Q14" s="677">
        <v>21.198062858035414</v>
      </c>
      <c r="R14" s="677">
        <v>20.655818027514467</v>
      </c>
      <c r="S14" s="677">
        <v>20.130614187083431</v>
      </c>
      <c r="T14" s="677">
        <v>19.621265515318161</v>
      </c>
      <c r="U14" s="677">
        <v>19.125733199474269</v>
      </c>
      <c r="V14" s="677">
        <v>19.091127129185509</v>
      </c>
      <c r="W14" s="677">
        <v>19.05568837071403</v>
      </c>
      <c r="X14" s="677">
        <v>19.019520782049607</v>
      </c>
      <c r="Y14" s="677">
        <v>18.982998268557736</v>
      </c>
      <c r="Z14" s="677">
        <v>18.947639795958693</v>
      </c>
      <c r="AA14" s="677">
        <v>18.912219090765387</v>
      </c>
      <c r="AB14" s="677">
        <v>18.876125969566356</v>
      </c>
      <c r="AC14" s="677">
        <v>18.840656674880695</v>
      </c>
      <c r="AD14" s="677">
        <v>18.805653321040595</v>
      </c>
      <c r="AE14" s="677">
        <v>18.770002810302909</v>
      </c>
      <c r="AF14" s="677">
        <v>18.734000384784949</v>
      </c>
      <c r="AG14" s="677">
        <v>18.698017067322116</v>
      </c>
      <c r="AH14" s="677">
        <v>18.662182307421542</v>
      </c>
      <c r="AI14" s="677">
        <v>18.626336758272693</v>
      </c>
      <c r="AJ14" s="678">
        <v>18.582236724659129</v>
      </c>
    </row>
    <row r="15" spans="1:36" ht="25.15" customHeight="1" x14ac:dyDescent="0.2">
      <c r="A15" s="215"/>
      <c r="B15" s="954"/>
      <c r="C15" s="768" t="s">
        <v>217</v>
      </c>
      <c r="D15" s="769" t="s">
        <v>218</v>
      </c>
      <c r="E15" s="476" t="s">
        <v>124</v>
      </c>
      <c r="F15" s="835" t="s">
        <v>214</v>
      </c>
      <c r="G15" s="835">
        <v>1</v>
      </c>
      <c r="H15" s="672">
        <v>50.215028945784915</v>
      </c>
      <c r="I15" s="762">
        <v>51.078617096072726</v>
      </c>
      <c r="J15" s="762">
        <v>51.943194536343391</v>
      </c>
      <c r="K15" s="762">
        <v>52.815863354618308</v>
      </c>
      <c r="L15" s="677">
        <v>53.680865992826867</v>
      </c>
      <c r="M15" s="677">
        <v>54.542100913813471</v>
      </c>
      <c r="N15" s="677">
        <v>55.403787970808537</v>
      </c>
      <c r="O15" s="677">
        <v>56.262486257923349</v>
      </c>
      <c r="P15" s="677">
        <v>57.125704861737987</v>
      </c>
      <c r="Q15" s="677">
        <v>57.978703426553011</v>
      </c>
      <c r="R15" s="677">
        <v>58.834247890297831</v>
      </c>
      <c r="S15" s="677">
        <v>59.690241934443996</v>
      </c>
      <c r="T15" s="677">
        <v>60.547683385240958</v>
      </c>
      <c r="U15" s="677">
        <v>61.404418837568315</v>
      </c>
      <c r="V15" s="677">
        <v>61.409450423827721</v>
      </c>
      <c r="W15" s="677">
        <v>61.405550203577718</v>
      </c>
      <c r="X15" s="677">
        <v>61.399286196984207</v>
      </c>
      <c r="Y15" s="677">
        <v>61.391850916782623</v>
      </c>
      <c r="Z15" s="677">
        <v>61.388154750414571</v>
      </c>
      <c r="AA15" s="677">
        <v>61.384234376850557</v>
      </c>
      <c r="AB15" s="677">
        <v>61.378196619714515</v>
      </c>
      <c r="AC15" s="677">
        <v>61.374149410209384</v>
      </c>
      <c r="AD15" s="677">
        <v>61.371585670255953</v>
      </c>
      <c r="AE15" s="677">
        <v>61.366871740987627</v>
      </c>
      <c r="AF15" s="677">
        <v>61.360961146259967</v>
      </c>
      <c r="AG15" s="677">
        <v>61.355062320183343</v>
      </c>
      <c r="AH15" s="677">
        <v>61.349599242470902</v>
      </c>
      <c r="AI15" s="677">
        <v>61.344048656419915</v>
      </c>
      <c r="AJ15" s="678">
        <v>61.311208034081105</v>
      </c>
    </row>
    <row r="16" spans="1:36" ht="25.15" customHeight="1" x14ac:dyDescent="0.2">
      <c r="A16" s="215"/>
      <c r="B16" s="954"/>
      <c r="C16" s="768" t="s">
        <v>219</v>
      </c>
      <c r="D16" s="769" t="s">
        <v>220</v>
      </c>
      <c r="E16" s="476" t="s">
        <v>124</v>
      </c>
      <c r="F16" s="835" t="s">
        <v>214</v>
      </c>
      <c r="G16" s="835">
        <v>1</v>
      </c>
      <c r="H16" s="672">
        <v>14.895635571639744</v>
      </c>
      <c r="I16" s="762">
        <v>14.785939909149914</v>
      </c>
      <c r="J16" s="762">
        <v>14.681962269191134</v>
      </c>
      <c r="K16" s="762">
        <v>14.584121088872994</v>
      </c>
      <c r="L16" s="677">
        <v>14.490891490169258</v>
      </c>
      <c r="M16" s="677">
        <v>14.4007632210997</v>
      </c>
      <c r="N16" s="677">
        <v>14.314644171279889</v>
      </c>
      <c r="O16" s="677">
        <v>14.230460528267974</v>
      </c>
      <c r="P16" s="677">
        <v>14.14980423686897</v>
      </c>
      <c r="Q16" s="677">
        <v>14.069890619587481</v>
      </c>
      <c r="R16" s="677">
        <v>13.992025402568665</v>
      </c>
      <c r="S16" s="677">
        <v>13.915829041233534</v>
      </c>
      <c r="T16" s="677">
        <v>13.841414370740985</v>
      </c>
      <c r="U16" s="677">
        <v>13.768183077235934</v>
      </c>
      <c r="V16" s="677">
        <v>13.658203481915704</v>
      </c>
      <c r="W16" s="677">
        <v>13.546609488995513</v>
      </c>
      <c r="X16" s="677">
        <v>13.43450855983806</v>
      </c>
      <c r="Y16" s="677">
        <v>13.322173390893719</v>
      </c>
      <c r="Z16" s="677">
        <v>13.210668109190401</v>
      </c>
      <c r="AA16" s="677">
        <v>13.099127660050817</v>
      </c>
      <c r="AB16" s="677">
        <v>12.987148060598571</v>
      </c>
      <c r="AC16" s="677">
        <v>12.875609127160502</v>
      </c>
      <c r="AD16" s="677">
        <v>12.76439531611743</v>
      </c>
      <c r="AE16" s="677">
        <v>12.652750040804076</v>
      </c>
      <c r="AF16" s="677">
        <v>12.540880350884986</v>
      </c>
      <c r="AG16" s="677">
        <v>12.4290380605372</v>
      </c>
      <c r="AH16" s="677">
        <v>12.317308684756256</v>
      </c>
      <c r="AI16" s="677">
        <v>12.205586132495236</v>
      </c>
      <c r="AJ16" s="678">
        <v>12.08850789022587</v>
      </c>
    </row>
    <row r="17" spans="1:36" ht="25.15" customHeight="1" x14ac:dyDescent="0.2">
      <c r="A17" s="215"/>
      <c r="B17" s="954"/>
      <c r="C17" s="768" t="s">
        <v>221</v>
      </c>
      <c r="D17" s="769" t="s">
        <v>222</v>
      </c>
      <c r="E17" s="476" t="s">
        <v>124</v>
      </c>
      <c r="F17" s="835" t="s">
        <v>214</v>
      </c>
      <c r="G17" s="835">
        <v>1</v>
      </c>
      <c r="H17" s="672">
        <v>11.710880934879812</v>
      </c>
      <c r="I17" s="762">
        <v>11.700311570529646</v>
      </c>
      <c r="J17" s="762">
        <v>11.690714657932652</v>
      </c>
      <c r="K17" s="762">
        <v>11.683347246205424</v>
      </c>
      <c r="L17" s="677">
        <v>11.675389873990635</v>
      </c>
      <c r="M17" s="677">
        <v>11.667206382904359</v>
      </c>
      <c r="N17" s="677">
        <v>11.659707164688248</v>
      </c>
      <c r="O17" s="677">
        <v>11.651926873555933</v>
      </c>
      <c r="P17" s="677">
        <v>11.645382513834514</v>
      </c>
      <c r="Q17" s="677">
        <v>11.637289431362307</v>
      </c>
      <c r="R17" s="677">
        <v>11.629854655305731</v>
      </c>
      <c r="S17" s="677">
        <v>11.622699147127397</v>
      </c>
      <c r="T17" s="677">
        <v>11.616001902971268</v>
      </c>
      <c r="U17" s="677">
        <v>11.609335949643084</v>
      </c>
      <c r="V17" s="677">
        <v>11.600164323446139</v>
      </c>
      <c r="W17" s="677">
        <v>11.589366947033376</v>
      </c>
      <c r="X17" s="677">
        <v>11.578123987756458</v>
      </c>
      <c r="Y17" s="677">
        <v>11.566661880781339</v>
      </c>
      <c r="Z17" s="677">
        <v>11.555906092604388</v>
      </c>
      <c r="AA17" s="677">
        <v>11.54510984807858</v>
      </c>
      <c r="AB17" s="677">
        <v>11.533917173999598</v>
      </c>
      <c r="AC17" s="677">
        <v>11.52310162910115</v>
      </c>
      <c r="AD17" s="677">
        <v>11.512567464843578</v>
      </c>
      <c r="AE17" s="677">
        <v>11.501633235626851</v>
      </c>
      <c r="AF17" s="677">
        <v>11.490478839160279</v>
      </c>
      <c r="AG17" s="677">
        <v>11.479331220420173</v>
      </c>
      <c r="AH17" s="677">
        <v>11.468269864057659</v>
      </c>
      <c r="AI17" s="677">
        <v>11.457197037854788</v>
      </c>
      <c r="AJ17" s="678">
        <v>11.441036830327871</v>
      </c>
    </row>
    <row r="18" spans="1:36" ht="25.15" customHeight="1" x14ac:dyDescent="0.2">
      <c r="A18" s="215"/>
      <c r="B18" s="954"/>
      <c r="C18" s="768" t="s">
        <v>223</v>
      </c>
      <c r="D18" s="769" t="s">
        <v>224</v>
      </c>
      <c r="E18" s="476" t="s">
        <v>124</v>
      </c>
      <c r="F18" s="835" t="s">
        <v>214</v>
      </c>
      <c r="G18" s="835">
        <v>1</v>
      </c>
      <c r="H18" s="672">
        <v>14.197842069233751</v>
      </c>
      <c r="I18" s="762">
        <v>14.076044509204898</v>
      </c>
      <c r="J18" s="762">
        <v>13.964636805259843</v>
      </c>
      <c r="K18" s="762">
        <v>13.861830792980811</v>
      </c>
      <c r="L18" s="677">
        <v>13.773478227383364</v>
      </c>
      <c r="M18" s="677">
        <v>13.693083831353242</v>
      </c>
      <c r="N18" s="677">
        <v>13.621677448141439</v>
      </c>
      <c r="O18" s="677">
        <v>13.555235197929308</v>
      </c>
      <c r="P18" s="677">
        <v>13.494788152401926</v>
      </c>
      <c r="Q18" s="677">
        <v>13.441303234639026</v>
      </c>
      <c r="R18" s="677">
        <v>13.390817826119799</v>
      </c>
      <c r="S18" s="677">
        <v>13.34359096439236</v>
      </c>
      <c r="T18" s="677">
        <v>13.299550398231947</v>
      </c>
      <c r="U18" s="677">
        <v>13.257962137688011</v>
      </c>
      <c r="V18" s="677">
        <v>13.218173414698636</v>
      </c>
      <c r="W18" s="677">
        <v>13.182708000110029</v>
      </c>
      <c r="X18" s="677">
        <v>13.148438557653066</v>
      </c>
      <c r="Y18" s="677">
        <v>13.1154948413976</v>
      </c>
      <c r="Z18" s="677">
        <v>13.084808550284917</v>
      </c>
      <c r="AA18" s="677">
        <v>13.055426406605019</v>
      </c>
      <c r="AB18" s="677">
        <v>13.02679060003943</v>
      </c>
      <c r="AC18" s="677">
        <v>12.999752686253705</v>
      </c>
      <c r="AD18" s="677">
        <v>12.974123839777944</v>
      </c>
      <c r="AE18" s="677">
        <v>12.949063402998588</v>
      </c>
      <c r="AF18" s="677">
        <v>12.924709055440067</v>
      </c>
      <c r="AG18" s="677">
        <v>12.901255649082403</v>
      </c>
      <c r="AH18" s="677">
        <v>12.878736858372124</v>
      </c>
      <c r="AI18" s="677">
        <v>12.856991984775894</v>
      </c>
      <c r="AJ18" s="678">
        <v>12.830281375873593</v>
      </c>
    </row>
    <row r="19" spans="1:36" ht="25.15" customHeight="1" x14ac:dyDescent="0.2">
      <c r="A19" s="215"/>
      <c r="B19" s="954"/>
      <c r="C19" s="768" t="s">
        <v>225</v>
      </c>
      <c r="D19" s="769" t="s">
        <v>226</v>
      </c>
      <c r="E19" s="476" t="s">
        <v>124</v>
      </c>
      <c r="F19" s="835" t="s">
        <v>214</v>
      </c>
      <c r="G19" s="835">
        <v>1</v>
      </c>
      <c r="H19" s="672">
        <v>1.4215412889104835</v>
      </c>
      <c r="I19" s="762">
        <v>1.4600140458742148</v>
      </c>
      <c r="J19" s="762">
        <v>1.4982342008803449</v>
      </c>
      <c r="K19" s="762">
        <v>1.5362836762636458</v>
      </c>
      <c r="L19" s="677">
        <v>1.5743081554368799</v>
      </c>
      <c r="M19" s="677">
        <v>1.6122663980035314</v>
      </c>
      <c r="N19" s="677">
        <v>1.65036239325134</v>
      </c>
      <c r="O19" s="677">
        <v>1.6884447471145945</v>
      </c>
      <c r="P19" s="677">
        <v>1.7266383698952157</v>
      </c>
      <c r="Q19" s="677">
        <v>1.7651857530499795</v>
      </c>
      <c r="R19" s="677">
        <v>1.8037953529584521</v>
      </c>
      <c r="S19" s="677">
        <v>1.8425419042286284</v>
      </c>
      <c r="T19" s="677">
        <v>1.8814474514201667</v>
      </c>
      <c r="U19" s="677">
        <v>1.920514829104297</v>
      </c>
      <c r="V19" s="677">
        <v>1.9576564250875201</v>
      </c>
      <c r="W19" s="677">
        <v>1.9950190469716713</v>
      </c>
      <c r="X19" s="677">
        <v>2.0322449720522542</v>
      </c>
      <c r="Y19" s="677">
        <v>2.0693450622872747</v>
      </c>
      <c r="Z19" s="677">
        <v>2.1063069386739448</v>
      </c>
      <c r="AA19" s="677">
        <v>2.1431376929025401</v>
      </c>
      <c r="AB19" s="677">
        <v>2.1798471869936562</v>
      </c>
      <c r="AC19" s="677">
        <v>2.216417513678949</v>
      </c>
      <c r="AD19" s="677">
        <v>2.2528458749997853</v>
      </c>
      <c r="AE19" s="677">
        <v>2.2891715102031505</v>
      </c>
      <c r="AF19" s="677">
        <v>2.3253930311405946</v>
      </c>
      <c r="AG19" s="677">
        <v>2.361498648670957</v>
      </c>
      <c r="AH19" s="677">
        <v>2.3974820115678792</v>
      </c>
      <c r="AI19" s="677">
        <v>2.4333519029343096</v>
      </c>
      <c r="AJ19" s="678">
        <v>2.4696747438366788</v>
      </c>
    </row>
    <row r="20" spans="1:36" ht="25.15" customHeight="1" x14ac:dyDescent="0.2">
      <c r="A20" s="215"/>
      <c r="B20" s="954"/>
      <c r="C20" s="768" t="s">
        <v>828</v>
      </c>
      <c r="D20" s="769" t="s">
        <v>829</v>
      </c>
      <c r="E20" s="476" t="s">
        <v>124</v>
      </c>
      <c r="F20" s="835" t="s">
        <v>214</v>
      </c>
      <c r="G20" s="835">
        <v>1</v>
      </c>
      <c r="H20" s="672">
        <v>2.2956307705342738E-2</v>
      </c>
      <c r="I20" s="762">
        <v>-0.46432500259598442</v>
      </c>
      <c r="J20" s="762">
        <v>-0.92582601791902164</v>
      </c>
      <c r="K20" s="762">
        <v>-1.2606303932903984</v>
      </c>
      <c r="L20" s="677">
        <v>-1.6612495244900316</v>
      </c>
      <c r="M20" s="677">
        <v>-2.1072280686145177</v>
      </c>
      <c r="N20" s="677">
        <v>-2.403978785587455</v>
      </c>
      <c r="O20" s="677">
        <v>-2.7313718305809402</v>
      </c>
      <c r="P20" s="677">
        <v>-3.100864421699697</v>
      </c>
      <c r="Q20" s="677">
        <v>-3.3904353232272086</v>
      </c>
      <c r="R20" s="677">
        <v>-3.6065591547649376</v>
      </c>
      <c r="S20" s="677">
        <v>-3.8455171785093398</v>
      </c>
      <c r="T20" s="677">
        <v>-4.1073630239234689</v>
      </c>
      <c r="U20" s="677">
        <v>-4.2861480307139033</v>
      </c>
      <c r="V20" s="677">
        <v>-4.4347751981612333</v>
      </c>
      <c r="W20" s="677">
        <v>-4.6749420574023475</v>
      </c>
      <c r="X20" s="677">
        <v>-4.812123056333661</v>
      </c>
      <c r="Y20" s="677">
        <v>-4.9485243607003042</v>
      </c>
      <c r="Z20" s="677">
        <v>-5.0934842371269013</v>
      </c>
      <c r="AA20" s="677">
        <v>-5.0392550752529104</v>
      </c>
      <c r="AB20" s="677">
        <v>-5.082025610912126</v>
      </c>
      <c r="AC20" s="677">
        <v>-5.0296870412843759</v>
      </c>
      <c r="AD20" s="677">
        <v>-5.0811714870353057</v>
      </c>
      <c r="AE20" s="677">
        <v>-5.0294927409232031</v>
      </c>
      <c r="AF20" s="677">
        <v>-4.9764228076708292</v>
      </c>
      <c r="AG20" s="677">
        <v>-5.024202966216194</v>
      </c>
      <c r="AH20" s="677">
        <v>-4.9735789686463647</v>
      </c>
      <c r="AI20" s="677">
        <v>-4.9235124727528188</v>
      </c>
      <c r="AJ20" s="678">
        <v>-4.922945599004251</v>
      </c>
    </row>
    <row r="21" spans="1:36" ht="25.15" customHeight="1" x14ac:dyDescent="0.2">
      <c r="A21" s="214"/>
      <c r="B21" s="954"/>
      <c r="C21" s="668" t="s">
        <v>227</v>
      </c>
      <c r="D21" s="669" t="s">
        <v>228</v>
      </c>
      <c r="E21" s="834" t="s">
        <v>229</v>
      </c>
      <c r="F21" s="849" t="s">
        <v>214</v>
      </c>
      <c r="G21" s="849">
        <v>1</v>
      </c>
      <c r="H21" s="672">
        <f t="shared" ref="H21:AJ21" si="3">ROUND((H10*1000000)/(H57*1000),1)</f>
        <v>140</v>
      </c>
      <c r="I21" s="762">
        <f t="shared" si="3"/>
        <v>139.6</v>
      </c>
      <c r="J21" s="762">
        <f t="shared" si="3"/>
        <v>139.19999999999999</v>
      </c>
      <c r="K21" s="762">
        <f t="shared" si="3"/>
        <v>138.9</v>
      </c>
      <c r="L21" s="452">
        <f t="shared" si="3"/>
        <v>138.5</v>
      </c>
      <c r="M21" s="452">
        <f>ROUND((M10*1000000)/(M57*1000),1)</f>
        <v>138.1</v>
      </c>
      <c r="N21" s="452">
        <f t="shared" si="3"/>
        <v>137.69999999999999</v>
      </c>
      <c r="O21" s="452">
        <f t="shared" si="3"/>
        <v>137.4</v>
      </c>
      <c r="P21" s="452">
        <f t="shared" si="3"/>
        <v>137</v>
      </c>
      <c r="Q21" s="452">
        <f t="shared" si="3"/>
        <v>136.6</v>
      </c>
      <c r="R21" s="452">
        <f t="shared" si="3"/>
        <v>136.30000000000001</v>
      </c>
      <c r="S21" s="452">
        <f t="shared" si="3"/>
        <v>136</v>
      </c>
      <c r="T21" s="452">
        <f t="shared" si="3"/>
        <v>135.69999999999999</v>
      </c>
      <c r="U21" s="452">
        <f t="shared" si="3"/>
        <v>135.4</v>
      </c>
      <c r="V21" s="452">
        <f t="shared" si="3"/>
        <v>135</v>
      </c>
      <c r="W21" s="452">
        <f t="shared" si="3"/>
        <v>134.6</v>
      </c>
      <c r="X21" s="452">
        <f t="shared" si="3"/>
        <v>134.1</v>
      </c>
      <c r="Y21" s="452">
        <f t="shared" si="3"/>
        <v>133.69999999999999</v>
      </c>
      <c r="Z21" s="452">
        <f t="shared" si="3"/>
        <v>133.30000000000001</v>
      </c>
      <c r="AA21" s="452">
        <f t="shared" si="3"/>
        <v>133</v>
      </c>
      <c r="AB21" s="452">
        <f t="shared" si="3"/>
        <v>132.69999999999999</v>
      </c>
      <c r="AC21" s="452">
        <f t="shared" si="3"/>
        <v>132.5</v>
      </c>
      <c r="AD21" s="452">
        <f t="shared" si="3"/>
        <v>132.19999999999999</v>
      </c>
      <c r="AE21" s="452">
        <f t="shared" si="3"/>
        <v>131.9</v>
      </c>
      <c r="AF21" s="452">
        <f t="shared" si="3"/>
        <v>131.69999999999999</v>
      </c>
      <c r="AG21" s="452">
        <f t="shared" si="3"/>
        <v>131.4</v>
      </c>
      <c r="AH21" s="452">
        <f t="shared" si="3"/>
        <v>131.1</v>
      </c>
      <c r="AI21" s="452">
        <f t="shared" si="3"/>
        <v>130.9</v>
      </c>
      <c r="AJ21" s="850">
        <f t="shared" si="3"/>
        <v>130.80000000000001</v>
      </c>
    </row>
    <row r="22" spans="1:36" ht="25.15" customHeight="1" x14ac:dyDescent="0.2">
      <c r="A22" s="215"/>
      <c r="B22" s="954"/>
      <c r="C22" s="768" t="s">
        <v>230</v>
      </c>
      <c r="D22" s="769" t="s">
        <v>231</v>
      </c>
      <c r="E22" s="476" t="s">
        <v>124</v>
      </c>
      <c r="F22" s="835" t="s">
        <v>214</v>
      </c>
      <c r="G22" s="835">
        <v>1</v>
      </c>
      <c r="H22" s="672">
        <v>31.252632052533155</v>
      </c>
      <c r="I22" s="762">
        <v>30.441787819535222</v>
      </c>
      <c r="J22" s="762">
        <v>29.630170396725472</v>
      </c>
      <c r="K22" s="762">
        <v>28.826681206378659</v>
      </c>
      <c r="L22" s="679">
        <v>28.01230044926503</v>
      </c>
      <c r="M22" s="679">
        <v>27.192833377618854</v>
      </c>
      <c r="N22" s="679">
        <v>26.3725069980317</v>
      </c>
      <c r="O22" s="679">
        <v>25.549439468103877</v>
      </c>
      <c r="P22" s="679">
        <v>24.730790972300557</v>
      </c>
      <c r="Q22" s="679">
        <v>23.901234376041611</v>
      </c>
      <c r="R22" s="679">
        <v>23.075706578443761</v>
      </c>
      <c r="S22" s="679">
        <v>22.25182239355658</v>
      </c>
      <c r="T22" s="679">
        <v>21.430288866419758</v>
      </c>
      <c r="U22" s="679">
        <v>20.609579609483241</v>
      </c>
      <c r="V22" s="679">
        <v>20.556479900207801</v>
      </c>
      <c r="W22" s="679">
        <v>20.495485780205382</v>
      </c>
      <c r="X22" s="679">
        <v>20.433297403610599</v>
      </c>
      <c r="Y22" s="679">
        <v>20.370697135437521</v>
      </c>
      <c r="Z22" s="679">
        <v>20.310904392291558</v>
      </c>
      <c r="AA22" s="679">
        <v>20.251320945937099</v>
      </c>
      <c r="AB22" s="679">
        <v>20.190739906451729</v>
      </c>
      <c r="AC22" s="679">
        <v>20.13182231370666</v>
      </c>
      <c r="AD22" s="679">
        <v>20.074238166681209</v>
      </c>
      <c r="AE22" s="679">
        <v>20.015603136664641</v>
      </c>
      <c r="AF22" s="679">
        <v>19.956547410599967</v>
      </c>
      <c r="AG22" s="679">
        <v>19.897866957376316</v>
      </c>
      <c r="AH22" s="679">
        <v>19.839845044924285</v>
      </c>
      <c r="AI22" s="679">
        <v>19.782145324525256</v>
      </c>
      <c r="AJ22" s="451">
        <v>19.75586132898578</v>
      </c>
    </row>
    <row r="23" spans="1:36" ht="25.15" customHeight="1" x14ac:dyDescent="0.2">
      <c r="A23" s="215"/>
      <c r="B23" s="954"/>
      <c r="C23" s="768" t="s">
        <v>232</v>
      </c>
      <c r="D23" s="769" t="s">
        <v>233</v>
      </c>
      <c r="E23" s="476" t="s">
        <v>124</v>
      </c>
      <c r="F23" s="835" t="s">
        <v>214</v>
      </c>
      <c r="G23" s="835">
        <v>1</v>
      </c>
      <c r="H23" s="672">
        <v>59.030322257821162</v>
      </c>
      <c r="I23" s="762">
        <v>59.883056728024073</v>
      </c>
      <c r="J23" s="762">
        <v>60.733461962418453</v>
      </c>
      <c r="K23" s="762">
        <v>61.600294857767096</v>
      </c>
      <c r="L23" s="679">
        <v>62.443325108232976</v>
      </c>
      <c r="M23" s="679">
        <v>63.272911043723582</v>
      </c>
      <c r="N23" s="679">
        <v>64.097597346476547</v>
      </c>
      <c r="O23" s="679">
        <v>64.912053358227979</v>
      </c>
      <c r="P23" s="679">
        <v>65.734027259807633</v>
      </c>
      <c r="Q23" s="679">
        <v>66.522094356397901</v>
      </c>
      <c r="R23" s="679">
        <v>67.315074779521126</v>
      </c>
      <c r="S23" s="679">
        <v>68.106664387963932</v>
      </c>
      <c r="T23" s="679">
        <v>68.899177328931131</v>
      </c>
      <c r="U23" s="679">
        <v>69.68785244689677</v>
      </c>
      <c r="V23" s="679">
        <v>69.62318502829045</v>
      </c>
      <c r="W23" s="679">
        <v>69.531521482569488</v>
      </c>
      <c r="X23" s="679">
        <v>69.435495668645927</v>
      </c>
      <c r="Y23" s="679">
        <v>69.337748862305716</v>
      </c>
      <c r="Z23" s="679">
        <v>69.249248950958588</v>
      </c>
      <c r="AA23" s="679">
        <v>69.16116884278</v>
      </c>
      <c r="AB23" s="679">
        <v>69.069382057333584</v>
      </c>
      <c r="AC23" s="679">
        <v>68.98298822561452</v>
      </c>
      <c r="AD23" s="679">
        <v>68.900881781929442</v>
      </c>
      <c r="AE23" s="679">
        <v>68.814886835094697</v>
      </c>
      <c r="AF23" s="679">
        <v>68.727154043771748</v>
      </c>
      <c r="AG23" s="679">
        <v>68.640420435523026</v>
      </c>
      <c r="AH23" s="679">
        <v>68.555669884091429</v>
      </c>
      <c r="AI23" s="679">
        <v>68.471748237347342</v>
      </c>
      <c r="AJ23" s="451">
        <v>68.496465536137805</v>
      </c>
    </row>
    <row r="24" spans="1:36" ht="25.15" customHeight="1" x14ac:dyDescent="0.2">
      <c r="A24" s="215"/>
      <c r="B24" s="954"/>
      <c r="C24" s="768" t="s">
        <v>234</v>
      </c>
      <c r="D24" s="769" t="s">
        <v>235</v>
      </c>
      <c r="E24" s="476" t="s">
        <v>124</v>
      </c>
      <c r="F24" s="835" t="s">
        <v>214</v>
      </c>
      <c r="G24" s="835">
        <v>1</v>
      </c>
      <c r="H24" s="672">
        <v>16.885447118028058</v>
      </c>
      <c r="I24" s="762">
        <v>16.781399164918625</v>
      </c>
      <c r="J24" s="762">
        <v>16.676811741121742</v>
      </c>
      <c r="K24" s="762">
        <v>16.576766515683239</v>
      </c>
      <c r="L24" s="679">
        <v>16.470384092558479</v>
      </c>
      <c r="M24" s="679">
        <v>16.360715984822239</v>
      </c>
      <c r="N24" s="679">
        <v>16.250124547438574</v>
      </c>
      <c r="O24" s="679">
        <v>16.137344189780954</v>
      </c>
      <c r="P24" s="679">
        <v>16.02683526526015</v>
      </c>
      <c r="Q24" s="679">
        <v>15.908568965331101</v>
      </c>
      <c r="R24" s="679">
        <v>15.792101619409832</v>
      </c>
      <c r="S24" s="679">
        <v>15.675892496968476</v>
      </c>
      <c r="T24" s="679">
        <v>15.560460721188891</v>
      </c>
      <c r="U24" s="679">
        <v>15.444718475444498</v>
      </c>
      <c r="V24" s="679">
        <v>15.306842309472461</v>
      </c>
      <c r="W24" s="679">
        <v>15.163308377478758</v>
      </c>
      <c r="X24" s="679">
        <v>15.019156178686661</v>
      </c>
      <c r="Y24" s="679">
        <v>14.874975566136817</v>
      </c>
      <c r="Z24" s="679">
        <v>14.733109171910591</v>
      </c>
      <c r="AA24" s="679">
        <v>14.591645428406665</v>
      </c>
      <c r="AB24" s="679">
        <v>14.449718816993956</v>
      </c>
      <c r="AC24" s="679">
        <v>14.309236618850573</v>
      </c>
      <c r="AD24" s="679">
        <v>14.169942757876226</v>
      </c>
      <c r="AE24" s="679">
        <v>14.030147489875088</v>
      </c>
      <c r="AF24" s="679">
        <v>13.890306180194813</v>
      </c>
      <c r="AG24" s="679">
        <v>13.750976398423873</v>
      </c>
      <c r="AH24" s="679">
        <v>13.612348182535687</v>
      </c>
      <c r="AI24" s="679">
        <v>13.474183856581867</v>
      </c>
      <c r="AJ24" s="451">
        <v>13.357503055541226</v>
      </c>
    </row>
    <row r="25" spans="1:36" ht="25.15" customHeight="1" x14ac:dyDescent="0.2">
      <c r="A25" s="215"/>
      <c r="B25" s="954"/>
      <c r="C25" s="768" t="s">
        <v>236</v>
      </c>
      <c r="D25" s="769" t="s">
        <v>237</v>
      </c>
      <c r="E25" s="476" t="s">
        <v>124</v>
      </c>
      <c r="F25" s="835" t="s">
        <v>214</v>
      </c>
      <c r="G25" s="835">
        <v>1</v>
      </c>
      <c r="H25" s="672">
        <v>13.382374059270559</v>
      </c>
      <c r="I25" s="762">
        <v>13.370439512082193</v>
      </c>
      <c r="J25" s="762">
        <v>13.358051713164814</v>
      </c>
      <c r="K25" s="762">
        <v>13.349295581092008</v>
      </c>
      <c r="L25" s="679">
        <v>13.335421412843061</v>
      </c>
      <c r="M25" s="679">
        <v>13.318829705010797</v>
      </c>
      <c r="N25" s="679">
        <v>13.301409300529661</v>
      </c>
      <c r="O25" s="679">
        <v>13.282104628501987</v>
      </c>
      <c r="P25" s="679">
        <v>13.264575638493362</v>
      </c>
      <c r="Q25" s="679">
        <v>13.240505105031168</v>
      </c>
      <c r="R25" s="679">
        <v>13.217780554651075</v>
      </c>
      <c r="S25" s="679">
        <v>13.195127684065891</v>
      </c>
      <c r="T25" s="679">
        <v>13.172986868112572</v>
      </c>
      <c r="U25" s="679">
        <v>13.150440414929063</v>
      </c>
      <c r="V25" s="679">
        <v>13.128368535537705</v>
      </c>
      <c r="W25" s="679">
        <v>13.101228340130973</v>
      </c>
      <c r="X25" s="679">
        <v>13.073292804181628</v>
      </c>
      <c r="Y25" s="679">
        <v>13.045060706859255</v>
      </c>
      <c r="Z25" s="679">
        <v>13.018594700999941</v>
      </c>
      <c r="AA25" s="679">
        <v>12.992232646075996</v>
      </c>
      <c r="AB25" s="679">
        <v>12.965199770811985</v>
      </c>
      <c r="AC25" s="679">
        <v>12.93920447783942</v>
      </c>
      <c r="AD25" s="679">
        <v>12.914037258571595</v>
      </c>
      <c r="AE25" s="679">
        <v>12.888165047990768</v>
      </c>
      <c r="AF25" s="679">
        <v>12.861991986178662</v>
      </c>
      <c r="AG25" s="679">
        <v>12.836030647134828</v>
      </c>
      <c r="AH25" s="679">
        <v>12.810464454796884</v>
      </c>
      <c r="AI25" s="679">
        <v>12.785077062063804</v>
      </c>
      <c r="AJ25" s="451">
        <v>12.77998317636904</v>
      </c>
    </row>
    <row r="26" spans="1:36" ht="25.15" customHeight="1" x14ac:dyDescent="0.2">
      <c r="A26" s="215"/>
      <c r="B26" s="954"/>
      <c r="C26" s="768" t="s">
        <v>238</v>
      </c>
      <c r="D26" s="769" t="s">
        <v>239</v>
      </c>
      <c r="E26" s="476" t="s">
        <v>124</v>
      </c>
      <c r="F26" s="835" t="s">
        <v>214</v>
      </c>
      <c r="G26" s="835">
        <v>1</v>
      </c>
      <c r="H26" s="672">
        <v>18.000371197941799</v>
      </c>
      <c r="I26" s="762">
        <v>17.99770655600647</v>
      </c>
      <c r="J26" s="762">
        <v>17.994427375292393</v>
      </c>
      <c r="K26" s="762">
        <v>17.996039115261127</v>
      </c>
      <c r="L26" s="679">
        <v>17.990748543974128</v>
      </c>
      <c r="M26" s="679">
        <v>17.981781115976663</v>
      </c>
      <c r="N26" s="679">
        <v>17.971680625462216</v>
      </c>
      <c r="O26" s="679">
        <v>17.959017270629037</v>
      </c>
      <c r="P26" s="679">
        <v>17.948737697053129</v>
      </c>
      <c r="Q26" s="679">
        <v>17.929584518081267</v>
      </c>
      <c r="R26" s="679">
        <v>17.912226654273187</v>
      </c>
      <c r="S26" s="679">
        <v>17.89493996332741</v>
      </c>
      <c r="T26" s="679">
        <v>17.878322280381994</v>
      </c>
      <c r="U26" s="679">
        <v>17.861128689937974</v>
      </c>
      <c r="V26" s="679">
        <v>17.844554307958649</v>
      </c>
      <c r="W26" s="679">
        <v>17.821060767423074</v>
      </c>
      <c r="X26" s="679">
        <v>17.79644916927759</v>
      </c>
      <c r="Y26" s="679">
        <v>17.771396477513221</v>
      </c>
      <c r="Z26" s="679">
        <v>17.748713782464993</v>
      </c>
      <c r="AA26" s="679">
        <v>17.726138683764681</v>
      </c>
      <c r="AB26" s="679">
        <v>17.702613556653851</v>
      </c>
      <c r="AC26" s="679">
        <v>17.680470653806804</v>
      </c>
      <c r="AD26" s="679">
        <v>17.659426616640499</v>
      </c>
      <c r="AE26" s="679">
        <v>17.637385948745468</v>
      </c>
      <c r="AF26" s="679">
        <v>17.614899868013669</v>
      </c>
      <c r="AG26" s="679">
        <v>17.592669879797956</v>
      </c>
      <c r="AH26" s="679">
        <v>17.570948152803766</v>
      </c>
      <c r="AI26" s="679">
        <v>17.549438875652342</v>
      </c>
      <c r="AJ26" s="451">
        <v>17.555773966189115</v>
      </c>
    </row>
    <row r="27" spans="1:36" ht="25.15" customHeight="1" x14ac:dyDescent="0.2">
      <c r="A27" s="215"/>
      <c r="B27" s="954"/>
      <c r="C27" s="768" t="s">
        <v>240</v>
      </c>
      <c r="D27" s="769" t="s">
        <v>241</v>
      </c>
      <c r="E27" s="476" t="s">
        <v>124</v>
      </c>
      <c r="F27" s="835" t="s">
        <v>214</v>
      </c>
      <c r="G27" s="835">
        <v>1</v>
      </c>
      <c r="H27" s="672">
        <v>1.4146253649123046</v>
      </c>
      <c r="I27" s="762">
        <v>1.4596384571570578</v>
      </c>
      <c r="J27" s="762">
        <v>1.5045712004757856</v>
      </c>
      <c r="K27" s="762">
        <v>1.5498466389586691</v>
      </c>
      <c r="L27" s="679">
        <v>1.5945593211499132</v>
      </c>
      <c r="M27" s="679">
        <v>1.6389657290653916</v>
      </c>
      <c r="N27" s="679">
        <v>1.6832629365051714</v>
      </c>
      <c r="O27" s="679">
        <v>1.7273472269935197</v>
      </c>
      <c r="P27" s="679">
        <v>1.7715865440589083</v>
      </c>
      <c r="Q27" s="679">
        <v>1.8151568347960958</v>
      </c>
      <c r="R27" s="679">
        <v>1.8588444461933658</v>
      </c>
      <c r="S27" s="679">
        <v>1.9025224855457805</v>
      </c>
      <c r="T27" s="679">
        <v>1.9462331293345236</v>
      </c>
      <c r="U27" s="679">
        <v>1.9898872889040045</v>
      </c>
      <c r="V27" s="679">
        <v>2.0330711602794418</v>
      </c>
      <c r="W27" s="679">
        <v>2.0756909036007642</v>
      </c>
      <c r="X27" s="679">
        <v>2.1181577287640425</v>
      </c>
      <c r="Y27" s="679">
        <v>2.1605199964394637</v>
      </c>
      <c r="Z27" s="679">
        <v>2.2029686540537492</v>
      </c>
      <c r="AA27" s="679">
        <v>2.2453483785045156</v>
      </c>
      <c r="AB27" s="679">
        <v>2.2875890747279648</v>
      </c>
      <c r="AC27" s="679">
        <v>2.3298462035358516</v>
      </c>
      <c r="AD27" s="679">
        <v>2.3720992093091335</v>
      </c>
      <c r="AE27" s="679">
        <v>2.414210994848407</v>
      </c>
      <c r="AF27" s="679">
        <v>2.4562189167457316</v>
      </c>
      <c r="AG27" s="679">
        <v>2.4981686195639474</v>
      </c>
      <c r="AH27" s="679">
        <v>2.54007586892723</v>
      </c>
      <c r="AI27" s="679">
        <v>2.5819216554538333</v>
      </c>
      <c r="AJ27" s="451">
        <v>2.625411939742623</v>
      </c>
    </row>
    <row r="28" spans="1:36" ht="25.15" customHeight="1" x14ac:dyDescent="0.2">
      <c r="A28" s="215"/>
      <c r="B28" s="954"/>
      <c r="C28" s="768" t="s">
        <v>830</v>
      </c>
      <c r="D28" s="769" t="s">
        <v>831</v>
      </c>
      <c r="E28" s="476" t="s">
        <v>124</v>
      </c>
      <c r="F28" s="835" t="s">
        <v>214</v>
      </c>
      <c r="G28" s="835">
        <v>1</v>
      </c>
      <c r="H28" s="672">
        <v>3.4227949492986909E-2</v>
      </c>
      <c r="I28" s="762">
        <v>-0.33402823772365764</v>
      </c>
      <c r="J28" s="762">
        <v>-0.69749438919868112</v>
      </c>
      <c r="K28" s="762">
        <v>-0.99892391514077872</v>
      </c>
      <c r="L28" s="679">
        <v>-1.3467389280235977</v>
      </c>
      <c r="M28" s="679">
        <v>-1.666036956217539</v>
      </c>
      <c r="N28" s="679">
        <v>-1.9765817544438846</v>
      </c>
      <c r="O28" s="679">
        <v>-2.1673061422373507</v>
      </c>
      <c r="P28" s="679">
        <v>-2.4765533769737544</v>
      </c>
      <c r="Q28" s="679">
        <v>-2.7171441556791365</v>
      </c>
      <c r="R28" s="679">
        <v>-2.8717346324923199</v>
      </c>
      <c r="S28" s="679">
        <v>-3.0269694114280696</v>
      </c>
      <c r="T28" s="679">
        <v>-3.1874691943688731</v>
      </c>
      <c r="U28" s="679">
        <v>-3.3436069255955658</v>
      </c>
      <c r="V28" s="679">
        <v>-3.4925012417465098</v>
      </c>
      <c r="W28" s="679">
        <v>-3.5882956514084299</v>
      </c>
      <c r="X28" s="679">
        <v>-3.7758489531664452</v>
      </c>
      <c r="Y28" s="679">
        <v>-3.86039874469202</v>
      </c>
      <c r="Z28" s="679">
        <v>-3.9635396526794295</v>
      </c>
      <c r="AA28" s="679">
        <v>-3.9678549254689415</v>
      </c>
      <c r="AB28" s="679">
        <v>-3.9652431829730972</v>
      </c>
      <c r="AC28" s="679">
        <v>-3.8735684933538437</v>
      </c>
      <c r="AD28" s="679">
        <v>-3.8906257910081194</v>
      </c>
      <c r="AE28" s="679">
        <v>-3.9003994532190802</v>
      </c>
      <c r="AF28" s="679">
        <v>-3.8071184055046103</v>
      </c>
      <c r="AG28" s="679">
        <v>-3.8161329378199582</v>
      </c>
      <c r="AH28" s="679">
        <v>-3.8293515880793052</v>
      </c>
      <c r="AI28" s="679">
        <v>-3.7445150116244577</v>
      </c>
      <c r="AJ28" s="451">
        <v>-3.7709990029655955</v>
      </c>
    </row>
    <row r="29" spans="1:36" ht="25.15" customHeight="1" x14ac:dyDescent="0.2">
      <c r="A29" s="216"/>
      <c r="B29" s="954"/>
      <c r="C29" s="668" t="s">
        <v>242</v>
      </c>
      <c r="D29" s="669" t="s">
        <v>243</v>
      </c>
      <c r="E29" s="834" t="s">
        <v>244</v>
      </c>
      <c r="F29" s="849" t="s">
        <v>214</v>
      </c>
      <c r="G29" s="849">
        <v>1</v>
      </c>
      <c r="H29" s="672">
        <f t="shared" ref="H29:AJ29" si="4">((H9+H10)*1000000)/((H56+H57)*1000)</f>
        <v>132.75461644802567</v>
      </c>
      <c r="I29" s="762">
        <f t="shared" si="4"/>
        <v>131.9453199709497</v>
      </c>
      <c r="J29" s="762">
        <f t="shared" si="4"/>
        <v>131.18890559975793</v>
      </c>
      <c r="K29" s="762">
        <f t="shared" si="4"/>
        <v>130.58297412282027</v>
      </c>
      <c r="L29" s="452">
        <f t="shared" si="4"/>
        <v>129.8330709166498</v>
      </c>
      <c r="M29" s="452">
        <f t="shared" si="4"/>
        <v>129.19579577621252</v>
      </c>
      <c r="N29" s="452">
        <f t="shared" si="4"/>
        <v>128.63268046885486</v>
      </c>
      <c r="O29" s="452">
        <f t="shared" si="4"/>
        <v>128.0867012250516</v>
      </c>
      <c r="P29" s="452">
        <f t="shared" si="4"/>
        <v>127.60015760025873</v>
      </c>
      <c r="Q29" s="452">
        <f t="shared" si="4"/>
        <v>127.13787196194238</v>
      </c>
      <c r="R29" s="452">
        <f t="shared" si="4"/>
        <v>126.72214868013516</v>
      </c>
      <c r="S29" s="452">
        <f t="shared" si="4"/>
        <v>126.34577784043644</v>
      </c>
      <c r="T29" s="452">
        <f t="shared" si="4"/>
        <v>126.01516152320501</v>
      </c>
      <c r="U29" s="452">
        <f t="shared" si="4"/>
        <v>125.71667251523071</v>
      </c>
      <c r="V29" s="452">
        <f t="shared" si="4"/>
        <v>125.17394193013979</v>
      </c>
      <c r="W29" s="452">
        <f t="shared" si="4"/>
        <v>124.62666625843137</v>
      </c>
      <c r="X29" s="452">
        <f t="shared" si="4"/>
        <v>124.09068274491531</v>
      </c>
      <c r="Y29" s="452">
        <f t="shared" si="4"/>
        <v>123.56867590715973</v>
      </c>
      <c r="Z29" s="452">
        <f t="shared" si="4"/>
        <v>123.0730959875056</v>
      </c>
      <c r="AA29" s="452">
        <f t="shared" si="4"/>
        <v>122.7034432685584</v>
      </c>
      <c r="AB29" s="452">
        <f t="shared" si="4"/>
        <v>122.35402488753891</v>
      </c>
      <c r="AC29" s="452">
        <f t="shared" si="4"/>
        <v>122.01641479521275</v>
      </c>
      <c r="AD29" s="452">
        <f t="shared" si="4"/>
        <v>121.68736145423341</v>
      </c>
      <c r="AE29" s="452">
        <f t="shared" si="4"/>
        <v>121.35925633115646</v>
      </c>
      <c r="AF29" s="452">
        <f t="shared" si="4"/>
        <v>121.03447310319194</v>
      </c>
      <c r="AG29" s="452">
        <f t="shared" si="4"/>
        <v>120.71593467632916</v>
      </c>
      <c r="AH29" s="452">
        <f t="shared" si="4"/>
        <v>120.41625387208327</v>
      </c>
      <c r="AI29" s="452">
        <f t="shared" si="4"/>
        <v>120.1214751514803</v>
      </c>
      <c r="AJ29" s="850">
        <f t="shared" si="4"/>
        <v>119.85566808725035</v>
      </c>
    </row>
    <row r="30" spans="1:36" ht="25.15" customHeight="1" x14ac:dyDescent="0.2">
      <c r="A30" s="216"/>
      <c r="B30" s="954"/>
      <c r="C30" s="768" t="s">
        <v>245</v>
      </c>
      <c r="D30" s="769" t="s">
        <v>246</v>
      </c>
      <c r="E30" s="476" t="s">
        <v>124</v>
      </c>
      <c r="F30" s="662" t="s">
        <v>75</v>
      </c>
      <c r="G30" s="662">
        <v>2</v>
      </c>
      <c r="H30" s="663">
        <v>1.7111563161160177</v>
      </c>
      <c r="I30" s="761">
        <v>1.7111563161160177</v>
      </c>
      <c r="J30" s="761">
        <v>1.7111563161160177</v>
      </c>
      <c r="K30" s="761">
        <v>1.7111563161160177</v>
      </c>
      <c r="L30" s="386">
        <v>1.7111563161160177</v>
      </c>
      <c r="M30" s="386">
        <v>1.7111563161160177</v>
      </c>
      <c r="N30" s="386">
        <v>1.7111563161160177</v>
      </c>
      <c r="O30" s="386">
        <v>1.7111563161160177</v>
      </c>
      <c r="P30" s="386">
        <v>1.7111563161160177</v>
      </c>
      <c r="Q30" s="386">
        <v>1.7111563161160177</v>
      </c>
      <c r="R30" s="386">
        <v>1.7111563161160177</v>
      </c>
      <c r="S30" s="386">
        <v>1.7111563161160177</v>
      </c>
      <c r="T30" s="386">
        <v>1.7111563161160177</v>
      </c>
      <c r="U30" s="386">
        <v>1.7111563161160177</v>
      </c>
      <c r="V30" s="386">
        <v>1.7111563161160177</v>
      </c>
      <c r="W30" s="386">
        <v>1.7111563161160177</v>
      </c>
      <c r="X30" s="386">
        <v>1.7111563161160177</v>
      </c>
      <c r="Y30" s="386">
        <v>1.7111563161160177</v>
      </c>
      <c r="Z30" s="386">
        <v>1.7111563161160177</v>
      </c>
      <c r="AA30" s="386">
        <v>1.7111563161160177</v>
      </c>
      <c r="AB30" s="386">
        <v>1.7111563161160177</v>
      </c>
      <c r="AC30" s="386">
        <v>1.7111563161160177</v>
      </c>
      <c r="AD30" s="386">
        <v>1.7111563161160177</v>
      </c>
      <c r="AE30" s="386">
        <v>1.7111563161160177</v>
      </c>
      <c r="AF30" s="386">
        <v>1.7111563161160177</v>
      </c>
      <c r="AG30" s="386">
        <v>1.7111563161160177</v>
      </c>
      <c r="AH30" s="386">
        <v>1.7111563161160177</v>
      </c>
      <c r="AI30" s="386">
        <v>1.7111563161160177</v>
      </c>
      <c r="AJ30" s="457">
        <v>1.7111563161160177</v>
      </c>
    </row>
    <row r="31" spans="1:36" ht="25.15" customHeight="1" thickBot="1" x14ac:dyDescent="0.25">
      <c r="A31" s="216"/>
      <c r="B31" s="955"/>
      <c r="C31" s="851" t="s">
        <v>247</v>
      </c>
      <c r="D31" s="852" t="s">
        <v>248</v>
      </c>
      <c r="E31" s="853" t="s">
        <v>124</v>
      </c>
      <c r="F31" s="664" t="s">
        <v>75</v>
      </c>
      <c r="G31" s="664">
        <v>2</v>
      </c>
      <c r="H31" s="665">
        <v>0.18157553742434332</v>
      </c>
      <c r="I31" s="760">
        <v>0.18157553742434332</v>
      </c>
      <c r="J31" s="760">
        <v>0.18157553742434332</v>
      </c>
      <c r="K31" s="760">
        <v>0.18157553742434332</v>
      </c>
      <c r="L31" s="666">
        <v>0.18157553742434332</v>
      </c>
      <c r="M31" s="666">
        <v>0.18157553742434332</v>
      </c>
      <c r="N31" s="666">
        <v>0.18157553742434332</v>
      </c>
      <c r="O31" s="666">
        <v>0.18157553742434332</v>
      </c>
      <c r="P31" s="666">
        <v>0.18157553742434332</v>
      </c>
      <c r="Q31" s="666">
        <v>0.18157553742434332</v>
      </c>
      <c r="R31" s="666">
        <v>0.18157553742434332</v>
      </c>
      <c r="S31" s="666">
        <v>0.18157553742434332</v>
      </c>
      <c r="T31" s="666">
        <v>0.18157553742434332</v>
      </c>
      <c r="U31" s="666">
        <v>0.18157553742434332</v>
      </c>
      <c r="V31" s="666">
        <v>0.18157553742434332</v>
      </c>
      <c r="W31" s="666">
        <v>0.18157553742434332</v>
      </c>
      <c r="X31" s="666">
        <v>0.18157553742434332</v>
      </c>
      <c r="Y31" s="666">
        <v>0.18157553742434332</v>
      </c>
      <c r="Z31" s="666">
        <v>0.18157553742434332</v>
      </c>
      <c r="AA31" s="666">
        <v>0.18157553742434332</v>
      </c>
      <c r="AB31" s="666">
        <v>0.18157553742434332</v>
      </c>
      <c r="AC31" s="666">
        <v>0.18157553742434332</v>
      </c>
      <c r="AD31" s="666">
        <v>0.18157553742434332</v>
      </c>
      <c r="AE31" s="666">
        <v>0.18157553742434332</v>
      </c>
      <c r="AF31" s="666">
        <v>0.18157553742434332</v>
      </c>
      <c r="AG31" s="666">
        <v>0.18157553742434332</v>
      </c>
      <c r="AH31" s="666">
        <v>0.18157553742434332</v>
      </c>
      <c r="AI31" s="666">
        <v>0.18157553742434332</v>
      </c>
      <c r="AJ31" s="667">
        <v>0.18157553742434332</v>
      </c>
    </row>
    <row r="32" spans="1:36" ht="25.15" customHeight="1" x14ac:dyDescent="0.2">
      <c r="A32" s="216"/>
      <c r="B32" s="956" t="s">
        <v>249</v>
      </c>
      <c r="C32" s="767" t="s">
        <v>250</v>
      </c>
      <c r="D32" s="831" t="s">
        <v>251</v>
      </c>
      <c r="E32" s="660" t="s">
        <v>124</v>
      </c>
      <c r="F32" s="661" t="s">
        <v>75</v>
      </c>
      <c r="G32" s="661">
        <v>2</v>
      </c>
      <c r="H32" s="689">
        <v>0.20917414760508901</v>
      </c>
      <c r="I32" s="759">
        <v>0.20917414760508901</v>
      </c>
      <c r="J32" s="759">
        <v>0.20917414760508901</v>
      </c>
      <c r="K32" s="759">
        <v>0.20917414760508901</v>
      </c>
      <c r="L32" s="455">
        <v>0.20917414760508901</v>
      </c>
      <c r="M32" s="455">
        <v>0.20917414760508901</v>
      </c>
      <c r="N32" s="455">
        <v>0.20917414760508901</v>
      </c>
      <c r="O32" s="455">
        <v>0.20917414760508901</v>
      </c>
      <c r="P32" s="455">
        <v>0.20917414760508901</v>
      </c>
      <c r="Q32" s="455">
        <v>0.20917414760508901</v>
      </c>
      <c r="R32" s="455">
        <v>0.20917414760508901</v>
      </c>
      <c r="S32" s="455">
        <v>0.20917414760508901</v>
      </c>
      <c r="T32" s="455">
        <v>0.20917414760508901</v>
      </c>
      <c r="U32" s="455">
        <v>0.20917414760508901</v>
      </c>
      <c r="V32" s="455">
        <v>0.20917414760508901</v>
      </c>
      <c r="W32" s="455">
        <v>0.20917414760508901</v>
      </c>
      <c r="X32" s="455">
        <v>0.20917414760508901</v>
      </c>
      <c r="Y32" s="455">
        <v>0.20917414760508901</v>
      </c>
      <c r="Z32" s="455">
        <v>0.20917414760508901</v>
      </c>
      <c r="AA32" s="455">
        <v>0.20917414760508901</v>
      </c>
      <c r="AB32" s="455">
        <v>0.20917414760508901</v>
      </c>
      <c r="AC32" s="455">
        <v>0.20917414760508901</v>
      </c>
      <c r="AD32" s="455">
        <v>0.20917414760508901</v>
      </c>
      <c r="AE32" s="455">
        <v>0.20917414760508901</v>
      </c>
      <c r="AF32" s="455">
        <v>0.20917414760508901</v>
      </c>
      <c r="AG32" s="455">
        <v>0.20917414760508901</v>
      </c>
      <c r="AH32" s="455">
        <v>0.20917414760508901</v>
      </c>
      <c r="AI32" s="455">
        <v>0.20917414760508901</v>
      </c>
      <c r="AJ32" s="456">
        <v>0.20917414760508901</v>
      </c>
    </row>
    <row r="33" spans="1:36" ht="25.15" customHeight="1" x14ac:dyDescent="0.2">
      <c r="A33" s="216"/>
      <c r="B33" s="957"/>
      <c r="C33" s="768" t="s">
        <v>252</v>
      </c>
      <c r="D33" s="769" t="s">
        <v>253</v>
      </c>
      <c r="E33" s="476" t="s">
        <v>124</v>
      </c>
      <c r="F33" s="662" t="s">
        <v>75</v>
      </c>
      <c r="G33" s="662">
        <v>2</v>
      </c>
      <c r="H33" s="663">
        <v>7.8594713030658292E-3</v>
      </c>
      <c r="I33" s="761">
        <v>7.8594713030658292E-3</v>
      </c>
      <c r="J33" s="761">
        <v>7.8594713030658292E-3</v>
      </c>
      <c r="K33" s="761">
        <v>7.8594713030658292E-3</v>
      </c>
      <c r="L33" s="386">
        <v>7.8594713030658292E-3</v>
      </c>
      <c r="M33" s="386">
        <v>7.8594713030658292E-3</v>
      </c>
      <c r="N33" s="386">
        <v>7.8594713030658292E-3</v>
      </c>
      <c r="O33" s="386">
        <v>7.8594713030658292E-3</v>
      </c>
      <c r="P33" s="386">
        <v>7.8594713030658292E-3</v>
      </c>
      <c r="Q33" s="386">
        <v>7.8594713030658292E-3</v>
      </c>
      <c r="R33" s="386">
        <v>7.8594713030658292E-3</v>
      </c>
      <c r="S33" s="386">
        <v>7.8594713030658292E-3</v>
      </c>
      <c r="T33" s="386">
        <v>7.8594713030658292E-3</v>
      </c>
      <c r="U33" s="386">
        <v>7.8594713030658292E-3</v>
      </c>
      <c r="V33" s="386">
        <v>7.8594713030658292E-3</v>
      </c>
      <c r="W33" s="386">
        <v>7.8594713030658292E-3</v>
      </c>
      <c r="X33" s="386">
        <v>7.8594713030658292E-3</v>
      </c>
      <c r="Y33" s="386">
        <v>7.8594713030658292E-3</v>
      </c>
      <c r="Z33" s="386">
        <v>7.8594713030658292E-3</v>
      </c>
      <c r="AA33" s="386">
        <v>7.8594713030658292E-3</v>
      </c>
      <c r="AB33" s="386">
        <v>7.8594713030658292E-3</v>
      </c>
      <c r="AC33" s="386">
        <v>7.8594713030658292E-3</v>
      </c>
      <c r="AD33" s="386">
        <v>7.8594713030658292E-3</v>
      </c>
      <c r="AE33" s="386">
        <v>7.8594713030658292E-3</v>
      </c>
      <c r="AF33" s="386">
        <v>7.8594713030658292E-3</v>
      </c>
      <c r="AG33" s="386">
        <v>7.8594713030658292E-3</v>
      </c>
      <c r="AH33" s="386">
        <v>7.8594713030658292E-3</v>
      </c>
      <c r="AI33" s="386">
        <v>7.8594713030658292E-3</v>
      </c>
      <c r="AJ33" s="457">
        <v>7.8594713030658292E-3</v>
      </c>
    </row>
    <row r="34" spans="1:36" ht="25.15" customHeight="1" x14ac:dyDescent="0.2">
      <c r="A34" s="216"/>
      <c r="B34" s="957"/>
      <c r="C34" s="768" t="s">
        <v>254</v>
      </c>
      <c r="D34" s="769" t="s">
        <v>255</v>
      </c>
      <c r="E34" s="476" t="s">
        <v>124</v>
      </c>
      <c r="F34" s="662" t="s">
        <v>75</v>
      </c>
      <c r="G34" s="662">
        <v>2</v>
      </c>
      <c r="H34" s="663">
        <v>1.0631179843815823</v>
      </c>
      <c r="I34" s="761">
        <v>1.0873020292164495</v>
      </c>
      <c r="J34" s="761">
        <v>1.111460314237237</v>
      </c>
      <c r="K34" s="761">
        <v>1.1356182822442535</v>
      </c>
      <c r="L34" s="386">
        <v>1.15875551694546</v>
      </c>
      <c r="M34" s="386">
        <v>1.1814546138156321</v>
      </c>
      <c r="N34" s="386">
        <v>1.2037248336555559</v>
      </c>
      <c r="O34" s="386">
        <v>1.2255484315873453</v>
      </c>
      <c r="P34" s="386">
        <v>1.2469594753043072</v>
      </c>
      <c r="Q34" s="386">
        <v>1.2679402266175344</v>
      </c>
      <c r="R34" s="386">
        <v>1.2885231199380092</v>
      </c>
      <c r="S34" s="386">
        <v>1.3087167250834295</v>
      </c>
      <c r="T34" s="386">
        <v>1.3285280661402505</v>
      </c>
      <c r="U34" s="386">
        <v>1.3479393875507271</v>
      </c>
      <c r="V34" s="386">
        <v>1.3669824583098653</v>
      </c>
      <c r="W34" s="386">
        <v>1.3856650272683364</v>
      </c>
      <c r="X34" s="386">
        <v>1.4039938139872834</v>
      </c>
      <c r="Y34" s="386">
        <v>1.4219495179488075</v>
      </c>
      <c r="Z34" s="386">
        <v>1.4395646149448613</v>
      </c>
      <c r="AA34" s="386">
        <v>1.4568453066671827</v>
      </c>
      <c r="AB34" s="386">
        <v>1.4737722982591963</v>
      </c>
      <c r="AC34" s="386">
        <v>1.4903772976063268</v>
      </c>
      <c r="AD34" s="386">
        <v>1.5066665124915903</v>
      </c>
      <c r="AE34" s="386">
        <v>1.5226461518338852</v>
      </c>
      <c r="AF34" s="386">
        <v>1.5382961512610245</v>
      </c>
      <c r="AG34" s="386">
        <v>1.5544642136716116</v>
      </c>
      <c r="AH34" s="386">
        <v>1.5703397836954542</v>
      </c>
      <c r="AI34" s="386">
        <v>1.5859275245350621</v>
      </c>
      <c r="AJ34" s="457">
        <v>1.6012336487846233</v>
      </c>
    </row>
    <row r="35" spans="1:36" ht="25.15" customHeight="1" x14ac:dyDescent="0.2">
      <c r="A35" s="216"/>
      <c r="B35" s="957"/>
      <c r="C35" s="768" t="s">
        <v>256</v>
      </c>
      <c r="D35" s="769" t="s">
        <v>257</v>
      </c>
      <c r="E35" s="476" t="s">
        <v>124</v>
      </c>
      <c r="F35" s="662" t="s">
        <v>75</v>
      </c>
      <c r="G35" s="662">
        <v>2</v>
      </c>
      <c r="H35" s="663">
        <v>1.6300366174768666</v>
      </c>
      <c r="I35" s="761">
        <v>1.6017661251672564</v>
      </c>
      <c r="J35" s="761">
        <v>1.5735228319759635</v>
      </c>
      <c r="K35" s="761">
        <v>1.545279888864669</v>
      </c>
      <c r="L35" s="386">
        <v>1.5181628994058811</v>
      </c>
      <c r="M35" s="386">
        <v>1.4915297478909684</v>
      </c>
      <c r="N35" s="386">
        <v>1.4653971195092095</v>
      </c>
      <c r="O35" s="386">
        <v>1.4397295385601612</v>
      </c>
      <c r="P35" s="386">
        <v>1.4145444553721305</v>
      </c>
      <c r="Q35" s="386">
        <v>1.3898063868579986</v>
      </c>
      <c r="R35" s="386">
        <v>1.3655076750474711</v>
      </c>
      <c r="S35" s="386">
        <v>1.3416657681861364</v>
      </c>
      <c r="T35" s="386">
        <v>1.3182459975968703</v>
      </c>
      <c r="U35" s="386">
        <v>1.295266723255025</v>
      </c>
      <c r="V35" s="386">
        <v>1.2726941100717322</v>
      </c>
      <c r="W35" s="386">
        <v>1.2505196009498627</v>
      </c>
      <c r="X35" s="386">
        <v>1.2287357754422037</v>
      </c>
      <c r="Y35" s="386">
        <v>1.2073626996318454</v>
      </c>
      <c r="Z35" s="386">
        <v>1.186365757910282</v>
      </c>
      <c r="AA35" s="386">
        <v>1.1657381017162469</v>
      </c>
      <c r="AB35" s="386">
        <v>1.1454728789400159</v>
      </c>
      <c r="AC35" s="386">
        <v>1.1255901458583277</v>
      </c>
      <c r="AD35" s="386">
        <v>1.1060561352422997</v>
      </c>
      <c r="AE35" s="386">
        <v>1.0868639905496738</v>
      </c>
      <c r="AF35" s="386">
        <v>1.0680346213919052</v>
      </c>
      <c r="AG35" s="386">
        <v>1.0495342572464645</v>
      </c>
      <c r="AH35" s="386">
        <v>1.0313568940038844</v>
      </c>
      <c r="AI35" s="386">
        <v>1.0134973820647595</v>
      </c>
      <c r="AJ35" s="457">
        <v>0.99597577276917471</v>
      </c>
    </row>
    <row r="36" spans="1:36" ht="25.15" customHeight="1" x14ac:dyDescent="0.2">
      <c r="A36" s="216"/>
      <c r="B36" s="957"/>
      <c r="C36" s="768" t="s">
        <v>258</v>
      </c>
      <c r="D36" s="769" t="s">
        <v>259</v>
      </c>
      <c r="E36" s="476" t="s">
        <v>124</v>
      </c>
      <c r="F36" s="662" t="s">
        <v>75</v>
      </c>
      <c r="G36" s="662">
        <v>2</v>
      </c>
      <c r="H36" s="663">
        <v>0.20917414760508901</v>
      </c>
      <c r="I36" s="761">
        <v>0.20917414760508901</v>
      </c>
      <c r="J36" s="761">
        <v>0.20917414760508901</v>
      </c>
      <c r="K36" s="761">
        <v>0.20917414760508901</v>
      </c>
      <c r="L36" s="386">
        <v>0.20917414760508901</v>
      </c>
      <c r="M36" s="386">
        <v>0.20917414760508901</v>
      </c>
      <c r="N36" s="386">
        <v>0.20917414760508901</v>
      </c>
      <c r="O36" s="386">
        <v>0.20917414760508901</v>
      </c>
      <c r="P36" s="386">
        <v>0.20917414760508901</v>
      </c>
      <c r="Q36" s="386">
        <v>0.20917414760508901</v>
      </c>
      <c r="R36" s="386">
        <v>0.20917414760508901</v>
      </c>
      <c r="S36" s="386">
        <v>0.20917414760508901</v>
      </c>
      <c r="T36" s="386">
        <v>0.20917414760508901</v>
      </c>
      <c r="U36" s="386">
        <v>0.20917414760508901</v>
      </c>
      <c r="V36" s="386">
        <v>0.20917414760508901</v>
      </c>
      <c r="W36" s="386">
        <v>0.20917414760508901</v>
      </c>
      <c r="X36" s="386">
        <v>0.20917414760508901</v>
      </c>
      <c r="Y36" s="386">
        <v>0.20917414760508901</v>
      </c>
      <c r="Z36" s="386">
        <v>0.20917414760508901</v>
      </c>
      <c r="AA36" s="386">
        <v>0.20917414760508901</v>
      </c>
      <c r="AB36" s="386">
        <v>0.20917414760508901</v>
      </c>
      <c r="AC36" s="386">
        <v>0.20917414760508901</v>
      </c>
      <c r="AD36" s="386">
        <v>0.20917414760508901</v>
      </c>
      <c r="AE36" s="386">
        <v>0.20917414760508901</v>
      </c>
      <c r="AF36" s="386">
        <v>0.20917414760508901</v>
      </c>
      <c r="AG36" s="386">
        <v>0.20917414760508901</v>
      </c>
      <c r="AH36" s="386">
        <v>0.20917414760508901</v>
      </c>
      <c r="AI36" s="386">
        <v>0.20917414760508901</v>
      </c>
      <c r="AJ36" s="457">
        <v>0.20917414760508901</v>
      </c>
    </row>
    <row r="37" spans="1:36" ht="25.15" customHeight="1" x14ac:dyDescent="0.2">
      <c r="A37" s="216"/>
      <c r="B37" s="957"/>
      <c r="C37" s="768" t="s">
        <v>260</v>
      </c>
      <c r="D37" s="769" t="s">
        <v>261</v>
      </c>
      <c r="E37" s="476" t="s">
        <v>124</v>
      </c>
      <c r="F37" s="662" t="s">
        <v>75</v>
      </c>
      <c r="G37" s="662">
        <v>2</v>
      </c>
      <c r="H37" s="663">
        <v>11.450637631628307</v>
      </c>
      <c r="I37" s="761">
        <v>11.39472407910305</v>
      </c>
      <c r="J37" s="761">
        <v>11.338809087273555</v>
      </c>
      <c r="K37" s="761">
        <v>11.272894062377834</v>
      </c>
      <c r="L37" s="386">
        <v>11.276873817135415</v>
      </c>
      <c r="M37" s="386">
        <v>11.280807871780157</v>
      </c>
      <c r="N37" s="386">
        <v>11.284670280321992</v>
      </c>
      <c r="O37" s="386">
        <v>11.28851426333925</v>
      </c>
      <c r="P37" s="386">
        <v>11.29228830281032</v>
      </c>
      <c r="Q37" s="386">
        <v>11.296045620011224</v>
      </c>
      <c r="R37" s="386">
        <v>11.299761438501276</v>
      </c>
      <c r="S37" s="386">
        <v>11.303409740217191</v>
      </c>
      <c r="T37" s="386">
        <v>11.307018169749636</v>
      </c>
      <c r="U37" s="386">
        <v>11.310586122681006</v>
      </c>
      <c r="V37" s="386">
        <v>11.31411566510516</v>
      </c>
      <c r="W37" s="386">
        <v>11.317607605268558</v>
      </c>
      <c r="X37" s="386">
        <v>11.321062644057271</v>
      </c>
      <c r="Y37" s="386">
        <v>11.324480015906104</v>
      </c>
      <c r="Z37" s="386">
        <v>11.327861860631614</v>
      </c>
      <c r="AA37" s="386">
        <v>11.331208825103328</v>
      </c>
      <c r="AB37" s="386">
        <v>11.334547056287544</v>
      </c>
      <c r="AC37" s="386">
        <v>11.337824790022102</v>
      </c>
      <c r="AD37" s="386">
        <v>11.341069585752866</v>
      </c>
      <c r="AE37" s="386">
        <v>11.344282091103198</v>
      </c>
      <c r="AF37" s="386">
        <v>11.347461460833827</v>
      </c>
      <c r="AG37" s="386">
        <v>11.34979376256868</v>
      </c>
      <c r="AH37" s="386">
        <v>11.352095555787418</v>
      </c>
      <c r="AI37" s="386">
        <v>11.354367326886935</v>
      </c>
      <c r="AJ37" s="457">
        <v>11.356582811932959</v>
      </c>
    </row>
    <row r="38" spans="1:36" ht="25.15" customHeight="1" x14ac:dyDescent="0.2">
      <c r="A38" s="216"/>
      <c r="B38" s="957"/>
      <c r="C38" s="668" t="s">
        <v>87</v>
      </c>
      <c r="D38" s="669" t="s">
        <v>262</v>
      </c>
      <c r="E38" s="854" t="s">
        <v>263</v>
      </c>
      <c r="F38" s="670" t="s">
        <v>75</v>
      </c>
      <c r="G38" s="670">
        <v>2</v>
      </c>
      <c r="H38" s="663">
        <f t="shared" ref="H38:AJ38" si="5">H32+H33+H34+H35+H36+H37</f>
        <v>14.57</v>
      </c>
      <c r="I38" s="761">
        <f t="shared" si="5"/>
        <v>14.509999999999998</v>
      </c>
      <c r="J38" s="761">
        <f t="shared" si="5"/>
        <v>14.45</v>
      </c>
      <c r="K38" s="761">
        <f t="shared" si="5"/>
        <v>14.379999999999999</v>
      </c>
      <c r="L38" s="453">
        <f t="shared" si="5"/>
        <v>14.38</v>
      </c>
      <c r="M38" s="453">
        <f t="shared" si="5"/>
        <v>14.38</v>
      </c>
      <c r="N38" s="453">
        <f t="shared" si="5"/>
        <v>14.38</v>
      </c>
      <c r="O38" s="453">
        <f t="shared" si="5"/>
        <v>14.38</v>
      </c>
      <c r="P38" s="453">
        <f t="shared" si="5"/>
        <v>14.380000000000003</v>
      </c>
      <c r="Q38" s="453">
        <f t="shared" si="5"/>
        <v>14.38</v>
      </c>
      <c r="R38" s="453">
        <f t="shared" si="5"/>
        <v>14.38</v>
      </c>
      <c r="S38" s="453">
        <f t="shared" si="5"/>
        <v>14.38</v>
      </c>
      <c r="T38" s="453">
        <f t="shared" si="5"/>
        <v>14.38</v>
      </c>
      <c r="U38" s="453">
        <f t="shared" si="5"/>
        <v>14.380000000000003</v>
      </c>
      <c r="V38" s="453">
        <f t="shared" si="5"/>
        <v>14.38</v>
      </c>
      <c r="W38" s="453">
        <f t="shared" si="5"/>
        <v>14.38</v>
      </c>
      <c r="X38" s="453">
        <f t="shared" si="5"/>
        <v>14.380000000000003</v>
      </c>
      <c r="Y38" s="453">
        <f t="shared" si="5"/>
        <v>14.38</v>
      </c>
      <c r="Z38" s="453">
        <f t="shared" si="5"/>
        <v>14.380000000000003</v>
      </c>
      <c r="AA38" s="453">
        <f t="shared" si="5"/>
        <v>14.380000000000003</v>
      </c>
      <c r="AB38" s="453">
        <f t="shared" si="5"/>
        <v>14.379999999999999</v>
      </c>
      <c r="AC38" s="453">
        <f t="shared" si="5"/>
        <v>14.38</v>
      </c>
      <c r="AD38" s="453">
        <f t="shared" si="5"/>
        <v>14.379999999999999</v>
      </c>
      <c r="AE38" s="453">
        <f t="shared" si="5"/>
        <v>14.38</v>
      </c>
      <c r="AF38" s="453">
        <f t="shared" si="5"/>
        <v>14.38</v>
      </c>
      <c r="AG38" s="453">
        <f t="shared" si="5"/>
        <v>14.379999999999999</v>
      </c>
      <c r="AH38" s="453">
        <f t="shared" si="5"/>
        <v>14.38</v>
      </c>
      <c r="AI38" s="453">
        <f t="shared" si="5"/>
        <v>14.38</v>
      </c>
      <c r="AJ38" s="671">
        <f t="shared" si="5"/>
        <v>14.38</v>
      </c>
    </row>
    <row r="39" spans="1:36" ht="25.15" customHeight="1" thickBot="1" x14ac:dyDescent="0.25">
      <c r="A39" s="216"/>
      <c r="B39" s="958"/>
      <c r="C39" s="816" t="s">
        <v>264</v>
      </c>
      <c r="D39" s="855" t="s">
        <v>262</v>
      </c>
      <c r="E39" s="856" t="s">
        <v>265</v>
      </c>
      <c r="F39" s="819" t="s">
        <v>266</v>
      </c>
      <c r="G39" s="819">
        <v>2</v>
      </c>
      <c r="H39" s="665">
        <f>(H38*1000000)/(H53*1000)</f>
        <v>132.45475032229129</v>
      </c>
      <c r="I39" s="760">
        <f t="shared" ref="I39:AJ39" si="6">(I38*1000000)/(I53*1000)</f>
        <v>130.83542183539237</v>
      </c>
      <c r="J39" s="760">
        <f t="shared" si="6"/>
        <v>129.22246714297953</v>
      </c>
      <c r="K39" s="760">
        <f t="shared" si="6"/>
        <v>127.4870970537623</v>
      </c>
      <c r="L39" s="697">
        <f t="shared" si="6"/>
        <v>126.50017520370992</v>
      </c>
      <c r="M39" s="697">
        <f t="shared" si="6"/>
        <v>125.55247222751743</v>
      </c>
      <c r="N39" s="697">
        <f t="shared" si="6"/>
        <v>124.66528777612548</v>
      </c>
      <c r="O39" s="697">
        <f t="shared" si="6"/>
        <v>123.79498700116621</v>
      </c>
      <c r="P39" s="697">
        <f t="shared" si="6"/>
        <v>122.93794400510383</v>
      </c>
      <c r="Q39" s="697">
        <f t="shared" si="6"/>
        <v>122.20935213637216</v>
      </c>
      <c r="R39" s="697">
        <f t="shared" si="6"/>
        <v>121.46583052774282</v>
      </c>
      <c r="S39" s="697">
        <f t="shared" si="6"/>
        <v>120.73130019247752</v>
      </c>
      <c r="T39" s="697">
        <f t="shared" si="6"/>
        <v>120.00559902126101</v>
      </c>
      <c r="U39" s="697">
        <f t="shared" si="6"/>
        <v>119.28856877848173</v>
      </c>
      <c r="V39" s="697">
        <f t="shared" si="6"/>
        <v>118.58005498721356</v>
      </c>
      <c r="W39" s="857">
        <f t="shared" si="6"/>
        <v>117.99881674956653</v>
      </c>
      <c r="X39" s="857">
        <f t="shared" si="6"/>
        <v>117.42324767662701</v>
      </c>
      <c r="Y39" s="857">
        <f t="shared" si="6"/>
        <v>116.85326523356679</v>
      </c>
      <c r="Z39" s="857">
        <f t="shared" si="6"/>
        <v>116.28878847989911</v>
      </c>
      <c r="AA39" s="857">
        <f t="shared" si="6"/>
        <v>115.7297380311653</v>
      </c>
      <c r="AB39" s="857">
        <f t="shared" si="6"/>
        <v>115.17398920999183</v>
      </c>
      <c r="AC39" s="857">
        <f t="shared" si="6"/>
        <v>114.62355140863127</v>
      </c>
      <c r="AD39" s="857">
        <f t="shared" si="6"/>
        <v>114.07834886127891</v>
      </c>
      <c r="AE39" s="857">
        <f t="shared" si="6"/>
        <v>113.53830723641852</v>
      </c>
      <c r="AF39" s="857">
        <f t="shared" si="6"/>
        <v>113.00335360304263</v>
      </c>
      <c r="AG39" s="857">
        <f t="shared" si="6"/>
        <v>112.4734163978234</v>
      </c>
      <c r="AH39" s="857">
        <f t="shared" si="6"/>
        <v>111.94842539320226</v>
      </c>
      <c r="AI39" s="857">
        <f t="shared" si="6"/>
        <v>111.42831166636888</v>
      </c>
      <c r="AJ39" s="858">
        <f t="shared" si="6"/>
        <v>110.91300756910087</v>
      </c>
    </row>
    <row r="40" spans="1:36" ht="25.15" customHeight="1" x14ac:dyDescent="0.2">
      <c r="A40" s="217"/>
      <c r="B40" s="953" t="s">
        <v>267</v>
      </c>
      <c r="C40" s="771" t="s">
        <v>268</v>
      </c>
      <c r="D40" s="772" t="s">
        <v>269</v>
      </c>
      <c r="E40" s="859" t="s">
        <v>270</v>
      </c>
      <c r="F40" s="688" t="s">
        <v>271</v>
      </c>
      <c r="G40" s="688">
        <v>2</v>
      </c>
      <c r="H40" s="689">
        <v>5.0122309589041096</v>
      </c>
      <c r="I40" s="759">
        <v>5.0327848033418761</v>
      </c>
      <c r="J40" s="759">
        <v>5.05333986744309</v>
      </c>
      <c r="K40" s="759">
        <v>5.0738961455449854</v>
      </c>
      <c r="L40" s="455">
        <v>5.0944536320335221</v>
      </c>
      <c r="M40" s="455">
        <v>5.1150123213427738</v>
      </c>
      <c r="N40" s="455">
        <v>5.1355722079543336</v>
      </c>
      <c r="O40" s="455">
        <v>5.1561332863967149</v>
      </c>
      <c r="P40" s="455">
        <v>5.1766955512447739</v>
      </c>
      <c r="Q40" s="455">
        <v>5.1972589971191372</v>
      </c>
      <c r="R40" s="455">
        <v>5.2178236186856424</v>
      </c>
      <c r="S40" s="455">
        <v>5.2383894106547775</v>
      </c>
      <c r="T40" s="455">
        <v>5.2589563677811455</v>
      </c>
      <c r="U40" s="455">
        <v>5.279524484862919</v>
      </c>
      <c r="V40" s="455">
        <v>5.3000937567413207</v>
      </c>
      <c r="W40" s="455">
        <v>5.3206641783000972</v>
      </c>
      <c r="X40" s="455">
        <v>5.341235744465016</v>
      </c>
      <c r="Y40" s="455">
        <v>5.3618084502033563</v>
      </c>
      <c r="Z40" s="455">
        <v>5.3823822905234175</v>
      </c>
      <c r="AA40" s="455">
        <v>5.4029572604740306</v>
      </c>
      <c r="AB40" s="455">
        <v>5.4235333551440803</v>
      </c>
      <c r="AC40" s="455">
        <v>5.4441105696620298</v>
      </c>
      <c r="AD40" s="455">
        <v>5.4646888991954583</v>
      </c>
      <c r="AE40" s="455">
        <v>5.4852683389506049</v>
      </c>
      <c r="AF40" s="455">
        <v>5.5058488841719138</v>
      </c>
      <c r="AG40" s="455">
        <v>5.5264305301415941</v>
      </c>
      <c r="AH40" s="455">
        <v>5.5470132721791812</v>
      </c>
      <c r="AI40" s="455">
        <v>5.5675971056411075</v>
      </c>
      <c r="AJ40" s="456">
        <v>5.5881820259202737</v>
      </c>
    </row>
    <row r="41" spans="1:36" ht="25.15" customHeight="1" x14ac:dyDescent="0.2">
      <c r="A41" s="217"/>
      <c r="B41" s="959"/>
      <c r="C41" s="773" t="s">
        <v>272</v>
      </c>
      <c r="D41" s="774" t="s">
        <v>273</v>
      </c>
      <c r="E41" s="687" t="s">
        <v>270</v>
      </c>
      <c r="F41" s="690" t="s">
        <v>271</v>
      </c>
      <c r="G41" s="690">
        <v>2</v>
      </c>
      <c r="H41" s="663">
        <v>0.28429904109589044</v>
      </c>
      <c r="I41" s="761">
        <v>0.27960710321325827</v>
      </c>
      <c r="J41" s="761">
        <v>0.27491516533062604</v>
      </c>
      <c r="K41" s="761">
        <v>0.27022322744799387</v>
      </c>
      <c r="L41" s="386">
        <v>0.26553128956536165</v>
      </c>
      <c r="M41" s="386">
        <v>0.26083935168272943</v>
      </c>
      <c r="N41" s="386">
        <v>0.25614741380009726</v>
      </c>
      <c r="O41" s="386">
        <v>0.25145547591746503</v>
      </c>
      <c r="P41" s="386">
        <v>0.24676353803483284</v>
      </c>
      <c r="Q41" s="386">
        <v>0.24207160015220064</v>
      </c>
      <c r="R41" s="386">
        <v>0.23737966226956841</v>
      </c>
      <c r="S41" s="386">
        <v>0.23268772438693622</v>
      </c>
      <c r="T41" s="386">
        <v>0.22799578650430402</v>
      </c>
      <c r="U41" s="386">
        <v>0.22330384862167182</v>
      </c>
      <c r="V41" s="386">
        <v>0.21861191073903963</v>
      </c>
      <c r="W41" s="386">
        <v>0.21391997285640743</v>
      </c>
      <c r="X41" s="386">
        <v>0.20922803497377526</v>
      </c>
      <c r="Y41" s="386">
        <v>0.20453609709114307</v>
      </c>
      <c r="Z41" s="386">
        <v>0.1998441592085109</v>
      </c>
      <c r="AA41" s="386">
        <v>0.1951522213258787</v>
      </c>
      <c r="AB41" s="386">
        <v>0.19046028344324653</v>
      </c>
      <c r="AC41" s="386">
        <v>0.18576834556061436</v>
      </c>
      <c r="AD41" s="386">
        <v>0.18107640767798219</v>
      </c>
      <c r="AE41" s="386">
        <v>0.17638446979535002</v>
      </c>
      <c r="AF41" s="386">
        <v>0.17169253191271783</v>
      </c>
      <c r="AG41" s="386">
        <v>0.16700059403008566</v>
      </c>
      <c r="AH41" s="386">
        <v>0.16230865614745346</v>
      </c>
      <c r="AI41" s="386">
        <v>0.15761671826482127</v>
      </c>
      <c r="AJ41" s="457">
        <v>0.15292478038218907</v>
      </c>
    </row>
    <row r="42" spans="1:36" ht="25.15" customHeight="1" x14ac:dyDescent="0.2">
      <c r="A42" s="217"/>
      <c r="B42" s="959"/>
      <c r="C42" s="773" t="s">
        <v>274</v>
      </c>
      <c r="D42" s="774" t="s">
        <v>275</v>
      </c>
      <c r="E42" s="687" t="s">
        <v>276</v>
      </c>
      <c r="F42" s="690" t="s">
        <v>271</v>
      </c>
      <c r="G42" s="690">
        <v>2</v>
      </c>
      <c r="H42" s="663">
        <v>1.70092</v>
      </c>
      <c r="I42" s="761">
        <v>1.70092</v>
      </c>
      <c r="J42" s="761">
        <v>1.70092</v>
      </c>
      <c r="K42" s="761">
        <v>1.70092</v>
      </c>
      <c r="L42" s="386">
        <v>1.70092</v>
      </c>
      <c r="M42" s="386">
        <v>1.70092</v>
      </c>
      <c r="N42" s="386">
        <v>1.70092</v>
      </c>
      <c r="O42" s="386">
        <v>1.70092</v>
      </c>
      <c r="P42" s="386">
        <v>1.70092</v>
      </c>
      <c r="Q42" s="386">
        <v>1.70092</v>
      </c>
      <c r="R42" s="386">
        <v>1.70092</v>
      </c>
      <c r="S42" s="386">
        <v>1.70092</v>
      </c>
      <c r="T42" s="386">
        <v>1.70092</v>
      </c>
      <c r="U42" s="386">
        <v>1.70092</v>
      </c>
      <c r="V42" s="386">
        <v>1.70092</v>
      </c>
      <c r="W42" s="386">
        <v>1.70092</v>
      </c>
      <c r="X42" s="386">
        <v>1.70092</v>
      </c>
      <c r="Y42" s="386">
        <v>1.70092</v>
      </c>
      <c r="Z42" s="386">
        <v>1.70092</v>
      </c>
      <c r="AA42" s="386">
        <v>1.70092</v>
      </c>
      <c r="AB42" s="386">
        <v>1.70092</v>
      </c>
      <c r="AC42" s="386">
        <v>1.70092</v>
      </c>
      <c r="AD42" s="386">
        <v>1.70092</v>
      </c>
      <c r="AE42" s="386">
        <v>1.70092</v>
      </c>
      <c r="AF42" s="386">
        <v>1.70092</v>
      </c>
      <c r="AG42" s="386">
        <v>1.70092</v>
      </c>
      <c r="AH42" s="386">
        <v>1.70092</v>
      </c>
      <c r="AI42" s="386">
        <v>1.70092</v>
      </c>
      <c r="AJ42" s="457">
        <v>1.70092</v>
      </c>
    </row>
    <row r="43" spans="1:36" ht="25.15" customHeight="1" x14ac:dyDescent="0.25">
      <c r="A43" s="218"/>
      <c r="B43" s="959"/>
      <c r="C43" s="810" t="s">
        <v>277</v>
      </c>
      <c r="D43" s="860" t="s">
        <v>278</v>
      </c>
      <c r="E43" s="812" t="s">
        <v>279</v>
      </c>
      <c r="F43" s="849" t="s">
        <v>271</v>
      </c>
      <c r="G43" s="849">
        <v>2</v>
      </c>
      <c r="H43" s="663">
        <v>39.596166986301377</v>
      </c>
      <c r="I43" s="761">
        <f>H43+SUM(I44:I49)</f>
        <v>41.532379794536325</v>
      </c>
      <c r="J43" s="761">
        <f t="shared" ref="J43:AJ43" si="7">I43+SUM(J44:J49)</f>
        <v>43.483952102255159</v>
      </c>
      <c r="K43" s="761">
        <f t="shared" si="7"/>
        <v>45.486867613797287</v>
      </c>
      <c r="L43" s="453">
        <f t="shared" si="7"/>
        <v>47.354403475502878</v>
      </c>
      <c r="M43" s="453">
        <f>L43+SUM(M44:M49)</f>
        <v>49.180554444092706</v>
      </c>
      <c r="N43" s="453">
        <f t="shared" si="7"/>
        <v>50.944794485775766</v>
      </c>
      <c r="O43" s="453">
        <f t="shared" si="7"/>
        <v>52.686271635283923</v>
      </c>
      <c r="P43" s="453">
        <f t="shared" si="7"/>
        <v>54.408419420275941</v>
      </c>
      <c r="Q43" s="453">
        <f t="shared" si="7"/>
        <v>56.000552007763545</v>
      </c>
      <c r="R43" s="453">
        <f t="shared" si="7"/>
        <v>57.598095757229075</v>
      </c>
      <c r="S43" s="453">
        <f t="shared" si="7"/>
        <v>59.178582444558089</v>
      </c>
      <c r="T43" s="453">
        <f t="shared" si="7"/>
        <v>60.742345955826089</v>
      </c>
      <c r="U43" s="453">
        <f t="shared" si="7"/>
        <v>62.289747666235868</v>
      </c>
      <c r="V43" s="453">
        <f t="shared" si="7"/>
        <v>63.821086999669006</v>
      </c>
      <c r="W43" s="453">
        <f t="shared" si="7"/>
        <v>65.214161890617703</v>
      </c>
      <c r="X43" s="453">
        <f t="shared" si="7"/>
        <v>66.591872353989075</v>
      </c>
      <c r="Y43" s="453">
        <f t="shared" si="7"/>
        <v>67.954506774491392</v>
      </c>
      <c r="Z43" s="453">
        <f t="shared" si="7"/>
        <v>69.302383852406024</v>
      </c>
      <c r="AA43" s="453">
        <f t="shared" si="7"/>
        <v>70.635789513094949</v>
      </c>
      <c r="AB43" s="453">
        <f t="shared" si="7"/>
        <v>71.957219712228152</v>
      </c>
      <c r="AC43" s="453">
        <f t="shared" si="7"/>
        <v>73.264746850644002</v>
      </c>
      <c r="AD43" s="453">
        <f t="shared" si="7"/>
        <v>74.558653630540391</v>
      </c>
      <c r="AE43" s="453">
        <f t="shared" si="7"/>
        <v>75.839221690071128</v>
      </c>
      <c r="AF43" s="453">
        <f t="shared" si="7"/>
        <v>77.106700209623952</v>
      </c>
      <c r="AG43" s="453">
        <f t="shared" si="7"/>
        <v>78.361368811987489</v>
      </c>
      <c r="AH43" s="453">
        <f t="shared" si="7"/>
        <v>79.603474736016238</v>
      </c>
      <c r="AI43" s="453">
        <f t="shared" si="7"/>
        <v>80.833232926831187</v>
      </c>
      <c r="AJ43" s="671">
        <f t="shared" si="7"/>
        <v>82.05092021064074</v>
      </c>
    </row>
    <row r="44" spans="1:36" ht="25.15" customHeight="1" x14ac:dyDescent="0.2">
      <c r="A44" s="219"/>
      <c r="B44" s="959"/>
      <c r="C44" s="773" t="s">
        <v>280</v>
      </c>
      <c r="D44" s="775" t="s">
        <v>281</v>
      </c>
      <c r="E44" s="687" t="s">
        <v>282</v>
      </c>
      <c r="F44" s="690" t="s">
        <v>271</v>
      </c>
      <c r="G44" s="690">
        <v>2</v>
      </c>
      <c r="H44" s="663">
        <v>0.83350896753855053</v>
      </c>
      <c r="I44" s="761">
        <v>0.94100246030046431</v>
      </c>
      <c r="J44" s="761">
        <v>0.95707022806754571</v>
      </c>
      <c r="K44" s="761">
        <v>1.0090674774563717</v>
      </c>
      <c r="L44" s="386">
        <v>0.91515659352438483</v>
      </c>
      <c r="M44" s="386">
        <v>0.89234323280518946</v>
      </c>
      <c r="N44" s="386">
        <v>0.84862588736002176</v>
      </c>
      <c r="O44" s="386">
        <v>0.84366508233449256</v>
      </c>
      <c r="P44" s="386">
        <v>0.84174515185104792</v>
      </c>
      <c r="Q44" s="386">
        <v>0.72902040175434191</v>
      </c>
      <c r="R44" s="386">
        <v>0.75116533548524422</v>
      </c>
      <c r="S44" s="386">
        <v>0.75050044557925322</v>
      </c>
      <c r="T44" s="386">
        <v>0.74984963377080927</v>
      </c>
      <c r="U44" s="386">
        <v>0.74921250540042461</v>
      </c>
      <c r="V44" s="386">
        <v>0.7485886795420702</v>
      </c>
      <c r="W44" s="386">
        <v>0.62585860421486539</v>
      </c>
      <c r="X44" s="386">
        <v>0.62534667477270156</v>
      </c>
      <c r="Y44" s="386">
        <v>0.62484354951833665</v>
      </c>
      <c r="Z44" s="386">
        <v>0.62434902771598355</v>
      </c>
      <c r="AA44" s="386">
        <v>0.62386291431852625</v>
      </c>
      <c r="AB44" s="386">
        <v>0.62558537055964547</v>
      </c>
      <c r="AC44" s="386">
        <v>0.62511409866890244</v>
      </c>
      <c r="AD44" s="386">
        <v>0.62465073289996509</v>
      </c>
      <c r="AE44" s="386">
        <v>0.62419509739070778</v>
      </c>
      <c r="AF44" s="386">
        <v>0.62374702114172764</v>
      </c>
      <c r="AG44" s="386">
        <v>0.62330633785594547</v>
      </c>
      <c r="AH44" s="386">
        <v>0.62287288578423616</v>
      </c>
      <c r="AI44" s="386">
        <v>0.62244650757700581</v>
      </c>
      <c r="AJ44" s="457">
        <v>0.62202705014138704</v>
      </c>
    </row>
    <row r="45" spans="1:36" ht="25.15" customHeight="1" x14ac:dyDescent="0.2">
      <c r="A45" s="219"/>
      <c r="B45" s="959"/>
      <c r="C45" s="773" t="s">
        <v>283</v>
      </c>
      <c r="D45" s="775" t="s">
        <v>284</v>
      </c>
      <c r="E45" s="687" t="s">
        <v>285</v>
      </c>
      <c r="F45" s="690" t="s">
        <v>271</v>
      </c>
      <c r="G45" s="690">
        <v>2</v>
      </c>
      <c r="H45" s="663">
        <v>1.1559999999999999</v>
      </c>
      <c r="I45" s="761">
        <v>1.0162645289563097</v>
      </c>
      <c r="J45" s="761">
        <v>1.0151491358053299</v>
      </c>
      <c r="K45" s="761">
        <v>1.0140668362284404</v>
      </c>
      <c r="L45" s="386">
        <v>0.97226892433758982</v>
      </c>
      <c r="M45" s="386">
        <v>0.95336091169363135</v>
      </c>
      <c r="N45" s="386">
        <v>0.93487680609030033</v>
      </c>
      <c r="O45" s="386">
        <v>0.91676308174836141</v>
      </c>
      <c r="P45" s="386">
        <v>0.89904729201514599</v>
      </c>
      <c r="Q45" s="386">
        <v>0.88164509505830024</v>
      </c>
      <c r="R45" s="386">
        <v>0.86461179562216417</v>
      </c>
      <c r="S45" s="386">
        <v>0.8479604166753415</v>
      </c>
      <c r="T45" s="386">
        <v>0.83163433403981979</v>
      </c>
      <c r="U45" s="386">
        <v>0.81566127764472551</v>
      </c>
      <c r="V45" s="386">
        <v>0.79997952859121502</v>
      </c>
      <c r="W45" s="386">
        <v>0.78452328907495028</v>
      </c>
      <c r="X45" s="386">
        <v>0.76947121571914978</v>
      </c>
      <c r="Y45" s="386">
        <v>0.75470215518832806</v>
      </c>
      <c r="Z45" s="386">
        <v>0.74024654553469915</v>
      </c>
      <c r="AA45" s="386">
        <v>0.72607173084701571</v>
      </c>
      <c r="AB45" s="386">
        <v>0.71218030973251367</v>
      </c>
      <c r="AC45" s="386">
        <v>0.69856479599417798</v>
      </c>
      <c r="AD45" s="386">
        <v>0.68522716052621035</v>
      </c>
      <c r="AE45" s="386">
        <v>0.67216644658700897</v>
      </c>
      <c r="AF45" s="386">
        <v>0.6593503007458712</v>
      </c>
      <c r="AG45" s="386">
        <v>0.64680926687005924</v>
      </c>
      <c r="AH45" s="386">
        <v>0.63451105971682409</v>
      </c>
      <c r="AI45" s="386">
        <v>0.62242348155960281</v>
      </c>
      <c r="AJ45" s="457">
        <v>0.61060850689565993</v>
      </c>
    </row>
    <row r="46" spans="1:36" ht="25.15" customHeight="1" x14ac:dyDescent="0.2">
      <c r="A46" s="219"/>
      <c r="B46" s="959"/>
      <c r="C46" s="773" t="s">
        <v>286</v>
      </c>
      <c r="D46" s="774" t="s">
        <v>287</v>
      </c>
      <c r="E46" s="687" t="s">
        <v>288</v>
      </c>
      <c r="F46" s="690" t="s">
        <v>271</v>
      </c>
      <c r="G46" s="690">
        <v>2</v>
      </c>
      <c r="H46" s="663">
        <v>0</v>
      </c>
      <c r="I46" s="761">
        <v>0</v>
      </c>
      <c r="J46" s="761">
        <v>0</v>
      </c>
      <c r="K46" s="761">
        <v>0</v>
      </c>
      <c r="L46" s="386">
        <v>0</v>
      </c>
      <c r="M46" s="386">
        <v>0</v>
      </c>
      <c r="N46" s="386">
        <v>0</v>
      </c>
      <c r="O46" s="386">
        <v>0</v>
      </c>
      <c r="P46" s="386">
        <v>0</v>
      </c>
      <c r="Q46" s="386">
        <v>0</v>
      </c>
      <c r="R46" s="386">
        <v>0</v>
      </c>
      <c r="S46" s="386">
        <v>0</v>
      </c>
      <c r="T46" s="386">
        <v>0</v>
      </c>
      <c r="U46" s="386">
        <v>0</v>
      </c>
      <c r="V46" s="386">
        <v>0</v>
      </c>
      <c r="W46" s="386">
        <v>0</v>
      </c>
      <c r="X46" s="386">
        <v>0</v>
      </c>
      <c r="Y46" s="386">
        <v>0</v>
      </c>
      <c r="Z46" s="386">
        <v>0</v>
      </c>
      <c r="AA46" s="386">
        <v>0</v>
      </c>
      <c r="AB46" s="386">
        <v>0</v>
      </c>
      <c r="AC46" s="386">
        <v>0</v>
      </c>
      <c r="AD46" s="386">
        <v>0</v>
      </c>
      <c r="AE46" s="386">
        <v>0</v>
      </c>
      <c r="AF46" s="386">
        <v>0</v>
      </c>
      <c r="AG46" s="386">
        <v>0</v>
      </c>
      <c r="AH46" s="386">
        <v>0</v>
      </c>
      <c r="AI46" s="386">
        <v>0</v>
      </c>
      <c r="AJ46" s="457">
        <v>0</v>
      </c>
    </row>
    <row r="47" spans="1:36" ht="25.15" customHeight="1" x14ac:dyDescent="0.2">
      <c r="A47" s="219"/>
      <c r="B47" s="959"/>
      <c r="C47" s="773" t="s">
        <v>289</v>
      </c>
      <c r="D47" s="774" t="s">
        <v>290</v>
      </c>
      <c r="E47" s="687" t="s">
        <v>291</v>
      </c>
      <c r="F47" s="690" t="s">
        <v>271</v>
      </c>
      <c r="G47" s="690">
        <v>2</v>
      </c>
      <c r="H47" s="663">
        <v>0</v>
      </c>
      <c r="I47" s="761">
        <v>0</v>
      </c>
      <c r="J47" s="761">
        <v>0</v>
      </c>
      <c r="K47" s="761">
        <v>0</v>
      </c>
      <c r="L47" s="386">
        <v>0</v>
      </c>
      <c r="M47" s="386">
        <v>0</v>
      </c>
      <c r="N47" s="386">
        <v>0</v>
      </c>
      <c r="O47" s="386">
        <v>0</v>
      </c>
      <c r="P47" s="386">
        <v>0</v>
      </c>
      <c r="Q47" s="386">
        <v>0</v>
      </c>
      <c r="R47" s="386">
        <v>0</v>
      </c>
      <c r="S47" s="386">
        <v>0</v>
      </c>
      <c r="T47" s="386">
        <v>0</v>
      </c>
      <c r="U47" s="386">
        <v>0</v>
      </c>
      <c r="V47" s="386">
        <v>0</v>
      </c>
      <c r="W47" s="386">
        <v>0</v>
      </c>
      <c r="X47" s="386">
        <v>0</v>
      </c>
      <c r="Y47" s="386">
        <v>0</v>
      </c>
      <c r="Z47" s="386">
        <v>0</v>
      </c>
      <c r="AA47" s="386">
        <v>0</v>
      </c>
      <c r="AB47" s="386">
        <v>0</v>
      </c>
      <c r="AC47" s="386">
        <v>0</v>
      </c>
      <c r="AD47" s="386">
        <v>0</v>
      </c>
      <c r="AE47" s="386">
        <v>0</v>
      </c>
      <c r="AF47" s="386">
        <v>0</v>
      </c>
      <c r="AG47" s="386">
        <v>0</v>
      </c>
      <c r="AH47" s="386">
        <v>0</v>
      </c>
      <c r="AI47" s="386">
        <v>0</v>
      </c>
      <c r="AJ47" s="457">
        <v>0</v>
      </c>
    </row>
    <row r="48" spans="1:36" ht="25.15" customHeight="1" x14ac:dyDescent="0.2">
      <c r="A48" s="219"/>
      <c r="B48" s="959"/>
      <c r="C48" s="773" t="s">
        <v>292</v>
      </c>
      <c r="D48" s="774" t="s">
        <v>293</v>
      </c>
      <c r="E48" s="687" t="s">
        <v>294</v>
      </c>
      <c r="F48" s="690" t="s">
        <v>271</v>
      </c>
      <c r="G48" s="690">
        <v>2</v>
      </c>
      <c r="H48" s="663">
        <v>0</v>
      </c>
      <c r="I48" s="761">
        <v>0</v>
      </c>
      <c r="J48" s="761">
        <v>0</v>
      </c>
      <c r="K48" s="761">
        <v>0</v>
      </c>
      <c r="L48" s="386">
        <v>0</v>
      </c>
      <c r="M48" s="386">
        <v>0</v>
      </c>
      <c r="N48" s="386">
        <v>0</v>
      </c>
      <c r="O48" s="386">
        <v>0</v>
      </c>
      <c r="P48" s="386">
        <v>0</v>
      </c>
      <c r="Q48" s="386">
        <v>0</v>
      </c>
      <c r="R48" s="386">
        <v>0</v>
      </c>
      <c r="S48" s="386">
        <v>0</v>
      </c>
      <c r="T48" s="386">
        <v>0</v>
      </c>
      <c r="U48" s="386">
        <v>0</v>
      </c>
      <c r="V48" s="386">
        <v>0</v>
      </c>
      <c r="W48" s="386">
        <v>0</v>
      </c>
      <c r="X48" s="386">
        <v>0</v>
      </c>
      <c r="Y48" s="386">
        <v>0</v>
      </c>
      <c r="Z48" s="386">
        <v>0</v>
      </c>
      <c r="AA48" s="386">
        <v>0</v>
      </c>
      <c r="AB48" s="386">
        <v>0</v>
      </c>
      <c r="AC48" s="386">
        <v>0</v>
      </c>
      <c r="AD48" s="386">
        <v>0</v>
      </c>
      <c r="AE48" s="386">
        <v>0</v>
      </c>
      <c r="AF48" s="386">
        <v>0</v>
      </c>
      <c r="AG48" s="386">
        <v>0</v>
      </c>
      <c r="AH48" s="386">
        <v>0</v>
      </c>
      <c r="AI48" s="386">
        <v>0</v>
      </c>
      <c r="AJ48" s="457">
        <v>0</v>
      </c>
    </row>
    <row r="49" spans="1:36" ht="25.15" customHeight="1" x14ac:dyDescent="0.2">
      <c r="A49" s="219"/>
      <c r="B49" s="959"/>
      <c r="C49" s="773" t="s">
        <v>295</v>
      </c>
      <c r="D49" s="774" t="s">
        <v>296</v>
      </c>
      <c r="E49" s="687" t="s">
        <v>297</v>
      </c>
      <c r="F49" s="690" t="s">
        <v>271</v>
      </c>
      <c r="G49" s="690">
        <v>2</v>
      </c>
      <c r="H49" s="663">
        <v>0</v>
      </c>
      <c r="I49" s="761">
        <v>-2.1054181021827389E-2</v>
      </c>
      <c r="J49" s="761">
        <v>-2.0647056154040912E-2</v>
      </c>
      <c r="K49" s="761">
        <v>-2.021880214268458E-2</v>
      </c>
      <c r="L49" s="386">
        <v>-1.9889656156381535E-2</v>
      </c>
      <c r="M49" s="386">
        <v>-1.9553175908993581E-2</v>
      </c>
      <c r="N49" s="386">
        <v>-1.9262651767261559E-2</v>
      </c>
      <c r="O49" s="386">
        <v>-1.8951014574697184E-2</v>
      </c>
      <c r="P49" s="386">
        <v>-1.8644658874174637E-2</v>
      </c>
      <c r="Q49" s="386">
        <v>-1.8532909325040238E-2</v>
      </c>
      <c r="R49" s="386">
        <v>-1.8233381641875893E-2</v>
      </c>
      <c r="S49" s="386">
        <v>-1.7974174925577246E-2</v>
      </c>
      <c r="T49" s="386">
        <v>-1.7720456542629107E-2</v>
      </c>
      <c r="U49" s="386">
        <v>-1.7472072635369842E-2</v>
      </c>
      <c r="V49" s="386">
        <v>-1.7228874700143934E-2</v>
      </c>
      <c r="W49" s="386">
        <v>-1.730700234111282E-2</v>
      </c>
      <c r="X49" s="386">
        <v>-1.7107427120485227E-2</v>
      </c>
      <c r="Y49" s="386">
        <v>-1.6911284204346885E-2</v>
      </c>
      <c r="Z49" s="386">
        <v>-1.6718495336048363E-2</v>
      </c>
      <c r="AA49" s="386">
        <v>-1.6528984476623008E-2</v>
      </c>
      <c r="AB49" s="386">
        <v>-1.6335481158952461E-2</v>
      </c>
      <c r="AC49" s="386">
        <v>-1.615175624722906E-2</v>
      </c>
      <c r="AD49" s="386">
        <v>-1.5971113529783906E-2</v>
      </c>
      <c r="AE49" s="386">
        <v>-1.5793484446985532E-2</v>
      </c>
      <c r="AF49" s="386">
        <v>-1.5618802334778593E-2</v>
      </c>
      <c r="AG49" s="386">
        <v>-1.5447002362474449E-2</v>
      </c>
      <c r="AH49" s="386">
        <v>-1.5278021472317051E-2</v>
      </c>
      <c r="AI49" s="386">
        <v>-1.5111798321653623E-2</v>
      </c>
      <c r="AJ49" s="457">
        <v>-1.4948273227491881E-2</v>
      </c>
    </row>
    <row r="50" spans="1:36" ht="25.15" customHeight="1" x14ac:dyDescent="0.2">
      <c r="A50" s="219"/>
      <c r="B50" s="959"/>
      <c r="C50" s="773" t="s">
        <v>298</v>
      </c>
      <c r="D50" s="774" t="s">
        <v>299</v>
      </c>
      <c r="E50" s="687" t="s">
        <v>276</v>
      </c>
      <c r="F50" s="690" t="s">
        <v>271</v>
      </c>
      <c r="G50" s="690">
        <v>2</v>
      </c>
      <c r="H50" s="663">
        <v>2.2081195890410963</v>
      </c>
      <c r="I50" s="761">
        <v>2.2081195890410963</v>
      </c>
      <c r="J50" s="761">
        <v>2.2081195890410963</v>
      </c>
      <c r="K50" s="761">
        <v>2.2081195890410963</v>
      </c>
      <c r="L50" s="386">
        <v>2.2081195890410963</v>
      </c>
      <c r="M50" s="386">
        <v>2.2081195890410963</v>
      </c>
      <c r="N50" s="386">
        <v>2.2081195890410963</v>
      </c>
      <c r="O50" s="386">
        <v>2.2081195890410963</v>
      </c>
      <c r="P50" s="386">
        <v>2.2081195890410963</v>
      </c>
      <c r="Q50" s="386">
        <v>2.2081195890410963</v>
      </c>
      <c r="R50" s="386">
        <v>2.2081195890410963</v>
      </c>
      <c r="S50" s="386">
        <v>2.2081195890410963</v>
      </c>
      <c r="T50" s="386">
        <v>2.2081195890410963</v>
      </c>
      <c r="U50" s="386">
        <v>2.2081195890410963</v>
      </c>
      <c r="V50" s="386">
        <v>2.2081195890410963</v>
      </c>
      <c r="W50" s="386">
        <v>2.2081195890410963</v>
      </c>
      <c r="X50" s="386">
        <v>2.2081195890410963</v>
      </c>
      <c r="Y50" s="386">
        <v>2.2081195890410963</v>
      </c>
      <c r="Z50" s="386">
        <v>2.2081195890410963</v>
      </c>
      <c r="AA50" s="386">
        <v>2.2081195890410963</v>
      </c>
      <c r="AB50" s="386">
        <v>2.2081195890410963</v>
      </c>
      <c r="AC50" s="386">
        <v>2.2081195890410963</v>
      </c>
      <c r="AD50" s="386">
        <v>2.2081195890410963</v>
      </c>
      <c r="AE50" s="386">
        <v>2.2081195890410963</v>
      </c>
      <c r="AF50" s="386">
        <v>2.2081195890410963</v>
      </c>
      <c r="AG50" s="386">
        <v>2.2081195890410963</v>
      </c>
      <c r="AH50" s="386">
        <v>2.2081195890410963</v>
      </c>
      <c r="AI50" s="386">
        <v>2.2081195890410963</v>
      </c>
      <c r="AJ50" s="457">
        <v>2.2081195890410963</v>
      </c>
    </row>
    <row r="51" spans="1:36" ht="25.15" customHeight="1" x14ac:dyDescent="0.2">
      <c r="A51" s="219"/>
      <c r="B51" s="959"/>
      <c r="C51" s="773" t="s">
        <v>300</v>
      </c>
      <c r="D51" s="774" t="s">
        <v>301</v>
      </c>
      <c r="E51" s="687" t="s">
        <v>302</v>
      </c>
      <c r="F51" s="690" t="s">
        <v>271</v>
      </c>
      <c r="G51" s="690">
        <v>2</v>
      </c>
      <c r="H51" s="663">
        <v>57.702000273972601</v>
      </c>
      <c r="I51" s="761">
        <v>56.652783947179522</v>
      </c>
      <c r="J51" s="761">
        <v>55.60532020271723</v>
      </c>
      <c r="K51" s="761">
        <v>54.559609016133074</v>
      </c>
      <c r="L51" s="386">
        <v>53.556210886245829</v>
      </c>
      <c r="M51" s="386">
        <v>52.57224739262552</v>
      </c>
      <c r="N51" s="386">
        <v>51.607222702550693</v>
      </c>
      <c r="O51" s="386">
        <v>50.660799478694742</v>
      </c>
      <c r="P51" s="386">
        <v>49.732571520410936</v>
      </c>
      <c r="Q51" s="386">
        <v>48.821920657767876</v>
      </c>
      <c r="R51" s="386">
        <v>47.928771883902712</v>
      </c>
      <c r="S51" s="386">
        <v>47.052680172174078</v>
      </c>
      <c r="T51" s="386">
        <v>46.193311636506479</v>
      </c>
      <c r="U51" s="386">
        <v>45.350304901697029</v>
      </c>
      <c r="V51" s="386">
        <v>44.523360543864264</v>
      </c>
      <c r="W51" s="386">
        <v>43.711750148351264</v>
      </c>
      <c r="X51" s="386">
        <v>42.915504180415518</v>
      </c>
      <c r="Y51" s="386">
        <v>42.134334255348911</v>
      </c>
      <c r="Z51" s="386">
        <v>41.367921672869919</v>
      </c>
      <c r="AA51" s="386">
        <v>40.615980507616698</v>
      </c>
      <c r="AB51" s="386">
        <v>39.878233614593292</v>
      </c>
      <c r="AC51" s="386">
        <v>39.154389782287268</v>
      </c>
      <c r="AD51" s="386">
        <v>38.444166308500691</v>
      </c>
      <c r="AE51" s="386">
        <v>37.747281555079745</v>
      </c>
      <c r="AF51" s="386">
        <v>37.063486341636732</v>
      </c>
      <c r="AG51" s="386">
        <v>36.392501045383014</v>
      </c>
      <c r="AH51" s="386">
        <v>35.734078427464063</v>
      </c>
      <c r="AI51" s="386">
        <v>35.088003542758933</v>
      </c>
      <c r="AJ51" s="457">
        <v>34.453999565059164</v>
      </c>
    </row>
    <row r="52" spans="1:36" ht="25.15" customHeight="1" x14ac:dyDescent="0.2">
      <c r="A52" s="219"/>
      <c r="B52" s="959"/>
      <c r="C52" s="773" t="s">
        <v>303</v>
      </c>
      <c r="D52" s="774" t="s">
        <v>304</v>
      </c>
      <c r="E52" s="687" t="s">
        <v>276</v>
      </c>
      <c r="F52" s="690" t="s">
        <v>271</v>
      </c>
      <c r="G52" s="690">
        <v>2</v>
      </c>
      <c r="H52" s="663">
        <v>3.4960930136986299</v>
      </c>
      <c r="I52" s="761">
        <v>3.4960930136986299</v>
      </c>
      <c r="J52" s="761">
        <v>3.4960930136986299</v>
      </c>
      <c r="K52" s="761">
        <v>3.4960930136986299</v>
      </c>
      <c r="L52" s="386">
        <v>3.4960930136986299</v>
      </c>
      <c r="M52" s="386">
        <v>3.4960930136986299</v>
      </c>
      <c r="N52" s="386">
        <v>3.4960930136986299</v>
      </c>
      <c r="O52" s="386">
        <v>3.4960930136986299</v>
      </c>
      <c r="P52" s="386">
        <v>3.4960930136986299</v>
      </c>
      <c r="Q52" s="386">
        <v>3.4960930136986299</v>
      </c>
      <c r="R52" s="386">
        <v>3.4960930136986299</v>
      </c>
      <c r="S52" s="386">
        <v>3.4960930136986299</v>
      </c>
      <c r="T52" s="386">
        <v>3.4960930136986299</v>
      </c>
      <c r="U52" s="386">
        <v>3.4960930136986299</v>
      </c>
      <c r="V52" s="386">
        <v>3.4960930136986299</v>
      </c>
      <c r="W52" s="386">
        <v>3.4960930136986299</v>
      </c>
      <c r="X52" s="386">
        <v>3.4960930136986299</v>
      </c>
      <c r="Y52" s="386">
        <v>3.4960930136986299</v>
      </c>
      <c r="Z52" s="386">
        <v>3.4960930136986299</v>
      </c>
      <c r="AA52" s="386">
        <v>3.4960930136986299</v>
      </c>
      <c r="AB52" s="386">
        <v>3.4960930136986299</v>
      </c>
      <c r="AC52" s="386">
        <v>3.4960930136986299</v>
      </c>
      <c r="AD52" s="386">
        <v>3.4960930136986299</v>
      </c>
      <c r="AE52" s="386">
        <v>3.4960930136986299</v>
      </c>
      <c r="AF52" s="386">
        <v>3.4960930136986299</v>
      </c>
      <c r="AG52" s="386">
        <v>3.4960930136986299</v>
      </c>
      <c r="AH52" s="386">
        <v>3.4960930136986299</v>
      </c>
      <c r="AI52" s="386">
        <v>3.4960930136986299</v>
      </c>
      <c r="AJ52" s="457">
        <v>3.4960930136986299</v>
      </c>
    </row>
    <row r="53" spans="1:36" ht="25.15" customHeight="1" thickBot="1" x14ac:dyDescent="0.25">
      <c r="A53" s="219"/>
      <c r="B53" s="960"/>
      <c r="C53" s="695" t="s">
        <v>305</v>
      </c>
      <c r="D53" s="861" t="s">
        <v>306</v>
      </c>
      <c r="E53" s="696" t="s">
        <v>307</v>
      </c>
      <c r="F53" s="862" t="s">
        <v>271</v>
      </c>
      <c r="G53" s="862">
        <v>2</v>
      </c>
      <c r="H53" s="665">
        <f>SUM(H40+H41+H42+H43+H50+H51+H52)</f>
        <v>109.9998298630137</v>
      </c>
      <c r="I53" s="760">
        <f t="shared" ref="I53:AJ53" si="8">SUM(I40+I41+I42+I43+I50+I51+I52)</f>
        <v>110.9026882510107</v>
      </c>
      <c r="J53" s="760">
        <f t="shared" si="8"/>
        <v>111.82265994048582</v>
      </c>
      <c r="K53" s="760">
        <f t="shared" si="8"/>
        <v>112.79572860566306</v>
      </c>
      <c r="L53" s="697">
        <f t="shared" si="8"/>
        <v>113.67573188608732</v>
      </c>
      <c r="M53" s="697">
        <f t="shared" si="8"/>
        <v>114.53378611248345</v>
      </c>
      <c r="N53" s="697">
        <f t="shared" si="8"/>
        <v>115.3488694128206</v>
      </c>
      <c r="O53" s="697">
        <f t="shared" si="8"/>
        <v>116.15979247903256</v>
      </c>
      <c r="P53" s="697">
        <f t="shared" si="8"/>
        <v>116.96958263270621</v>
      </c>
      <c r="Q53" s="697">
        <f t="shared" si="8"/>
        <v>117.66693586554248</v>
      </c>
      <c r="R53" s="697">
        <f t="shared" si="8"/>
        <v>118.38720352482672</v>
      </c>
      <c r="S53" s="697">
        <f t="shared" si="8"/>
        <v>119.1074723545136</v>
      </c>
      <c r="T53" s="697">
        <f t="shared" si="8"/>
        <v>119.82774234935773</v>
      </c>
      <c r="U53" s="697">
        <f t="shared" si="8"/>
        <v>120.54801350415721</v>
      </c>
      <c r="V53" s="697">
        <f t="shared" si="8"/>
        <v>121.26828581375334</v>
      </c>
      <c r="W53" s="697">
        <f t="shared" si="8"/>
        <v>121.86562879286519</v>
      </c>
      <c r="X53" s="697">
        <f t="shared" si="8"/>
        <v>122.4629729165831</v>
      </c>
      <c r="Y53" s="697">
        <f t="shared" si="8"/>
        <v>123.06031817987453</v>
      </c>
      <c r="Z53" s="697">
        <f t="shared" si="8"/>
        <v>123.65766457774758</v>
      </c>
      <c r="AA53" s="697">
        <f t="shared" si="8"/>
        <v>124.25501210525127</v>
      </c>
      <c r="AB53" s="697">
        <f t="shared" si="8"/>
        <v>124.85457956814848</v>
      </c>
      <c r="AC53" s="697">
        <f t="shared" si="8"/>
        <v>125.45414815089363</v>
      </c>
      <c r="AD53" s="697">
        <f t="shared" si="8"/>
        <v>126.05371784865424</v>
      </c>
      <c r="AE53" s="697">
        <f t="shared" si="8"/>
        <v>126.65328865663655</v>
      </c>
      <c r="AF53" s="697">
        <f t="shared" si="8"/>
        <v>127.25286057008503</v>
      </c>
      <c r="AG53" s="697">
        <f t="shared" si="8"/>
        <v>127.8524335842819</v>
      </c>
      <c r="AH53" s="697">
        <f t="shared" si="8"/>
        <v>128.45200769454667</v>
      </c>
      <c r="AI53" s="697">
        <f t="shared" si="8"/>
        <v>129.05158289623577</v>
      </c>
      <c r="AJ53" s="698">
        <f t="shared" si="8"/>
        <v>129.65115918474208</v>
      </c>
    </row>
    <row r="54" spans="1:36" ht="25.15" customHeight="1" x14ac:dyDescent="0.2">
      <c r="A54" s="219"/>
      <c r="B54" s="950" t="s">
        <v>308</v>
      </c>
      <c r="C54" s="771" t="s">
        <v>309</v>
      </c>
      <c r="D54" s="776" t="s">
        <v>310</v>
      </c>
      <c r="E54" s="859" t="s">
        <v>302</v>
      </c>
      <c r="F54" s="688" t="s">
        <v>271</v>
      </c>
      <c r="G54" s="688">
        <v>2</v>
      </c>
      <c r="H54" s="689">
        <v>3.8210000000000002</v>
      </c>
      <c r="I54" s="759">
        <v>3.8210000000000002</v>
      </c>
      <c r="J54" s="759">
        <v>3.8210000000000002</v>
      </c>
      <c r="K54" s="759">
        <v>3.8210000000000002</v>
      </c>
      <c r="L54" s="455">
        <v>3.8210000000000002</v>
      </c>
      <c r="M54" s="455">
        <v>3.8210000000000002</v>
      </c>
      <c r="N54" s="455">
        <v>3.8210000000000002</v>
      </c>
      <c r="O54" s="455">
        <v>3.8210000000000002</v>
      </c>
      <c r="P54" s="455">
        <v>3.8210000000000002</v>
      </c>
      <c r="Q54" s="455">
        <v>3.8210000000000002</v>
      </c>
      <c r="R54" s="455">
        <v>3.8210000000000002</v>
      </c>
      <c r="S54" s="455">
        <v>3.8210000000000002</v>
      </c>
      <c r="T54" s="455">
        <v>3.8210000000000002</v>
      </c>
      <c r="U54" s="455">
        <v>3.8210000000000002</v>
      </c>
      <c r="V54" s="455">
        <v>3.8210000000000002</v>
      </c>
      <c r="W54" s="455">
        <v>3.8210000000000002</v>
      </c>
      <c r="X54" s="455">
        <v>3.8210000000000002</v>
      </c>
      <c r="Y54" s="455">
        <v>3.8210000000000002</v>
      </c>
      <c r="Z54" s="455">
        <v>3.8210000000000002</v>
      </c>
      <c r="AA54" s="455">
        <v>3.8210000000000002</v>
      </c>
      <c r="AB54" s="455">
        <v>3.8210000000000002</v>
      </c>
      <c r="AC54" s="455">
        <v>3.8210000000000002</v>
      </c>
      <c r="AD54" s="455">
        <v>3.8210000000000002</v>
      </c>
      <c r="AE54" s="455">
        <v>3.8210000000000002</v>
      </c>
      <c r="AF54" s="455">
        <v>3.8210000000000002</v>
      </c>
      <c r="AG54" s="455">
        <v>3.8210000000000002</v>
      </c>
      <c r="AH54" s="455">
        <v>3.8210000000000002</v>
      </c>
      <c r="AI54" s="455">
        <v>3.8210000000000002</v>
      </c>
      <c r="AJ54" s="456">
        <v>3.8210000000000002</v>
      </c>
    </row>
    <row r="55" spans="1:36" ht="25.15" customHeight="1" x14ac:dyDescent="0.2">
      <c r="A55" s="219"/>
      <c r="B55" s="959"/>
      <c r="C55" s="773" t="s">
        <v>311</v>
      </c>
      <c r="D55" s="777" t="s">
        <v>312</v>
      </c>
      <c r="E55" s="687" t="s">
        <v>302</v>
      </c>
      <c r="F55" s="690" t="s">
        <v>271</v>
      </c>
      <c r="G55" s="690">
        <v>2</v>
      </c>
      <c r="H55" s="663">
        <v>0</v>
      </c>
      <c r="I55" s="761">
        <v>0</v>
      </c>
      <c r="J55" s="761">
        <v>0</v>
      </c>
      <c r="K55" s="761">
        <v>0</v>
      </c>
      <c r="L55" s="386">
        <v>0</v>
      </c>
      <c r="M55" s="386">
        <v>0</v>
      </c>
      <c r="N55" s="386">
        <v>0</v>
      </c>
      <c r="O55" s="386">
        <v>0</v>
      </c>
      <c r="P55" s="386">
        <v>0</v>
      </c>
      <c r="Q55" s="386">
        <v>0</v>
      </c>
      <c r="R55" s="386">
        <v>0</v>
      </c>
      <c r="S55" s="386">
        <v>0</v>
      </c>
      <c r="T55" s="386">
        <v>0</v>
      </c>
      <c r="U55" s="386">
        <v>0</v>
      </c>
      <c r="V55" s="386">
        <v>0</v>
      </c>
      <c r="W55" s="386">
        <v>0</v>
      </c>
      <c r="X55" s="386">
        <v>0</v>
      </c>
      <c r="Y55" s="386">
        <v>0</v>
      </c>
      <c r="Z55" s="386">
        <v>0</v>
      </c>
      <c r="AA55" s="386">
        <v>0</v>
      </c>
      <c r="AB55" s="386">
        <v>0</v>
      </c>
      <c r="AC55" s="386">
        <v>0</v>
      </c>
      <c r="AD55" s="386">
        <v>0</v>
      </c>
      <c r="AE55" s="386">
        <v>0</v>
      </c>
      <c r="AF55" s="386">
        <v>0</v>
      </c>
      <c r="AG55" s="386">
        <v>0</v>
      </c>
      <c r="AH55" s="386">
        <v>0</v>
      </c>
      <c r="AI55" s="386">
        <v>0</v>
      </c>
      <c r="AJ55" s="457">
        <v>0</v>
      </c>
    </row>
    <row r="56" spans="1:36" ht="25.15" customHeight="1" x14ac:dyDescent="0.2">
      <c r="A56" s="191"/>
      <c r="B56" s="959"/>
      <c r="C56" s="773" t="s">
        <v>313</v>
      </c>
      <c r="D56" s="777" t="s">
        <v>314</v>
      </c>
      <c r="E56" s="687" t="s">
        <v>302</v>
      </c>
      <c r="F56" s="690" t="s">
        <v>271</v>
      </c>
      <c r="G56" s="690">
        <v>2</v>
      </c>
      <c r="H56" s="663">
        <v>84.313414420262049</v>
      </c>
      <c r="I56" s="761">
        <v>88.263109412462569</v>
      </c>
      <c r="J56" s="761">
        <v>92.227749036563665</v>
      </c>
      <c r="K56" s="761">
        <v>96.225935275375065</v>
      </c>
      <c r="L56" s="386">
        <v>99.9916751503672</v>
      </c>
      <c r="M56" s="386">
        <v>103.69806682105506</v>
      </c>
      <c r="N56" s="386">
        <v>107.2680519960236</v>
      </c>
      <c r="O56" s="386">
        <v>110.81637524217517</v>
      </c>
      <c r="P56" s="386">
        <v>114.28369940655043</v>
      </c>
      <c r="Q56" s="386">
        <v>117.57377883044748</v>
      </c>
      <c r="R56" s="386">
        <v>120.85466186901655</v>
      </c>
      <c r="S56" s="386">
        <v>124.09820714078296</v>
      </c>
      <c r="T56" s="386">
        <v>127.29567246159333</v>
      </c>
      <c r="U56" s="386">
        <v>130.46757358853773</v>
      </c>
      <c r="V56" s="386">
        <v>133.59804772625327</v>
      </c>
      <c r="W56" s="386">
        <v>136.53015472255046</v>
      </c>
      <c r="X56" s="386">
        <v>139.45648640138651</v>
      </c>
      <c r="Y56" s="386">
        <v>142.36699641589405</v>
      </c>
      <c r="Z56" s="386">
        <v>145.21160970166386</v>
      </c>
      <c r="AA56" s="386">
        <v>148.03071731737819</v>
      </c>
      <c r="AB56" s="386">
        <v>150.85026941422174</v>
      </c>
      <c r="AC56" s="386">
        <v>153.62179947731906</v>
      </c>
      <c r="AD56" s="386">
        <v>156.3502391840361</v>
      </c>
      <c r="AE56" s="386">
        <v>159.07738708873609</v>
      </c>
      <c r="AF56" s="386">
        <v>161.79386454934729</v>
      </c>
      <c r="AG56" s="386">
        <v>164.48639501489998</v>
      </c>
      <c r="AH56" s="386">
        <v>167.15020160719482</v>
      </c>
      <c r="AI56" s="386">
        <v>169.79194203651079</v>
      </c>
      <c r="AJ56" s="457">
        <v>172.75917071729853</v>
      </c>
    </row>
    <row r="57" spans="1:36" ht="25.15" customHeight="1" x14ac:dyDescent="0.2">
      <c r="A57" s="191"/>
      <c r="B57" s="959"/>
      <c r="C57" s="773" t="s">
        <v>315</v>
      </c>
      <c r="D57" s="774" t="s">
        <v>316</v>
      </c>
      <c r="E57" s="687" t="s">
        <v>302</v>
      </c>
      <c r="F57" s="690" t="s">
        <v>271</v>
      </c>
      <c r="G57" s="690">
        <v>2</v>
      </c>
      <c r="H57" s="663">
        <v>150.56562197984212</v>
      </c>
      <c r="I57" s="761">
        <v>147.87731745677672</v>
      </c>
      <c r="J57" s="761">
        <v>145.20298780887518</v>
      </c>
      <c r="K57" s="761">
        <v>142.44347433998388</v>
      </c>
      <c r="L57" s="386">
        <v>139.91678888462576</v>
      </c>
      <c r="M57" s="386">
        <v>137.50099342742271</v>
      </c>
      <c r="N57" s="386">
        <v>135.1484040508291</v>
      </c>
      <c r="O57" s="386">
        <v>132.88116439904553</v>
      </c>
      <c r="P57" s="386">
        <v>130.61505408517934</v>
      </c>
      <c r="Q57" s="386">
        <v>128.53222811851251</v>
      </c>
      <c r="R57" s="386">
        <v>126.45626093267649</v>
      </c>
      <c r="S57" s="386">
        <v>124.41458785717548</v>
      </c>
      <c r="T57" s="386">
        <v>122.39746014752832</v>
      </c>
      <c r="U57" s="386">
        <v>120.42349068355428</v>
      </c>
      <c r="V57" s="386">
        <v>118.4762642360698</v>
      </c>
      <c r="W57" s="386">
        <v>116.66307787074</v>
      </c>
      <c r="X57" s="386">
        <v>114.89594040892183</v>
      </c>
      <c r="Y57" s="386">
        <v>113.16402195813679</v>
      </c>
      <c r="Z57" s="386">
        <v>111.42703247180545</v>
      </c>
      <c r="AA57" s="386">
        <v>109.71722791427027</v>
      </c>
      <c r="AB57" s="386">
        <v>108.04859777689755</v>
      </c>
      <c r="AC57" s="386">
        <v>106.38872745896218</v>
      </c>
      <c r="AD57" s="386">
        <v>104.74167313385863</v>
      </c>
      <c r="AE57" s="386">
        <v>103.13486750531001</v>
      </c>
      <c r="AF57" s="386">
        <v>101.5602096584952</v>
      </c>
      <c r="AG57" s="386">
        <v>100.00803899658342</v>
      </c>
      <c r="AH57" s="386">
        <v>98.474907846441582</v>
      </c>
      <c r="AI57" s="386">
        <v>96.964367627634829</v>
      </c>
      <c r="AJ57" s="457">
        <v>95.141840015982879</v>
      </c>
    </row>
    <row r="58" spans="1:36" ht="25.15" customHeight="1" thickBot="1" x14ac:dyDescent="0.25">
      <c r="A58" s="191"/>
      <c r="B58" s="959"/>
      <c r="C58" s="693" t="s">
        <v>317</v>
      </c>
      <c r="D58" s="706" t="s">
        <v>318</v>
      </c>
      <c r="E58" s="694" t="s">
        <v>319</v>
      </c>
      <c r="F58" s="708" t="s">
        <v>271</v>
      </c>
      <c r="G58" s="708">
        <v>2</v>
      </c>
      <c r="H58" s="682">
        <f>SUM(H54:H57)</f>
        <v>238.70003640010418</v>
      </c>
      <c r="I58" s="763">
        <f t="shared" ref="I58:AJ58" si="9">SUM(I54:I57)</f>
        <v>239.96142686923929</v>
      </c>
      <c r="J58" s="763">
        <f t="shared" si="9"/>
        <v>241.25173684543884</v>
      </c>
      <c r="K58" s="763">
        <f t="shared" si="9"/>
        <v>242.49040961535894</v>
      </c>
      <c r="L58" s="459">
        <f t="shared" si="9"/>
        <v>243.72946403499296</v>
      </c>
      <c r="M58" s="459">
        <f t="shared" si="9"/>
        <v>245.02006024847776</v>
      </c>
      <c r="N58" s="459">
        <f t="shared" si="9"/>
        <v>246.23745604685269</v>
      </c>
      <c r="O58" s="459">
        <f t="shared" si="9"/>
        <v>247.51853964122068</v>
      </c>
      <c r="P58" s="459">
        <f t="shared" si="9"/>
        <v>248.71975349172976</v>
      </c>
      <c r="Q58" s="459">
        <f t="shared" si="9"/>
        <v>249.92700694895998</v>
      </c>
      <c r="R58" s="459">
        <f t="shared" si="9"/>
        <v>251.13192280169304</v>
      </c>
      <c r="S58" s="459">
        <f t="shared" si="9"/>
        <v>252.33379499795842</v>
      </c>
      <c r="T58" s="459">
        <f t="shared" si="9"/>
        <v>253.51413260912165</v>
      </c>
      <c r="U58" s="459">
        <f t="shared" si="9"/>
        <v>254.71206427209199</v>
      </c>
      <c r="V58" s="459">
        <f t="shared" si="9"/>
        <v>255.89531196232306</v>
      </c>
      <c r="W58" s="459">
        <f t="shared" si="9"/>
        <v>257.01423259329044</v>
      </c>
      <c r="X58" s="459">
        <f t="shared" si="9"/>
        <v>258.17342681030834</v>
      </c>
      <c r="Y58" s="459">
        <f t="shared" si="9"/>
        <v>259.35201837403082</v>
      </c>
      <c r="Z58" s="459">
        <f t="shared" si="9"/>
        <v>260.45964217346932</v>
      </c>
      <c r="AA58" s="459">
        <f t="shared" si="9"/>
        <v>261.56894523164846</v>
      </c>
      <c r="AB58" s="459">
        <f t="shared" si="9"/>
        <v>262.71986719111931</v>
      </c>
      <c r="AC58" s="459">
        <f t="shared" si="9"/>
        <v>263.83152693628125</v>
      </c>
      <c r="AD58" s="459">
        <f t="shared" si="9"/>
        <v>264.91291231789472</v>
      </c>
      <c r="AE58" s="459">
        <f t="shared" si="9"/>
        <v>266.03325459404607</v>
      </c>
      <c r="AF58" s="459">
        <f t="shared" si="9"/>
        <v>267.1750742078425</v>
      </c>
      <c r="AG58" s="459">
        <f t="shared" si="9"/>
        <v>268.31543401148338</v>
      </c>
      <c r="AH58" s="459">
        <f t="shared" si="9"/>
        <v>269.44610945363638</v>
      </c>
      <c r="AI58" s="459">
        <f t="shared" si="9"/>
        <v>270.57730966414562</v>
      </c>
      <c r="AJ58" s="454">
        <f t="shared" si="9"/>
        <v>271.72201073328142</v>
      </c>
    </row>
    <row r="59" spans="1:36" ht="25.15" customHeight="1" x14ac:dyDescent="0.2">
      <c r="A59" s="191"/>
      <c r="B59" s="948" t="s">
        <v>320</v>
      </c>
      <c r="C59" s="863" t="s">
        <v>321</v>
      </c>
      <c r="D59" s="699" t="s">
        <v>322</v>
      </c>
      <c r="E59" s="700" t="s">
        <v>323</v>
      </c>
      <c r="F59" s="701" t="s">
        <v>324</v>
      </c>
      <c r="G59" s="702">
        <v>1</v>
      </c>
      <c r="H59" s="703">
        <f>H56/H43</f>
        <v>2.1293327318634394</v>
      </c>
      <c r="I59" s="764">
        <f t="shared" ref="I59:AJ59" si="10">I56/I43</f>
        <v>2.1251637842354936</v>
      </c>
      <c r="J59" s="764">
        <f t="shared" si="10"/>
        <v>2.1209605975943608</v>
      </c>
      <c r="K59" s="764">
        <f t="shared" si="10"/>
        <v>2.1154662944121343</v>
      </c>
      <c r="L59" s="704">
        <f t="shared" si="10"/>
        <v>2.1115602311851389</v>
      </c>
      <c r="M59" s="704">
        <f t="shared" si="10"/>
        <v>2.1085176446909841</v>
      </c>
      <c r="N59" s="704">
        <f t="shared" si="10"/>
        <v>2.1055743394150661</v>
      </c>
      <c r="O59" s="704">
        <f t="shared" si="10"/>
        <v>2.1033254356901883</v>
      </c>
      <c r="P59" s="704">
        <f t="shared" si="10"/>
        <v>2.1004782095169863</v>
      </c>
      <c r="Q59" s="704">
        <f t="shared" si="10"/>
        <v>2.0995110693578134</v>
      </c>
      <c r="R59" s="704">
        <f t="shared" si="10"/>
        <v>2.0982405803554403</v>
      </c>
      <c r="S59" s="704">
        <f t="shared" si="10"/>
        <v>2.0970121624161129</v>
      </c>
      <c r="T59" s="704">
        <f t="shared" si="10"/>
        <v>2.0956660540270717</v>
      </c>
      <c r="U59" s="704">
        <f t="shared" si="10"/>
        <v>2.094527245279846</v>
      </c>
      <c r="V59" s="704">
        <f t="shared" si="10"/>
        <v>2.0933214084389715</v>
      </c>
      <c r="W59" s="704">
        <f t="shared" si="10"/>
        <v>2.0935660409398427</v>
      </c>
      <c r="X59" s="704">
        <f t="shared" si="10"/>
        <v>2.0941968061817473</v>
      </c>
      <c r="Y59" s="704">
        <f t="shared" si="10"/>
        <v>2.0950339156804159</v>
      </c>
      <c r="Z59" s="704">
        <f t="shared" si="10"/>
        <v>2.0953335459704023</v>
      </c>
      <c r="AA59" s="704">
        <f t="shared" si="10"/>
        <v>2.0956899942335214</v>
      </c>
      <c r="AB59" s="704">
        <f t="shared" si="10"/>
        <v>2.0963882431464591</v>
      </c>
      <c r="AC59" s="704">
        <f t="shared" si="10"/>
        <v>2.0968037982918206</v>
      </c>
      <c r="AD59" s="704">
        <f t="shared" si="10"/>
        <v>2.0970099588814541</v>
      </c>
      <c r="AE59" s="704">
        <f t="shared" si="10"/>
        <v>2.0975609129907844</v>
      </c>
      <c r="AF59" s="704">
        <f t="shared" si="10"/>
        <v>2.0983113543893199</v>
      </c>
      <c r="AG59" s="704">
        <f t="shared" si="10"/>
        <v>2.0990750609468343</v>
      </c>
      <c r="AH59" s="704">
        <f t="shared" si="10"/>
        <v>2.099785243816354</v>
      </c>
      <c r="AI59" s="704">
        <f t="shared" si="10"/>
        <v>2.1005214797013432</v>
      </c>
      <c r="AJ59" s="705">
        <f t="shared" si="10"/>
        <v>2.1055116782821202</v>
      </c>
    </row>
    <row r="60" spans="1:36" ht="25.15" customHeight="1" thickBot="1" x14ac:dyDescent="0.25">
      <c r="A60" s="191"/>
      <c r="B60" s="949"/>
      <c r="C60" s="693" t="s">
        <v>325</v>
      </c>
      <c r="D60" s="706" t="s">
        <v>326</v>
      </c>
      <c r="E60" s="694" t="s">
        <v>327</v>
      </c>
      <c r="F60" s="707" t="s">
        <v>324</v>
      </c>
      <c r="G60" s="708">
        <v>1</v>
      </c>
      <c r="H60" s="864">
        <f>H57/H51</f>
        <v>2.60936572848337</v>
      </c>
      <c r="I60" s="778">
        <f t="shared" ref="I60:AJ60" si="11">I57/I51</f>
        <v>2.610239200153885</v>
      </c>
      <c r="J60" s="778">
        <f t="shared" si="11"/>
        <v>2.6113146598116277</v>
      </c>
      <c r="K60" s="778">
        <f t="shared" si="11"/>
        <v>2.6107862007930422</v>
      </c>
      <c r="L60" s="461">
        <f>L57/L51</f>
        <v>2.6125221812613115</v>
      </c>
      <c r="M60" s="461">
        <f t="shared" si="11"/>
        <v>2.615467290194454</v>
      </c>
      <c r="N60" s="461">
        <f t="shared" si="11"/>
        <v>2.6187885527145287</v>
      </c>
      <c r="O60" s="461">
        <f t="shared" si="11"/>
        <v>2.6229582984557585</v>
      </c>
      <c r="P60" s="461">
        <f t="shared" si="11"/>
        <v>2.6263482882957923</v>
      </c>
      <c r="Q60" s="461">
        <f t="shared" si="11"/>
        <v>2.6326745524719994</v>
      </c>
      <c r="R60" s="461">
        <f t="shared" si="11"/>
        <v>2.6384206388386073</v>
      </c>
      <c r="S60" s="461">
        <f t="shared" si="11"/>
        <v>2.6441551767491354</v>
      </c>
      <c r="T60" s="461">
        <f t="shared" si="11"/>
        <v>2.6496792676539314</v>
      </c>
      <c r="U60" s="461">
        <f t="shared" si="11"/>
        <v>2.6554064177647452</v>
      </c>
      <c r="V60" s="461">
        <f t="shared" si="11"/>
        <v>2.6609910570283071</v>
      </c>
      <c r="W60" s="461">
        <f t="shared" si="11"/>
        <v>2.6689180248972559</v>
      </c>
      <c r="X60" s="461">
        <f t="shared" si="11"/>
        <v>2.6772594800681517</v>
      </c>
      <c r="Y60" s="461">
        <f t="shared" si="11"/>
        <v>2.685791147721071</v>
      </c>
      <c r="Z60" s="461">
        <f t="shared" si="11"/>
        <v>2.6935612901453054</v>
      </c>
      <c r="AA60" s="461">
        <f t="shared" si="11"/>
        <v>2.7013315090028431</v>
      </c>
      <c r="AB60" s="461">
        <f t="shared" si="11"/>
        <v>2.7094629822660341</v>
      </c>
      <c r="AC60" s="461">
        <f t="shared" si="11"/>
        <v>2.7171596352419849</v>
      </c>
      <c r="AD60" s="461">
        <f t="shared" si="11"/>
        <v>2.7245140990532644</v>
      </c>
      <c r="AE60" s="461">
        <f t="shared" si="11"/>
        <v>2.7322462242696495</v>
      </c>
      <c r="AF60" s="461">
        <f t="shared" si="11"/>
        <v>2.7401688206649766</v>
      </c>
      <c r="AG60" s="461">
        <f t="shared" si="11"/>
        <v>2.7480397368641714</v>
      </c>
      <c r="AH60" s="461">
        <f t="shared" si="11"/>
        <v>2.7557701829734871</v>
      </c>
      <c r="AI60" s="461">
        <f t="shared" si="11"/>
        <v>2.7634620906678871</v>
      </c>
      <c r="AJ60" s="865">
        <f t="shared" si="11"/>
        <v>2.7614164165854662</v>
      </c>
    </row>
    <row r="61" spans="1:36" ht="25.15" customHeight="1" x14ac:dyDescent="0.2">
      <c r="A61" s="191"/>
      <c r="B61" s="950" t="s">
        <v>328</v>
      </c>
      <c r="C61" s="691" t="s">
        <v>329</v>
      </c>
      <c r="D61" s="692" t="s">
        <v>330</v>
      </c>
      <c r="E61" s="709" t="s">
        <v>331</v>
      </c>
      <c r="F61" s="710" t="s">
        <v>207</v>
      </c>
      <c r="G61" s="710">
        <v>0</v>
      </c>
      <c r="H61" s="711">
        <f>H43/(H43+H51)</f>
        <v>0.40695696641829926</v>
      </c>
      <c r="I61" s="765">
        <f t="shared" ref="I61:AJ61" si="12">I43/(I43+I51)</f>
        <v>0.42300056558229782</v>
      </c>
      <c r="J61" s="765">
        <f t="shared" si="12"/>
        <v>0.43883612313169745</v>
      </c>
      <c r="K61" s="765">
        <f t="shared" si="12"/>
        <v>0.45465736671619306</v>
      </c>
      <c r="L61" s="462">
        <f t="shared" si="12"/>
        <v>0.46927078756794377</v>
      </c>
      <c r="M61" s="462">
        <f t="shared" si="12"/>
        <v>0.48333366311634629</v>
      </c>
      <c r="N61" s="462">
        <f t="shared" si="12"/>
        <v>0.49677028187773992</v>
      </c>
      <c r="O61" s="462">
        <f t="shared" si="12"/>
        <v>0.50979936893593891</v>
      </c>
      <c r="P61" s="462">
        <f t="shared" si="12"/>
        <v>0.52244960345407176</v>
      </c>
      <c r="Q61" s="462">
        <f t="shared" si="12"/>
        <v>0.5342418527604349</v>
      </c>
      <c r="R61" s="462">
        <f t="shared" si="12"/>
        <v>0.54581451193173436</v>
      </c>
      <c r="S61" s="462">
        <f t="shared" si="12"/>
        <v>0.55707313446952333</v>
      </c>
      <c r="T61" s="462">
        <f t="shared" si="12"/>
        <v>0.56802704844619945</v>
      </c>
      <c r="U61" s="462">
        <f t="shared" si="12"/>
        <v>0.57868559314316648</v>
      </c>
      <c r="V61" s="462">
        <f t="shared" si="12"/>
        <v>0.58905729316701172</v>
      </c>
      <c r="W61" s="462">
        <f t="shared" si="12"/>
        <v>0.59870200460003409</v>
      </c>
      <c r="X61" s="462">
        <f t="shared" si="12"/>
        <v>0.60810398770778251</v>
      </c>
      <c r="Y61" s="462">
        <f t="shared" si="12"/>
        <v>0.61726970816299065</v>
      </c>
      <c r="Z61" s="462">
        <f t="shared" si="12"/>
        <v>0.62620576968207686</v>
      </c>
      <c r="AA61" s="462">
        <f t="shared" si="12"/>
        <v>0.63491834332114216</v>
      </c>
      <c r="AB61" s="462">
        <f t="shared" si="12"/>
        <v>0.64342046794360064</v>
      </c>
      <c r="AC61" s="462">
        <f t="shared" si="12"/>
        <v>0.65171063437238974</v>
      </c>
      <c r="AD61" s="462">
        <f t="shared" si="12"/>
        <v>0.65979462876024475</v>
      </c>
      <c r="AE61" s="462">
        <f t="shared" si="12"/>
        <v>0.6676781089597349</v>
      </c>
      <c r="AF61" s="462">
        <f t="shared" si="12"/>
        <v>0.67536633282984271</v>
      </c>
      <c r="AG61" s="462">
        <f t="shared" si="12"/>
        <v>0.68286471653970482</v>
      </c>
      <c r="AH61" s="462">
        <f t="shared" si="12"/>
        <v>0.69017828584577035</v>
      </c>
      <c r="AI61" s="462">
        <f t="shared" si="12"/>
        <v>0.69731168669889354</v>
      </c>
      <c r="AJ61" s="712">
        <f t="shared" si="12"/>
        <v>0.70427000309178844</v>
      </c>
    </row>
    <row r="62" spans="1:36" ht="25.15" customHeight="1" thickBot="1" x14ac:dyDescent="0.25">
      <c r="A62" s="191"/>
      <c r="B62" s="951"/>
      <c r="C62" s="693" t="s">
        <v>332</v>
      </c>
      <c r="D62" s="713" t="s">
        <v>333</v>
      </c>
      <c r="E62" s="694" t="s">
        <v>334</v>
      </c>
      <c r="F62" s="708" t="s">
        <v>207</v>
      </c>
      <c r="G62" s="707">
        <v>0</v>
      </c>
      <c r="H62" s="714">
        <f>H43/(H43+H50+H51+H52)</f>
        <v>0.38441992349071585</v>
      </c>
      <c r="I62" s="766">
        <f t="shared" ref="I62:AJ62" si="13">I43/(I43+I50+I51+I52)</f>
        <v>0.39977504202962566</v>
      </c>
      <c r="J62" s="766">
        <f t="shared" si="13"/>
        <v>0.4149490031803974</v>
      </c>
      <c r="K62" s="766">
        <f t="shared" si="13"/>
        <v>0.43013306053938044</v>
      </c>
      <c r="L62" s="463">
        <f>L43/(L43+L50+L51+L52)</f>
        <v>0.4441633947525499</v>
      </c>
      <c r="M62" s="463">
        <f t="shared" si="13"/>
        <v>0.45767653885267195</v>
      </c>
      <c r="N62" s="463">
        <f t="shared" si="13"/>
        <v>0.47059457533389887</v>
      </c>
      <c r="O62" s="463">
        <f t="shared" si="13"/>
        <v>0.4831329796368708</v>
      </c>
      <c r="P62" s="463">
        <f t="shared" si="13"/>
        <v>0.49531902773311282</v>
      </c>
      <c r="Q62" s="463">
        <f t="shared" si="13"/>
        <v>0.50666996727386338</v>
      </c>
      <c r="R62" s="463">
        <f t="shared" si="13"/>
        <v>0.51782375601267749</v>
      </c>
      <c r="S62" s="463">
        <f t="shared" si="13"/>
        <v>0.52868478316214451</v>
      </c>
      <c r="T62" s="463">
        <f t="shared" si="13"/>
        <v>0.53926150527900207</v>
      </c>
      <c r="U62" s="463">
        <f t="shared" si="13"/>
        <v>0.54956241122954586</v>
      </c>
      <c r="V62" s="463">
        <f t="shared" si="13"/>
        <v>0.55959523696127023</v>
      </c>
      <c r="W62" s="463">
        <f t="shared" si="13"/>
        <v>0.56890945634450818</v>
      </c>
      <c r="X62" s="463">
        <f t="shared" si="13"/>
        <v>0.57799630100336663</v>
      </c>
      <c r="Y62" s="463">
        <f t="shared" si="13"/>
        <v>0.58686168679959072</v>
      </c>
      <c r="Z62" s="463">
        <f t="shared" si="13"/>
        <v>0.59551167186076948</v>
      </c>
      <c r="AA62" s="463">
        <f t="shared" si="13"/>
        <v>0.60395191360592659</v>
      </c>
      <c r="AB62" s="463">
        <f t="shared" si="13"/>
        <v>0.61219520357791779</v>
      </c>
      <c r="AC62" s="463">
        <f t="shared" si="13"/>
        <v>0.62023932884320432</v>
      </c>
      <c r="AD62" s="463">
        <f t="shared" si="13"/>
        <v>0.62808960879633058</v>
      </c>
      <c r="AE62" s="463">
        <f t="shared" si="13"/>
        <v>0.63575124980199538</v>
      </c>
      <c r="AF62" s="463">
        <f t="shared" si="13"/>
        <v>0.64322908605837026</v>
      </c>
      <c r="AG62" s="463">
        <f t="shared" si="13"/>
        <v>0.6505281107885551</v>
      </c>
      <c r="AH62" s="463">
        <f t="shared" si="13"/>
        <v>0.65765295335960594</v>
      </c>
      <c r="AI62" s="463">
        <f t="shared" si="13"/>
        <v>0.66460788875492838</v>
      </c>
      <c r="AJ62" s="464">
        <f t="shared" si="13"/>
        <v>0.67139761664093389</v>
      </c>
    </row>
    <row r="63" spans="1:36" x14ac:dyDescent="0.2">
      <c r="A63" s="220"/>
      <c r="B63" s="221"/>
      <c r="C63" s="221"/>
      <c r="D63" s="222"/>
      <c r="E63" s="223"/>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row>
    <row r="64" spans="1:36" x14ac:dyDescent="0.2">
      <c r="A64" s="224"/>
      <c r="B64" s="225"/>
      <c r="C64" s="225"/>
      <c r="D64" s="157" t="str">
        <f>'TITLE PAGE'!B9</f>
        <v>Company:</v>
      </c>
      <c r="E64" s="159" t="str">
        <f>'TITLE PAGE'!D9</f>
        <v>Severn Trent Water</v>
      </c>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row>
    <row r="65" spans="1:36" x14ac:dyDescent="0.2">
      <c r="A65" s="220"/>
      <c r="B65" s="221"/>
      <c r="C65" s="221"/>
      <c r="D65" s="161" t="str">
        <f>'TITLE PAGE'!B10</f>
        <v>Resource Zone Name:</v>
      </c>
      <c r="E65" s="163" t="str">
        <f>'TITLE PAGE'!D10</f>
        <v>Wolverhampton</v>
      </c>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row>
    <row r="66" spans="1:36" x14ac:dyDescent="0.2">
      <c r="A66" s="220"/>
      <c r="B66" s="221"/>
      <c r="C66" s="221"/>
      <c r="D66" s="161" t="str">
        <f>'TITLE PAGE'!B11</f>
        <v>Resource Zone Number:</v>
      </c>
      <c r="E66" s="165">
        <f>'TITLE PAGE'!D11</f>
        <v>15</v>
      </c>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row>
    <row r="67" spans="1:36" x14ac:dyDescent="0.2">
      <c r="A67" s="220"/>
      <c r="B67" s="221"/>
      <c r="C67" s="221"/>
      <c r="D67" s="161" t="str">
        <f>'TITLE PAGE'!B12</f>
        <v xml:space="preserve">Planning Scenario Name:                                                                     </v>
      </c>
      <c r="E67" s="163" t="str">
        <f>'TITLE PAGE'!D12</f>
        <v>Dry Year Annual Average</v>
      </c>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row>
    <row r="68" spans="1:36" x14ac:dyDescent="0.2">
      <c r="A68" s="220"/>
      <c r="B68" s="221"/>
      <c r="C68" s="221"/>
      <c r="D68" s="168" t="str">
        <f>'TITLE PAGE'!B13</f>
        <v xml:space="preserve">Chosen Level of Service:  </v>
      </c>
      <c r="E68" s="195" t="str">
        <f>'TITLE PAGE'!D13</f>
        <v>No more than 3 in 100 Temporary Use Bans</v>
      </c>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row>
    <row r="69" spans="1:36" ht="18" x14ac:dyDescent="0.25">
      <c r="A69" s="220"/>
      <c r="B69" s="221"/>
      <c r="C69" s="221"/>
      <c r="D69" s="226"/>
      <c r="E69" s="223"/>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row>
  </sheetData>
  <sheetProtection algorithmName="SHA-512" hashValue="B4lnp1J85aC3MZUAP0BWXmxCiN4D+SggbLyMb/zavDvFOnMsyRIKZ6HRzNwVFfkKzv26FXUJ4BVn5q+2rHAW7Q==" saltValue="nWyDioTWuvY3gD9G+XjAgQ==" spinCount="100000" sheet="1" objects="1" scenarios="1" selectLockedCells="1" selectUnlockedCells="1"/>
  <mergeCells count="8">
    <mergeCell ref="B59:B60"/>
    <mergeCell ref="B61:B62"/>
    <mergeCell ref="I1:K1"/>
    <mergeCell ref="B3:B12"/>
    <mergeCell ref="B13:B31"/>
    <mergeCell ref="B32:B39"/>
    <mergeCell ref="B40:B53"/>
    <mergeCell ref="B54:B58"/>
  </mergeCells>
  <conditionalFormatting sqref="H60:AJ60">
    <cfRule type="cellIs" dxfId="12" priority="4" stopIfTrue="1" operator="equal">
      <formula>""</formula>
    </cfRule>
  </conditionalFormatting>
  <conditionalFormatting sqref="D60">
    <cfRule type="cellIs" dxfId="11" priority="3" stopIfTrue="1" operator="notEqual">
      <formula>"Unmeasured Household - Occupancy Rate"</formula>
    </cfRule>
  </conditionalFormatting>
  <conditionalFormatting sqref="F60">
    <cfRule type="cellIs" dxfId="10" priority="2" stopIfTrue="1" operator="notEqual">
      <formula>"h/prop"</formula>
    </cfRule>
  </conditionalFormatting>
  <conditionalFormatting sqref="E60">
    <cfRule type="cellIs" dxfId="9" priority="1" stopIfTrue="1" operator="notEqual">
      <formula>"52BL/46BL"</formula>
    </cfRule>
  </conditionalFormatting>
  <pageMargins left="0.7" right="0.7" top="0.75" bottom="0.75" header="0.3" footer="0.3"/>
  <pageSetup paperSize="9" orientation="portrait"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1"/>
  <sheetViews>
    <sheetView zoomScale="80" zoomScaleNormal="80" workbookViewId="0">
      <selection activeCell="F34" sqref="F34"/>
    </sheetView>
  </sheetViews>
  <sheetFormatPr defaultColWidth="8.88671875" defaultRowHeight="15" x14ac:dyDescent="0.2"/>
  <cols>
    <col min="1" max="1" width="1.33203125" customWidth="1"/>
    <col min="2" max="2" width="7.88671875" customWidth="1"/>
    <col min="3" max="3" width="8.33203125" customWidth="1"/>
    <col min="4" max="4" width="35.88671875" customWidth="1"/>
    <col min="5" max="5" width="39.77734375" customWidth="1"/>
    <col min="6" max="7" width="9.33203125" customWidth="1"/>
    <col min="8" max="8" width="15.88671875" customWidth="1"/>
    <col min="9" max="36" width="11.44140625" customWidth="1"/>
    <col min="38" max="38" width="10" bestFit="1" customWidth="1"/>
    <col min="245" max="245" width="1.33203125" customWidth="1"/>
    <col min="246" max="246" width="7.88671875" customWidth="1"/>
    <col min="247" max="247" width="8.33203125" customWidth="1"/>
    <col min="248" max="248" width="54.33203125" customWidth="1"/>
    <col min="249" max="249" width="39.77734375" customWidth="1"/>
    <col min="250" max="251" width="9.33203125" customWidth="1"/>
    <col min="252" max="252" width="15.88671875" customWidth="1"/>
    <col min="253" max="280" width="11.44140625" customWidth="1"/>
    <col min="501" max="501" width="1.33203125" customWidth="1"/>
    <col min="502" max="502" width="7.88671875" customWidth="1"/>
    <col min="503" max="503" width="8.33203125" customWidth="1"/>
    <col min="504" max="504" width="54.33203125" customWidth="1"/>
    <col min="505" max="505" width="39.77734375" customWidth="1"/>
    <col min="506" max="507" width="9.33203125" customWidth="1"/>
    <col min="508" max="508" width="15.88671875" customWidth="1"/>
    <col min="509" max="536" width="11.44140625" customWidth="1"/>
    <col min="757" max="757" width="1.33203125" customWidth="1"/>
    <col min="758" max="758" width="7.88671875" customWidth="1"/>
    <col min="759" max="759" width="8.33203125" customWidth="1"/>
    <col min="760" max="760" width="54.33203125" customWidth="1"/>
    <col min="761" max="761" width="39.77734375" customWidth="1"/>
    <col min="762" max="763" width="9.33203125" customWidth="1"/>
    <col min="764" max="764" width="15.88671875" customWidth="1"/>
    <col min="765" max="792" width="11.44140625" customWidth="1"/>
    <col min="1013" max="1013" width="1.33203125" customWidth="1"/>
    <col min="1014" max="1014" width="7.88671875" customWidth="1"/>
    <col min="1015" max="1015" width="8.33203125" customWidth="1"/>
    <col min="1016" max="1016" width="54.33203125" customWidth="1"/>
    <col min="1017" max="1017" width="39.77734375" customWidth="1"/>
    <col min="1018" max="1019" width="9.33203125" customWidth="1"/>
    <col min="1020" max="1020" width="15.88671875" customWidth="1"/>
    <col min="1021" max="1048" width="11.44140625" customWidth="1"/>
    <col min="1269" max="1269" width="1.33203125" customWidth="1"/>
    <col min="1270" max="1270" width="7.88671875" customWidth="1"/>
    <col min="1271" max="1271" width="8.33203125" customWidth="1"/>
    <col min="1272" max="1272" width="54.33203125" customWidth="1"/>
    <col min="1273" max="1273" width="39.77734375" customWidth="1"/>
    <col min="1274" max="1275" width="9.33203125" customWidth="1"/>
    <col min="1276" max="1276" width="15.88671875" customWidth="1"/>
    <col min="1277" max="1304" width="11.44140625" customWidth="1"/>
    <col min="1525" max="1525" width="1.33203125" customWidth="1"/>
    <col min="1526" max="1526" width="7.88671875" customWidth="1"/>
    <col min="1527" max="1527" width="8.33203125" customWidth="1"/>
    <col min="1528" max="1528" width="54.33203125" customWidth="1"/>
    <col min="1529" max="1529" width="39.77734375" customWidth="1"/>
    <col min="1530" max="1531" width="9.33203125" customWidth="1"/>
    <col min="1532" max="1532" width="15.88671875" customWidth="1"/>
    <col min="1533" max="1560" width="11.44140625" customWidth="1"/>
    <col min="1781" max="1781" width="1.33203125" customWidth="1"/>
    <col min="1782" max="1782" width="7.88671875" customWidth="1"/>
    <col min="1783" max="1783" width="8.33203125" customWidth="1"/>
    <col min="1784" max="1784" width="54.33203125" customWidth="1"/>
    <col min="1785" max="1785" width="39.77734375" customWidth="1"/>
    <col min="1786" max="1787" width="9.33203125" customWidth="1"/>
    <col min="1788" max="1788" width="15.88671875" customWidth="1"/>
    <col min="1789" max="1816" width="11.44140625" customWidth="1"/>
    <col min="2037" max="2037" width="1.33203125" customWidth="1"/>
    <col min="2038" max="2038" width="7.88671875" customWidth="1"/>
    <col min="2039" max="2039" width="8.33203125" customWidth="1"/>
    <col min="2040" max="2040" width="54.33203125" customWidth="1"/>
    <col min="2041" max="2041" width="39.77734375" customWidth="1"/>
    <col min="2042" max="2043" width="9.33203125" customWidth="1"/>
    <col min="2044" max="2044" width="15.88671875" customWidth="1"/>
    <col min="2045" max="2072" width="11.44140625" customWidth="1"/>
    <col min="2293" max="2293" width="1.33203125" customWidth="1"/>
    <col min="2294" max="2294" width="7.88671875" customWidth="1"/>
    <col min="2295" max="2295" width="8.33203125" customWidth="1"/>
    <col min="2296" max="2296" width="54.33203125" customWidth="1"/>
    <col min="2297" max="2297" width="39.77734375" customWidth="1"/>
    <col min="2298" max="2299" width="9.33203125" customWidth="1"/>
    <col min="2300" max="2300" width="15.88671875" customWidth="1"/>
    <col min="2301" max="2328" width="11.44140625" customWidth="1"/>
    <col min="2549" max="2549" width="1.33203125" customWidth="1"/>
    <col min="2550" max="2550" width="7.88671875" customWidth="1"/>
    <col min="2551" max="2551" width="8.33203125" customWidth="1"/>
    <col min="2552" max="2552" width="54.33203125" customWidth="1"/>
    <col min="2553" max="2553" width="39.77734375" customWidth="1"/>
    <col min="2554" max="2555" width="9.33203125" customWidth="1"/>
    <col min="2556" max="2556" width="15.88671875" customWidth="1"/>
    <col min="2557" max="2584" width="11.44140625" customWidth="1"/>
    <col min="2805" max="2805" width="1.33203125" customWidth="1"/>
    <col min="2806" max="2806" width="7.88671875" customWidth="1"/>
    <col min="2807" max="2807" width="8.33203125" customWidth="1"/>
    <col min="2808" max="2808" width="54.33203125" customWidth="1"/>
    <col min="2809" max="2809" width="39.77734375" customWidth="1"/>
    <col min="2810" max="2811" width="9.33203125" customWidth="1"/>
    <col min="2812" max="2812" width="15.88671875" customWidth="1"/>
    <col min="2813" max="2840" width="11.44140625" customWidth="1"/>
    <col min="3061" max="3061" width="1.33203125" customWidth="1"/>
    <col min="3062" max="3062" width="7.88671875" customWidth="1"/>
    <col min="3063" max="3063" width="8.33203125" customWidth="1"/>
    <col min="3064" max="3064" width="54.33203125" customWidth="1"/>
    <col min="3065" max="3065" width="39.77734375" customWidth="1"/>
    <col min="3066" max="3067" width="9.33203125" customWidth="1"/>
    <col min="3068" max="3068" width="15.88671875" customWidth="1"/>
    <col min="3069" max="3096" width="11.44140625" customWidth="1"/>
    <col min="3317" max="3317" width="1.33203125" customWidth="1"/>
    <col min="3318" max="3318" width="7.88671875" customWidth="1"/>
    <col min="3319" max="3319" width="8.33203125" customWidth="1"/>
    <col min="3320" max="3320" width="54.33203125" customWidth="1"/>
    <col min="3321" max="3321" width="39.77734375" customWidth="1"/>
    <col min="3322" max="3323" width="9.33203125" customWidth="1"/>
    <col min="3324" max="3324" width="15.88671875" customWidth="1"/>
    <col min="3325" max="3352" width="11.44140625" customWidth="1"/>
    <col min="3573" max="3573" width="1.33203125" customWidth="1"/>
    <col min="3574" max="3574" width="7.88671875" customWidth="1"/>
    <col min="3575" max="3575" width="8.33203125" customWidth="1"/>
    <col min="3576" max="3576" width="54.33203125" customWidth="1"/>
    <col min="3577" max="3577" width="39.77734375" customWidth="1"/>
    <col min="3578" max="3579" width="9.33203125" customWidth="1"/>
    <col min="3580" max="3580" width="15.88671875" customWidth="1"/>
    <col min="3581" max="3608" width="11.44140625" customWidth="1"/>
    <col min="3829" max="3829" width="1.33203125" customWidth="1"/>
    <col min="3830" max="3830" width="7.88671875" customWidth="1"/>
    <col min="3831" max="3831" width="8.33203125" customWidth="1"/>
    <col min="3832" max="3832" width="54.33203125" customWidth="1"/>
    <col min="3833" max="3833" width="39.77734375" customWidth="1"/>
    <col min="3834" max="3835" width="9.33203125" customWidth="1"/>
    <col min="3836" max="3836" width="15.88671875" customWidth="1"/>
    <col min="3837" max="3864" width="11.44140625" customWidth="1"/>
    <col min="4085" max="4085" width="1.33203125" customWidth="1"/>
    <col min="4086" max="4086" width="7.88671875" customWidth="1"/>
    <col min="4087" max="4087" width="8.33203125" customWidth="1"/>
    <col min="4088" max="4088" width="54.33203125" customWidth="1"/>
    <col min="4089" max="4089" width="39.77734375" customWidth="1"/>
    <col min="4090" max="4091" width="9.33203125" customWidth="1"/>
    <col min="4092" max="4092" width="15.88671875" customWidth="1"/>
    <col min="4093" max="4120" width="11.44140625" customWidth="1"/>
    <col min="4341" max="4341" width="1.33203125" customWidth="1"/>
    <col min="4342" max="4342" width="7.88671875" customWidth="1"/>
    <col min="4343" max="4343" width="8.33203125" customWidth="1"/>
    <col min="4344" max="4344" width="54.33203125" customWidth="1"/>
    <col min="4345" max="4345" width="39.77734375" customWidth="1"/>
    <col min="4346" max="4347" width="9.33203125" customWidth="1"/>
    <col min="4348" max="4348" width="15.88671875" customWidth="1"/>
    <col min="4349" max="4376" width="11.44140625" customWidth="1"/>
    <col min="4597" max="4597" width="1.33203125" customWidth="1"/>
    <col min="4598" max="4598" width="7.88671875" customWidth="1"/>
    <col min="4599" max="4599" width="8.33203125" customWidth="1"/>
    <col min="4600" max="4600" width="54.33203125" customWidth="1"/>
    <col min="4601" max="4601" width="39.77734375" customWidth="1"/>
    <col min="4602" max="4603" width="9.33203125" customWidth="1"/>
    <col min="4604" max="4604" width="15.88671875" customWidth="1"/>
    <col min="4605" max="4632" width="11.44140625" customWidth="1"/>
    <col min="4853" max="4853" width="1.33203125" customWidth="1"/>
    <col min="4854" max="4854" width="7.88671875" customWidth="1"/>
    <col min="4855" max="4855" width="8.33203125" customWidth="1"/>
    <col min="4856" max="4856" width="54.33203125" customWidth="1"/>
    <col min="4857" max="4857" width="39.77734375" customWidth="1"/>
    <col min="4858" max="4859" width="9.33203125" customWidth="1"/>
    <col min="4860" max="4860" width="15.88671875" customWidth="1"/>
    <col min="4861" max="4888" width="11.44140625" customWidth="1"/>
    <col min="5109" max="5109" width="1.33203125" customWidth="1"/>
    <col min="5110" max="5110" width="7.88671875" customWidth="1"/>
    <col min="5111" max="5111" width="8.33203125" customWidth="1"/>
    <col min="5112" max="5112" width="54.33203125" customWidth="1"/>
    <col min="5113" max="5113" width="39.77734375" customWidth="1"/>
    <col min="5114" max="5115" width="9.33203125" customWidth="1"/>
    <col min="5116" max="5116" width="15.88671875" customWidth="1"/>
    <col min="5117" max="5144" width="11.44140625" customWidth="1"/>
    <col min="5365" max="5365" width="1.33203125" customWidth="1"/>
    <col min="5366" max="5366" width="7.88671875" customWidth="1"/>
    <col min="5367" max="5367" width="8.33203125" customWidth="1"/>
    <col min="5368" max="5368" width="54.33203125" customWidth="1"/>
    <col min="5369" max="5369" width="39.77734375" customWidth="1"/>
    <col min="5370" max="5371" width="9.33203125" customWidth="1"/>
    <col min="5372" max="5372" width="15.88671875" customWidth="1"/>
    <col min="5373" max="5400" width="11.44140625" customWidth="1"/>
    <col min="5621" max="5621" width="1.33203125" customWidth="1"/>
    <col min="5622" max="5622" width="7.88671875" customWidth="1"/>
    <col min="5623" max="5623" width="8.33203125" customWidth="1"/>
    <col min="5624" max="5624" width="54.33203125" customWidth="1"/>
    <col min="5625" max="5625" width="39.77734375" customWidth="1"/>
    <col min="5626" max="5627" width="9.33203125" customWidth="1"/>
    <col min="5628" max="5628" width="15.88671875" customWidth="1"/>
    <col min="5629" max="5656" width="11.44140625" customWidth="1"/>
    <col min="5877" max="5877" width="1.33203125" customWidth="1"/>
    <col min="5878" max="5878" width="7.88671875" customWidth="1"/>
    <col min="5879" max="5879" width="8.33203125" customWidth="1"/>
    <col min="5880" max="5880" width="54.33203125" customWidth="1"/>
    <col min="5881" max="5881" width="39.77734375" customWidth="1"/>
    <col min="5882" max="5883" width="9.33203125" customWidth="1"/>
    <col min="5884" max="5884" width="15.88671875" customWidth="1"/>
    <col min="5885" max="5912" width="11.44140625" customWidth="1"/>
    <col min="6133" max="6133" width="1.33203125" customWidth="1"/>
    <col min="6134" max="6134" width="7.88671875" customWidth="1"/>
    <col min="6135" max="6135" width="8.33203125" customWidth="1"/>
    <col min="6136" max="6136" width="54.33203125" customWidth="1"/>
    <col min="6137" max="6137" width="39.77734375" customWidth="1"/>
    <col min="6138" max="6139" width="9.33203125" customWidth="1"/>
    <col min="6140" max="6140" width="15.88671875" customWidth="1"/>
    <col min="6141" max="6168" width="11.44140625" customWidth="1"/>
    <col min="6389" max="6389" width="1.33203125" customWidth="1"/>
    <col min="6390" max="6390" width="7.88671875" customWidth="1"/>
    <col min="6391" max="6391" width="8.33203125" customWidth="1"/>
    <col min="6392" max="6392" width="54.33203125" customWidth="1"/>
    <col min="6393" max="6393" width="39.77734375" customWidth="1"/>
    <col min="6394" max="6395" width="9.33203125" customWidth="1"/>
    <col min="6396" max="6396" width="15.88671875" customWidth="1"/>
    <col min="6397" max="6424" width="11.44140625" customWidth="1"/>
    <col min="6645" max="6645" width="1.33203125" customWidth="1"/>
    <col min="6646" max="6646" width="7.88671875" customWidth="1"/>
    <col min="6647" max="6647" width="8.33203125" customWidth="1"/>
    <col min="6648" max="6648" width="54.33203125" customWidth="1"/>
    <col min="6649" max="6649" width="39.77734375" customWidth="1"/>
    <col min="6650" max="6651" width="9.33203125" customWidth="1"/>
    <col min="6652" max="6652" width="15.88671875" customWidth="1"/>
    <col min="6653" max="6680" width="11.44140625" customWidth="1"/>
    <col min="6901" max="6901" width="1.33203125" customWidth="1"/>
    <col min="6902" max="6902" width="7.88671875" customWidth="1"/>
    <col min="6903" max="6903" width="8.33203125" customWidth="1"/>
    <col min="6904" max="6904" width="54.33203125" customWidth="1"/>
    <col min="6905" max="6905" width="39.77734375" customWidth="1"/>
    <col min="6906" max="6907" width="9.33203125" customWidth="1"/>
    <col min="6908" max="6908" width="15.88671875" customWidth="1"/>
    <col min="6909" max="6936" width="11.44140625" customWidth="1"/>
    <col min="7157" max="7157" width="1.33203125" customWidth="1"/>
    <col min="7158" max="7158" width="7.88671875" customWidth="1"/>
    <col min="7159" max="7159" width="8.33203125" customWidth="1"/>
    <col min="7160" max="7160" width="54.33203125" customWidth="1"/>
    <col min="7161" max="7161" width="39.77734375" customWidth="1"/>
    <col min="7162" max="7163" width="9.33203125" customWidth="1"/>
    <col min="7164" max="7164" width="15.88671875" customWidth="1"/>
    <col min="7165" max="7192" width="11.44140625" customWidth="1"/>
    <col min="7413" max="7413" width="1.33203125" customWidth="1"/>
    <col min="7414" max="7414" width="7.88671875" customWidth="1"/>
    <col min="7415" max="7415" width="8.33203125" customWidth="1"/>
    <col min="7416" max="7416" width="54.33203125" customWidth="1"/>
    <col min="7417" max="7417" width="39.77734375" customWidth="1"/>
    <col min="7418" max="7419" width="9.33203125" customWidth="1"/>
    <col min="7420" max="7420" width="15.88671875" customWidth="1"/>
    <col min="7421" max="7448" width="11.44140625" customWidth="1"/>
    <col min="7669" max="7669" width="1.33203125" customWidth="1"/>
    <col min="7670" max="7670" width="7.88671875" customWidth="1"/>
    <col min="7671" max="7671" width="8.33203125" customWidth="1"/>
    <col min="7672" max="7672" width="54.33203125" customWidth="1"/>
    <col min="7673" max="7673" width="39.77734375" customWidth="1"/>
    <col min="7674" max="7675" width="9.33203125" customWidth="1"/>
    <col min="7676" max="7676" width="15.88671875" customWidth="1"/>
    <col min="7677" max="7704" width="11.44140625" customWidth="1"/>
    <col min="7925" max="7925" width="1.33203125" customWidth="1"/>
    <col min="7926" max="7926" width="7.88671875" customWidth="1"/>
    <col min="7927" max="7927" width="8.33203125" customWidth="1"/>
    <col min="7928" max="7928" width="54.33203125" customWidth="1"/>
    <col min="7929" max="7929" width="39.77734375" customWidth="1"/>
    <col min="7930" max="7931" width="9.33203125" customWidth="1"/>
    <col min="7932" max="7932" width="15.88671875" customWidth="1"/>
    <col min="7933" max="7960" width="11.44140625" customWidth="1"/>
    <col min="8181" max="8181" width="1.33203125" customWidth="1"/>
    <col min="8182" max="8182" width="7.88671875" customWidth="1"/>
    <col min="8183" max="8183" width="8.33203125" customWidth="1"/>
    <col min="8184" max="8184" width="54.33203125" customWidth="1"/>
    <col min="8185" max="8185" width="39.77734375" customWidth="1"/>
    <col min="8186" max="8187" width="9.33203125" customWidth="1"/>
    <col min="8188" max="8188" width="15.88671875" customWidth="1"/>
    <col min="8189" max="8216" width="11.44140625" customWidth="1"/>
    <col min="8437" max="8437" width="1.33203125" customWidth="1"/>
    <col min="8438" max="8438" width="7.88671875" customWidth="1"/>
    <col min="8439" max="8439" width="8.33203125" customWidth="1"/>
    <col min="8440" max="8440" width="54.33203125" customWidth="1"/>
    <col min="8441" max="8441" width="39.77734375" customWidth="1"/>
    <col min="8442" max="8443" width="9.33203125" customWidth="1"/>
    <col min="8444" max="8444" width="15.88671875" customWidth="1"/>
    <col min="8445" max="8472" width="11.44140625" customWidth="1"/>
    <col min="8693" max="8693" width="1.33203125" customWidth="1"/>
    <col min="8694" max="8694" width="7.88671875" customWidth="1"/>
    <col min="8695" max="8695" width="8.33203125" customWidth="1"/>
    <col min="8696" max="8696" width="54.33203125" customWidth="1"/>
    <col min="8697" max="8697" width="39.77734375" customWidth="1"/>
    <col min="8698" max="8699" width="9.33203125" customWidth="1"/>
    <col min="8700" max="8700" width="15.88671875" customWidth="1"/>
    <col min="8701" max="8728" width="11.44140625" customWidth="1"/>
    <col min="8949" max="8949" width="1.33203125" customWidth="1"/>
    <col min="8950" max="8950" width="7.88671875" customWidth="1"/>
    <col min="8951" max="8951" width="8.33203125" customWidth="1"/>
    <col min="8952" max="8952" width="54.33203125" customWidth="1"/>
    <col min="8953" max="8953" width="39.77734375" customWidth="1"/>
    <col min="8954" max="8955" width="9.33203125" customWidth="1"/>
    <col min="8956" max="8956" width="15.88671875" customWidth="1"/>
    <col min="8957" max="8984" width="11.44140625" customWidth="1"/>
    <col min="9205" max="9205" width="1.33203125" customWidth="1"/>
    <col min="9206" max="9206" width="7.88671875" customWidth="1"/>
    <col min="9207" max="9207" width="8.33203125" customWidth="1"/>
    <col min="9208" max="9208" width="54.33203125" customWidth="1"/>
    <col min="9209" max="9209" width="39.77734375" customWidth="1"/>
    <col min="9210" max="9211" width="9.33203125" customWidth="1"/>
    <col min="9212" max="9212" width="15.88671875" customWidth="1"/>
    <col min="9213" max="9240" width="11.44140625" customWidth="1"/>
    <col min="9461" max="9461" width="1.33203125" customWidth="1"/>
    <col min="9462" max="9462" width="7.88671875" customWidth="1"/>
    <col min="9463" max="9463" width="8.33203125" customWidth="1"/>
    <col min="9464" max="9464" width="54.33203125" customWidth="1"/>
    <col min="9465" max="9465" width="39.77734375" customWidth="1"/>
    <col min="9466" max="9467" width="9.33203125" customWidth="1"/>
    <col min="9468" max="9468" width="15.88671875" customWidth="1"/>
    <col min="9469" max="9496" width="11.44140625" customWidth="1"/>
    <col min="9717" max="9717" width="1.33203125" customWidth="1"/>
    <col min="9718" max="9718" width="7.88671875" customWidth="1"/>
    <col min="9719" max="9719" width="8.33203125" customWidth="1"/>
    <col min="9720" max="9720" width="54.33203125" customWidth="1"/>
    <col min="9721" max="9721" width="39.77734375" customWidth="1"/>
    <col min="9722" max="9723" width="9.33203125" customWidth="1"/>
    <col min="9724" max="9724" width="15.88671875" customWidth="1"/>
    <col min="9725" max="9752" width="11.44140625" customWidth="1"/>
    <col min="9973" max="9973" width="1.33203125" customWidth="1"/>
    <col min="9974" max="9974" width="7.88671875" customWidth="1"/>
    <col min="9975" max="9975" width="8.33203125" customWidth="1"/>
    <col min="9976" max="9976" width="54.33203125" customWidth="1"/>
    <col min="9977" max="9977" width="39.77734375" customWidth="1"/>
    <col min="9978" max="9979" width="9.33203125" customWidth="1"/>
    <col min="9980" max="9980" width="15.88671875" customWidth="1"/>
    <col min="9981" max="10008" width="11.44140625" customWidth="1"/>
    <col min="10229" max="10229" width="1.33203125" customWidth="1"/>
    <col min="10230" max="10230" width="7.88671875" customWidth="1"/>
    <col min="10231" max="10231" width="8.33203125" customWidth="1"/>
    <col min="10232" max="10232" width="54.33203125" customWidth="1"/>
    <col min="10233" max="10233" width="39.77734375" customWidth="1"/>
    <col min="10234" max="10235" width="9.33203125" customWidth="1"/>
    <col min="10236" max="10236" width="15.88671875" customWidth="1"/>
    <col min="10237" max="10264" width="11.44140625" customWidth="1"/>
    <col min="10485" max="10485" width="1.33203125" customWidth="1"/>
    <col min="10486" max="10486" width="7.88671875" customWidth="1"/>
    <col min="10487" max="10487" width="8.33203125" customWidth="1"/>
    <col min="10488" max="10488" width="54.33203125" customWidth="1"/>
    <col min="10489" max="10489" width="39.77734375" customWidth="1"/>
    <col min="10490" max="10491" width="9.33203125" customWidth="1"/>
    <col min="10492" max="10492" width="15.88671875" customWidth="1"/>
    <col min="10493" max="10520" width="11.44140625" customWidth="1"/>
    <col min="10741" max="10741" width="1.33203125" customWidth="1"/>
    <col min="10742" max="10742" width="7.88671875" customWidth="1"/>
    <col min="10743" max="10743" width="8.33203125" customWidth="1"/>
    <col min="10744" max="10744" width="54.33203125" customWidth="1"/>
    <col min="10745" max="10745" width="39.77734375" customWidth="1"/>
    <col min="10746" max="10747" width="9.33203125" customWidth="1"/>
    <col min="10748" max="10748" width="15.88671875" customWidth="1"/>
    <col min="10749" max="10776" width="11.44140625" customWidth="1"/>
    <col min="10997" max="10997" width="1.33203125" customWidth="1"/>
    <col min="10998" max="10998" width="7.88671875" customWidth="1"/>
    <col min="10999" max="10999" width="8.33203125" customWidth="1"/>
    <col min="11000" max="11000" width="54.33203125" customWidth="1"/>
    <col min="11001" max="11001" width="39.77734375" customWidth="1"/>
    <col min="11002" max="11003" width="9.33203125" customWidth="1"/>
    <col min="11004" max="11004" width="15.88671875" customWidth="1"/>
    <col min="11005" max="11032" width="11.44140625" customWidth="1"/>
    <col min="11253" max="11253" width="1.33203125" customWidth="1"/>
    <col min="11254" max="11254" width="7.88671875" customWidth="1"/>
    <col min="11255" max="11255" width="8.33203125" customWidth="1"/>
    <col min="11256" max="11256" width="54.33203125" customWidth="1"/>
    <col min="11257" max="11257" width="39.77734375" customWidth="1"/>
    <col min="11258" max="11259" width="9.33203125" customWidth="1"/>
    <col min="11260" max="11260" width="15.88671875" customWidth="1"/>
    <col min="11261" max="11288" width="11.44140625" customWidth="1"/>
    <col min="11509" max="11509" width="1.33203125" customWidth="1"/>
    <col min="11510" max="11510" width="7.88671875" customWidth="1"/>
    <col min="11511" max="11511" width="8.33203125" customWidth="1"/>
    <col min="11512" max="11512" width="54.33203125" customWidth="1"/>
    <col min="11513" max="11513" width="39.77734375" customWidth="1"/>
    <col min="11514" max="11515" width="9.33203125" customWidth="1"/>
    <col min="11516" max="11516" width="15.88671875" customWidth="1"/>
    <col min="11517" max="11544" width="11.44140625" customWidth="1"/>
    <col min="11765" max="11765" width="1.33203125" customWidth="1"/>
    <col min="11766" max="11766" width="7.88671875" customWidth="1"/>
    <col min="11767" max="11767" width="8.33203125" customWidth="1"/>
    <col min="11768" max="11768" width="54.33203125" customWidth="1"/>
    <col min="11769" max="11769" width="39.77734375" customWidth="1"/>
    <col min="11770" max="11771" width="9.33203125" customWidth="1"/>
    <col min="11772" max="11772" width="15.88671875" customWidth="1"/>
    <col min="11773" max="11800" width="11.44140625" customWidth="1"/>
    <col min="12021" max="12021" width="1.33203125" customWidth="1"/>
    <col min="12022" max="12022" width="7.88671875" customWidth="1"/>
    <col min="12023" max="12023" width="8.33203125" customWidth="1"/>
    <col min="12024" max="12024" width="54.33203125" customWidth="1"/>
    <col min="12025" max="12025" width="39.77734375" customWidth="1"/>
    <col min="12026" max="12027" width="9.33203125" customWidth="1"/>
    <col min="12028" max="12028" width="15.88671875" customWidth="1"/>
    <col min="12029" max="12056" width="11.44140625" customWidth="1"/>
    <col min="12277" max="12277" width="1.33203125" customWidth="1"/>
    <col min="12278" max="12278" width="7.88671875" customWidth="1"/>
    <col min="12279" max="12279" width="8.33203125" customWidth="1"/>
    <col min="12280" max="12280" width="54.33203125" customWidth="1"/>
    <col min="12281" max="12281" width="39.77734375" customWidth="1"/>
    <col min="12282" max="12283" width="9.33203125" customWidth="1"/>
    <col min="12284" max="12284" width="15.88671875" customWidth="1"/>
    <col min="12285" max="12312" width="11.44140625" customWidth="1"/>
    <col min="12533" max="12533" width="1.33203125" customWidth="1"/>
    <col min="12534" max="12534" width="7.88671875" customWidth="1"/>
    <col min="12535" max="12535" width="8.33203125" customWidth="1"/>
    <col min="12536" max="12536" width="54.33203125" customWidth="1"/>
    <col min="12537" max="12537" width="39.77734375" customWidth="1"/>
    <col min="12538" max="12539" width="9.33203125" customWidth="1"/>
    <col min="12540" max="12540" width="15.88671875" customWidth="1"/>
    <col min="12541" max="12568" width="11.44140625" customWidth="1"/>
    <col min="12789" max="12789" width="1.33203125" customWidth="1"/>
    <col min="12790" max="12790" width="7.88671875" customWidth="1"/>
    <col min="12791" max="12791" width="8.33203125" customWidth="1"/>
    <col min="12792" max="12792" width="54.33203125" customWidth="1"/>
    <col min="12793" max="12793" width="39.77734375" customWidth="1"/>
    <col min="12794" max="12795" width="9.33203125" customWidth="1"/>
    <col min="12796" max="12796" width="15.88671875" customWidth="1"/>
    <col min="12797" max="12824" width="11.44140625" customWidth="1"/>
    <col min="13045" max="13045" width="1.33203125" customWidth="1"/>
    <col min="13046" max="13046" width="7.88671875" customWidth="1"/>
    <col min="13047" max="13047" width="8.33203125" customWidth="1"/>
    <col min="13048" max="13048" width="54.33203125" customWidth="1"/>
    <col min="13049" max="13049" width="39.77734375" customWidth="1"/>
    <col min="13050" max="13051" width="9.33203125" customWidth="1"/>
    <col min="13052" max="13052" width="15.88671875" customWidth="1"/>
    <col min="13053" max="13080" width="11.44140625" customWidth="1"/>
    <col min="13301" max="13301" width="1.33203125" customWidth="1"/>
    <col min="13302" max="13302" width="7.88671875" customWidth="1"/>
    <col min="13303" max="13303" width="8.33203125" customWidth="1"/>
    <col min="13304" max="13304" width="54.33203125" customWidth="1"/>
    <col min="13305" max="13305" width="39.77734375" customWidth="1"/>
    <col min="13306" max="13307" width="9.33203125" customWidth="1"/>
    <col min="13308" max="13308" width="15.88671875" customWidth="1"/>
    <col min="13309" max="13336" width="11.44140625" customWidth="1"/>
    <col min="13557" max="13557" width="1.33203125" customWidth="1"/>
    <col min="13558" max="13558" width="7.88671875" customWidth="1"/>
    <col min="13559" max="13559" width="8.33203125" customWidth="1"/>
    <col min="13560" max="13560" width="54.33203125" customWidth="1"/>
    <col min="13561" max="13561" width="39.77734375" customWidth="1"/>
    <col min="13562" max="13563" width="9.33203125" customWidth="1"/>
    <col min="13564" max="13564" width="15.88671875" customWidth="1"/>
    <col min="13565" max="13592" width="11.44140625" customWidth="1"/>
    <col min="13813" max="13813" width="1.33203125" customWidth="1"/>
    <col min="13814" max="13814" width="7.88671875" customWidth="1"/>
    <col min="13815" max="13815" width="8.33203125" customWidth="1"/>
    <col min="13816" max="13816" width="54.33203125" customWidth="1"/>
    <col min="13817" max="13817" width="39.77734375" customWidth="1"/>
    <col min="13818" max="13819" width="9.33203125" customWidth="1"/>
    <col min="13820" max="13820" width="15.88671875" customWidth="1"/>
    <col min="13821" max="13848" width="11.44140625" customWidth="1"/>
    <col min="14069" max="14069" width="1.33203125" customWidth="1"/>
    <col min="14070" max="14070" width="7.88671875" customWidth="1"/>
    <col min="14071" max="14071" width="8.33203125" customWidth="1"/>
    <col min="14072" max="14072" width="54.33203125" customWidth="1"/>
    <col min="14073" max="14073" width="39.77734375" customWidth="1"/>
    <col min="14074" max="14075" width="9.33203125" customWidth="1"/>
    <col min="14076" max="14076" width="15.88671875" customWidth="1"/>
    <col min="14077" max="14104" width="11.44140625" customWidth="1"/>
    <col min="14325" max="14325" width="1.33203125" customWidth="1"/>
    <col min="14326" max="14326" width="7.88671875" customWidth="1"/>
    <col min="14327" max="14327" width="8.33203125" customWidth="1"/>
    <col min="14328" max="14328" width="54.33203125" customWidth="1"/>
    <col min="14329" max="14329" width="39.77734375" customWidth="1"/>
    <col min="14330" max="14331" width="9.33203125" customWidth="1"/>
    <col min="14332" max="14332" width="15.88671875" customWidth="1"/>
    <col min="14333" max="14360" width="11.44140625" customWidth="1"/>
    <col min="14581" max="14581" width="1.33203125" customWidth="1"/>
    <col min="14582" max="14582" width="7.88671875" customWidth="1"/>
    <col min="14583" max="14583" width="8.33203125" customWidth="1"/>
    <col min="14584" max="14584" width="54.33203125" customWidth="1"/>
    <col min="14585" max="14585" width="39.77734375" customWidth="1"/>
    <col min="14586" max="14587" width="9.33203125" customWidth="1"/>
    <col min="14588" max="14588" width="15.88671875" customWidth="1"/>
    <col min="14589" max="14616" width="11.44140625" customWidth="1"/>
    <col min="14837" max="14837" width="1.33203125" customWidth="1"/>
    <col min="14838" max="14838" width="7.88671875" customWidth="1"/>
    <col min="14839" max="14839" width="8.33203125" customWidth="1"/>
    <col min="14840" max="14840" width="54.33203125" customWidth="1"/>
    <col min="14841" max="14841" width="39.77734375" customWidth="1"/>
    <col min="14842" max="14843" width="9.33203125" customWidth="1"/>
    <col min="14844" max="14844" width="15.88671875" customWidth="1"/>
    <col min="14845" max="14872" width="11.44140625" customWidth="1"/>
    <col min="15093" max="15093" width="1.33203125" customWidth="1"/>
    <col min="15094" max="15094" width="7.88671875" customWidth="1"/>
    <col min="15095" max="15095" width="8.33203125" customWidth="1"/>
    <col min="15096" max="15096" width="54.33203125" customWidth="1"/>
    <col min="15097" max="15097" width="39.77734375" customWidth="1"/>
    <col min="15098" max="15099" width="9.33203125" customWidth="1"/>
    <col min="15100" max="15100" width="15.88671875" customWidth="1"/>
    <col min="15101" max="15128" width="11.44140625" customWidth="1"/>
    <col min="15349" max="15349" width="1.33203125" customWidth="1"/>
    <col min="15350" max="15350" width="7.88671875" customWidth="1"/>
    <col min="15351" max="15351" width="8.33203125" customWidth="1"/>
    <col min="15352" max="15352" width="54.33203125" customWidth="1"/>
    <col min="15353" max="15353" width="39.77734375" customWidth="1"/>
    <col min="15354" max="15355" width="9.33203125" customWidth="1"/>
    <col min="15356" max="15356" width="15.88671875" customWidth="1"/>
    <col min="15357" max="15384" width="11.44140625" customWidth="1"/>
    <col min="15605" max="15605" width="1.33203125" customWidth="1"/>
    <col min="15606" max="15606" width="7.88671875" customWidth="1"/>
    <col min="15607" max="15607" width="8.33203125" customWidth="1"/>
    <col min="15608" max="15608" width="54.33203125" customWidth="1"/>
    <col min="15609" max="15609" width="39.77734375" customWidth="1"/>
    <col min="15610" max="15611" width="9.33203125" customWidth="1"/>
    <col min="15612" max="15612" width="15.88671875" customWidth="1"/>
    <col min="15613" max="15640" width="11.44140625" customWidth="1"/>
    <col min="15861" max="15861" width="1.33203125" customWidth="1"/>
    <col min="15862" max="15862" width="7.88671875" customWidth="1"/>
    <col min="15863" max="15863" width="8.33203125" customWidth="1"/>
    <col min="15864" max="15864" width="54.33203125" customWidth="1"/>
    <col min="15865" max="15865" width="39.77734375" customWidth="1"/>
    <col min="15866" max="15867" width="9.33203125" customWidth="1"/>
    <col min="15868" max="15868" width="15.88671875" customWidth="1"/>
    <col min="15869" max="15896" width="11.44140625" customWidth="1"/>
    <col min="16117" max="16117" width="1.33203125" customWidth="1"/>
    <col min="16118" max="16118" width="7.88671875" customWidth="1"/>
    <col min="16119" max="16119" width="8.33203125" customWidth="1"/>
    <col min="16120" max="16120" width="54.33203125" customWidth="1"/>
    <col min="16121" max="16121" width="39.77734375" customWidth="1"/>
    <col min="16122" max="16123" width="9.33203125" customWidth="1"/>
    <col min="16124" max="16124" width="15.88671875" customWidth="1"/>
    <col min="16125" max="16152" width="11.44140625" customWidth="1"/>
  </cols>
  <sheetData>
    <row r="1" spans="1:44" ht="18.75" thickBot="1" x14ac:dyDescent="0.25">
      <c r="A1" s="135"/>
      <c r="B1" s="178"/>
      <c r="C1" s="179" t="s">
        <v>335</v>
      </c>
      <c r="D1" s="180"/>
      <c r="E1" s="181"/>
      <c r="F1" s="182"/>
      <c r="G1" s="182"/>
      <c r="H1" s="183"/>
      <c r="I1" s="940"/>
      <c r="J1" s="941"/>
      <c r="K1" s="184"/>
      <c r="L1" s="185"/>
      <c r="M1" s="183"/>
      <c r="N1" s="182"/>
      <c r="O1" s="183"/>
      <c r="P1" s="184"/>
      <c r="Q1" s="184"/>
      <c r="R1" s="184"/>
      <c r="S1" s="184"/>
      <c r="T1" s="184"/>
      <c r="U1" s="184"/>
      <c r="V1" s="184"/>
      <c r="W1" s="184"/>
      <c r="X1" s="184"/>
      <c r="Y1" s="184"/>
      <c r="Z1" s="184"/>
      <c r="AA1" s="184"/>
      <c r="AB1" s="184"/>
      <c r="AC1" s="184"/>
      <c r="AD1" s="184"/>
      <c r="AE1" s="184"/>
      <c r="AF1" s="184"/>
      <c r="AG1" s="184"/>
      <c r="AH1" s="186"/>
      <c r="AI1" s="184"/>
      <c r="AJ1" s="184"/>
      <c r="AP1" s="930"/>
      <c r="AQ1" s="930"/>
      <c r="AR1" s="930"/>
    </row>
    <row r="2" spans="1:44" ht="32.25" thickBot="1" x14ac:dyDescent="0.25">
      <c r="A2" s="187"/>
      <c r="B2" s="188"/>
      <c r="C2" s="276" t="s">
        <v>112</v>
      </c>
      <c r="D2" s="189" t="s">
        <v>139</v>
      </c>
      <c r="E2" s="807" t="s">
        <v>113</v>
      </c>
      <c r="F2" s="189" t="s">
        <v>140</v>
      </c>
      <c r="G2" s="189" t="s">
        <v>185</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c r="AL2" s="657"/>
      <c r="AM2" s="657"/>
      <c r="AN2" s="657"/>
      <c r="AO2" s="657"/>
      <c r="AP2" s="657"/>
      <c r="AQ2" s="657"/>
      <c r="AR2" s="657"/>
    </row>
    <row r="3" spans="1:44" x14ac:dyDescent="0.2">
      <c r="A3" s="152"/>
      <c r="B3" s="961" t="s">
        <v>336</v>
      </c>
      <c r="C3" s="821" t="s">
        <v>337</v>
      </c>
      <c r="D3" s="822" t="s">
        <v>338</v>
      </c>
      <c r="E3" s="822" t="s">
        <v>339</v>
      </c>
      <c r="F3" s="824" t="s">
        <v>75</v>
      </c>
      <c r="G3" s="824">
        <v>2</v>
      </c>
      <c r="H3" s="689">
        <f>'3. BL Demand'!H3+'3. BL Demand'!H4+'3. BL Demand'!H5+'3. BL Demand'!H6+'3. BL Demand'!H30+'3. BL Demand'!H31+'3. BL Demand'!H36+'3. BL Demand'!H37</f>
        <v>57.512359812732313</v>
      </c>
      <c r="I3" s="323">
        <f>'3. BL Demand'!I3+'3. BL Demand'!I4+'3. BL Demand'!I5+'3. BL Demand'!I6+'3. BL Demand'!I30+'3. BL Demand'!I31+'3. BL Demand'!I36+'3. BL Demand'!I37</f>
        <v>57.442207699009977</v>
      </c>
      <c r="J3" s="323">
        <f>'3. BL Demand'!J3+'3. BL Demand'!J4+'3. BL Demand'!J5+'3. BL Demand'!J6+'3. BL Demand'!J30+'3. BL Demand'!J31+'3. BL Demand'!J36+'3. BL Demand'!J37</f>
        <v>57.37223118493349</v>
      </c>
      <c r="K3" s="323">
        <f>'3. BL Demand'!K3+'3. BL Demand'!K4+'3. BL Demand'!K5+'3. BL Demand'!K6+'3. BL Demand'!K30+'3. BL Demand'!K31+'3. BL Demand'!K36+'3. BL Demand'!K37</f>
        <v>57.340066274537747</v>
      </c>
      <c r="L3" s="825">
        <f>'3. BL Demand'!L3+'3. BL Demand'!L4+'3. BL Demand'!L5+'3. BL Demand'!L6+'3. BL Demand'!L30+'3. BL Demand'!L31+'3. BL Demand'!L36+'3. BL Demand'!L37</f>
        <v>57.32425797629444</v>
      </c>
      <c r="M3" s="825">
        <f>'3. BL Demand'!M3+'3. BL Demand'!M4+'3. BL Demand'!M5+'3. BL Demand'!M6+'3. BL Demand'!M30+'3. BL Demand'!M31+'3. BL Demand'!M36+'3. BL Demand'!M37</f>
        <v>57.400329226895678</v>
      </c>
      <c r="N3" s="825">
        <f>'3. BL Demand'!N3+'3. BL Demand'!N4+'3. BL Demand'!N5+'3. BL Demand'!N6+'3. BL Demand'!N30+'3. BL Demand'!N31+'3. BL Demand'!N36+'3. BL Demand'!N37</f>
        <v>57.463597557075829</v>
      </c>
      <c r="O3" s="825">
        <f>'3. BL Demand'!O3+'3. BL Demand'!O4+'3. BL Demand'!O5+'3. BL Demand'!O6+'3. BL Demand'!O30+'3. BL Demand'!O31+'3. BL Demand'!O36+'3. BL Demand'!O37</f>
        <v>57.537225242275781</v>
      </c>
      <c r="P3" s="825">
        <f>'3. BL Demand'!P3+'3. BL Demand'!P4+'3. BL Demand'!P5+'3. BL Demand'!P6+'3. BL Demand'!P30+'3. BL Demand'!P31+'3. BL Demand'!P36+'3. BL Demand'!P37</f>
        <v>57.579730395885377</v>
      </c>
      <c r="Q3" s="825">
        <f>'3. BL Demand'!Q3+'3. BL Demand'!Q4+'3. BL Demand'!Q5+'3. BL Demand'!Q6+'3. BL Demand'!Q30+'3. BL Demand'!Q31+'3. BL Demand'!Q36+'3. BL Demand'!Q37</f>
        <v>57.670728781029581</v>
      </c>
      <c r="R3" s="825">
        <f>'3. BL Demand'!R3+'3. BL Demand'!R4+'3. BL Demand'!R5+'3. BL Demand'!R6+'3. BL Demand'!R30+'3. BL Demand'!R31+'3. BL Demand'!R36+'3. BL Demand'!R37</f>
        <v>57.742754337250325</v>
      </c>
      <c r="S3" s="825">
        <f>'3. BL Demand'!S3+'3. BL Demand'!S4+'3. BL Demand'!S5+'3. BL Demand'!S6+'3. BL Demand'!S30+'3. BL Demand'!S31+'3. BL Demand'!S36+'3. BL Demand'!S37</f>
        <v>57.822936879732659</v>
      </c>
      <c r="T3" s="825">
        <f>'3. BL Demand'!T3+'3. BL Demand'!T4+'3. BL Demand'!T5+'3. BL Demand'!T6+'3. BL Demand'!T30+'3. BL Demand'!T31+'3. BL Demand'!T36+'3. BL Demand'!T37</f>
        <v>57.883228647787803</v>
      </c>
      <c r="U3" s="825">
        <f>'3. BL Demand'!U3+'3. BL Demand'!U4+'3. BL Demand'!U5+'3. BL Demand'!U6+'3. BL Demand'!U30+'3. BL Demand'!U31+'3. BL Demand'!U36+'3. BL Demand'!U37</f>
        <v>58.006644634406513</v>
      </c>
      <c r="V3" s="825">
        <f>'3. BL Demand'!V3+'3. BL Demand'!V4+'3. BL Demand'!V5+'3. BL Demand'!V6+'3. BL Demand'!V30+'3. BL Demand'!V31+'3. BL Demand'!V36+'3. BL Demand'!V37</f>
        <v>58.041103560852818</v>
      </c>
      <c r="W3" s="825">
        <f>'3. BL Demand'!W3+'3. BL Demand'!W4+'3. BL Demand'!W5+'3. BL Demand'!W6+'3. BL Demand'!W30+'3. BL Demand'!W31+'3. BL Demand'!W36+'3. BL Demand'!W37</f>
        <v>58.065910228004022</v>
      </c>
      <c r="X3" s="825">
        <f>'3. BL Demand'!X3+'3. BL Demand'!X4+'3. BL Demand'!X5+'3. BL Demand'!X6+'3. BL Demand'!X30+'3. BL Demand'!X31+'3. BL Demand'!X36+'3. BL Demand'!X37</f>
        <v>58.069367030544178</v>
      </c>
      <c r="Y3" s="825">
        <f>'3. BL Demand'!Y3+'3. BL Demand'!Y4+'3. BL Demand'!Y5+'3. BL Demand'!Y6+'3. BL Demand'!Y30+'3. BL Demand'!Y31+'3. BL Demand'!Y36+'3. BL Demand'!Y37</f>
        <v>58.130894489945298</v>
      </c>
      <c r="Z3" s="825">
        <f>'3. BL Demand'!Z3+'3. BL Demand'!Z4+'3. BL Demand'!Z5+'3. BL Demand'!Z6+'3. BL Demand'!Z30+'3. BL Demand'!Z31+'3. BL Demand'!Z36+'3. BL Demand'!Z37</f>
        <v>58.161007022516173</v>
      </c>
      <c r="AA3" s="825">
        <f>'3. BL Demand'!AA3+'3. BL Demand'!AA4+'3. BL Demand'!AA5+'3. BL Demand'!AA6+'3. BL Demand'!AA30+'3. BL Demand'!AA31+'3. BL Demand'!AA36+'3. BL Demand'!AA37</f>
        <v>58.22302620351843</v>
      </c>
      <c r="AB3" s="825">
        <f>'3. BL Demand'!AB3+'3. BL Demand'!AB4+'3. BL Demand'!AB5+'3. BL Demand'!AB6+'3. BL Demand'!AB30+'3. BL Demand'!AB31+'3. BL Demand'!AB36+'3. BL Demand'!AB37</f>
        <v>58.266825360076339</v>
      </c>
      <c r="AC3" s="825">
        <f>'3. BL Demand'!AC3+'3. BL Demand'!AC4+'3. BL Demand'!AC5+'3. BL Demand'!AC6+'3. BL Demand'!AC30+'3. BL Demand'!AC31+'3. BL Demand'!AC36+'3. BL Demand'!AC37</f>
        <v>58.36438046458678</v>
      </c>
      <c r="AD3" s="825">
        <f>'3. BL Demand'!AD3+'3. BL Demand'!AD4+'3. BL Demand'!AD5+'3. BL Demand'!AD6+'3. BL Demand'!AD30+'3. BL Demand'!AD31+'3. BL Demand'!AD36+'3. BL Demand'!AD37</f>
        <v>58.432773953346583</v>
      </c>
      <c r="AE3" s="825">
        <f>'3. BL Demand'!AE3+'3. BL Demand'!AE4+'3. BL Demand'!AE5+'3. BL Demand'!AE6+'3. BL Demand'!AE30+'3. BL Demand'!AE31+'3. BL Demand'!AE36+'3. BL Demand'!AE37</f>
        <v>58.50590446477888</v>
      </c>
      <c r="AF3" s="825">
        <f>'3. BL Demand'!AF3+'3. BL Demand'!AF4+'3. BL Demand'!AF5+'3. BL Demand'!AF6+'3. BL Demand'!AF30+'3. BL Demand'!AF31+'3. BL Demand'!AF36+'3. BL Demand'!AF37</f>
        <v>58.55434342225125</v>
      </c>
      <c r="AG3" s="825">
        <f>'3. BL Demand'!AG3+'3. BL Demand'!AG4+'3. BL Demand'!AG5+'3. BL Demand'!AG6+'3. BL Demand'!AG30+'3. BL Demand'!AG31+'3. BL Demand'!AG36+'3. BL Demand'!AG37</f>
        <v>58.659865404672814</v>
      </c>
      <c r="AH3" s="825">
        <f>'3. BL Demand'!AH3+'3. BL Demand'!AH4+'3. BL Demand'!AH5+'3. BL Demand'!AH6+'3. BL Demand'!AH30+'3. BL Demand'!AH31+'3. BL Demand'!AH36+'3. BL Demand'!AH37</f>
        <v>58.741079971675717</v>
      </c>
      <c r="AI3" s="825">
        <f>'3. BL Demand'!AI3+'3. BL Demand'!AI4+'3. BL Demand'!AI5+'3. BL Demand'!AI6+'3. BL Demand'!AI30+'3. BL Demand'!AI31+'3. BL Demand'!AI36+'3. BL Demand'!AI37</f>
        <v>58.823378552778813</v>
      </c>
      <c r="AJ3" s="826">
        <f>'3. BL Demand'!AJ3+'3. BL Demand'!AJ4+'3. BL Demand'!AJ5+'3. BL Demand'!AJ6+'3. BL Demand'!AJ30+'3. BL Demand'!AJ31+'3. BL Demand'!AJ36+'3. BL Demand'!AJ37</f>
        <v>58.886643034426882</v>
      </c>
      <c r="AL3" s="715"/>
      <c r="AM3" s="716"/>
      <c r="AN3" s="717"/>
      <c r="AO3" s="658"/>
    </row>
    <row r="4" spans="1:44" x14ac:dyDescent="0.2">
      <c r="A4" s="152"/>
      <c r="B4" s="962"/>
      <c r="C4" s="668" t="s">
        <v>340</v>
      </c>
      <c r="D4" s="811" t="s">
        <v>341</v>
      </c>
      <c r="E4" s="387" t="s">
        <v>787</v>
      </c>
      <c r="F4" s="670" t="s">
        <v>75</v>
      </c>
      <c r="G4" s="670">
        <v>2</v>
      </c>
      <c r="H4" s="663">
        <f>('2. BL Supply'!H17+'2. BL Supply'!H18)-('2. BL Supply'!H24+'2. BL Supply'!H25)</f>
        <v>66.706999999999994</v>
      </c>
      <c r="I4" s="322">
        <f>('2. BL Supply'!I17+'2. BL Supply'!I18)-('2. BL Supply'!I24+'2. BL Supply'!I25)</f>
        <v>66.706999999999994</v>
      </c>
      <c r="J4" s="322">
        <f>('2. BL Supply'!J17+'2. BL Supply'!J18)-('2. BL Supply'!J24+'2. BL Supply'!J25)</f>
        <v>66.706999999999994</v>
      </c>
      <c r="K4" s="322">
        <f>('2. BL Supply'!K17+'2. BL Supply'!K18)-('2. BL Supply'!K24+'2. BL Supply'!K25)</f>
        <v>66.706999999999994</v>
      </c>
      <c r="L4" s="453">
        <f>('2. BL Supply'!L17+'2. BL Supply'!L18)-('2. BL Supply'!L24+'2. BL Supply'!L25)</f>
        <v>66.706999999999994</v>
      </c>
      <c r="M4" s="453">
        <f>('2. BL Supply'!M17+'2. BL Supply'!M18)-('2. BL Supply'!M24+'2. BL Supply'!M25)</f>
        <v>66.706999999999994</v>
      </c>
      <c r="N4" s="453">
        <f>('2. BL Supply'!N17+'2. BL Supply'!N18)-('2. BL Supply'!N24+'2. BL Supply'!N25)</f>
        <v>66.706999999999994</v>
      </c>
      <c r="O4" s="453">
        <f>('2. BL Supply'!O17+'2. BL Supply'!O18)-('2. BL Supply'!O24+'2. BL Supply'!O25)</f>
        <v>66.706999999999994</v>
      </c>
      <c r="P4" s="453">
        <f>('2. BL Supply'!P17+'2. BL Supply'!P18)-('2. BL Supply'!P24+'2. BL Supply'!P25)</f>
        <v>66.706999999999994</v>
      </c>
      <c r="Q4" s="453">
        <f>('2. BL Supply'!Q17+'2. BL Supply'!Q18)-('2. BL Supply'!Q24+'2. BL Supply'!Q25)</f>
        <v>66.706999999999994</v>
      </c>
      <c r="R4" s="453">
        <f>('2. BL Supply'!R17+'2. BL Supply'!R18)-('2. BL Supply'!R24+'2. BL Supply'!R25)</f>
        <v>66.706999999999994</v>
      </c>
      <c r="S4" s="453">
        <f>('2. BL Supply'!S17+'2. BL Supply'!S18)-('2. BL Supply'!S24+'2. BL Supply'!S25)</f>
        <v>66.706999999999994</v>
      </c>
      <c r="T4" s="453">
        <f>('2. BL Supply'!T17+'2. BL Supply'!T18)-('2. BL Supply'!T24+'2. BL Supply'!T25)</f>
        <v>66.706999999999994</v>
      </c>
      <c r="U4" s="453">
        <f>('2. BL Supply'!U17+'2. BL Supply'!U18)-('2. BL Supply'!U24+'2. BL Supply'!U25)</f>
        <v>66.706999999999994</v>
      </c>
      <c r="V4" s="453">
        <f>('2. BL Supply'!V17+'2. BL Supply'!V18)-('2. BL Supply'!V24+'2. BL Supply'!V25)</f>
        <v>66.706999999999994</v>
      </c>
      <c r="W4" s="453">
        <f>('2. BL Supply'!W17+'2. BL Supply'!W18)-('2. BL Supply'!W24+'2. BL Supply'!W25)</f>
        <v>66.706999999999994</v>
      </c>
      <c r="X4" s="453">
        <f>('2. BL Supply'!X17+'2. BL Supply'!X18)-('2. BL Supply'!X24+'2. BL Supply'!X25)</f>
        <v>66.706999999999994</v>
      </c>
      <c r="Y4" s="453">
        <f>('2. BL Supply'!Y17+'2. BL Supply'!Y18)-('2. BL Supply'!Y24+'2. BL Supply'!Y25)</f>
        <v>66.706999999999994</v>
      </c>
      <c r="Z4" s="453">
        <f>('2. BL Supply'!Z17+'2. BL Supply'!Z18)-('2. BL Supply'!Z24+'2. BL Supply'!Z25)</f>
        <v>66.706999999999994</v>
      </c>
      <c r="AA4" s="453">
        <f>('2. BL Supply'!AA17+'2. BL Supply'!AA18)-('2. BL Supply'!AA24+'2. BL Supply'!AA25)</f>
        <v>66.706999999999994</v>
      </c>
      <c r="AB4" s="453">
        <f>('2. BL Supply'!AB17+'2. BL Supply'!AB18)-('2. BL Supply'!AB24+'2. BL Supply'!AB25)</f>
        <v>66.706999999999994</v>
      </c>
      <c r="AC4" s="453">
        <f>('2. BL Supply'!AC17+'2. BL Supply'!AC18)-('2. BL Supply'!AC24+'2. BL Supply'!AC25)</f>
        <v>66.706999999999994</v>
      </c>
      <c r="AD4" s="453">
        <f>('2. BL Supply'!AD17+'2. BL Supply'!AD18)-('2. BL Supply'!AD24+'2. BL Supply'!AD25)</f>
        <v>66.706999999999994</v>
      </c>
      <c r="AE4" s="453">
        <f>('2. BL Supply'!AE17+'2. BL Supply'!AE18)-('2. BL Supply'!AE24+'2. BL Supply'!AE25)</f>
        <v>66.706999999999994</v>
      </c>
      <c r="AF4" s="453">
        <f>('2. BL Supply'!AF17+'2. BL Supply'!AF18)-('2. BL Supply'!AF24+'2. BL Supply'!AF25)</f>
        <v>66.706999999999994</v>
      </c>
      <c r="AG4" s="453">
        <f>('2. BL Supply'!AG17+'2. BL Supply'!AG18)-('2. BL Supply'!AG24+'2. BL Supply'!AG25)</f>
        <v>66.706999999999994</v>
      </c>
      <c r="AH4" s="453">
        <f>('2. BL Supply'!AH17+'2. BL Supply'!AH18)-('2. BL Supply'!AH24+'2. BL Supply'!AH25)</f>
        <v>66.706999999999994</v>
      </c>
      <c r="AI4" s="453">
        <f>('2. BL Supply'!AI17+'2. BL Supply'!AI18)-('2. BL Supply'!AI24+'2. BL Supply'!AI25)</f>
        <v>66.706999999999994</v>
      </c>
      <c r="AJ4" s="671">
        <f>('2. BL Supply'!AJ17+'2. BL Supply'!AJ18)-('2. BL Supply'!AJ24+'2. BL Supply'!AJ25)</f>
        <v>66.706999999999994</v>
      </c>
      <c r="AL4" s="656"/>
      <c r="AM4" s="656"/>
    </row>
    <row r="5" spans="1:44" x14ac:dyDescent="0.2">
      <c r="A5" s="152"/>
      <c r="B5" s="962"/>
      <c r="C5" s="668" t="s">
        <v>73</v>
      </c>
      <c r="D5" s="811" t="s">
        <v>342</v>
      </c>
      <c r="E5" s="387" t="s">
        <v>343</v>
      </c>
      <c r="F5" s="670" t="s">
        <v>75</v>
      </c>
      <c r="G5" s="670">
        <v>2</v>
      </c>
      <c r="H5" s="663">
        <f>H4+('2. BL Supply'!H4+'2. BL Supply'!H7)-('2. BL Supply'!H10+'2. BL Supply'!H14)</f>
        <v>66.706999999999994</v>
      </c>
      <c r="I5" s="322">
        <f>I4+('2. BL Supply'!I4+'2. BL Supply'!I7)-('2. BL Supply'!I10+'2. BL Supply'!I14)</f>
        <v>66.706999999999994</v>
      </c>
      <c r="J5" s="322">
        <f>J4+('2. BL Supply'!J4+'2. BL Supply'!J7)-('2. BL Supply'!J10+'2. BL Supply'!J14)</f>
        <v>66.706999999999994</v>
      </c>
      <c r="K5" s="322">
        <f>K4+('2. BL Supply'!K4+'2. BL Supply'!K7)-('2. BL Supply'!K10+'2. BL Supply'!K14)</f>
        <v>66.706999999999994</v>
      </c>
      <c r="L5" s="453">
        <f>L4+('2. BL Supply'!L4+'2. BL Supply'!L7)-('2. BL Supply'!L10+'2. BL Supply'!L14)</f>
        <v>66.706999999999994</v>
      </c>
      <c r="M5" s="453">
        <f>M4+('2. BL Supply'!M4+'2. BL Supply'!M7)-('2. BL Supply'!M10+'2. BL Supply'!M14)</f>
        <v>66.706999999999994</v>
      </c>
      <c r="N5" s="453">
        <f>N4+('2. BL Supply'!N4+'2. BL Supply'!N7)-('2. BL Supply'!N10+'2. BL Supply'!N14)</f>
        <v>66.706999999999994</v>
      </c>
      <c r="O5" s="453">
        <f>O4+('2. BL Supply'!O4+'2. BL Supply'!O7)-('2. BL Supply'!O10+'2. BL Supply'!O14)</f>
        <v>66.706999999999994</v>
      </c>
      <c r="P5" s="453">
        <f>P4+('2. BL Supply'!P4+'2. BL Supply'!P7)-('2. BL Supply'!P10+'2. BL Supply'!P14)</f>
        <v>66.706999999999994</v>
      </c>
      <c r="Q5" s="453">
        <f>Q4+('2. BL Supply'!Q4+'2. BL Supply'!Q7)-('2. BL Supply'!Q10+'2. BL Supply'!Q14)</f>
        <v>66.706999999999994</v>
      </c>
      <c r="R5" s="453">
        <f>R4+('2. BL Supply'!R4+'2. BL Supply'!R7)-('2. BL Supply'!R10+'2. BL Supply'!R14)</f>
        <v>66.706999999999994</v>
      </c>
      <c r="S5" s="453">
        <f>S4+('2. BL Supply'!S4+'2. BL Supply'!S7)-('2. BL Supply'!S10+'2. BL Supply'!S14)</f>
        <v>66.706999999999994</v>
      </c>
      <c r="T5" s="453">
        <f>T4+('2. BL Supply'!T4+'2. BL Supply'!T7)-('2. BL Supply'!T10+'2. BL Supply'!T14)</f>
        <v>66.706999999999994</v>
      </c>
      <c r="U5" s="453">
        <f>U4+('2. BL Supply'!U4+'2. BL Supply'!U7)-('2. BL Supply'!U10+'2. BL Supply'!U14)</f>
        <v>66.706999999999994</v>
      </c>
      <c r="V5" s="453">
        <f>V4+('2. BL Supply'!V4+'2. BL Supply'!V7)-('2. BL Supply'!V10+'2. BL Supply'!V14)</f>
        <v>66.706999999999994</v>
      </c>
      <c r="W5" s="453">
        <f>W4+('2. BL Supply'!W4+'2. BL Supply'!W7)-('2. BL Supply'!W10+'2. BL Supply'!W14)</f>
        <v>66.706999999999994</v>
      </c>
      <c r="X5" s="453">
        <f>X4+('2. BL Supply'!X4+'2. BL Supply'!X7)-('2. BL Supply'!X10+'2. BL Supply'!X14)</f>
        <v>66.706999999999994</v>
      </c>
      <c r="Y5" s="453">
        <f>Y4+('2. BL Supply'!Y4+'2. BL Supply'!Y7)-('2. BL Supply'!Y10+'2. BL Supply'!Y14)</f>
        <v>66.706999999999994</v>
      </c>
      <c r="Z5" s="453">
        <f>Z4+('2. BL Supply'!Z4+'2. BL Supply'!Z7)-('2. BL Supply'!Z10+'2. BL Supply'!Z14)</f>
        <v>66.706999999999994</v>
      </c>
      <c r="AA5" s="453">
        <f>AA4+('2. BL Supply'!AA4+'2. BL Supply'!AA7)-('2. BL Supply'!AA10+'2. BL Supply'!AA14)</f>
        <v>66.706999999999994</v>
      </c>
      <c r="AB5" s="453">
        <f>AB4+('2. BL Supply'!AB4+'2. BL Supply'!AB7)-('2. BL Supply'!AB10+'2. BL Supply'!AB14)</f>
        <v>66.706999999999994</v>
      </c>
      <c r="AC5" s="453">
        <f>AC4+('2. BL Supply'!AC4+'2. BL Supply'!AC7)-('2. BL Supply'!AC10+'2. BL Supply'!AC14)</f>
        <v>66.706999999999994</v>
      </c>
      <c r="AD5" s="453">
        <f>AD4+('2. BL Supply'!AD4+'2. BL Supply'!AD7)-('2. BL Supply'!AD10+'2. BL Supply'!AD14)</f>
        <v>66.706999999999994</v>
      </c>
      <c r="AE5" s="453">
        <f>AE4+('2. BL Supply'!AE4+'2. BL Supply'!AE7)-('2. BL Supply'!AE10+'2. BL Supply'!AE14)</f>
        <v>66.706999999999994</v>
      </c>
      <c r="AF5" s="453">
        <f>AF4+('2. BL Supply'!AF4+'2. BL Supply'!AF7)-('2. BL Supply'!AF10+'2. BL Supply'!AF14)</f>
        <v>66.706999999999994</v>
      </c>
      <c r="AG5" s="453">
        <f>AG4+('2. BL Supply'!AG4+'2. BL Supply'!AG7)-('2. BL Supply'!AG10+'2. BL Supply'!AG14)</f>
        <v>66.706999999999994</v>
      </c>
      <c r="AH5" s="453">
        <f>AH4+('2. BL Supply'!AH4+'2. BL Supply'!AH7)-('2. BL Supply'!AH10+'2. BL Supply'!AH14)</f>
        <v>66.706999999999994</v>
      </c>
      <c r="AI5" s="453">
        <f>AI4+('2. BL Supply'!AI4+'2. BL Supply'!AI7)-('2. BL Supply'!AI10+'2. BL Supply'!AI14)</f>
        <v>66.706999999999994</v>
      </c>
      <c r="AJ5" s="671">
        <f>AJ4+('2. BL Supply'!AJ4+'2. BL Supply'!AJ7)-('2. BL Supply'!AJ10+'2. BL Supply'!AJ14)</f>
        <v>66.706999999999994</v>
      </c>
      <c r="AM5" s="656"/>
    </row>
    <row r="6" spans="1:44" x14ac:dyDescent="0.2">
      <c r="A6" s="152"/>
      <c r="B6" s="962"/>
      <c r="C6" s="768" t="s">
        <v>344</v>
      </c>
      <c r="D6" s="388" t="s">
        <v>345</v>
      </c>
      <c r="E6" s="866" t="s">
        <v>124</v>
      </c>
      <c r="F6" s="662" t="s">
        <v>75</v>
      </c>
      <c r="G6" s="662">
        <v>2</v>
      </c>
      <c r="H6" s="663">
        <v>0</v>
      </c>
      <c r="I6" s="322">
        <v>0</v>
      </c>
      <c r="J6" s="322">
        <v>0</v>
      </c>
      <c r="K6" s="322">
        <v>0</v>
      </c>
      <c r="L6" s="386">
        <v>0</v>
      </c>
      <c r="M6" s="386">
        <v>0</v>
      </c>
      <c r="N6" s="386">
        <v>0</v>
      </c>
      <c r="O6" s="386">
        <v>0</v>
      </c>
      <c r="P6" s="386">
        <v>0</v>
      </c>
      <c r="Q6" s="386">
        <v>0</v>
      </c>
      <c r="R6" s="386">
        <v>0</v>
      </c>
      <c r="S6" s="386">
        <v>0</v>
      </c>
      <c r="T6" s="386">
        <v>0</v>
      </c>
      <c r="U6" s="386">
        <v>0</v>
      </c>
      <c r="V6" s="386">
        <v>0</v>
      </c>
      <c r="W6" s="386">
        <v>0</v>
      </c>
      <c r="X6" s="386">
        <v>0</v>
      </c>
      <c r="Y6" s="386">
        <v>0</v>
      </c>
      <c r="Z6" s="386">
        <v>0</v>
      </c>
      <c r="AA6" s="386">
        <v>0</v>
      </c>
      <c r="AB6" s="386">
        <v>0</v>
      </c>
      <c r="AC6" s="386">
        <v>0</v>
      </c>
      <c r="AD6" s="386">
        <v>0</v>
      </c>
      <c r="AE6" s="386">
        <v>0</v>
      </c>
      <c r="AF6" s="386">
        <v>0</v>
      </c>
      <c r="AG6" s="386">
        <v>0</v>
      </c>
      <c r="AH6" s="386">
        <v>0</v>
      </c>
      <c r="AI6" s="386">
        <v>0</v>
      </c>
      <c r="AJ6" s="457">
        <v>0</v>
      </c>
      <c r="AL6" s="656"/>
      <c r="AO6" s="658"/>
    </row>
    <row r="7" spans="1:44" x14ac:dyDescent="0.2">
      <c r="A7" s="152"/>
      <c r="B7" s="962"/>
      <c r="C7" s="768" t="s">
        <v>346</v>
      </c>
      <c r="D7" s="388" t="s">
        <v>347</v>
      </c>
      <c r="E7" s="866" t="s">
        <v>124</v>
      </c>
      <c r="F7" s="662" t="s">
        <v>75</v>
      </c>
      <c r="G7" s="662">
        <v>2</v>
      </c>
      <c r="H7" s="663">
        <v>2.1179687518892671</v>
      </c>
      <c r="I7" s="322">
        <v>2.032459193209597</v>
      </c>
      <c r="J7" s="322">
        <v>1.997771321640029</v>
      </c>
      <c r="K7" s="322">
        <v>1.8779043600550931</v>
      </c>
      <c r="L7" s="386">
        <v>1.775521348353104</v>
      </c>
      <c r="M7" s="386">
        <v>1.7165695780810479</v>
      </c>
      <c r="N7" s="386">
        <v>1.6878621619506009</v>
      </c>
      <c r="O7" s="386">
        <v>1.63594446230605</v>
      </c>
      <c r="P7" s="386">
        <v>1.547707353087044</v>
      </c>
      <c r="Q7" s="386">
        <v>1.219938170432344</v>
      </c>
      <c r="R7" s="386">
        <v>1.2088469652130309</v>
      </c>
      <c r="S7" s="386">
        <v>1.1407337859342901</v>
      </c>
      <c r="T7" s="386">
        <v>1.1595762662522739</v>
      </c>
      <c r="U7" s="386">
        <v>1.1773440264908761</v>
      </c>
      <c r="V7" s="386">
        <v>1.176087309579102</v>
      </c>
      <c r="W7" s="386">
        <v>1.1577833157227779</v>
      </c>
      <c r="X7" s="386">
        <v>1.151509664145659</v>
      </c>
      <c r="Y7" s="386">
        <v>1.2137908535752571</v>
      </c>
      <c r="Z7" s="386">
        <v>1.2309608920861821</v>
      </c>
      <c r="AA7" s="386">
        <v>1.255352055310472</v>
      </c>
      <c r="AB7" s="386">
        <v>1.1733271385714581</v>
      </c>
      <c r="AC7" s="386">
        <v>1.2488652800775739</v>
      </c>
      <c r="AD7" s="386">
        <v>1.3015253412804071</v>
      </c>
      <c r="AE7" s="386">
        <v>1.3250256920760279</v>
      </c>
      <c r="AF7" s="386">
        <v>1.4332657204205741</v>
      </c>
      <c r="AG7" s="386">
        <v>1.38905249667778</v>
      </c>
      <c r="AH7" s="386">
        <v>1.3781424012899259</v>
      </c>
      <c r="AI7" s="386">
        <v>1.389607399135504</v>
      </c>
      <c r="AJ7" s="457">
        <v>1.4891389150503189</v>
      </c>
      <c r="AL7" s="656"/>
      <c r="AO7" s="658"/>
    </row>
    <row r="8" spans="1:44" x14ac:dyDescent="0.2">
      <c r="A8" s="152"/>
      <c r="B8" s="962"/>
      <c r="C8" s="668" t="s">
        <v>96</v>
      </c>
      <c r="D8" s="811" t="s">
        <v>348</v>
      </c>
      <c r="E8" s="387" t="s">
        <v>349</v>
      </c>
      <c r="F8" s="670" t="s">
        <v>75</v>
      </c>
      <c r="G8" s="670">
        <v>2</v>
      </c>
      <c r="H8" s="663">
        <f>H6+H7</f>
        <v>2.1179687518892671</v>
      </c>
      <c r="I8" s="322">
        <f>I6+I7</f>
        <v>2.032459193209597</v>
      </c>
      <c r="J8" s="322">
        <f>J6+J7</f>
        <v>1.997771321640029</v>
      </c>
      <c r="K8" s="322">
        <f>K6+K7</f>
        <v>1.8779043600550931</v>
      </c>
      <c r="L8" s="453">
        <f t="shared" ref="L8:AJ8" si="0">L6+L7</f>
        <v>1.775521348353104</v>
      </c>
      <c r="M8" s="453">
        <f t="shared" si="0"/>
        <v>1.7165695780810479</v>
      </c>
      <c r="N8" s="453">
        <f t="shared" si="0"/>
        <v>1.6878621619506009</v>
      </c>
      <c r="O8" s="453">
        <f t="shared" si="0"/>
        <v>1.63594446230605</v>
      </c>
      <c r="P8" s="453">
        <f t="shared" si="0"/>
        <v>1.547707353087044</v>
      </c>
      <c r="Q8" s="453">
        <f t="shared" si="0"/>
        <v>1.219938170432344</v>
      </c>
      <c r="R8" s="453">
        <f t="shared" si="0"/>
        <v>1.2088469652130309</v>
      </c>
      <c r="S8" s="453">
        <f t="shared" si="0"/>
        <v>1.1407337859342901</v>
      </c>
      <c r="T8" s="453">
        <f t="shared" si="0"/>
        <v>1.1595762662522739</v>
      </c>
      <c r="U8" s="453">
        <f t="shared" si="0"/>
        <v>1.1773440264908761</v>
      </c>
      <c r="V8" s="453">
        <f t="shared" si="0"/>
        <v>1.176087309579102</v>
      </c>
      <c r="W8" s="453">
        <f t="shared" si="0"/>
        <v>1.1577833157227779</v>
      </c>
      <c r="X8" s="453">
        <f t="shared" si="0"/>
        <v>1.151509664145659</v>
      </c>
      <c r="Y8" s="453">
        <f t="shared" si="0"/>
        <v>1.2137908535752571</v>
      </c>
      <c r="Z8" s="453">
        <f t="shared" si="0"/>
        <v>1.2309608920861821</v>
      </c>
      <c r="AA8" s="453">
        <f t="shared" si="0"/>
        <v>1.255352055310472</v>
      </c>
      <c r="AB8" s="453">
        <f t="shared" si="0"/>
        <v>1.1733271385714581</v>
      </c>
      <c r="AC8" s="453">
        <f t="shared" si="0"/>
        <v>1.2488652800775739</v>
      </c>
      <c r="AD8" s="453">
        <f t="shared" si="0"/>
        <v>1.3015253412804071</v>
      </c>
      <c r="AE8" s="453">
        <f t="shared" si="0"/>
        <v>1.3250256920760279</v>
      </c>
      <c r="AF8" s="453">
        <f t="shared" si="0"/>
        <v>1.4332657204205741</v>
      </c>
      <c r="AG8" s="453">
        <f t="shared" si="0"/>
        <v>1.38905249667778</v>
      </c>
      <c r="AH8" s="453">
        <f t="shared" si="0"/>
        <v>1.3781424012899259</v>
      </c>
      <c r="AI8" s="453">
        <f t="shared" si="0"/>
        <v>1.389607399135504</v>
      </c>
      <c r="AJ8" s="671">
        <f t="shared" si="0"/>
        <v>1.4891389150503189</v>
      </c>
      <c r="AM8" s="656"/>
    </row>
    <row r="9" spans="1:44" x14ac:dyDescent="0.2">
      <c r="A9" s="152"/>
      <c r="B9" s="962"/>
      <c r="C9" s="668" t="s">
        <v>99</v>
      </c>
      <c r="D9" s="811" t="s">
        <v>350</v>
      </c>
      <c r="E9" s="387" t="s">
        <v>351</v>
      </c>
      <c r="F9" s="670" t="s">
        <v>75</v>
      </c>
      <c r="G9" s="670">
        <v>2</v>
      </c>
      <c r="H9" s="663">
        <f>H5-H3</f>
        <v>9.1946401872676802</v>
      </c>
      <c r="I9" s="322">
        <f t="shared" ref="I9:P9" si="1">I5-I3</f>
        <v>9.2647923009900168</v>
      </c>
      <c r="J9" s="322">
        <f t="shared" si="1"/>
        <v>9.3347688150665036</v>
      </c>
      <c r="K9" s="322">
        <f t="shared" si="1"/>
        <v>9.3669337254622462</v>
      </c>
      <c r="L9" s="453">
        <f t="shared" si="1"/>
        <v>9.3827420237055534</v>
      </c>
      <c r="M9" s="453">
        <f t="shared" si="1"/>
        <v>9.3066707731043152</v>
      </c>
      <c r="N9" s="453">
        <f t="shared" si="1"/>
        <v>9.2434024429241646</v>
      </c>
      <c r="O9" s="453">
        <f t="shared" si="1"/>
        <v>9.1697747577242126</v>
      </c>
      <c r="P9" s="453">
        <f t="shared" si="1"/>
        <v>9.1272696041146162</v>
      </c>
      <c r="Q9" s="453">
        <f>'4. BL SDB'!Q5-'4. BL SDB'!Q3</f>
        <v>9.0362712189704126</v>
      </c>
      <c r="R9" s="453">
        <f>'4. BL SDB'!R5-'4. BL SDB'!R3</f>
        <v>8.9642456627496685</v>
      </c>
      <c r="S9" s="453">
        <f>'4. BL SDB'!S5-'4. BL SDB'!S3</f>
        <v>8.884063120267335</v>
      </c>
      <c r="T9" s="453">
        <f>'4. BL SDB'!T5-'4. BL SDB'!T3</f>
        <v>8.8237713522121908</v>
      </c>
      <c r="U9" s="453">
        <f>'4. BL SDB'!U5-'4. BL SDB'!U3</f>
        <v>8.7003553655934809</v>
      </c>
      <c r="V9" s="453">
        <f>'4. BL SDB'!V5-'4. BL SDB'!V3</f>
        <v>8.6658964391471756</v>
      </c>
      <c r="W9" s="453">
        <f>'4. BL SDB'!W5-'4. BL SDB'!W3</f>
        <v>8.6410897719959721</v>
      </c>
      <c r="X9" s="453">
        <f>'4. BL SDB'!X5-'4. BL SDB'!X3</f>
        <v>8.6376329694558152</v>
      </c>
      <c r="Y9" s="453">
        <f>'4. BL SDB'!Y5-'4. BL SDB'!Y3</f>
        <v>8.5761055100546955</v>
      </c>
      <c r="Z9" s="453">
        <f>'4. BL SDB'!Z5-'4. BL SDB'!Z3</f>
        <v>8.5459929774838201</v>
      </c>
      <c r="AA9" s="453">
        <f>'4. BL SDB'!AA5-'4. BL SDB'!AA3</f>
        <v>8.483973796481564</v>
      </c>
      <c r="AB9" s="453">
        <f>'4. BL SDB'!AB5-'4. BL SDB'!AB3</f>
        <v>8.4401746399236544</v>
      </c>
      <c r="AC9" s="453">
        <f>'4. BL SDB'!AC5-'4. BL SDB'!AC3</f>
        <v>8.3426195354132133</v>
      </c>
      <c r="AD9" s="453">
        <f>'4. BL SDB'!AD5-'4. BL SDB'!AD3</f>
        <v>8.2742260466534105</v>
      </c>
      <c r="AE9" s="453">
        <f>'4. BL SDB'!AE5-'4. BL SDB'!AE3</f>
        <v>8.2010955352211141</v>
      </c>
      <c r="AF9" s="453">
        <f>'4. BL SDB'!AF5-'4. BL SDB'!AF3</f>
        <v>8.1526565777487434</v>
      </c>
      <c r="AG9" s="453">
        <f>'4. BL SDB'!AG5-'4. BL SDB'!AG3</f>
        <v>8.0471345953271793</v>
      </c>
      <c r="AH9" s="453">
        <f>'4. BL SDB'!AH5-'4. BL SDB'!AH3</f>
        <v>7.9659200283242768</v>
      </c>
      <c r="AI9" s="453">
        <f>'4. BL SDB'!AI5-'4. BL SDB'!AI3</f>
        <v>7.8836214472211807</v>
      </c>
      <c r="AJ9" s="671">
        <f>'4. BL SDB'!AJ5-'4. BL SDB'!AJ3</f>
        <v>7.8203569655731116</v>
      </c>
      <c r="AM9" s="656"/>
    </row>
    <row r="10" spans="1:44" ht="15.75" thickBot="1" x14ac:dyDescent="0.25">
      <c r="A10" s="152"/>
      <c r="B10" s="963"/>
      <c r="C10" s="685" t="s">
        <v>352</v>
      </c>
      <c r="D10" s="867" t="s">
        <v>353</v>
      </c>
      <c r="E10" s="868" t="s">
        <v>354</v>
      </c>
      <c r="F10" s="869" t="s">
        <v>75</v>
      </c>
      <c r="G10" s="869">
        <v>2</v>
      </c>
      <c r="H10" s="682">
        <f>H9-H8</f>
        <v>7.0766714353784135</v>
      </c>
      <c r="I10" s="281">
        <f>I9-I8</f>
        <v>7.2323331077804198</v>
      </c>
      <c r="J10" s="281">
        <f>J9-J8</f>
        <v>7.336997493426475</v>
      </c>
      <c r="K10" s="281">
        <f>K9-K8</f>
        <v>7.4890293654071529</v>
      </c>
      <c r="L10" s="459">
        <f>L9-L8</f>
        <v>7.6072206753524494</v>
      </c>
      <c r="M10" s="459">
        <f t="shared" ref="M10:AJ10" si="2">M9-M8</f>
        <v>7.5901011950232675</v>
      </c>
      <c r="N10" s="459">
        <f t="shared" si="2"/>
        <v>7.5555402809735632</v>
      </c>
      <c r="O10" s="459">
        <f t="shared" si="2"/>
        <v>7.5338302954181628</v>
      </c>
      <c r="P10" s="459">
        <f t="shared" si="2"/>
        <v>7.5795622510275722</v>
      </c>
      <c r="Q10" s="459">
        <f t="shared" si="2"/>
        <v>7.8163330485380689</v>
      </c>
      <c r="R10" s="459">
        <f t="shared" si="2"/>
        <v>7.7553986975366378</v>
      </c>
      <c r="S10" s="459">
        <f t="shared" si="2"/>
        <v>7.7433293343330449</v>
      </c>
      <c r="T10" s="459">
        <f t="shared" si="2"/>
        <v>7.6641950859599168</v>
      </c>
      <c r="U10" s="459">
        <f t="shared" si="2"/>
        <v>7.523011339102605</v>
      </c>
      <c r="V10" s="459">
        <f t="shared" si="2"/>
        <v>7.4898091295680738</v>
      </c>
      <c r="W10" s="459">
        <f t="shared" si="2"/>
        <v>7.4833064562731941</v>
      </c>
      <c r="X10" s="459">
        <f t="shared" si="2"/>
        <v>7.4861233053101559</v>
      </c>
      <c r="Y10" s="459">
        <f t="shared" si="2"/>
        <v>7.3623146564794384</v>
      </c>
      <c r="Z10" s="459">
        <f t="shared" si="2"/>
        <v>7.3150320853976378</v>
      </c>
      <c r="AA10" s="459">
        <f t="shared" si="2"/>
        <v>7.228621741171092</v>
      </c>
      <c r="AB10" s="459">
        <f t="shared" si="2"/>
        <v>7.2668475013521965</v>
      </c>
      <c r="AC10" s="459">
        <f t="shared" si="2"/>
        <v>7.0937542553356394</v>
      </c>
      <c r="AD10" s="459">
        <f t="shared" si="2"/>
        <v>6.9727007053730032</v>
      </c>
      <c r="AE10" s="459">
        <f t="shared" si="2"/>
        <v>6.8760698431450864</v>
      </c>
      <c r="AF10" s="459">
        <f t="shared" si="2"/>
        <v>6.7193908573281691</v>
      </c>
      <c r="AG10" s="459">
        <f t="shared" si="2"/>
        <v>6.6580820986493991</v>
      </c>
      <c r="AH10" s="459">
        <f t="shared" si="2"/>
        <v>6.5877776270343507</v>
      </c>
      <c r="AI10" s="459">
        <f t="shared" si="2"/>
        <v>6.4940140480856767</v>
      </c>
      <c r="AJ10" s="454">
        <f t="shared" si="2"/>
        <v>6.3312180505227929</v>
      </c>
    </row>
    <row r="11" spans="1:44" ht="15.75" x14ac:dyDescent="0.25">
      <c r="A11" s="172"/>
      <c r="B11" s="196"/>
      <c r="C11" s="174"/>
      <c r="D11" s="197"/>
      <c r="E11" s="198"/>
      <c r="F11" s="197"/>
      <c r="G11" s="197"/>
      <c r="H11" s="199"/>
      <c r="I11" s="200"/>
      <c r="J11" s="201"/>
      <c r="K11" s="174"/>
      <c r="L11" s="201"/>
      <c r="M11" s="202"/>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row>
    <row r="12" spans="1:44" ht="15.75" x14ac:dyDescent="0.25">
      <c r="A12" s="172"/>
      <c r="B12" s="196"/>
      <c r="C12" s="174"/>
      <c r="D12" s="174"/>
      <c r="E12" s="203"/>
      <c r="F12" s="174"/>
      <c r="G12" s="174"/>
      <c r="H12" s="174"/>
      <c r="I12" s="177"/>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row>
    <row r="13" spans="1:44" ht="15.75" x14ac:dyDescent="0.25">
      <c r="A13" s="172"/>
      <c r="B13" s="196"/>
      <c r="C13" s="197"/>
      <c r="D13" s="157" t="str">
        <f>'TITLE PAGE'!B9</f>
        <v>Company:</v>
      </c>
      <c r="E13" s="316" t="str">
        <f>'TITLE PAGE'!D9</f>
        <v>Severn Trent Water</v>
      </c>
      <c r="F13" s="197"/>
      <c r="G13" s="197"/>
      <c r="H13" s="197"/>
      <c r="I13" s="197"/>
      <c r="J13" s="197"/>
      <c r="K13" s="174"/>
      <c r="L13" s="197"/>
      <c r="M13" s="197"/>
      <c r="N13" s="197"/>
      <c r="O13" s="197"/>
      <c r="P13" s="174"/>
      <c r="Q13" s="174"/>
      <c r="R13" s="174"/>
      <c r="S13" s="174"/>
      <c r="T13" s="174"/>
      <c r="U13" s="174"/>
      <c r="V13" s="174"/>
      <c r="W13" s="174"/>
      <c r="X13" s="174"/>
      <c r="Y13" s="174"/>
      <c r="Z13" s="174"/>
      <c r="AA13" s="174"/>
      <c r="AB13" s="174"/>
      <c r="AC13" s="174"/>
      <c r="AD13" s="174"/>
      <c r="AE13" s="174"/>
      <c r="AF13" s="174"/>
      <c r="AG13" s="174"/>
      <c r="AH13" s="174"/>
      <c r="AI13" s="174"/>
      <c r="AJ13" s="174"/>
    </row>
    <row r="14" spans="1:44" ht="15.75" x14ac:dyDescent="0.25">
      <c r="A14" s="172"/>
      <c r="B14" s="196"/>
      <c r="C14" s="197"/>
      <c r="D14" s="161" t="str">
        <f>'TITLE PAGE'!B10</f>
        <v>Resource Zone Name:</v>
      </c>
      <c r="E14" s="317" t="str">
        <f>'TITLE PAGE'!D10</f>
        <v>Wolverhampton</v>
      </c>
      <c r="F14" s="197"/>
      <c r="G14" s="197"/>
      <c r="H14" s="197"/>
      <c r="I14" s="197"/>
      <c r="J14" s="197"/>
      <c r="K14" s="174"/>
      <c r="L14" s="197"/>
      <c r="M14" s="197"/>
      <c r="N14" s="197"/>
      <c r="O14" s="197"/>
      <c r="P14" s="174"/>
      <c r="Q14" s="174"/>
      <c r="R14" s="174"/>
      <c r="S14" s="174"/>
      <c r="T14" s="174"/>
      <c r="U14" s="174"/>
      <c r="V14" s="174"/>
      <c r="W14" s="174"/>
      <c r="X14" s="174"/>
      <c r="Y14" s="174"/>
      <c r="Z14" s="174"/>
      <c r="AA14" s="174"/>
      <c r="AB14" s="174"/>
      <c r="AC14" s="174"/>
      <c r="AD14" s="174"/>
      <c r="AE14" s="174"/>
      <c r="AF14" s="174"/>
      <c r="AG14" s="174"/>
      <c r="AH14" s="174"/>
      <c r="AI14" s="174"/>
      <c r="AJ14" s="174"/>
    </row>
    <row r="15" spans="1:44" x14ac:dyDescent="0.2">
      <c r="A15" s="172"/>
      <c r="B15" s="204"/>
      <c r="C15" s="197"/>
      <c r="D15" s="161" t="str">
        <f>'TITLE PAGE'!B11</f>
        <v>Resource Zone Number:</v>
      </c>
      <c r="E15" s="318">
        <f>'TITLE PAGE'!D11</f>
        <v>15</v>
      </c>
      <c r="F15" s="197"/>
      <c r="G15" s="197"/>
      <c r="H15" s="197"/>
      <c r="I15" s="197"/>
      <c r="J15" s="197"/>
      <c r="K15" s="174"/>
      <c r="L15" s="197"/>
      <c r="M15" s="197"/>
      <c r="N15" s="197"/>
      <c r="O15" s="197"/>
      <c r="P15" s="174"/>
      <c r="Q15" s="174"/>
      <c r="R15" s="174"/>
      <c r="S15" s="174"/>
      <c r="T15" s="174"/>
      <c r="U15" s="174"/>
      <c r="V15" s="174"/>
      <c r="W15" s="174"/>
      <c r="X15" s="174"/>
      <c r="Y15" s="174"/>
      <c r="Z15" s="174"/>
      <c r="AA15" s="174"/>
      <c r="AB15" s="174"/>
      <c r="AC15" s="174"/>
      <c r="AD15" s="174"/>
      <c r="AE15" s="174"/>
      <c r="AF15" s="174"/>
      <c r="AG15" s="174"/>
      <c r="AH15" s="174"/>
      <c r="AI15" s="174"/>
      <c r="AJ15" s="174"/>
    </row>
    <row r="16" spans="1:44" ht="15.75" x14ac:dyDescent="0.25">
      <c r="A16" s="172"/>
      <c r="B16" s="196"/>
      <c r="C16" s="197"/>
      <c r="D16" s="161" t="str">
        <f>'TITLE PAGE'!B12</f>
        <v xml:space="preserve">Planning Scenario Name:                                                                     </v>
      </c>
      <c r="E16" s="317" t="str">
        <f>'TITLE PAGE'!D12</f>
        <v>Dry Year Annual Average</v>
      </c>
      <c r="F16" s="197"/>
      <c r="G16" s="197"/>
      <c r="H16" s="197"/>
      <c r="I16" s="197"/>
      <c r="J16" s="197"/>
      <c r="K16" s="174"/>
      <c r="L16" s="197"/>
      <c r="M16" s="197"/>
      <c r="N16" s="197"/>
      <c r="O16" s="197"/>
      <c r="P16" s="174"/>
      <c r="Q16" s="174"/>
      <c r="R16" s="174"/>
      <c r="S16" s="174"/>
      <c r="T16" s="174"/>
      <c r="U16" s="174"/>
      <c r="V16" s="174"/>
      <c r="W16" s="174"/>
      <c r="X16" s="174"/>
      <c r="Y16" s="174"/>
      <c r="Z16" s="174"/>
      <c r="AA16" s="174"/>
      <c r="AB16" s="174"/>
      <c r="AC16" s="174"/>
      <c r="AD16" s="174"/>
      <c r="AE16" s="174"/>
      <c r="AF16" s="174"/>
      <c r="AG16" s="174"/>
      <c r="AH16" s="174"/>
      <c r="AI16" s="174"/>
      <c r="AJ16" s="174"/>
    </row>
    <row r="17" spans="1:36" ht="15.75" x14ac:dyDescent="0.25">
      <c r="A17" s="172"/>
      <c r="B17" s="196"/>
      <c r="C17" s="197"/>
      <c r="D17" s="168" t="str">
        <f>'TITLE PAGE'!B13</f>
        <v xml:space="preserve">Chosen Level of Service:  </v>
      </c>
      <c r="E17" s="205" t="str">
        <f>'TITLE PAGE'!D13</f>
        <v>No more than 3 in 100 Temporary Use Bans</v>
      </c>
      <c r="F17" s="197"/>
      <c r="G17" s="197"/>
      <c r="H17" s="197"/>
      <c r="I17" s="197"/>
      <c r="J17" s="197"/>
      <c r="K17" s="174"/>
      <c r="L17" s="197"/>
      <c r="M17" s="197"/>
      <c r="N17" s="197"/>
      <c r="O17" s="197"/>
      <c r="P17" s="174"/>
      <c r="Q17" s="174"/>
      <c r="R17" s="174"/>
      <c r="S17" s="174"/>
      <c r="T17" s="174"/>
      <c r="U17" s="174"/>
      <c r="V17" s="174"/>
      <c r="W17" s="174"/>
      <c r="X17" s="174"/>
      <c r="Y17" s="174"/>
      <c r="Z17" s="174"/>
      <c r="AA17" s="174"/>
      <c r="AB17" s="174"/>
      <c r="AC17" s="174"/>
      <c r="AD17" s="174"/>
      <c r="AE17" s="174"/>
      <c r="AF17" s="174"/>
      <c r="AG17" s="174"/>
      <c r="AH17" s="174"/>
      <c r="AI17" s="174"/>
      <c r="AJ17" s="174"/>
    </row>
    <row r="18" spans="1:36" ht="15.75" x14ac:dyDescent="0.25">
      <c r="A18" s="172"/>
      <c r="B18" s="196"/>
      <c r="C18" s="197"/>
      <c r="D18" s="197"/>
      <c r="E18" s="206"/>
      <c r="F18" s="197"/>
      <c r="G18" s="197"/>
      <c r="H18" s="197"/>
      <c r="I18" s="197"/>
      <c r="J18" s="197"/>
      <c r="K18" s="174"/>
      <c r="L18" s="197"/>
      <c r="M18" s="197"/>
      <c r="N18" s="197"/>
      <c r="O18" s="197"/>
      <c r="P18" s="174"/>
      <c r="Q18" s="174"/>
      <c r="R18" s="174"/>
      <c r="S18" s="174"/>
      <c r="T18" s="174"/>
      <c r="U18" s="174"/>
      <c r="V18" s="174"/>
      <c r="W18" s="174"/>
      <c r="X18" s="174"/>
      <c r="Y18" s="174"/>
      <c r="Z18" s="174"/>
      <c r="AA18" s="174"/>
      <c r="AB18" s="174"/>
      <c r="AC18" s="174"/>
      <c r="AD18" s="174"/>
      <c r="AE18" s="174"/>
      <c r="AF18" s="174"/>
      <c r="AG18" s="174"/>
      <c r="AH18" s="174"/>
      <c r="AI18" s="174"/>
      <c r="AJ18" s="174"/>
    </row>
    <row r="19" spans="1:36" ht="15.75" x14ac:dyDescent="0.25">
      <c r="A19" s="172"/>
      <c r="B19" s="196"/>
      <c r="C19" s="197"/>
      <c r="D19" s="197"/>
      <c r="E19" s="227"/>
      <c r="F19" s="197"/>
      <c r="G19" s="197"/>
      <c r="H19" s="197"/>
      <c r="I19" s="197"/>
      <c r="J19" s="197"/>
      <c r="K19" s="174"/>
      <c r="L19" s="197"/>
      <c r="M19" s="197"/>
      <c r="N19" s="197"/>
      <c r="O19" s="197"/>
      <c r="P19" s="174"/>
      <c r="Q19" s="174"/>
      <c r="R19" s="174"/>
      <c r="S19" s="174"/>
      <c r="T19" s="174"/>
      <c r="U19" s="174"/>
      <c r="V19" s="174"/>
      <c r="W19" s="174"/>
      <c r="X19" s="174"/>
      <c r="Y19" s="174"/>
      <c r="Z19" s="174"/>
      <c r="AA19" s="174"/>
      <c r="AB19" s="174"/>
      <c r="AC19" s="174"/>
      <c r="AD19" s="174"/>
      <c r="AE19" s="174"/>
      <c r="AF19" s="174"/>
      <c r="AG19" s="174"/>
      <c r="AH19" s="174"/>
      <c r="AI19" s="174"/>
      <c r="AJ19" s="174"/>
    </row>
    <row r="20" spans="1:36" ht="18" x14ac:dyDescent="0.25">
      <c r="A20" s="172"/>
      <c r="B20" s="196"/>
      <c r="C20" s="197"/>
      <c r="D20" s="176"/>
      <c r="E20" s="227"/>
      <c r="F20" s="197"/>
      <c r="G20" s="197"/>
      <c r="H20" s="197"/>
      <c r="I20" s="197"/>
      <c r="J20" s="197"/>
      <c r="K20" s="174"/>
      <c r="L20" s="197"/>
      <c r="M20" s="197"/>
      <c r="N20" s="197"/>
      <c r="O20" s="197"/>
      <c r="P20" s="174"/>
      <c r="Q20" s="174"/>
      <c r="R20" s="174"/>
      <c r="S20" s="174"/>
      <c r="T20" s="174"/>
      <c r="U20" s="174"/>
      <c r="V20" s="174"/>
      <c r="W20" s="174"/>
      <c r="X20" s="174"/>
      <c r="Y20" s="174"/>
      <c r="Z20" s="174"/>
      <c r="AA20" s="174"/>
      <c r="AB20" s="174"/>
      <c r="AC20" s="174"/>
      <c r="AD20" s="174"/>
      <c r="AE20" s="174"/>
      <c r="AF20" s="174"/>
      <c r="AG20" s="174"/>
      <c r="AH20" s="174"/>
      <c r="AI20" s="174"/>
      <c r="AJ20" s="174"/>
    </row>
    <row r="21" spans="1:36" ht="15.75" x14ac:dyDescent="0.25">
      <c r="A21" s="172"/>
      <c r="B21" s="196"/>
      <c r="C21" s="197"/>
      <c r="D21" s="197"/>
      <c r="E21" s="227"/>
      <c r="F21" s="197"/>
      <c r="G21" s="197"/>
      <c r="H21" s="197"/>
      <c r="I21" s="197"/>
      <c r="J21" s="197"/>
      <c r="K21" s="174"/>
      <c r="L21" s="197"/>
      <c r="M21" s="197"/>
      <c r="N21" s="197"/>
      <c r="O21" s="197"/>
      <c r="P21" s="174"/>
      <c r="Q21" s="174"/>
      <c r="R21" s="174"/>
      <c r="S21" s="174"/>
      <c r="T21" s="174"/>
      <c r="U21" s="174"/>
      <c r="V21" s="174"/>
      <c r="W21" s="174"/>
      <c r="X21" s="174"/>
      <c r="Y21" s="174"/>
      <c r="Z21" s="174"/>
      <c r="AA21" s="174"/>
      <c r="AB21" s="174"/>
      <c r="AC21" s="174"/>
      <c r="AD21" s="174"/>
      <c r="AE21" s="174"/>
      <c r="AF21" s="174"/>
      <c r="AG21" s="174"/>
      <c r="AH21" s="174"/>
      <c r="AI21" s="174"/>
      <c r="AJ21" s="174"/>
    </row>
  </sheetData>
  <sheetProtection algorithmName="SHA-512" hashValue="dJaIPQX49T89lrQ5tj6JpHReYGisMd1eJVWkj74ZYcUbdxwQ+rn3HVRFLud7Fpbk8yiObDMPeZMtgtrUhPHU9Q==" saltValue="X0wQLh3pblus+x6RHZzBAg==" spinCount="100000" sheet="1" objects="1" scenarios="1" selectLockedCells="1" selectUnlockedCells="1"/>
  <mergeCells count="3">
    <mergeCell ref="I1:J1"/>
    <mergeCell ref="B3:B10"/>
    <mergeCell ref="AP1:AR1"/>
  </mergeCells>
  <pageMargins left="0.7" right="0.7" top="0.75" bottom="0.75" header="0.3" footer="0.3"/>
  <pageSetup paperSize="9" orientation="portrait" verticalDpi="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180"/>
  <sheetViews>
    <sheetView zoomScale="80" zoomScaleNormal="80" workbookViewId="0"/>
  </sheetViews>
  <sheetFormatPr defaultColWidth="8.88671875" defaultRowHeight="15" x14ac:dyDescent="0.2"/>
  <cols>
    <col min="1" max="2" width="8.77734375" style="490" customWidth="1"/>
    <col min="3" max="3" width="63.88671875" style="490" customWidth="1"/>
    <col min="4" max="4" width="8.77734375" style="490" customWidth="1"/>
    <col min="5" max="5" width="10" style="490" bestFit="1" customWidth="1"/>
    <col min="6" max="20" width="8.77734375" style="490" customWidth="1"/>
    <col min="21" max="21" width="19.109375" style="490" hidden="1" customWidth="1"/>
    <col min="22" max="23" width="8.77734375" style="490" hidden="1" customWidth="1"/>
    <col min="24" max="24" width="11.33203125" style="490" hidden="1" customWidth="1"/>
    <col min="25" max="127" width="8.77734375" style="490" hidden="1" customWidth="1"/>
    <col min="128" max="1024" width="8.77734375" style="490" customWidth="1"/>
    <col min="1025" max="16384" width="8.88671875" style="500"/>
  </cols>
  <sheetData>
    <row r="1" spans="2:128" ht="18" customHeight="1" x14ac:dyDescent="0.25">
      <c r="B1" s="491" t="s">
        <v>355</v>
      </c>
      <c r="C1" s="492"/>
      <c r="D1" s="492"/>
      <c r="E1" s="492"/>
      <c r="F1" s="492"/>
      <c r="G1" s="492"/>
      <c r="H1" s="492"/>
      <c r="I1" s="492"/>
      <c r="J1" s="492"/>
      <c r="K1" s="492"/>
      <c r="L1" s="492"/>
      <c r="M1" s="492"/>
      <c r="N1" s="492"/>
      <c r="O1" s="492"/>
      <c r="P1" s="492"/>
      <c r="Q1" s="492"/>
      <c r="R1" s="493"/>
      <c r="S1" s="493"/>
      <c r="T1" s="493"/>
      <c r="U1" s="494" t="s">
        <v>356</v>
      </c>
      <c r="V1" s="495"/>
      <c r="W1" s="496"/>
      <c r="X1" s="497"/>
      <c r="Y1" s="498">
        <v>3.5000000000000003E-2</v>
      </c>
      <c r="Z1" s="498">
        <v>3.5000000000000003E-2</v>
      </c>
      <c r="AA1" s="498">
        <v>3.5000000000000003E-2</v>
      </c>
      <c r="AB1" s="498">
        <v>3.5000000000000003E-2</v>
      </c>
      <c r="AC1" s="498">
        <v>3.5000000000000003E-2</v>
      </c>
      <c r="AD1" s="498">
        <v>3.5000000000000003E-2</v>
      </c>
      <c r="AE1" s="498">
        <v>3.5000000000000003E-2</v>
      </c>
      <c r="AF1" s="498">
        <v>3.5000000000000003E-2</v>
      </c>
      <c r="AG1" s="498">
        <v>3.5000000000000003E-2</v>
      </c>
      <c r="AH1" s="498">
        <v>3.5000000000000003E-2</v>
      </c>
      <c r="AI1" s="498">
        <v>3.5000000000000003E-2</v>
      </c>
      <c r="AJ1" s="498">
        <v>3.5000000000000003E-2</v>
      </c>
      <c r="AK1" s="498">
        <v>3.5000000000000003E-2</v>
      </c>
      <c r="AL1" s="498">
        <v>3.5000000000000003E-2</v>
      </c>
      <c r="AM1" s="498">
        <v>3.5000000000000003E-2</v>
      </c>
      <c r="AN1" s="498">
        <v>3.5000000000000003E-2</v>
      </c>
      <c r="AO1" s="498">
        <v>3.5000000000000003E-2</v>
      </c>
      <c r="AP1" s="498">
        <v>3.5000000000000003E-2</v>
      </c>
      <c r="AQ1" s="498">
        <v>3.5000000000000003E-2</v>
      </c>
      <c r="AR1" s="498">
        <v>3.5000000000000003E-2</v>
      </c>
      <c r="AS1" s="498">
        <v>3.5000000000000003E-2</v>
      </c>
      <c r="AT1" s="498">
        <v>3.5000000000000003E-2</v>
      </c>
      <c r="AU1" s="498">
        <v>3.5000000000000003E-2</v>
      </c>
      <c r="AV1" s="498">
        <v>3.5000000000000003E-2</v>
      </c>
      <c r="AW1" s="498">
        <v>3.5000000000000003E-2</v>
      </c>
      <c r="AX1" s="498">
        <v>3.5000000000000003E-2</v>
      </c>
      <c r="AY1" s="498">
        <v>3.5000000000000003E-2</v>
      </c>
      <c r="AZ1" s="498">
        <v>3.5000000000000003E-2</v>
      </c>
      <c r="BA1" s="498">
        <v>3.5000000000000003E-2</v>
      </c>
      <c r="BB1" s="498">
        <v>0.03</v>
      </c>
      <c r="BC1" s="498">
        <v>0.03</v>
      </c>
      <c r="BD1" s="498">
        <v>0.03</v>
      </c>
      <c r="BE1" s="498">
        <v>0.03</v>
      </c>
      <c r="BF1" s="498">
        <v>0.03</v>
      </c>
      <c r="BG1" s="498">
        <v>0.03</v>
      </c>
      <c r="BH1" s="498">
        <v>0.03</v>
      </c>
      <c r="BI1" s="498">
        <v>0.03</v>
      </c>
      <c r="BJ1" s="498">
        <v>0.03</v>
      </c>
      <c r="BK1" s="498">
        <v>0.03</v>
      </c>
      <c r="BL1" s="498">
        <v>0.03</v>
      </c>
      <c r="BM1" s="498">
        <v>0.03</v>
      </c>
      <c r="BN1" s="498">
        <v>0.03</v>
      </c>
      <c r="BO1" s="498">
        <v>0.03</v>
      </c>
      <c r="BP1" s="498">
        <v>0.03</v>
      </c>
      <c r="BQ1" s="498">
        <v>0.03</v>
      </c>
      <c r="BR1" s="498">
        <v>0.03</v>
      </c>
      <c r="BS1" s="498">
        <v>0.03</v>
      </c>
      <c r="BT1" s="498">
        <v>0.03</v>
      </c>
      <c r="BU1" s="498">
        <v>0.03</v>
      </c>
      <c r="BV1" s="498">
        <v>0.03</v>
      </c>
      <c r="BW1" s="498">
        <v>0.03</v>
      </c>
      <c r="BX1" s="498">
        <v>0.03</v>
      </c>
      <c r="BY1" s="498">
        <v>0.03</v>
      </c>
      <c r="BZ1" s="498">
        <v>0.03</v>
      </c>
      <c r="CA1" s="498">
        <v>0.03</v>
      </c>
      <c r="CB1" s="498">
        <v>0.03</v>
      </c>
      <c r="CC1" s="498">
        <v>0.03</v>
      </c>
      <c r="CD1" s="498">
        <v>0.03</v>
      </c>
      <c r="CE1" s="498">
        <v>0.03</v>
      </c>
      <c r="CF1" s="498">
        <v>0.03</v>
      </c>
      <c r="CG1" s="498">
        <v>0.03</v>
      </c>
      <c r="CH1" s="498">
        <v>0.03</v>
      </c>
      <c r="CI1" s="498">
        <v>0.03</v>
      </c>
      <c r="CJ1" s="498">
        <v>0.03</v>
      </c>
      <c r="CK1" s="498">
        <v>0.03</v>
      </c>
      <c r="CL1" s="498">
        <v>0.03</v>
      </c>
      <c r="CM1" s="498">
        <v>0.03</v>
      </c>
      <c r="CN1" s="498">
        <v>0.03</v>
      </c>
      <c r="CO1" s="498">
        <v>0.03</v>
      </c>
      <c r="CP1" s="498">
        <v>0.03</v>
      </c>
      <c r="CQ1" s="498">
        <v>0.03</v>
      </c>
      <c r="CR1" s="498">
        <v>0.03</v>
      </c>
      <c r="CS1" s="498">
        <v>0.03</v>
      </c>
      <c r="CT1" s="498">
        <v>0.03</v>
      </c>
      <c r="CU1" s="498">
        <v>2.5000000000000001E-2</v>
      </c>
      <c r="CV1" s="498">
        <v>2.5000000000000001E-2</v>
      </c>
      <c r="CW1" s="498">
        <v>2.5000000000000001E-2</v>
      </c>
      <c r="CX1" s="498">
        <v>2.5000000000000001E-2</v>
      </c>
      <c r="CY1" s="498">
        <v>2.5000000000000001E-2</v>
      </c>
      <c r="CZ1" s="499">
        <v>2.5000000000000001E-2</v>
      </c>
      <c r="DA1" s="499">
        <v>2.5000000000000001E-2</v>
      </c>
      <c r="DB1" s="499">
        <v>2.5000000000000001E-2</v>
      </c>
      <c r="DC1" s="499">
        <v>2.5000000000000001E-2</v>
      </c>
      <c r="DD1" s="499">
        <v>2.5000000000000001E-2</v>
      </c>
      <c r="DE1" s="499">
        <v>2.5000000000000001E-2</v>
      </c>
      <c r="DF1" s="499">
        <v>2.5000000000000001E-2</v>
      </c>
      <c r="DG1" s="499">
        <v>2.5000000000000001E-2</v>
      </c>
      <c r="DH1" s="499">
        <v>2.5000000000000001E-2</v>
      </c>
      <c r="DI1" s="499">
        <v>2.5000000000000001E-2</v>
      </c>
      <c r="DJ1" s="499">
        <v>2.5000000000000001E-2</v>
      </c>
      <c r="DK1" s="499">
        <v>2.5000000000000001E-2</v>
      </c>
      <c r="DL1" s="499">
        <v>2.5000000000000001E-2</v>
      </c>
      <c r="DM1" s="499">
        <v>2.5000000000000001E-2</v>
      </c>
      <c r="DN1" s="499">
        <v>2.5000000000000001E-2</v>
      </c>
      <c r="DO1" s="499">
        <v>2.5000000000000001E-2</v>
      </c>
      <c r="DP1" s="499">
        <v>2.5000000000000001E-2</v>
      </c>
      <c r="DQ1" s="499">
        <v>2.5000000000000001E-2</v>
      </c>
      <c r="DR1" s="499">
        <v>2.5000000000000001E-2</v>
      </c>
      <c r="DS1" s="499">
        <v>2.5000000000000001E-2</v>
      </c>
      <c r="DT1" s="499">
        <v>2.5000000000000001E-2</v>
      </c>
      <c r="DU1" s="499">
        <v>2.5000000000000001E-2</v>
      </c>
      <c r="DV1" s="499">
        <v>2.5000000000000001E-2</v>
      </c>
      <c r="DW1" s="499">
        <v>2.5000000000000001E-2</v>
      </c>
      <c r="DX1" s="493"/>
    </row>
    <row r="2" spans="2:128" ht="18" customHeight="1" x14ac:dyDescent="0.25">
      <c r="B2" s="501" t="s">
        <v>357</v>
      </c>
      <c r="C2" s="492"/>
      <c r="D2" s="492"/>
      <c r="E2" s="492"/>
      <c r="F2" s="492"/>
      <c r="G2" s="492"/>
      <c r="H2" s="492"/>
      <c r="I2" s="492"/>
      <c r="J2" s="492"/>
      <c r="K2" s="492"/>
      <c r="L2" s="492"/>
      <c r="M2" s="492"/>
      <c r="N2" s="492"/>
      <c r="O2" s="492"/>
      <c r="P2" s="492"/>
      <c r="Q2" s="492"/>
      <c r="R2" s="493"/>
      <c r="S2" s="493"/>
      <c r="T2" s="493"/>
      <c r="U2" s="494" t="s">
        <v>358</v>
      </c>
      <c r="V2" s="502">
        <v>80</v>
      </c>
      <c r="W2" s="964"/>
      <c r="X2" s="503">
        <v>1</v>
      </c>
      <c r="Y2" s="503">
        <f t="shared" ref="Y2:CJ2" si="0">IF(Y3&gt;$V2,0,X2/(1+Y1))</f>
        <v>0.96618357487922713</v>
      </c>
      <c r="Z2" s="503">
        <f t="shared" si="0"/>
        <v>0.93351070036640305</v>
      </c>
      <c r="AA2" s="503">
        <f t="shared" si="0"/>
        <v>0.90194270566802237</v>
      </c>
      <c r="AB2" s="503">
        <f t="shared" si="0"/>
        <v>0.87144222769857238</v>
      </c>
      <c r="AC2" s="503">
        <f t="shared" si="0"/>
        <v>0.84197316685852408</v>
      </c>
      <c r="AD2" s="503">
        <f t="shared" si="0"/>
        <v>0.81350064430775282</v>
      </c>
      <c r="AE2" s="503">
        <f t="shared" si="0"/>
        <v>0.78599096068381924</v>
      </c>
      <c r="AF2" s="503">
        <f t="shared" si="0"/>
        <v>0.75941155621625056</v>
      </c>
      <c r="AG2" s="503">
        <f t="shared" si="0"/>
        <v>0.73373097218961414</v>
      </c>
      <c r="AH2" s="503">
        <f t="shared" si="0"/>
        <v>0.70891881370977217</v>
      </c>
      <c r="AI2" s="503">
        <f t="shared" si="0"/>
        <v>0.68494571372924851</v>
      </c>
      <c r="AJ2" s="503">
        <f t="shared" si="0"/>
        <v>0.66178329828912907</v>
      </c>
      <c r="AK2" s="503">
        <f t="shared" si="0"/>
        <v>0.63940415293635666</v>
      </c>
      <c r="AL2" s="503">
        <f t="shared" si="0"/>
        <v>0.61778179027667313</v>
      </c>
      <c r="AM2" s="503">
        <f t="shared" si="0"/>
        <v>0.59689061862480497</v>
      </c>
      <c r="AN2" s="503">
        <f t="shared" si="0"/>
        <v>0.57670591171478747</v>
      </c>
      <c r="AO2" s="503">
        <f t="shared" si="0"/>
        <v>0.55720377943457733</v>
      </c>
      <c r="AP2" s="503">
        <f t="shared" si="0"/>
        <v>0.53836113955031628</v>
      </c>
      <c r="AQ2" s="503">
        <f t="shared" si="0"/>
        <v>0.520155690386779</v>
      </c>
      <c r="AR2" s="503">
        <f t="shared" si="0"/>
        <v>0.50256588443167061</v>
      </c>
      <c r="AS2" s="503">
        <f t="shared" si="0"/>
        <v>0.48557090283253201</v>
      </c>
      <c r="AT2" s="503">
        <f t="shared" si="0"/>
        <v>0.46915063075606961</v>
      </c>
      <c r="AU2" s="503">
        <f t="shared" si="0"/>
        <v>0.45328563358074364</v>
      </c>
      <c r="AV2" s="503">
        <f t="shared" si="0"/>
        <v>0.43795713389443836</v>
      </c>
      <c r="AW2" s="503">
        <f t="shared" si="0"/>
        <v>0.42314698926998878</v>
      </c>
      <c r="AX2" s="503">
        <f t="shared" si="0"/>
        <v>0.40883767079225974</v>
      </c>
      <c r="AY2" s="503">
        <f t="shared" si="0"/>
        <v>0.39501224231136212</v>
      </c>
      <c r="AZ2" s="503">
        <f t="shared" si="0"/>
        <v>0.38165434039745133</v>
      </c>
      <c r="BA2" s="503">
        <f t="shared" si="0"/>
        <v>0.36874815497338298</v>
      </c>
      <c r="BB2" s="503">
        <f t="shared" si="0"/>
        <v>0.35800791744988636</v>
      </c>
      <c r="BC2" s="503">
        <f t="shared" si="0"/>
        <v>0.34758050237853044</v>
      </c>
      <c r="BD2" s="503">
        <f t="shared" si="0"/>
        <v>0.33745679842575771</v>
      </c>
      <c r="BE2" s="503">
        <f t="shared" si="0"/>
        <v>0.32762795963665797</v>
      </c>
      <c r="BF2" s="503">
        <f t="shared" si="0"/>
        <v>0.31808539770549316</v>
      </c>
      <c r="BG2" s="503">
        <f t="shared" si="0"/>
        <v>0.30882077447135259</v>
      </c>
      <c r="BH2" s="503">
        <f t="shared" si="0"/>
        <v>0.29982599463238113</v>
      </c>
      <c r="BI2" s="503">
        <f t="shared" si="0"/>
        <v>0.29109319867221467</v>
      </c>
      <c r="BJ2" s="503">
        <f t="shared" si="0"/>
        <v>0.2826147559924414</v>
      </c>
      <c r="BK2" s="503">
        <f t="shared" si="0"/>
        <v>0.27438325824508875</v>
      </c>
      <c r="BL2" s="503">
        <f t="shared" si="0"/>
        <v>0.26639151285930945</v>
      </c>
      <c r="BM2" s="503">
        <f t="shared" si="0"/>
        <v>0.25863253675661113</v>
      </c>
      <c r="BN2" s="503">
        <f t="shared" si="0"/>
        <v>0.25109955024913699</v>
      </c>
      <c r="BO2" s="503">
        <f t="shared" si="0"/>
        <v>0.24378597111566697</v>
      </c>
      <c r="BP2" s="503">
        <f t="shared" si="0"/>
        <v>0.23668540885016209</v>
      </c>
      <c r="BQ2" s="503">
        <f t="shared" si="0"/>
        <v>0.22979165907782728</v>
      </c>
      <c r="BR2" s="503">
        <f t="shared" si="0"/>
        <v>0.22309869813381289</v>
      </c>
      <c r="BS2" s="503">
        <f t="shared" si="0"/>
        <v>0.21660067779981834</v>
      </c>
      <c r="BT2" s="503">
        <f t="shared" si="0"/>
        <v>0.21029192019399839</v>
      </c>
      <c r="BU2" s="503">
        <f t="shared" si="0"/>
        <v>0.20416691280970717</v>
      </c>
      <c r="BV2" s="503">
        <f t="shared" si="0"/>
        <v>0.19822030369874483</v>
      </c>
      <c r="BW2" s="503">
        <f t="shared" si="0"/>
        <v>0.19244689679489788</v>
      </c>
      <c r="BX2" s="503">
        <f t="shared" si="0"/>
        <v>0.18684164737368725</v>
      </c>
      <c r="BY2" s="503">
        <f t="shared" si="0"/>
        <v>0.18139965764435656</v>
      </c>
      <c r="BZ2" s="503">
        <f t="shared" si="0"/>
        <v>0.17611617247024908</v>
      </c>
      <c r="CA2" s="503">
        <f t="shared" si="0"/>
        <v>0.17098657521383406</v>
      </c>
      <c r="CB2" s="503">
        <f t="shared" si="0"/>
        <v>0.1660063837027515</v>
      </c>
      <c r="CC2" s="503">
        <f t="shared" si="0"/>
        <v>0.16117124631335097</v>
      </c>
      <c r="CD2" s="503">
        <f t="shared" si="0"/>
        <v>0.15647693816830191</v>
      </c>
      <c r="CE2" s="503">
        <f t="shared" si="0"/>
        <v>0.1519193574449533</v>
      </c>
      <c r="CF2" s="503">
        <f t="shared" si="0"/>
        <v>0.1474945217912168</v>
      </c>
      <c r="CG2" s="503">
        <f t="shared" si="0"/>
        <v>0.14319856484584156</v>
      </c>
      <c r="CH2" s="503">
        <f t="shared" si="0"/>
        <v>0.13902773286004036</v>
      </c>
      <c r="CI2" s="503">
        <f t="shared" si="0"/>
        <v>0.13497838141751492</v>
      </c>
      <c r="CJ2" s="503">
        <f t="shared" si="0"/>
        <v>0.13104697225001449</v>
      </c>
      <c r="CK2" s="503">
        <f t="shared" ref="CK2:CY2" si="1">IF(CK3&gt;$V2,0,CJ2/(1+CK1))</f>
        <v>0.12723007014564514</v>
      </c>
      <c r="CL2" s="503">
        <f t="shared" si="1"/>
        <v>0.12352433994722828</v>
      </c>
      <c r="CM2" s="503">
        <f t="shared" si="1"/>
        <v>0.11992654363808571</v>
      </c>
      <c r="CN2" s="503">
        <f t="shared" si="1"/>
        <v>0.11643353751270456</v>
      </c>
      <c r="CO2" s="503">
        <f t="shared" si="1"/>
        <v>0.11304226942981026</v>
      </c>
      <c r="CP2" s="503">
        <f t="shared" si="1"/>
        <v>0.10974977614544684</v>
      </c>
      <c r="CQ2" s="503">
        <f t="shared" si="1"/>
        <v>0.10655318072373479</v>
      </c>
      <c r="CR2" s="503">
        <f t="shared" si="1"/>
        <v>0.10344969002304348</v>
      </c>
      <c r="CS2" s="503">
        <f t="shared" si="1"/>
        <v>0.10043659225538201</v>
      </c>
      <c r="CT2" s="503">
        <f t="shared" si="1"/>
        <v>9.7511254616875737E-2</v>
      </c>
      <c r="CU2" s="503">
        <f t="shared" si="1"/>
        <v>9.5132931333537313E-2</v>
      </c>
      <c r="CV2" s="503">
        <f t="shared" si="1"/>
        <v>9.2812615935158368E-2</v>
      </c>
      <c r="CW2" s="503">
        <f t="shared" si="1"/>
        <v>9.0548893595276458E-2</v>
      </c>
      <c r="CX2" s="503">
        <f t="shared" si="1"/>
        <v>8.834038399539168E-2</v>
      </c>
      <c r="CY2" s="503">
        <f t="shared" si="1"/>
        <v>8.6185740483308959E-2</v>
      </c>
      <c r="CZ2" s="504" t="s">
        <v>359</v>
      </c>
      <c r="DA2" s="493"/>
      <c r="DB2" s="493"/>
      <c r="DC2" s="493"/>
      <c r="DD2" s="493"/>
      <c r="DE2" s="493"/>
      <c r="DF2" s="493"/>
      <c r="DG2" s="493"/>
      <c r="DH2" s="493"/>
      <c r="DI2" s="493"/>
      <c r="DJ2" s="493"/>
      <c r="DK2" s="493"/>
      <c r="DL2" s="493"/>
      <c r="DM2" s="493"/>
      <c r="DN2" s="493"/>
      <c r="DO2" s="493"/>
      <c r="DP2" s="493"/>
      <c r="DQ2" s="493"/>
      <c r="DR2" s="493"/>
      <c r="DS2" s="493"/>
      <c r="DT2" s="493"/>
      <c r="DU2" s="493"/>
      <c r="DV2" s="493"/>
      <c r="DW2" s="493"/>
      <c r="DX2" s="493"/>
    </row>
    <row r="3" spans="2:128" x14ac:dyDescent="0.2">
      <c r="B3" s="505"/>
      <c r="C3" s="506"/>
      <c r="D3" s="507"/>
      <c r="E3" s="507"/>
      <c r="F3" s="507"/>
      <c r="G3" s="507"/>
      <c r="H3" s="508"/>
      <c r="I3" s="507"/>
      <c r="J3" s="507"/>
      <c r="K3" s="507"/>
      <c r="L3" s="508"/>
      <c r="M3" s="508"/>
      <c r="N3" s="508"/>
      <c r="O3" s="508"/>
      <c r="P3" s="508"/>
      <c r="Q3" s="508"/>
      <c r="R3" s="508"/>
      <c r="S3" s="509"/>
      <c r="T3" s="509"/>
      <c r="U3" s="508"/>
      <c r="V3" s="510"/>
      <c r="W3" s="964"/>
      <c r="X3" s="511">
        <v>1</v>
      </c>
      <c r="Y3" s="511">
        <f t="shared" ref="Y3:CJ3" si="2">X3+1</f>
        <v>2</v>
      </c>
      <c r="Z3" s="511">
        <f t="shared" si="2"/>
        <v>3</v>
      </c>
      <c r="AA3" s="511">
        <f t="shared" si="2"/>
        <v>4</v>
      </c>
      <c r="AB3" s="511">
        <f t="shared" si="2"/>
        <v>5</v>
      </c>
      <c r="AC3" s="511">
        <f t="shared" si="2"/>
        <v>6</v>
      </c>
      <c r="AD3" s="511">
        <f t="shared" si="2"/>
        <v>7</v>
      </c>
      <c r="AE3" s="511">
        <f t="shared" si="2"/>
        <v>8</v>
      </c>
      <c r="AF3" s="511">
        <f t="shared" si="2"/>
        <v>9</v>
      </c>
      <c r="AG3" s="511">
        <f t="shared" si="2"/>
        <v>10</v>
      </c>
      <c r="AH3" s="511">
        <f t="shared" si="2"/>
        <v>11</v>
      </c>
      <c r="AI3" s="511">
        <f t="shared" si="2"/>
        <v>12</v>
      </c>
      <c r="AJ3" s="511">
        <f t="shared" si="2"/>
        <v>13</v>
      </c>
      <c r="AK3" s="511">
        <f t="shared" si="2"/>
        <v>14</v>
      </c>
      <c r="AL3" s="511">
        <f t="shared" si="2"/>
        <v>15</v>
      </c>
      <c r="AM3" s="511">
        <f t="shared" si="2"/>
        <v>16</v>
      </c>
      <c r="AN3" s="511">
        <f t="shared" si="2"/>
        <v>17</v>
      </c>
      <c r="AO3" s="511">
        <f t="shared" si="2"/>
        <v>18</v>
      </c>
      <c r="AP3" s="511">
        <f t="shared" si="2"/>
        <v>19</v>
      </c>
      <c r="AQ3" s="511">
        <f t="shared" si="2"/>
        <v>20</v>
      </c>
      <c r="AR3" s="511">
        <f t="shared" si="2"/>
        <v>21</v>
      </c>
      <c r="AS3" s="511">
        <f t="shared" si="2"/>
        <v>22</v>
      </c>
      <c r="AT3" s="511">
        <f t="shared" si="2"/>
        <v>23</v>
      </c>
      <c r="AU3" s="511">
        <f t="shared" si="2"/>
        <v>24</v>
      </c>
      <c r="AV3" s="511">
        <f t="shared" si="2"/>
        <v>25</v>
      </c>
      <c r="AW3" s="511">
        <f t="shared" si="2"/>
        <v>26</v>
      </c>
      <c r="AX3" s="511">
        <f t="shared" si="2"/>
        <v>27</v>
      </c>
      <c r="AY3" s="511">
        <f t="shared" si="2"/>
        <v>28</v>
      </c>
      <c r="AZ3" s="511">
        <f t="shared" si="2"/>
        <v>29</v>
      </c>
      <c r="BA3" s="511">
        <f t="shared" si="2"/>
        <v>30</v>
      </c>
      <c r="BB3" s="511">
        <f t="shared" si="2"/>
        <v>31</v>
      </c>
      <c r="BC3" s="511">
        <f t="shared" si="2"/>
        <v>32</v>
      </c>
      <c r="BD3" s="511">
        <f t="shared" si="2"/>
        <v>33</v>
      </c>
      <c r="BE3" s="511">
        <f t="shared" si="2"/>
        <v>34</v>
      </c>
      <c r="BF3" s="511">
        <f t="shared" si="2"/>
        <v>35</v>
      </c>
      <c r="BG3" s="511">
        <f t="shared" si="2"/>
        <v>36</v>
      </c>
      <c r="BH3" s="511">
        <f t="shared" si="2"/>
        <v>37</v>
      </c>
      <c r="BI3" s="511">
        <f t="shared" si="2"/>
        <v>38</v>
      </c>
      <c r="BJ3" s="511">
        <f t="shared" si="2"/>
        <v>39</v>
      </c>
      <c r="BK3" s="511">
        <f t="shared" si="2"/>
        <v>40</v>
      </c>
      <c r="BL3" s="511">
        <f t="shared" si="2"/>
        <v>41</v>
      </c>
      <c r="BM3" s="511">
        <f t="shared" si="2"/>
        <v>42</v>
      </c>
      <c r="BN3" s="511">
        <f t="shared" si="2"/>
        <v>43</v>
      </c>
      <c r="BO3" s="511">
        <f t="shared" si="2"/>
        <v>44</v>
      </c>
      <c r="BP3" s="511">
        <f t="shared" si="2"/>
        <v>45</v>
      </c>
      <c r="BQ3" s="511">
        <f t="shared" si="2"/>
        <v>46</v>
      </c>
      <c r="BR3" s="511">
        <f t="shared" si="2"/>
        <v>47</v>
      </c>
      <c r="BS3" s="511">
        <f t="shared" si="2"/>
        <v>48</v>
      </c>
      <c r="BT3" s="511">
        <f t="shared" si="2"/>
        <v>49</v>
      </c>
      <c r="BU3" s="511">
        <f t="shared" si="2"/>
        <v>50</v>
      </c>
      <c r="BV3" s="511">
        <f t="shared" si="2"/>
        <v>51</v>
      </c>
      <c r="BW3" s="511">
        <f t="shared" si="2"/>
        <v>52</v>
      </c>
      <c r="BX3" s="511">
        <f t="shared" si="2"/>
        <v>53</v>
      </c>
      <c r="BY3" s="511">
        <f t="shared" si="2"/>
        <v>54</v>
      </c>
      <c r="BZ3" s="511">
        <f t="shared" si="2"/>
        <v>55</v>
      </c>
      <c r="CA3" s="511">
        <f t="shared" si="2"/>
        <v>56</v>
      </c>
      <c r="CB3" s="511">
        <f t="shared" si="2"/>
        <v>57</v>
      </c>
      <c r="CC3" s="511">
        <f t="shared" si="2"/>
        <v>58</v>
      </c>
      <c r="CD3" s="511">
        <f t="shared" si="2"/>
        <v>59</v>
      </c>
      <c r="CE3" s="511">
        <f t="shared" si="2"/>
        <v>60</v>
      </c>
      <c r="CF3" s="511">
        <f t="shared" si="2"/>
        <v>61</v>
      </c>
      <c r="CG3" s="511">
        <f t="shared" si="2"/>
        <v>62</v>
      </c>
      <c r="CH3" s="511">
        <f t="shared" si="2"/>
        <v>63</v>
      </c>
      <c r="CI3" s="511">
        <f t="shared" si="2"/>
        <v>64</v>
      </c>
      <c r="CJ3" s="511">
        <f t="shared" si="2"/>
        <v>65</v>
      </c>
      <c r="CK3" s="511">
        <f t="shared" ref="CK3:DW3" si="3">CJ3+1</f>
        <v>66</v>
      </c>
      <c r="CL3" s="511">
        <f t="shared" si="3"/>
        <v>67</v>
      </c>
      <c r="CM3" s="511">
        <f t="shared" si="3"/>
        <v>68</v>
      </c>
      <c r="CN3" s="511">
        <f t="shared" si="3"/>
        <v>69</v>
      </c>
      <c r="CO3" s="511">
        <f t="shared" si="3"/>
        <v>70</v>
      </c>
      <c r="CP3" s="511">
        <f t="shared" si="3"/>
        <v>71</v>
      </c>
      <c r="CQ3" s="511">
        <f t="shared" si="3"/>
        <v>72</v>
      </c>
      <c r="CR3" s="511">
        <f t="shared" si="3"/>
        <v>73</v>
      </c>
      <c r="CS3" s="511">
        <f t="shared" si="3"/>
        <v>74</v>
      </c>
      <c r="CT3" s="511">
        <f t="shared" si="3"/>
        <v>75</v>
      </c>
      <c r="CU3" s="511">
        <f t="shared" si="3"/>
        <v>76</v>
      </c>
      <c r="CV3" s="511">
        <f t="shared" si="3"/>
        <v>77</v>
      </c>
      <c r="CW3" s="511">
        <f t="shared" si="3"/>
        <v>78</v>
      </c>
      <c r="CX3" s="511">
        <f t="shared" si="3"/>
        <v>79</v>
      </c>
      <c r="CY3" s="511">
        <f t="shared" si="3"/>
        <v>80</v>
      </c>
      <c r="CZ3" s="512">
        <f t="shared" si="3"/>
        <v>81</v>
      </c>
      <c r="DA3" s="512">
        <f t="shared" si="3"/>
        <v>82</v>
      </c>
      <c r="DB3" s="512">
        <f t="shared" si="3"/>
        <v>83</v>
      </c>
      <c r="DC3" s="512">
        <f t="shared" si="3"/>
        <v>84</v>
      </c>
      <c r="DD3" s="512">
        <f t="shared" si="3"/>
        <v>85</v>
      </c>
      <c r="DE3" s="512">
        <f t="shared" si="3"/>
        <v>86</v>
      </c>
      <c r="DF3" s="512">
        <f t="shared" si="3"/>
        <v>87</v>
      </c>
      <c r="DG3" s="512">
        <f t="shared" si="3"/>
        <v>88</v>
      </c>
      <c r="DH3" s="512">
        <f t="shared" si="3"/>
        <v>89</v>
      </c>
      <c r="DI3" s="512">
        <f t="shared" si="3"/>
        <v>90</v>
      </c>
      <c r="DJ3" s="512">
        <f t="shared" si="3"/>
        <v>91</v>
      </c>
      <c r="DK3" s="512">
        <f t="shared" si="3"/>
        <v>92</v>
      </c>
      <c r="DL3" s="512">
        <f t="shared" si="3"/>
        <v>93</v>
      </c>
      <c r="DM3" s="512">
        <f t="shared" si="3"/>
        <v>94</v>
      </c>
      <c r="DN3" s="512">
        <f t="shared" si="3"/>
        <v>95</v>
      </c>
      <c r="DO3" s="512">
        <f t="shared" si="3"/>
        <v>96</v>
      </c>
      <c r="DP3" s="512">
        <f t="shared" si="3"/>
        <v>97</v>
      </c>
      <c r="DQ3" s="512">
        <f t="shared" si="3"/>
        <v>98</v>
      </c>
      <c r="DR3" s="512">
        <f t="shared" si="3"/>
        <v>99</v>
      </c>
      <c r="DS3" s="512">
        <f t="shared" si="3"/>
        <v>100</v>
      </c>
      <c r="DT3" s="512">
        <f t="shared" si="3"/>
        <v>101</v>
      </c>
      <c r="DU3" s="512">
        <f t="shared" si="3"/>
        <v>102</v>
      </c>
      <c r="DV3" s="512">
        <f t="shared" si="3"/>
        <v>103</v>
      </c>
      <c r="DW3" s="512">
        <f t="shared" si="3"/>
        <v>104</v>
      </c>
      <c r="DX3" s="493"/>
    </row>
    <row r="4" spans="2:128" s="513" customFormat="1" ht="51" x14ac:dyDescent="0.2">
      <c r="B4" s="514" t="s">
        <v>112</v>
      </c>
      <c r="C4" s="515" t="s">
        <v>360</v>
      </c>
      <c r="D4" s="516" t="s">
        <v>361</v>
      </c>
      <c r="E4" s="514" t="s">
        <v>362</v>
      </c>
      <c r="F4" s="517" t="s">
        <v>363</v>
      </c>
      <c r="G4" s="517" t="s">
        <v>364</v>
      </c>
      <c r="H4" s="517" t="s">
        <v>365</v>
      </c>
      <c r="I4" s="517" t="s">
        <v>366</v>
      </c>
      <c r="J4" s="517" t="s">
        <v>367</v>
      </c>
      <c r="K4" s="517" t="s">
        <v>368</v>
      </c>
      <c r="L4" s="518" t="s">
        <v>369</v>
      </c>
      <c r="M4" s="518" t="s">
        <v>370</v>
      </c>
      <c r="N4" s="518" t="s">
        <v>371</v>
      </c>
      <c r="O4" s="518" t="s">
        <v>372</v>
      </c>
      <c r="P4" s="518" t="s">
        <v>373</v>
      </c>
      <c r="Q4" s="518" t="s">
        <v>374</v>
      </c>
      <c r="R4" s="518" t="s">
        <v>375</v>
      </c>
      <c r="S4" s="519" t="s">
        <v>376</v>
      </c>
      <c r="T4" s="520" t="s">
        <v>377</v>
      </c>
      <c r="U4" s="518" t="s">
        <v>378</v>
      </c>
      <c r="V4" s="521" t="s">
        <v>113</v>
      </c>
      <c r="W4" s="522" t="s">
        <v>140</v>
      </c>
      <c r="X4" s="523" t="s">
        <v>379</v>
      </c>
      <c r="Y4" s="523" t="s">
        <v>380</v>
      </c>
      <c r="Z4" s="523" t="s">
        <v>381</v>
      </c>
      <c r="AA4" s="523" t="s">
        <v>382</v>
      </c>
      <c r="AB4" s="523" t="s">
        <v>383</v>
      </c>
      <c r="AC4" s="523" t="s">
        <v>384</v>
      </c>
      <c r="AD4" s="523" t="s">
        <v>385</v>
      </c>
      <c r="AE4" s="523" t="s">
        <v>386</v>
      </c>
      <c r="AF4" s="523" t="s">
        <v>387</v>
      </c>
      <c r="AG4" s="523" t="s">
        <v>388</v>
      </c>
      <c r="AH4" s="523" t="s">
        <v>389</v>
      </c>
      <c r="AI4" s="523" t="s">
        <v>390</v>
      </c>
      <c r="AJ4" s="523" t="s">
        <v>391</v>
      </c>
      <c r="AK4" s="523" t="s">
        <v>392</v>
      </c>
      <c r="AL4" s="523" t="s">
        <v>393</v>
      </c>
      <c r="AM4" s="523" t="s">
        <v>394</v>
      </c>
      <c r="AN4" s="523" t="s">
        <v>395</v>
      </c>
      <c r="AO4" s="523" t="s">
        <v>396</v>
      </c>
      <c r="AP4" s="523" t="s">
        <v>397</v>
      </c>
      <c r="AQ4" s="523" t="s">
        <v>398</v>
      </c>
      <c r="AR4" s="523" t="s">
        <v>399</v>
      </c>
      <c r="AS4" s="523" t="s">
        <v>400</v>
      </c>
      <c r="AT4" s="523" t="s">
        <v>401</v>
      </c>
      <c r="AU4" s="523" t="s">
        <v>402</v>
      </c>
      <c r="AV4" s="523" t="s">
        <v>403</v>
      </c>
      <c r="AW4" s="523" t="s">
        <v>404</v>
      </c>
      <c r="AX4" s="523" t="s">
        <v>405</v>
      </c>
      <c r="AY4" s="523" t="s">
        <v>406</v>
      </c>
      <c r="AZ4" s="523" t="s">
        <v>407</v>
      </c>
      <c r="BA4" s="523" t="s">
        <v>408</v>
      </c>
      <c r="BB4" s="523" t="s">
        <v>409</v>
      </c>
      <c r="BC4" s="523" t="s">
        <v>410</v>
      </c>
      <c r="BD4" s="523" t="s">
        <v>411</v>
      </c>
      <c r="BE4" s="523" t="s">
        <v>412</v>
      </c>
      <c r="BF4" s="523" t="s">
        <v>413</v>
      </c>
      <c r="BG4" s="523" t="s">
        <v>414</v>
      </c>
      <c r="BH4" s="523" t="s">
        <v>415</v>
      </c>
      <c r="BI4" s="523" t="s">
        <v>416</v>
      </c>
      <c r="BJ4" s="523" t="s">
        <v>417</v>
      </c>
      <c r="BK4" s="523" t="s">
        <v>418</v>
      </c>
      <c r="BL4" s="523" t="s">
        <v>419</v>
      </c>
      <c r="BM4" s="523" t="s">
        <v>420</v>
      </c>
      <c r="BN4" s="523" t="s">
        <v>421</v>
      </c>
      <c r="BO4" s="523" t="s">
        <v>422</v>
      </c>
      <c r="BP4" s="523" t="s">
        <v>423</v>
      </c>
      <c r="BQ4" s="523" t="s">
        <v>424</v>
      </c>
      <c r="BR4" s="523" t="s">
        <v>425</v>
      </c>
      <c r="BS4" s="523" t="s">
        <v>426</v>
      </c>
      <c r="BT4" s="523" t="s">
        <v>427</v>
      </c>
      <c r="BU4" s="523" t="s">
        <v>428</v>
      </c>
      <c r="BV4" s="523" t="s">
        <v>429</v>
      </c>
      <c r="BW4" s="523" t="s">
        <v>430</v>
      </c>
      <c r="BX4" s="523" t="s">
        <v>431</v>
      </c>
      <c r="BY4" s="523" t="s">
        <v>432</v>
      </c>
      <c r="BZ4" s="523" t="s">
        <v>433</v>
      </c>
      <c r="CA4" s="523" t="s">
        <v>434</v>
      </c>
      <c r="CB4" s="523" t="s">
        <v>435</v>
      </c>
      <c r="CC4" s="523" t="s">
        <v>436</v>
      </c>
      <c r="CD4" s="523" t="s">
        <v>437</v>
      </c>
      <c r="CE4" s="524" t="s">
        <v>438</v>
      </c>
      <c r="CF4" s="523" t="s">
        <v>439</v>
      </c>
      <c r="CG4" s="523" t="s">
        <v>440</v>
      </c>
      <c r="CH4" s="523" t="s">
        <v>441</v>
      </c>
      <c r="CI4" s="523" t="s">
        <v>442</v>
      </c>
      <c r="CJ4" s="523" t="s">
        <v>443</v>
      </c>
      <c r="CK4" s="523" t="s">
        <v>444</v>
      </c>
      <c r="CL4" s="523" t="s">
        <v>445</v>
      </c>
      <c r="CM4" s="523" t="s">
        <v>446</v>
      </c>
      <c r="CN4" s="523" t="s">
        <v>447</v>
      </c>
      <c r="CO4" s="523" t="s">
        <v>448</v>
      </c>
      <c r="CP4" s="523" t="s">
        <v>449</v>
      </c>
      <c r="CQ4" s="523" t="s">
        <v>450</v>
      </c>
      <c r="CR4" s="523" t="s">
        <v>451</v>
      </c>
      <c r="CS4" s="523" t="s">
        <v>452</v>
      </c>
      <c r="CT4" s="523" t="s">
        <v>453</v>
      </c>
      <c r="CU4" s="523" t="s">
        <v>454</v>
      </c>
      <c r="CV4" s="523" t="s">
        <v>455</v>
      </c>
      <c r="CW4" s="523" t="s">
        <v>456</v>
      </c>
      <c r="CX4" s="523" t="s">
        <v>457</v>
      </c>
      <c r="CY4" s="523" t="s">
        <v>458</v>
      </c>
      <c r="CZ4" s="525" t="s">
        <v>459</v>
      </c>
      <c r="DA4" s="525" t="s">
        <v>460</v>
      </c>
      <c r="DB4" s="525" t="s">
        <v>461</v>
      </c>
      <c r="DC4" s="525" t="s">
        <v>462</v>
      </c>
      <c r="DD4" s="525" t="s">
        <v>463</v>
      </c>
      <c r="DE4" s="525" t="s">
        <v>464</v>
      </c>
      <c r="DF4" s="525" t="s">
        <v>465</v>
      </c>
      <c r="DG4" s="525" t="s">
        <v>466</v>
      </c>
      <c r="DH4" s="525" t="s">
        <v>467</v>
      </c>
      <c r="DI4" s="525" t="s">
        <v>468</v>
      </c>
      <c r="DJ4" s="525" t="s">
        <v>469</v>
      </c>
      <c r="DK4" s="525" t="s">
        <v>470</v>
      </c>
      <c r="DL4" s="525" t="s">
        <v>471</v>
      </c>
      <c r="DM4" s="525" t="s">
        <v>472</v>
      </c>
      <c r="DN4" s="525" t="s">
        <v>473</v>
      </c>
      <c r="DO4" s="525" t="s">
        <v>474</v>
      </c>
      <c r="DP4" s="525" t="s">
        <v>475</v>
      </c>
      <c r="DQ4" s="525" t="s">
        <v>476</v>
      </c>
      <c r="DR4" s="525" t="s">
        <v>477</v>
      </c>
      <c r="DS4" s="525" t="s">
        <v>478</v>
      </c>
      <c r="DT4" s="525" t="s">
        <v>479</v>
      </c>
      <c r="DU4" s="525" t="s">
        <v>480</v>
      </c>
      <c r="DV4" s="525" t="s">
        <v>481</v>
      </c>
      <c r="DW4" s="526" t="s">
        <v>482</v>
      </c>
      <c r="DX4" s="527"/>
    </row>
    <row r="5" spans="2:128" x14ac:dyDescent="0.2">
      <c r="B5" s="528" t="s">
        <v>483</v>
      </c>
      <c r="C5" s="529" t="s">
        <v>484</v>
      </c>
      <c r="D5" s="530"/>
      <c r="E5" s="531"/>
      <c r="F5" s="532"/>
      <c r="G5" s="532"/>
      <c r="H5" s="532"/>
      <c r="I5" s="532"/>
      <c r="J5" s="532"/>
      <c r="K5" s="532"/>
      <c r="L5" s="532"/>
      <c r="M5" s="532"/>
      <c r="N5" s="532"/>
      <c r="O5" s="532"/>
      <c r="P5" s="532"/>
      <c r="Q5" s="532"/>
      <c r="R5" s="533"/>
      <c r="S5" s="534"/>
      <c r="T5" s="535"/>
      <c r="U5" s="536"/>
      <c r="V5" s="531"/>
      <c r="W5" s="531"/>
      <c r="X5" s="537"/>
      <c r="Y5" s="537"/>
      <c r="Z5" s="537"/>
      <c r="AA5" s="537"/>
      <c r="AB5" s="537"/>
      <c r="AC5" s="538"/>
      <c r="AD5" s="538"/>
      <c r="AE5" s="538"/>
      <c r="AF5" s="538"/>
      <c r="AG5" s="538"/>
      <c r="AH5" s="538"/>
      <c r="AI5" s="538"/>
      <c r="AJ5" s="538"/>
      <c r="AK5" s="539"/>
      <c r="AL5" s="539"/>
      <c r="AM5" s="539"/>
      <c r="AN5" s="539"/>
      <c r="AO5" s="539"/>
      <c r="AP5" s="539"/>
      <c r="AQ5" s="539"/>
      <c r="AR5" s="539"/>
      <c r="AS5" s="539"/>
      <c r="AT5" s="539"/>
      <c r="AU5" s="539"/>
      <c r="AV5" s="539"/>
      <c r="AW5" s="539"/>
      <c r="AX5" s="539"/>
      <c r="AY5" s="539"/>
      <c r="AZ5" s="539"/>
      <c r="BA5" s="539"/>
      <c r="BB5" s="539"/>
      <c r="BC5" s="539"/>
      <c r="BD5" s="539"/>
      <c r="BE5" s="539"/>
      <c r="BF5" s="539"/>
      <c r="BG5" s="539"/>
      <c r="BH5" s="539"/>
      <c r="BI5" s="539"/>
      <c r="BJ5" s="539"/>
      <c r="BK5" s="539"/>
      <c r="BL5" s="539"/>
      <c r="BM5" s="539"/>
      <c r="BN5" s="539"/>
      <c r="BO5" s="539"/>
      <c r="BP5" s="539"/>
      <c r="BQ5" s="539"/>
      <c r="BR5" s="539"/>
      <c r="BS5" s="539"/>
      <c r="BT5" s="539"/>
      <c r="BU5" s="539"/>
      <c r="BV5" s="539"/>
      <c r="BW5" s="539"/>
      <c r="BX5" s="539"/>
      <c r="BY5" s="539"/>
      <c r="BZ5" s="539"/>
      <c r="CA5" s="539"/>
      <c r="CB5" s="539"/>
      <c r="CC5" s="539"/>
      <c r="CD5" s="539"/>
      <c r="CE5" s="539"/>
      <c r="CF5" s="539"/>
      <c r="CG5" s="539"/>
      <c r="CH5" s="540"/>
      <c r="CI5" s="539"/>
      <c r="CJ5" s="539"/>
      <c r="CK5" s="539"/>
      <c r="CL5" s="539"/>
      <c r="CM5" s="539"/>
      <c r="CN5" s="539"/>
      <c r="CO5" s="539"/>
      <c r="CP5" s="539"/>
      <c r="CQ5" s="539"/>
      <c r="CR5" s="539"/>
      <c r="CS5" s="539"/>
      <c r="CT5" s="539"/>
      <c r="CU5" s="539"/>
      <c r="CV5" s="539"/>
      <c r="CW5" s="539"/>
      <c r="CX5" s="539"/>
      <c r="CY5" s="541"/>
      <c r="CZ5" s="542"/>
      <c r="DA5" s="543"/>
      <c r="DB5" s="543"/>
      <c r="DC5" s="543"/>
      <c r="DD5" s="543"/>
      <c r="DE5" s="543"/>
      <c r="DF5" s="543"/>
      <c r="DG5" s="543"/>
      <c r="DH5" s="543"/>
      <c r="DI5" s="543"/>
      <c r="DJ5" s="543"/>
      <c r="DK5" s="543"/>
      <c r="DL5" s="543"/>
      <c r="DM5" s="543"/>
      <c r="DN5" s="543"/>
      <c r="DO5" s="543"/>
      <c r="DP5" s="543"/>
      <c r="DQ5" s="543"/>
      <c r="DR5" s="543"/>
      <c r="DS5" s="543"/>
      <c r="DT5" s="543"/>
      <c r="DU5" s="543"/>
      <c r="DV5" s="543"/>
      <c r="DW5" s="544"/>
      <c r="DX5" s="543"/>
    </row>
    <row r="6" spans="2:128" ht="25.5" x14ac:dyDescent="0.2">
      <c r="B6" s="545" t="s">
        <v>485</v>
      </c>
      <c r="C6" s="546" t="s">
        <v>486</v>
      </c>
      <c r="D6" s="547"/>
      <c r="E6" s="537"/>
      <c r="F6" s="548"/>
      <c r="G6" s="548"/>
      <c r="H6" s="549"/>
      <c r="I6" s="549"/>
      <c r="J6" s="549"/>
      <c r="K6" s="549"/>
      <c r="L6" s="549"/>
      <c r="M6" s="549"/>
      <c r="N6" s="549"/>
      <c r="O6" s="549"/>
      <c r="P6" s="549"/>
      <c r="Q6" s="549"/>
      <c r="R6" s="550"/>
      <c r="S6" s="534"/>
      <c r="T6" s="535"/>
      <c r="U6" s="551" t="s">
        <v>487</v>
      </c>
      <c r="V6" s="537"/>
      <c r="W6" s="537"/>
      <c r="X6" s="537">
        <f t="shared" ref="X6:BC6" si="4">SUMIF($C:$C,"58.1x",X:X)</f>
        <v>0</v>
      </c>
      <c r="Y6" s="537">
        <f t="shared" si="4"/>
        <v>0</v>
      </c>
      <c r="Z6" s="537">
        <f t="shared" si="4"/>
        <v>0</v>
      </c>
      <c r="AA6" s="537">
        <f t="shared" si="4"/>
        <v>0</v>
      </c>
      <c r="AB6" s="537">
        <f t="shared" si="4"/>
        <v>0</v>
      </c>
      <c r="AC6" s="537">
        <f t="shared" si="4"/>
        <v>0</v>
      </c>
      <c r="AD6" s="537">
        <f t="shared" si="4"/>
        <v>0</v>
      </c>
      <c r="AE6" s="537">
        <f t="shared" si="4"/>
        <v>0</v>
      </c>
      <c r="AF6" s="537">
        <f t="shared" si="4"/>
        <v>0</v>
      </c>
      <c r="AG6" s="537">
        <f t="shared" si="4"/>
        <v>0</v>
      </c>
      <c r="AH6" s="537">
        <f t="shared" si="4"/>
        <v>0</v>
      </c>
      <c r="AI6" s="537">
        <f t="shared" si="4"/>
        <v>0</v>
      </c>
      <c r="AJ6" s="537">
        <f t="shared" si="4"/>
        <v>0</v>
      </c>
      <c r="AK6" s="537">
        <f t="shared" si="4"/>
        <v>0</v>
      </c>
      <c r="AL6" s="537">
        <f t="shared" si="4"/>
        <v>0</v>
      </c>
      <c r="AM6" s="537">
        <f t="shared" si="4"/>
        <v>0</v>
      </c>
      <c r="AN6" s="537">
        <f t="shared" si="4"/>
        <v>0</v>
      </c>
      <c r="AO6" s="537">
        <f t="shared" si="4"/>
        <v>0</v>
      </c>
      <c r="AP6" s="537">
        <f t="shared" si="4"/>
        <v>0</v>
      </c>
      <c r="AQ6" s="537">
        <f t="shared" si="4"/>
        <v>0</v>
      </c>
      <c r="AR6" s="537">
        <f t="shared" si="4"/>
        <v>0</v>
      </c>
      <c r="AS6" s="537">
        <f t="shared" si="4"/>
        <v>0</v>
      </c>
      <c r="AT6" s="537">
        <f t="shared" si="4"/>
        <v>0</v>
      </c>
      <c r="AU6" s="537">
        <f t="shared" si="4"/>
        <v>0</v>
      </c>
      <c r="AV6" s="537">
        <f t="shared" si="4"/>
        <v>0</v>
      </c>
      <c r="AW6" s="537">
        <f t="shared" si="4"/>
        <v>0</v>
      </c>
      <c r="AX6" s="537">
        <f t="shared" si="4"/>
        <v>0</v>
      </c>
      <c r="AY6" s="537">
        <f t="shared" si="4"/>
        <v>0</v>
      </c>
      <c r="AZ6" s="537">
        <f t="shared" si="4"/>
        <v>0</v>
      </c>
      <c r="BA6" s="537">
        <f t="shared" si="4"/>
        <v>0</v>
      </c>
      <c r="BB6" s="537">
        <f t="shared" si="4"/>
        <v>0</v>
      </c>
      <c r="BC6" s="537">
        <f t="shared" si="4"/>
        <v>0</v>
      </c>
      <c r="BD6" s="537">
        <f t="shared" ref="BD6:CI6" si="5">SUMIF($C:$C,"58.1x",BD:BD)</f>
        <v>0</v>
      </c>
      <c r="BE6" s="537">
        <f t="shared" si="5"/>
        <v>0</v>
      </c>
      <c r="BF6" s="537">
        <f t="shared" si="5"/>
        <v>0</v>
      </c>
      <c r="BG6" s="537">
        <f t="shared" si="5"/>
        <v>0</v>
      </c>
      <c r="BH6" s="537">
        <f t="shared" si="5"/>
        <v>0</v>
      </c>
      <c r="BI6" s="537">
        <f t="shared" si="5"/>
        <v>0</v>
      </c>
      <c r="BJ6" s="537">
        <f t="shared" si="5"/>
        <v>0</v>
      </c>
      <c r="BK6" s="537">
        <f t="shared" si="5"/>
        <v>0</v>
      </c>
      <c r="BL6" s="537">
        <f t="shared" si="5"/>
        <v>0</v>
      </c>
      <c r="BM6" s="537">
        <f t="shared" si="5"/>
        <v>0</v>
      </c>
      <c r="BN6" s="537">
        <f t="shared" si="5"/>
        <v>0</v>
      </c>
      <c r="BO6" s="537">
        <f t="shared" si="5"/>
        <v>0</v>
      </c>
      <c r="BP6" s="537">
        <f t="shared" si="5"/>
        <v>0</v>
      </c>
      <c r="BQ6" s="537">
        <f t="shared" si="5"/>
        <v>0</v>
      </c>
      <c r="BR6" s="537">
        <f t="shared" si="5"/>
        <v>0</v>
      </c>
      <c r="BS6" s="537">
        <f t="shared" si="5"/>
        <v>0</v>
      </c>
      <c r="BT6" s="537">
        <f t="shared" si="5"/>
        <v>0</v>
      </c>
      <c r="BU6" s="537">
        <f t="shared" si="5"/>
        <v>0</v>
      </c>
      <c r="BV6" s="537">
        <f t="shared" si="5"/>
        <v>0</v>
      </c>
      <c r="BW6" s="537">
        <f t="shared" si="5"/>
        <v>0</v>
      </c>
      <c r="BX6" s="537">
        <f t="shared" si="5"/>
        <v>0</v>
      </c>
      <c r="BY6" s="537">
        <f t="shared" si="5"/>
        <v>0</v>
      </c>
      <c r="BZ6" s="537">
        <f t="shared" si="5"/>
        <v>0</v>
      </c>
      <c r="CA6" s="537">
        <f t="shared" si="5"/>
        <v>0</v>
      </c>
      <c r="CB6" s="537">
        <f t="shared" si="5"/>
        <v>0</v>
      </c>
      <c r="CC6" s="537">
        <f t="shared" si="5"/>
        <v>0</v>
      </c>
      <c r="CD6" s="537">
        <f t="shared" si="5"/>
        <v>0</v>
      </c>
      <c r="CE6" s="537">
        <f t="shared" si="5"/>
        <v>0</v>
      </c>
      <c r="CF6" s="537">
        <f t="shared" si="5"/>
        <v>0</v>
      </c>
      <c r="CG6" s="537">
        <f t="shared" si="5"/>
        <v>0</v>
      </c>
      <c r="CH6" s="537">
        <f t="shared" si="5"/>
        <v>0</v>
      </c>
      <c r="CI6" s="537">
        <f t="shared" si="5"/>
        <v>0</v>
      </c>
      <c r="CJ6" s="537">
        <f t="shared" ref="CJ6:DO6" si="6">SUMIF($C:$C,"58.1x",CJ:CJ)</f>
        <v>0</v>
      </c>
      <c r="CK6" s="537">
        <f t="shared" si="6"/>
        <v>0</v>
      </c>
      <c r="CL6" s="537">
        <f t="shared" si="6"/>
        <v>0</v>
      </c>
      <c r="CM6" s="537">
        <f t="shared" si="6"/>
        <v>0</v>
      </c>
      <c r="CN6" s="537">
        <f t="shared" si="6"/>
        <v>0</v>
      </c>
      <c r="CO6" s="537">
        <f t="shared" si="6"/>
        <v>0</v>
      </c>
      <c r="CP6" s="537">
        <f t="shared" si="6"/>
        <v>0</v>
      </c>
      <c r="CQ6" s="537">
        <f t="shared" si="6"/>
        <v>0</v>
      </c>
      <c r="CR6" s="537">
        <f t="shared" si="6"/>
        <v>0</v>
      </c>
      <c r="CS6" s="537">
        <f t="shared" si="6"/>
        <v>0</v>
      </c>
      <c r="CT6" s="537">
        <f t="shared" si="6"/>
        <v>0</v>
      </c>
      <c r="CU6" s="537">
        <f t="shared" si="6"/>
        <v>0</v>
      </c>
      <c r="CV6" s="537">
        <f t="shared" si="6"/>
        <v>0</v>
      </c>
      <c r="CW6" s="537">
        <f t="shared" si="6"/>
        <v>0</v>
      </c>
      <c r="CX6" s="537">
        <f t="shared" si="6"/>
        <v>0</v>
      </c>
      <c r="CY6" s="552">
        <f t="shared" si="6"/>
        <v>0</v>
      </c>
      <c r="CZ6" s="553">
        <f t="shared" si="6"/>
        <v>0</v>
      </c>
      <c r="DA6" s="553">
        <f t="shared" si="6"/>
        <v>0</v>
      </c>
      <c r="DB6" s="553">
        <f t="shared" si="6"/>
        <v>0</v>
      </c>
      <c r="DC6" s="553">
        <f t="shared" si="6"/>
        <v>0</v>
      </c>
      <c r="DD6" s="553">
        <f t="shared" si="6"/>
        <v>0</v>
      </c>
      <c r="DE6" s="553">
        <f t="shared" si="6"/>
        <v>0</v>
      </c>
      <c r="DF6" s="553">
        <f t="shared" si="6"/>
        <v>0</v>
      </c>
      <c r="DG6" s="553">
        <f t="shared" si="6"/>
        <v>0</v>
      </c>
      <c r="DH6" s="553">
        <f t="shared" si="6"/>
        <v>0</v>
      </c>
      <c r="DI6" s="553">
        <f t="shared" si="6"/>
        <v>0</v>
      </c>
      <c r="DJ6" s="553">
        <f t="shared" si="6"/>
        <v>0</v>
      </c>
      <c r="DK6" s="553">
        <f t="shared" si="6"/>
        <v>0</v>
      </c>
      <c r="DL6" s="553">
        <f t="shared" si="6"/>
        <v>0</v>
      </c>
      <c r="DM6" s="553">
        <f t="shared" si="6"/>
        <v>0</v>
      </c>
      <c r="DN6" s="553">
        <f t="shared" si="6"/>
        <v>0</v>
      </c>
      <c r="DO6" s="553">
        <f t="shared" si="6"/>
        <v>0</v>
      </c>
      <c r="DP6" s="553">
        <f t="shared" ref="DP6:DW6" si="7">SUMIF($C:$C,"58.1x",DP:DP)</f>
        <v>0</v>
      </c>
      <c r="DQ6" s="553">
        <f t="shared" si="7"/>
        <v>0</v>
      </c>
      <c r="DR6" s="553">
        <f t="shared" si="7"/>
        <v>0</v>
      </c>
      <c r="DS6" s="553">
        <f t="shared" si="7"/>
        <v>0</v>
      </c>
      <c r="DT6" s="553">
        <f t="shared" si="7"/>
        <v>0</v>
      </c>
      <c r="DU6" s="553">
        <f t="shared" si="7"/>
        <v>0</v>
      </c>
      <c r="DV6" s="553">
        <f t="shared" si="7"/>
        <v>0</v>
      </c>
      <c r="DW6" s="554">
        <f t="shared" si="7"/>
        <v>0</v>
      </c>
      <c r="DX6" s="543"/>
    </row>
    <row r="7" spans="2:128" ht="25.5" x14ac:dyDescent="0.2">
      <c r="B7" s="555" t="s">
        <v>488</v>
      </c>
      <c r="C7" s="556" t="s">
        <v>789</v>
      </c>
      <c r="D7" s="557" t="s">
        <v>790</v>
      </c>
      <c r="E7" s="558" t="s">
        <v>556</v>
      </c>
      <c r="F7" s="559" t="s">
        <v>791</v>
      </c>
      <c r="G7" s="560" t="s">
        <v>561</v>
      </c>
      <c r="H7" s="561" t="s">
        <v>490</v>
      </c>
      <c r="I7" s="561">
        <f>MAX(X7:AV7)</f>
        <v>3.5</v>
      </c>
      <c r="J7" s="561">
        <f>SUMPRODUCT($X$2:$CY$2,$X7:$CY7)*365</f>
        <v>25450.777940798987</v>
      </c>
      <c r="K7" s="561">
        <f>SUMPRODUCT($X$2:$CY$2,$X8:$CY8)+SUMPRODUCT($X$2:$CY$2,$X9:$CY9)+SUMPRODUCT($X$2:$CY$2,$X10:$CY10)</f>
        <v>9295.3908037742603</v>
      </c>
      <c r="L7" s="561">
        <f>SUMPRODUCT($X$2:$CY$2,$X11:$CY11) +SUMPRODUCT($X$2:$CY$2,$X12:$CY12)</f>
        <v>3446.5632749575143</v>
      </c>
      <c r="M7" s="561">
        <f>SUMPRODUCT($X$2:$CY$2,$X13:$CY13)</f>
        <v>0</v>
      </c>
      <c r="N7" s="561">
        <f>SUMPRODUCT($X$2:$CY$2,$X16:$CY16) +SUMPRODUCT($X$2:$CY$2,$X17:$CY17)</f>
        <v>95.711780228391959</v>
      </c>
      <c r="O7" s="561">
        <f>SUMPRODUCT($X$2:$CY$2,$X14:$CY14) +SUMPRODUCT($X$2:$CY$2,$X15:$CY15) +SUMPRODUCT($X$2:$CY$2,$X18:$CY18)</f>
        <v>48.042870128689657</v>
      </c>
      <c r="P7" s="561">
        <f>SUM(K7:O7)</f>
        <v>12885.708729088856</v>
      </c>
      <c r="Q7" s="561">
        <f>(SUM(K7:M7)*100000)/(J7*1000)</f>
        <v>50.065086844774704</v>
      </c>
      <c r="R7" s="562">
        <f>(P7*100000)/(J7*1000)</f>
        <v>50.629920857673902</v>
      </c>
      <c r="S7" s="563">
        <v>1</v>
      </c>
      <c r="T7" s="564">
        <v>3</v>
      </c>
      <c r="U7" s="565" t="s">
        <v>491</v>
      </c>
      <c r="V7" s="566" t="s">
        <v>124</v>
      </c>
      <c r="W7" s="567" t="s">
        <v>75</v>
      </c>
      <c r="X7" s="559">
        <v>0</v>
      </c>
      <c r="Y7" s="559">
        <v>0</v>
      </c>
      <c r="Z7" s="559">
        <v>0</v>
      </c>
      <c r="AA7" s="559">
        <v>0</v>
      </c>
      <c r="AB7" s="559">
        <v>0</v>
      </c>
      <c r="AC7" s="559">
        <v>0</v>
      </c>
      <c r="AD7" s="559">
        <v>0</v>
      </c>
      <c r="AE7" s="559">
        <v>0</v>
      </c>
      <c r="AF7" s="559">
        <v>0</v>
      </c>
      <c r="AG7" s="559">
        <v>0</v>
      </c>
      <c r="AH7" s="559">
        <v>3.5</v>
      </c>
      <c r="AI7" s="559">
        <v>3.5</v>
      </c>
      <c r="AJ7" s="559">
        <v>3.5</v>
      </c>
      <c r="AK7" s="559">
        <v>3.5</v>
      </c>
      <c r="AL7" s="559">
        <v>3.5</v>
      </c>
      <c r="AM7" s="559">
        <v>3.5</v>
      </c>
      <c r="AN7" s="559">
        <v>3.5</v>
      </c>
      <c r="AO7" s="559">
        <v>3.5</v>
      </c>
      <c r="AP7" s="559">
        <v>3.5</v>
      </c>
      <c r="AQ7" s="559">
        <v>3.5</v>
      </c>
      <c r="AR7" s="559">
        <v>3.5</v>
      </c>
      <c r="AS7" s="559">
        <v>3.5</v>
      </c>
      <c r="AT7" s="559">
        <v>3.5</v>
      </c>
      <c r="AU7" s="559">
        <v>3.5</v>
      </c>
      <c r="AV7" s="559">
        <v>3.5</v>
      </c>
      <c r="AW7" s="559">
        <v>3.5</v>
      </c>
      <c r="AX7" s="559">
        <v>3.5</v>
      </c>
      <c r="AY7" s="559">
        <v>3.5</v>
      </c>
      <c r="AZ7" s="559">
        <v>3.5</v>
      </c>
      <c r="BA7" s="559">
        <v>3.5</v>
      </c>
      <c r="BB7" s="559">
        <v>3.5</v>
      </c>
      <c r="BC7" s="559">
        <v>3.5</v>
      </c>
      <c r="BD7" s="559">
        <v>3.5</v>
      </c>
      <c r="BE7" s="559">
        <v>3.5</v>
      </c>
      <c r="BF7" s="559">
        <v>3.5</v>
      </c>
      <c r="BG7" s="559">
        <v>3.5</v>
      </c>
      <c r="BH7" s="559">
        <v>3.5</v>
      </c>
      <c r="BI7" s="559">
        <v>3.5</v>
      </c>
      <c r="BJ7" s="559">
        <v>3.5</v>
      </c>
      <c r="BK7" s="559">
        <v>3.5</v>
      </c>
      <c r="BL7" s="559">
        <v>3.5</v>
      </c>
      <c r="BM7" s="559">
        <v>3.5</v>
      </c>
      <c r="BN7" s="559">
        <v>3.5</v>
      </c>
      <c r="BO7" s="559">
        <v>3.5</v>
      </c>
      <c r="BP7" s="559">
        <v>3.5</v>
      </c>
      <c r="BQ7" s="559">
        <v>3.5</v>
      </c>
      <c r="BR7" s="559">
        <v>3.5</v>
      </c>
      <c r="BS7" s="559">
        <v>3.5</v>
      </c>
      <c r="BT7" s="559">
        <v>3.5</v>
      </c>
      <c r="BU7" s="559">
        <v>3.5</v>
      </c>
      <c r="BV7" s="559">
        <v>3.5</v>
      </c>
      <c r="BW7" s="559">
        <v>3.5</v>
      </c>
      <c r="BX7" s="559">
        <v>3.5</v>
      </c>
      <c r="BY7" s="559">
        <v>3.5</v>
      </c>
      <c r="BZ7" s="559">
        <v>3.5</v>
      </c>
      <c r="CA7" s="559">
        <v>3.5</v>
      </c>
      <c r="CB7" s="559">
        <v>3.5</v>
      </c>
      <c r="CC7" s="559">
        <v>3.5</v>
      </c>
      <c r="CD7" s="559">
        <v>3.5</v>
      </c>
      <c r="CE7" s="568">
        <v>3.5</v>
      </c>
      <c r="CF7" s="568">
        <v>3.5</v>
      </c>
      <c r="CG7" s="568">
        <v>3.5</v>
      </c>
      <c r="CH7" s="568">
        <v>3.5</v>
      </c>
      <c r="CI7" s="568">
        <v>3.5</v>
      </c>
      <c r="CJ7" s="568">
        <v>3.5</v>
      </c>
      <c r="CK7" s="568">
        <v>3.5</v>
      </c>
      <c r="CL7" s="568">
        <v>3.5</v>
      </c>
      <c r="CM7" s="568">
        <v>3.5</v>
      </c>
      <c r="CN7" s="568">
        <v>3.5</v>
      </c>
      <c r="CO7" s="568">
        <v>3.5</v>
      </c>
      <c r="CP7" s="568">
        <v>3.5</v>
      </c>
      <c r="CQ7" s="568">
        <v>3.5</v>
      </c>
      <c r="CR7" s="568">
        <v>3.5</v>
      </c>
      <c r="CS7" s="568">
        <v>3.5</v>
      </c>
      <c r="CT7" s="568">
        <v>3.5</v>
      </c>
      <c r="CU7" s="568">
        <v>3.5</v>
      </c>
      <c r="CV7" s="568">
        <v>3.5</v>
      </c>
      <c r="CW7" s="568">
        <v>3.5</v>
      </c>
      <c r="CX7" s="568">
        <v>3.5</v>
      </c>
      <c r="CY7" s="569">
        <v>3.5</v>
      </c>
      <c r="CZ7" s="570">
        <v>0</v>
      </c>
      <c r="DA7" s="571">
        <v>0</v>
      </c>
      <c r="DB7" s="571">
        <v>0</v>
      </c>
      <c r="DC7" s="571">
        <v>0</v>
      </c>
      <c r="DD7" s="571">
        <v>0</v>
      </c>
      <c r="DE7" s="571">
        <v>0</v>
      </c>
      <c r="DF7" s="571">
        <v>0</v>
      </c>
      <c r="DG7" s="571">
        <v>0</v>
      </c>
      <c r="DH7" s="571">
        <v>0</v>
      </c>
      <c r="DI7" s="571">
        <v>0</v>
      </c>
      <c r="DJ7" s="571">
        <v>0</v>
      </c>
      <c r="DK7" s="571">
        <v>0</v>
      </c>
      <c r="DL7" s="571">
        <v>0</v>
      </c>
      <c r="DM7" s="571">
        <v>0</v>
      </c>
      <c r="DN7" s="571">
        <v>0</v>
      </c>
      <c r="DO7" s="571">
        <v>0</v>
      </c>
      <c r="DP7" s="571">
        <v>0</v>
      </c>
      <c r="DQ7" s="571">
        <v>0</v>
      </c>
      <c r="DR7" s="571">
        <v>0</v>
      </c>
      <c r="DS7" s="571">
        <v>0</v>
      </c>
      <c r="DT7" s="571">
        <v>0</v>
      </c>
      <c r="DU7" s="571">
        <v>0</v>
      </c>
      <c r="DV7" s="571">
        <v>0</v>
      </c>
      <c r="DW7" s="572">
        <v>0</v>
      </c>
      <c r="DX7" s="543"/>
    </row>
    <row r="8" spans="2:128" x14ac:dyDescent="0.2">
      <c r="B8" s="573"/>
      <c r="C8" s="574"/>
      <c r="D8" s="575"/>
      <c r="E8" s="576"/>
      <c r="F8" s="576"/>
      <c r="G8" s="575"/>
      <c r="H8" s="576"/>
      <c r="I8" s="576"/>
      <c r="J8" s="576"/>
      <c r="K8" s="576"/>
      <c r="L8" s="576"/>
      <c r="M8" s="576"/>
      <c r="N8" s="576"/>
      <c r="O8" s="576"/>
      <c r="P8" s="576"/>
      <c r="Q8" s="576"/>
      <c r="R8" s="577"/>
      <c r="S8" s="576"/>
      <c r="T8" s="576"/>
      <c r="U8" s="578" t="s">
        <v>492</v>
      </c>
      <c r="V8" s="566" t="s">
        <v>124</v>
      </c>
      <c r="W8" s="567" t="s">
        <v>493</v>
      </c>
      <c r="X8" s="559">
        <v>179</v>
      </c>
      <c r="Y8" s="559">
        <v>268.5</v>
      </c>
      <c r="Z8" s="559">
        <v>537</v>
      </c>
      <c r="AA8" s="559">
        <v>626.50000000000011</v>
      </c>
      <c r="AB8" s="559">
        <v>805.5</v>
      </c>
      <c r="AC8" s="559">
        <v>895</v>
      </c>
      <c r="AD8" s="559">
        <v>1163.5</v>
      </c>
      <c r="AE8" s="559">
        <v>1790</v>
      </c>
      <c r="AF8" s="559">
        <v>1790</v>
      </c>
      <c r="AG8" s="559">
        <v>895</v>
      </c>
      <c r="AH8" s="559">
        <v>0</v>
      </c>
      <c r="AI8" s="559">
        <v>0</v>
      </c>
      <c r="AJ8" s="559">
        <v>0</v>
      </c>
      <c r="AK8" s="559">
        <v>0</v>
      </c>
      <c r="AL8" s="559">
        <v>0</v>
      </c>
      <c r="AM8" s="559">
        <v>0</v>
      </c>
      <c r="AN8" s="559">
        <v>0</v>
      </c>
      <c r="AO8" s="559">
        <v>0</v>
      </c>
      <c r="AP8" s="559">
        <v>0</v>
      </c>
      <c r="AQ8" s="559">
        <v>0</v>
      </c>
      <c r="AR8" s="559">
        <v>41.199999999999996</v>
      </c>
      <c r="AS8" s="559">
        <v>61.799999999999976</v>
      </c>
      <c r="AT8" s="559">
        <v>123.59999999999995</v>
      </c>
      <c r="AU8" s="559">
        <v>144.19999999999996</v>
      </c>
      <c r="AV8" s="559">
        <v>185.39999999999998</v>
      </c>
      <c r="AW8" s="559">
        <v>205.99999999999997</v>
      </c>
      <c r="AX8" s="559">
        <v>267.79999999999995</v>
      </c>
      <c r="AY8" s="559">
        <v>411.99999999999994</v>
      </c>
      <c r="AZ8" s="559">
        <v>411.99999999999994</v>
      </c>
      <c r="BA8" s="559">
        <v>205.99999999999997</v>
      </c>
      <c r="BB8" s="559">
        <v>0</v>
      </c>
      <c r="BC8" s="559">
        <v>0</v>
      </c>
      <c r="BD8" s="559">
        <v>0</v>
      </c>
      <c r="BE8" s="559">
        <v>0</v>
      </c>
      <c r="BF8" s="559">
        <v>0</v>
      </c>
      <c r="BG8" s="559">
        <v>0</v>
      </c>
      <c r="BH8" s="559">
        <v>0</v>
      </c>
      <c r="BI8" s="559">
        <v>0</v>
      </c>
      <c r="BJ8" s="559">
        <v>0</v>
      </c>
      <c r="BK8" s="559">
        <v>0</v>
      </c>
      <c r="BL8" s="559">
        <v>41.199999999999996</v>
      </c>
      <c r="BM8" s="559">
        <v>61.799999999999976</v>
      </c>
      <c r="BN8" s="559">
        <v>123.59999999999995</v>
      </c>
      <c r="BO8" s="559">
        <v>144.19999999999996</v>
      </c>
      <c r="BP8" s="559">
        <v>185.39999999999998</v>
      </c>
      <c r="BQ8" s="559">
        <v>205.99999999999997</v>
      </c>
      <c r="BR8" s="559">
        <v>267.79999999999995</v>
      </c>
      <c r="BS8" s="559">
        <v>411.99999999999994</v>
      </c>
      <c r="BT8" s="559">
        <v>411.99999999999994</v>
      </c>
      <c r="BU8" s="559">
        <v>205.99999999999997</v>
      </c>
      <c r="BV8" s="559">
        <v>0</v>
      </c>
      <c r="BW8" s="559">
        <v>0</v>
      </c>
      <c r="BX8" s="559">
        <v>0</v>
      </c>
      <c r="BY8" s="559">
        <v>0</v>
      </c>
      <c r="BZ8" s="559">
        <v>0</v>
      </c>
      <c r="CA8" s="559">
        <v>0</v>
      </c>
      <c r="CB8" s="559">
        <v>0</v>
      </c>
      <c r="CC8" s="559">
        <v>0</v>
      </c>
      <c r="CD8" s="559">
        <v>0</v>
      </c>
      <c r="CE8" s="568">
        <v>0</v>
      </c>
      <c r="CF8" s="568">
        <v>105.59999999999998</v>
      </c>
      <c r="CG8" s="568">
        <v>158.39999999999998</v>
      </c>
      <c r="CH8" s="568">
        <v>316.79999999999995</v>
      </c>
      <c r="CI8" s="568">
        <v>369.59999999999997</v>
      </c>
      <c r="CJ8" s="568">
        <v>475.19999999999987</v>
      </c>
      <c r="CK8" s="568">
        <v>527.99999999999989</v>
      </c>
      <c r="CL8" s="568">
        <v>686.39999999999986</v>
      </c>
      <c r="CM8" s="568">
        <v>1055.9999999999998</v>
      </c>
      <c r="CN8" s="568">
        <v>1055.9999999999998</v>
      </c>
      <c r="CO8" s="568">
        <v>527.99999999999989</v>
      </c>
      <c r="CP8" s="568">
        <v>0</v>
      </c>
      <c r="CQ8" s="568">
        <v>0</v>
      </c>
      <c r="CR8" s="568">
        <v>0</v>
      </c>
      <c r="CS8" s="568">
        <v>0</v>
      </c>
      <c r="CT8" s="568">
        <v>0</v>
      </c>
      <c r="CU8" s="568">
        <v>0</v>
      </c>
      <c r="CV8" s="568">
        <v>0</v>
      </c>
      <c r="CW8" s="568">
        <v>0</v>
      </c>
      <c r="CX8" s="568">
        <v>0</v>
      </c>
      <c r="CY8" s="569">
        <v>0</v>
      </c>
      <c r="CZ8" s="570">
        <v>0</v>
      </c>
      <c r="DA8" s="571">
        <v>0</v>
      </c>
      <c r="DB8" s="571">
        <v>0</v>
      </c>
      <c r="DC8" s="571">
        <v>0</v>
      </c>
      <c r="DD8" s="571">
        <v>0</v>
      </c>
      <c r="DE8" s="571">
        <v>0</v>
      </c>
      <c r="DF8" s="571">
        <v>0</v>
      </c>
      <c r="DG8" s="571">
        <v>0</v>
      </c>
      <c r="DH8" s="571">
        <v>0</v>
      </c>
      <c r="DI8" s="571">
        <v>0</v>
      </c>
      <c r="DJ8" s="571">
        <v>0</v>
      </c>
      <c r="DK8" s="571">
        <v>0</v>
      </c>
      <c r="DL8" s="571">
        <v>0</v>
      </c>
      <c r="DM8" s="571">
        <v>0</v>
      </c>
      <c r="DN8" s="571">
        <v>0</v>
      </c>
      <c r="DO8" s="571">
        <v>0</v>
      </c>
      <c r="DP8" s="571">
        <v>0</v>
      </c>
      <c r="DQ8" s="571">
        <v>0</v>
      </c>
      <c r="DR8" s="571">
        <v>0</v>
      </c>
      <c r="DS8" s="571">
        <v>0</v>
      </c>
      <c r="DT8" s="571">
        <v>0</v>
      </c>
      <c r="DU8" s="571">
        <v>0</v>
      </c>
      <c r="DV8" s="571">
        <v>0</v>
      </c>
      <c r="DW8" s="572">
        <v>0</v>
      </c>
      <c r="DX8" s="493"/>
    </row>
    <row r="9" spans="2:128" x14ac:dyDescent="0.2">
      <c r="B9" s="579"/>
      <c r="C9" s="580"/>
      <c r="D9" s="581"/>
      <c r="E9" s="581"/>
      <c r="F9" s="581"/>
      <c r="G9" s="581"/>
      <c r="H9" s="581"/>
      <c r="I9" s="582"/>
      <c r="J9" s="582"/>
      <c r="K9" s="582"/>
      <c r="L9" s="582"/>
      <c r="M9" s="582"/>
      <c r="N9" s="582"/>
      <c r="O9" s="582"/>
      <c r="P9" s="582"/>
      <c r="Q9" s="582"/>
      <c r="R9" s="583"/>
      <c r="S9" s="582"/>
      <c r="T9" s="582"/>
      <c r="U9" s="578" t="s">
        <v>494</v>
      </c>
      <c r="V9" s="566" t="s">
        <v>124</v>
      </c>
      <c r="W9" s="567" t="s">
        <v>493</v>
      </c>
      <c r="X9" s="559">
        <v>0</v>
      </c>
      <c r="Y9" s="559">
        <v>0</v>
      </c>
      <c r="Z9" s="559">
        <v>0</v>
      </c>
      <c r="AA9" s="559">
        <v>0</v>
      </c>
      <c r="AB9" s="559">
        <v>0</v>
      </c>
      <c r="AC9" s="559">
        <v>0</v>
      </c>
      <c r="AD9" s="559">
        <v>0</v>
      </c>
      <c r="AE9" s="559">
        <v>0</v>
      </c>
      <c r="AF9" s="559">
        <v>0</v>
      </c>
      <c r="AG9" s="559">
        <v>0</v>
      </c>
      <c r="AH9" s="559">
        <v>0</v>
      </c>
      <c r="AI9" s="559">
        <v>0</v>
      </c>
      <c r="AJ9" s="559">
        <v>0</v>
      </c>
      <c r="AK9" s="559">
        <v>0</v>
      </c>
      <c r="AL9" s="559">
        <v>0</v>
      </c>
      <c r="AM9" s="559">
        <v>0</v>
      </c>
      <c r="AN9" s="559">
        <v>0</v>
      </c>
      <c r="AO9" s="559">
        <v>0</v>
      </c>
      <c r="AP9" s="559">
        <v>0</v>
      </c>
      <c r="AQ9" s="559">
        <v>0</v>
      </c>
      <c r="AR9" s="559">
        <v>0</v>
      </c>
      <c r="AS9" s="559">
        <v>0</v>
      </c>
      <c r="AT9" s="559">
        <v>0</v>
      </c>
      <c r="AU9" s="559">
        <v>0</v>
      </c>
      <c r="AV9" s="559">
        <v>0</v>
      </c>
      <c r="AW9" s="559">
        <v>0</v>
      </c>
      <c r="AX9" s="559">
        <v>0</v>
      </c>
      <c r="AY9" s="559">
        <v>0</v>
      </c>
      <c r="AZ9" s="559">
        <v>0</v>
      </c>
      <c r="BA9" s="559">
        <v>0</v>
      </c>
      <c r="BB9" s="559">
        <v>0</v>
      </c>
      <c r="BC9" s="559">
        <v>0</v>
      </c>
      <c r="BD9" s="559">
        <v>0</v>
      </c>
      <c r="BE9" s="559">
        <v>0</v>
      </c>
      <c r="BF9" s="559">
        <v>0</v>
      </c>
      <c r="BG9" s="559">
        <v>0</v>
      </c>
      <c r="BH9" s="559">
        <v>0</v>
      </c>
      <c r="BI9" s="559">
        <v>0</v>
      </c>
      <c r="BJ9" s="559">
        <v>0</v>
      </c>
      <c r="BK9" s="559">
        <v>0</v>
      </c>
      <c r="BL9" s="559">
        <v>0</v>
      </c>
      <c r="BM9" s="559">
        <v>0</v>
      </c>
      <c r="BN9" s="559">
        <v>0</v>
      </c>
      <c r="BO9" s="559">
        <v>0</v>
      </c>
      <c r="BP9" s="559">
        <v>0</v>
      </c>
      <c r="BQ9" s="559">
        <v>0</v>
      </c>
      <c r="BR9" s="559">
        <v>0</v>
      </c>
      <c r="BS9" s="559">
        <v>0</v>
      </c>
      <c r="BT9" s="559">
        <v>0</v>
      </c>
      <c r="BU9" s="559">
        <v>0</v>
      </c>
      <c r="BV9" s="559">
        <v>0</v>
      </c>
      <c r="BW9" s="559">
        <v>0</v>
      </c>
      <c r="BX9" s="559">
        <v>0</v>
      </c>
      <c r="BY9" s="559">
        <v>0</v>
      </c>
      <c r="BZ9" s="559">
        <v>0</v>
      </c>
      <c r="CA9" s="559">
        <v>0</v>
      </c>
      <c r="CB9" s="559">
        <v>0</v>
      </c>
      <c r="CC9" s="559">
        <v>0</v>
      </c>
      <c r="CD9" s="559">
        <v>0</v>
      </c>
      <c r="CE9" s="568">
        <v>0</v>
      </c>
      <c r="CF9" s="568">
        <v>0</v>
      </c>
      <c r="CG9" s="568">
        <v>0</v>
      </c>
      <c r="CH9" s="568">
        <v>0</v>
      </c>
      <c r="CI9" s="568">
        <v>0</v>
      </c>
      <c r="CJ9" s="568">
        <v>0</v>
      </c>
      <c r="CK9" s="568">
        <v>0</v>
      </c>
      <c r="CL9" s="568">
        <v>0</v>
      </c>
      <c r="CM9" s="568">
        <v>0</v>
      </c>
      <c r="CN9" s="568">
        <v>0</v>
      </c>
      <c r="CO9" s="568">
        <v>0</v>
      </c>
      <c r="CP9" s="568">
        <v>0</v>
      </c>
      <c r="CQ9" s="568">
        <v>0</v>
      </c>
      <c r="CR9" s="568">
        <v>0</v>
      </c>
      <c r="CS9" s="568">
        <v>0</v>
      </c>
      <c r="CT9" s="568">
        <v>0</v>
      </c>
      <c r="CU9" s="568">
        <v>0</v>
      </c>
      <c r="CV9" s="568">
        <v>0</v>
      </c>
      <c r="CW9" s="568">
        <v>0</v>
      </c>
      <c r="CX9" s="568">
        <v>0</v>
      </c>
      <c r="CY9" s="569">
        <v>0</v>
      </c>
      <c r="CZ9" s="570">
        <v>0</v>
      </c>
      <c r="DA9" s="571">
        <v>0</v>
      </c>
      <c r="DB9" s="571">
        <v>0</v>
      </c>
      <c r="DC9" s="571">
        <v>0</v>
      </c>
      <c r="DD9" s="571">
        <v>0</v>
      </c>
      <c r="DE9" s="571">
        <v>0</v>
      </c>
      <c r="DF9" s="571">
        <v>0</v>
      </c>
      <c r="DG9" s="571">
        <v>0</v>
      </c>
      <c r="DH9" s="571">
        <v>0</v>
      </c>
      <c r="DI9" s="571">
        <v>0</v>
      </c>
      <c r="DJ9" s="571">
        <v>0</v>
      </c>
      <c r="DK9" s="571">
        <v>0</v>
      </c>
      <c r="DL9" s="571">
        <v>0</v>
      </c>
      <c r="DM9" s="571">
        <v>0</v>
      </c>
      <c r="DN9" s="571">
        <v>0</v>
      </c>
      <c r="DO9" s="571">
        <v>0</v>
      </c>
      <c r="DP9" s="571">
        <v>0</v>
      </c>
      <c r="DQ9" s="571">
        <v>0</v>
      </c>
      <c r="DR9" s="571">
        <v>0</v>
      </c>
      <c r="DS9" s="571">
        <v>0</v>
      </c>
      <c r="DT9" s="571">
        <v>0</v>
      </c>
      <c r="DU9" s="571">
        <v>0</v>
      </c>
      <c r="DV9" s="571">
        <v>0</v>
      </c>
      <c r="DW9" s="572">
        <v>0</v>
      </c>
      <c r="DX9" s="584"/>
    </row>
    <row r="10" spans="2:128" x14ac:dyDescent="0.2">
      <c r="B10" s="579"/>
      <c r="C10" s="580"/>
      <c r="D10" s="581"/>
      <c r="E10" s="581"/>
      <c r="F10" s="581"/>
      <c r="G10" s="581"/>
      <c r="H10" s="581"/>
      <c r="I10" s="582"/>
      <c r="J10" s="582"/>
      <c r="K10" s="582"/>
      <c r="L10" s="582"/>
      <c r="M10" s="582"/>
      <c r="N10" s="582"/>
      <c r="O10" s="582"/>
      <c r="P10" s="582"/>
      <c r="Q10" s="582"/>
      <c r="R10" s="583"/>
      <c r="S10" s="582"/>
      <c r="T10" s="582"/>
      <c r="U10" s="578" t="s">
        <v>793</v>
      </c>
      <c r="V10" s="566" t="s">
        <v>124</v>
      </c>
      <c r="W10" s="567" t="s">
        <v>493</v>
      </c>
      <c r="X10" s="559">
        <v>0</v>
      </c>
      <c r="Y10" s="559">
        <v>0</v>
      </c>
      <c r="Z10" s="559">
        <v>0</v>
      </c>
      <c r="AA10" s="559">
        <v>0</v>
      </c>
      <c r="AB10" s="559">
        <v>0</v>
      </c>
      <c r="AC10" s="559">
        <v>0</v>
      </c>
      <c r="AD10" s="559">
        <v>0</v>
      </c>
      <c r="AE10" s="559">
        <v>0</v>
      </c>
      <c r="AF10" s="559">
        <v>0</v>
      </c>
      <c r="AG10" s="559">
        <v>0</v>
      </c>
      <c r="AH10" s="559">
        <v>0</v>
      </c>
      <c r="AI10" s="559">
        <v>0</v>
      </c>
      <c r="AJ10" s="559">
        <v>0</v>
      </c>
      <c r="AK10" s="559">
        <v>0</v>
      </c>
      <c r="AL10" s="559">
        <v>0</v>
      </c>
      <c r="AM10" s="559">
        <v>0</v>
      </c>
      <c r="AN10" s="559">
        <v>0</v>
      </c>
      <c r="AO10" s="559">
        <v>0</v>
      </c>
      <c r="AP10" s="559">
        <v>0</v>
      </c>
      <c r="AQ10" s="559">
        <v>0</v>
      </c>
      <c r="AR10" s="559">
        <v>0</v>
      </c>
      <c r="AS10" s="559">
        <v>0</v>
      </c>
      <c r="AT10" s="559">
        <v>0</v>
      </c>
      <c r="AU10" s="559">
        <v>0</v>
      </c>
      <c r="AV10" s="559">
        <v>0</v>
      </c>
      <c r="AW10" s="559">
        <v>0</v>
      </c>
      <c r="AX10" s="559">
        <v>0</v>
      </c>
      <c r="AY10" s="559">
        <v>0</v>
      </c>
      <c r="AZ10" s="559">
        <v>0</v>
      </c>
      <c r="BA10" s="559">
        <v>0</v>
      </c>
      <c r="BB10" s="559">
        <v>0</v>
      </c>
      <c r="BC10" s="559">
        <v>0</v>
      </c>
      <c r="BD10" s="559">
        <v>0</v>
      </c>
      <c r="BE10" s="559">
        <v>0</v>
      </c>
      <c r="BF10" s="559">
        <v>0</v>
      </c>
      <c r="BG10" s="559">
        <v>0</v>
      </c>
      <c r="BH10" s="559">
        <v>0</v>
      </c>
      <c r="BI10" s="559">
        <v>0</v>
      </c>
      <c r="BJ10" s="559">
        <v>0</v>
      </c>
      <c r="BK10" s="559">
        <v>0</v>
      </c>
      <c r="BL10" s="559">
        <v>0</v>
      </c>
      <c r="BM10" s="559">
        <v>0</v>
      </c>
      <c r="BN10" s="559">
        <v>0</v>
      </c>
      <c r="BO10" s="559">
        <v>0</v>
      </c>
      <c r="BP10" s="559">
        <v>0</v>
      </c>
      <c r="BQ10" s="559">
        <v>0</v>
      </c>
      <c r="BR10" s="559">
        <v>0</v>
      </c>
      <c r="BS10" s="559">
        <v>0</v>
      </c>
      <c r="BT10" s="559">
        <v>0</v>
      </c>
      <c r="BU10" s="559">
        <v>0</v>
      </c>
      <c r="BV10" s="559">
        <v>0</v>
      </c>
      <c r="BW10" s="559">
        <v>0</v>
      </c>
      <c r="BX10" s="559">
        <v>0</v>
      </c>
      <c r="BY10" s="559">
        <v>0</v>
      </c>
      <c r="BZ10" s="559">
        <v>0</v>
      </c>
      <c r="CA10" s="559">
        <v>0</v>
      </c>
      <c r="CB10" s="559">
        <v>0</v>
      </c>
      <c r="CC10" s="559">
        <v>0</v>
      </c>
      <c r="CD10" s="559">
        <v>0</v>
      </c>
      <c r="CE10" s="559">
        <v>0</v>
      </c>
      <c r="CF10" s="559">
        <v>0</v>
      </c>
      <c r="CG10" s="559">
        <v>0</v>
      </c>
      <c r="CH10" s="559">
        <v>0</v>
      </c>
      <c r="CI10" s="559">
        <v>0</v>
      </c>
      <c r="CJ10" s="559">
        <v>0</v>
      </c>
      <c r="CK10" s="559">
        <v>0</v>
      </c>
      <c r="CL10" s="559">
        <v>0</v>
      </c>
      <c r="CM10" s="559">
        <v>0</v>
      </c>
      <c r="CN10" s="559">
        <v>0</v>
      </c>
      <c r="CO10" s="559">
        <v>0</v>
      </c>
      <c r="CP10" s="559">
        <v>0</v>
      </c>
      <c r="CQ10" s="559">
        <v>0</v>
      </c>
      <c r="CR10" s="559">
        <v>0</v>
      </c>
      <c r="CS10" s="559">
        <v>0</v>
      </c>
      <c r="CT10" s="559">
        <v>0</v>
      </c>
      <c r="CU10" s="559">
        <v>0</v>
      </c>
      <c r="CV10" s="559">
        <v>0</v>
      </c>
      <c r="CW10" s="559">
        <v>0</v>
      </c>
      <c r="CX10" s="559">
        <v>0</v>
      </c>
      <c r="CY10" s="559">
        <v>0</v>
      </c>
      <c r="CZ10" s="570">
        <v>0</v>
      </c>
      <c r="DA10" s="571">
        <v>0</v>
      </c>
      <c r="DB10" s="571">
        <v>0</v>
      </c>
      <c r="DC10" s="571">
        <v>0</v>
      </c>
      <c r="DD10" s="571">
        <v>0</v>
      </c>
      <c r="DE10" s="571">
        <v>0</v>
      </c>
      <c r="DF10" s="571">
        <v>0</v>
      </c>
      <c r="DG10" s="571">
        <v>0</v>
      </c>
      <c r="DH10" s="571">
        <v>0</v>
      </c>
      <c r="DI10" s="571">
        <v>0</v>
      </c>
      <c r="DJ10" s="571">
        <v>0</v>
      </c>
      <c r="DK10" s="571">
        <v>0</v>
      </c>
      <c r="DL10" s="571">
        <v>0</v>
      </c>
      <c r="DM10" s="571">
        <v>0</v>
      </c>
      <c r="DN10" s="571">
        <v>0</v>
      </c>
      <c r="DO10" s="571">
        <v>0</v>
      </c>
      <c r="DP10" s="571">
        <v>0</v>
      </c>
      <c r="DQ10" s="571">
        <v>0</v>
      </c>
      <c r="DR10" s="571">
        <v>0</v>
      </c>
      <c r="DS10" s="571">
        <v>0</v>
      </c>
      <c r="DT10" s="571">
        <v>0</v>
      </c>
      <c r="DU10" s="571">
        <v>0</v>
      </c>
      <c r="DV10" s="571">
        <v>0</v>
      </c>
      <c r="DW10" s="572">
        <v>0</v>
      </c>
    </row>
    <row r="11" spans="2:128" x14ac:dyDescent="0.2">
      <c r="B11" s="585"/>
      <c r="C11" s="586"/>
      <c r="D11" s="587"/>
      <c r="E11" s="587"/>
      <c r="F11" s="587"/>
      <c r="G11" s="587"/>
      <c r="H11" s="587"/>
      <c r="I11" s="588"/>
      <c r="J11" s="588"/>
      <c r="K11" s="588"/>
      <c r="L11" s="588"/>
      <c r="M11" s="588"/>
      <c r="N11" s="588"/>
      <c r="O11" s="588"/>
      <c r="P11" s="588"/>
      <c r="Q11" s="588"/>
      <c r="R11" s="589"/>
      <c r="S11" s="588"/>
      <c r="T11" s="588"/>
      <c r="U11" s="578" t="s">
        <v>495</v>
      </c>
      <c r="V11" s="566" t="s">
        <v>124</v>
      </c>
      <c r="W11" s="590" t="s">
        <v>493</v>
      </c>
      <c r="X11" s="559">
        <v>0</v>
      </c>
      <c r="Y11" s="559">
        <v>0</v>
      </c>
      <c r="Z11" s="559">
        <v>0</v>
      </c>
      <c r="AA11" s="559">
        <v>0</v>
      </c>
      <c r="AB11" s="559">
        <v>0</v>
      </c>
      <c r="AC11" s="559">
        <v>0</v>
      </c>
      <c r="AD11" s="559">
        <v>0</v>
      </c>
      <c r="AE11" s="559">
        <v>0</v>
      </c>
      <c r="AF11" s="559">
        <v>0</v>
      </c>
      <c r="AG11" s="559">
        <v>0</v>
      </c>
      <c r="AH11" s="559">
        <v>25</v>
      </c>
      <c r="AI11" s="559">
        <v>25</v>
      </c>
      <c r="AJ11" s="559">
        <v>25</v>
      </c>
      <c r="AK11" s="559">
        <v>25</v>
      </c>
      <c r="AL11" s="559">
        <v>25</v>
      </c>
      <c r="AM11" s="559">
        <v>25</v>
      </c>
      <c r="AN11" s="559">
        <v>25</v>
      </c>
      <c r="AO11" s="559">
        <v>25</v>
      </c>
      <c r="AP11" s="559">
        <v>25</v>
      </c>
      <c r="AQ11" s="559">
        <v>25</v>
      </c>
      <c r="AR11" s="559">
        <v>25</v>
      </c>
      <c r="AS11" s="559">
        <v>25</v>
      </c>
      <c r="AT11" s="559">
        <v>25</v>
      </c>
      <c r="AU11" s="559">
        <v>25</v>
      </c>
      <c r="AV11" s="559">
        <v>25</v>
      </c>
      <c r="AW11" s="559">
        <v>25</v>
      </c>
      <c r="AX11" s="559">
        <v>25</v>
      </c>
      <c r="AY11" s="559">
        <v>25</v>
      </c>
      <c r="AZ11" s="559">
        <v>25</v>
      </c>
      <c r="BA11" s="559">
        <v>25</v>
      </c>
      <c r="BB11" s="559">
        <v>25</v>
      </c>
      <c r="BC11" s="559">
        <v>25</v>
      </c>
      <c r="BD11" s="559">
        <v>25</v>
      </c>
      <c r="BE11" s="559">
        <v>25</v>
      </c>
      <c r="BF11" s="559">
        <v>25</v>
      </c>
      <c r="BG11" s="559">
        <v>25</v>
      </c>
      <c r="BH11" s="559">
        <v>25</v>
      </c>
      <c r="BI11" s="559">
        <v>25</v>
      </c>
      <c r="BJ11" s="559">
        <v>25</v>
      </c>
      <c r="BK11" s="559">
        <v>25</v>
      </c>
      <c r="BL11" s="559">
        <v>25</v>
      </c>
      <c r="BM11" s="559">
        <v>25</v>
      </c>
      <c r="BN11" s="559">
        <v>25</v>
      </c>
      <c r="BO11" s="559">
        <v>25</v>
      </c>
      <c r="BP11" s="559">
        <v>25</v>
      </c>
      <c r="BQ11" s="559">
        <v>25</v>
      </c>
      <c r="BR11" s="559">
        <v>25</v>
      </c>
      <c r="BS11" s="559">
        <v>25</v>
      </c>
      <c r="BT11" s="559">
        <v>25</v>
      </c>
      <c r="BU11" s="559">
        <v>25</v>
      </c>
      <c r="BV11" s="559">
        <v>25</v>
      </c>
      <c r="BW11" s="559">
        <v>25</v>
      </c>
      <c r="BX11" s="559">
        <v>25</v>
      </c>
      <c r="BY11" s="559">
        <v>25</v>
      </c>
      <c r="BZ11" s="559">
        <v>25</v>
      </c>
      <c r="CA11" s="559">
        <v>25</v>
      </c>
      <c r="CB11" s="559">
        <v>25</v>
      </c>
      <c r="CC11" s="559">
        <v>25</v>
      </c>
      <c r="CD11" s="559">
        <v>25</v>
      </c>
      <c r="CE11" s="568">
        <v>25</v>
      </c>
      <c r="CF11" s="568">
        <v>25</v>
      </c>
      <c r="CG11" s="568">
        <v>25</v>
      </c>
      <c r="CH11" s="568">
        <v>25</v>
      </c>
      <c r="CI11" s="568">
        <v>25</v>
      </c>
      <c r="CJ11" s="568">
        <v>25</v>
      </c>
      <c r="CK11" s="568">
        <v>25</v>
      </c>
      <c r="CL11" s="568">
        <v>25</v>
      </c>
      <c r="CM11" s="568">
        <v>25</v>
      </c>
      <c r="CN11" s="568">
        <v>25</v>
      </c>
      <c r="CO11" s="568">
        <v>25</v>
      </c>
      <c r="CP11" s="568">
        <v>25</v>
      </c>
      <c r="CQ11" s="568">
        <v>25</v>
      </c>
      <c r="CR11" s="568">
        <v>25</v>
      </c>
      <c r="CS11" s="568">
        <v>25</v>
      </c>
      <c r="CT11" s="568">
        <v>25</v>
      </c>
      <c r="CU11" s="568">
        <v>25</v>
      </c>
      <c r="CV11" s="568">
        <v>25</v>
      </c>
      <c r="CW11" s="568">
        <v>25</v>
      </c>
      <c r="CX11" s="568">
        <v>25</v>
      </c>
      <c r="CY11" s="569">
        <v>25</v>
      </c>
      <c r="CZ11" s="570">
        <v>0</v>
      </c>
      <c r="DA11" s="571">
        <v>0</v>
      </c>
      <c r="DB11" s="571">
        <v>0</v>
      </c>
      <c r="DC11" s="571">
        <v>0</v>
      </c>
      <c r="DD11" s="571">
        <v>0</v>
      </c>
      <c r="DE11" s="571">
        <v>0</v>
      </c>
      <c r="DF11" s="571">
        <v>0</v>
      </c>
      <c r="DG11" s="571">
        <v>0</v>
      </c>
      <c r="DH11" s="571">
        <v>0</v>
      </c>
      <c r="DI11" s="571">
        <v>0</v>
      </c>
      <c r="DJ11" s="571">
        <v>0</v>
      </c>
      <c r="DK11" s="571">
        <v>0</v>
      </c>
      <c r="DL11" s="571">
        <v>0</v>
      </c>
      <c r="DM11" s="571">
        <v>0</v>
      </c>
      <c r="DN11" s="571">
        <v>0</v>
      </c>
      <c r="DO11" s="571">
        <v>0</v>
      </c>
      <c r="DP11" s="571">
        <v>0</v>
      </c>
      <c r="DQ11" s="571">
        <v>0</v>
      </c>
      <c r="DR11" s="571">
        <v>0</v>
      </c>
      <c r="DS11" s="571">
        <v>0</v>
      </c>
      <c r="DT11" s="571">
        <v>0</v>
      </c>
      <c r="DU11" s="571">
        <v>0</v>
      </c>
      <c r="DV11" s="571">
        <v>0</v>
      </c>
      <c r="DW11" s="572">
        <v>0</v>
      </c>
    </row>
    <row r="12" spans="2:128" x14ac:dyDescent="0.2">
      <c r="B12" s="591"/>
      <c r="C12" s="592"/>
      <c r="D12" s="593"/>
      <c r="E12" s="593"/>
      <c r="F12" s="593"/>
      <c r="G12" s="593"/>
      <c r="H12" s="593"/>
      <c r="I12" s="594"/>
      <c r="J12" s="594"/>
      <c r="K12" s="594"/>
      <c r="L12" s="594"/>
      <c r="M12" s="594"/>
      <c r="N12" s="594"/>
      <c r="O12" s="594"/>
      <c r="P12" s="594"/>
      <c r="Q12" s="594"/>
      <c r="R12" s="595"/>
      <c r="S12" s="594"/>
      <c r="T12" s="594"/>
      <c r="U12" s="578" t="s">
        <v>496</v>
      </c>
      <c r="V12" s="566" t="s">
        <v>124</v>
      </c>
      <c r="W12" s="590" t="s">
        <v>493</v>
      </c>
      <c r="X12" s="559">
        <v>0</v>
      </c>
      <c r="Y12" s="559">
        <v>0</v>
      </c>
      <c r="Z12" s="559">
        <v>0</v>
      </c>
      <c r="AA12" s="559">
        <v>0</v>
      </c>
      <c r="AB12" s="559">
        <v>0</v>
      </c>
      <c r="AC12" s="559">
        <v>0</v>
      </c>
      <c r="AD12" s="559">
        <v>0</v>
      </c>
      <c r="AE12" s="559">
        <v>0</v>
      </c>
      <c r="AF12" s="559">
        <v>0</v>
      </c>
      <c r="AG12" s="559">
        <v>0</v>
      </c>
      <c r="AH12" s="559">
        <v>148</v>
      </c>
      <c r="AI12" s="559">
        <v>148</v>
      </c>
      <c r="AJ12" s="559">
        <v>148</v>
      </c>
      <c r="AK12" s="559">
        <v>148</v>
      </c>
      <c r="AL12" s="559">
        <v>148</v>
      </c>
      <c r="AM12" s="559">
        <v>148</v>
      </c>
      <c r="AN12" s="559">
        <v>148</v>
      </c>
      <c r="AO12" s="559">
        <v>148</v>
      </c>
      <c r="AP12" s="559">
        <v>148</v>
      </c>
      <c r="AQ12" s="559">
        <v>148</v>
      </c>
      <c r="AR12" s="559">
        <v>148</v>
      </c>
      <c r="AS12" s="559">
        <v>148</v>
      </c>
      <c r="AT12" s="559">
        <v>148</v>
      </c>
      <c r="AU12" s="559">
        <v>148</v>
      </c>
      <c r="AV12" s="559">
        <v>148</v>
      </c>
      <c r="AW12" s="559">
        <v>148</v>
      </c>
      <c r="AX12" s="559">
        <v>148</v>
      </c>
      <c r="AY12" s="559">
        <v>148</v>
      </c>
      <c r="AZ12" s="559">
        <v>148</v>
      </c>
      <c r="BA12" s="559">
        <v>148</v>
      </c>
      <c r="BB12" s="559">
        <v>148</v>
      </c>
      <c r="BC12" s="559">
        <v>148</v>
      </c>
      <c r="BD12" s="559">
        <v>148</v>
      </c>
      <c r="BE12" s="559">
        <v>148</v>
      </c>
      <c r="BF12" s="559">
        <v>148</v>
      </c>
      <c r="BG12" s="559">
        <v>148</v>
      </c>
      <c r="BH12" s="559">
        <v>148</v>
      </c>
      <c r="BI12" s="559">
        <v>148</v>
      </c>
      <c r="BJ12" s="559">
        <v>148</v>
      </c>
      <c r="BK12" s="559">
        <v>148</v>
      </c>
      <c r="BL12" s="559">
        <v>148</v>
      </c>
      <c r="BM12" s="559">
        <v>148</v>
      </c>
      <c r="BN12" s="559">
        <v>148</v>
      </c>
      <c r="BO12" s="559">
        <v>148</v>
      </c>
      <c r="BP12" s="559">
        <v>148</v>
      </c>
      <c r="BQ12" s="559">
        <v>148</v>
      </c>
      <c r="BR12" s="559">
        <v>148</v>
      </c>
      <c r="BS12" s="559">
        <v>148</v>
      </c>
      <c r="BT12" s="559">
        <v>148</v>
      </c>
      <c r="BU12" s="559">
        <v>148</v>
      </c>
      <c r="BV12" s="559">
        <v>148</v>
      </c>
      <c r="BW12" s="559">
        <v>148</v>
      </c>
      <c r="BX12" s="559">
        <v>148</v>
      </c>
      <c r="BY12" s="559">
        <v>148</v>
      </c>
      <c r="BZ12" s="559">
        <v>148</v>
      </c>
      <c r="CA12" s="559">
        <v>148</v>
      </c>
      <c r="CB12" s="559">
        <v>148</v>
      </c>
      <c r="CC12" s="559">
        <v>148</v>
      </c>
      <c r="CD12" s="559">
        <v>148</v>
      </c>
      <c r="CE12" s="568">
        <v>148</v>
      </c>
      <c r="CF12" s="568">
        <v>148</v>
      </c>
      <c r="CG12" s="568">
        <v>148</v>
      </c>
      <c r="CH12" s="568">
        <v>148</v>
      </c>
      <c r="CI12" s="568">
        <v>148</v>
      </c>
      <c r="CJ12" s="568">
        <v>148</v>
      </c>
      <c r="CK12" s="568">
        <v>148</v>
      </c>
      <c r="CL12" s="568">
        <v>148</v>
      </c>
      <c r="CM12" s="568">
        <v>148</v>
      </c>
      <c r="CN12" s="568">
        <v>148</v>
      </c>
      <c r="CO12" s="568">
        <v>148</v>
      </c>
      <c r="CP12" s="568">
        <v>148</v>
      </c>
      <c r="CQ12" s="568">
        <v>148</v>
      </c>
      <c r="CR12" s="568">
        <v>148</v>
      </c>
      <c r="CS12" s="568">
        <v>148</v>
      </c>
      <c r="CT12" s="568">
        <v>148</v>
      </c>
      <c r="CU12" s="568">
        <v>148</v>
      </c>
      <c r="CV12" s="568">
        <v>148</v>
      </c>
      <c r="CW12" s="568">
        <v>148</v>
      </c>
      <c r="CX12" s="568">
        <v>148</v>
      </c>
      <c r="CY12" s="569">
        <v>148</v>
      </c>
      <c r="CZ12" s="570">
        <v>0</v>
      </c>
      <c r="DA12" s="571">
        <v>0</v>
      </c>
      <c r="DB12" s="571">
        <v>0</v>
      </c>
      <c r="DC12" s="571">
        <v>0</v>
      </c>
      <c r="DD12" s="571">
        <v>0</v>
      </c>
      <c r="DE12" s="571">
        <v>0</v>
      </c>
      <c r="DF12" s="571">
        <v>0</v>
      </c>
      <c r="DG12" s="571">
        <v>0</v>
      </c>
      <c r="DH12" s="571">
        <v>0</v>
      </c>
      <c r="DI12" s="571">
        <v>0</v>
      </c>
      <c r="DJ12" s="571">
        <v>0</v>
      </c>
      <c r="DK12" s="571">
        <v>0</v>
      </c>
      <c r="DL12" s="571">
        <v>0</v>
      </c>
      <c r="DM12" s="571">
        <v>0</v>
      </c>
      <c r="DN12" s="571">
        <v>0</v>
      </c>
      <c r="DO12" s="571">
        <v>0</v>
      </c>
      <c r="DP12" s="571">
        <v>0</v>
      </c>
      <c r="DQ12" s="571">
        <v>0</v>
      </c>
      <c r="DR12" s="571">
        <v>0</v>
      </c>
      <c r="DS12" s="571">
        <v>0</v>
      </c>
      <c r="DT12" s="571">
        <v>0</v>
      </c>
      <c r="DU12" s="571">
        <v>0</v>
      </c>
      <c r="DV12" s="571">
        <v>0</v>
      </c>
      <c r="DW12" s="572">
        <v>0</v>
      </c>
    </row>
    <row r="13" spans="2:128" x14ac:dyDescent="0.2">
      <c r="B13" s="591"/>
      <c r="C13" s="592"/>
      <c r="D13" s="593"/>
      <c r="E13" s="593"/>
      <c r="F13" s="593"/>
      <c r="G13" s="593"/>
      <c r="H13" s="593"/>
      <c r="I13" s="594"/>
      <c r="J13" s="594"/>
      <c r="K13" s="594"/>
      <c r="L13" s="594"/>
      <c r="M13" s="594"/>
      <c r="N13" s="594"/>
      <c r="O13" s="594"/>
      <c r="P13" s="594"/>
      <c r="Q13" s="594"/>
      <c r="R13" s="595"/>
      <c r="S13" s="594"/>
      <c r="T13" s="594"/>
      <c r="U13" s="596" t="s">
        <v>497</v>
      </c>
      <c r="V13" s="597" t="s">
        <v>124</v>
      </c>
      <c r="W13" s="590" t="s">
        <v>493</v>
      </c>
      <c r="X13" s="559">
        <v>0</v>
      </c>
      <c r="Y13" s="559">
        <v>0</v>
      </c>
      <c r="Z13" s="559">
        <v>0</v>
      </c>
      <c r="AA13" s="559">
        <v>0</v>
      </c>
      <c r="AB13" s="559">
        <v>0</v>
      </c>
      <c r="AC13" s="559">
        <v>0</v>
      </c>
      <c r="AD13" s="559">
        <v>0</v>
      </c>
      <c r="AE13" s="559">
        <v>0</v>
      </c>
      <c r="AF13" s="559">
        <v>0</v>
      </c>
      <c r="AG13" s="559">
        <v>0</v>
      </c>
      <c r="AH13" s="559">
        <v>0</v>
      </c>
      <c r="AI13" s="559">
        <v>0</v>
      </c>
      <c r="AJ13" s="559">
        <v>0</v>
      </c>
      <c r="AK13" s="559">
        <v>0</v>
      </c>
      <c r="AL13" s="559">
        <v>0</v>
      </c>
      <c r="AM13" s="559">
        <v>0</v>
      </c>
      <c r="AN13" s="559">
        <v>0</v>
      </c>
      <c r="AO13" s="559">
        <v>0</v>
      </c>
      <c r="AP13" s="559">
        <v>0</v>
      </c>
      <c r="AQ13" s="559">
        <v>0</v>
      </c>
      <c r="AR13" s="559">
        <v>0</v>
      </c>
      <c r="AS13" s="559">
        <v>0</v>
      </c>
      <c r="AT13" s="559">
        <v>0</v>
      </c>
      <c r="AU13" s="559">
        <v>0</v>
      </c>
      <c r="AV13" s="559">
        <v>0</v>
      </c>
      <c r="AW13" s="559">
        <v>0</v>
      </c>
      <c r="AX13" s="559">
        <v>0</v>
      </c>
      <c r="AY13" s="559">
        <v>0</v>
      </c>
      <c r="AZ13" s="559">
        <v>0</v>
      </c>
      <c r="BA13" s="559">
        <v>0</v>
      </c>
      <c r="BB13" s="559">
        <v>0</v>
      </c>
      <c r="BC13" s="559">
        <v>0</v>
      </c>
      <c r="BD13" s="559">
        <v>0</v>
      </c>
      <c r="BE13" s="559">
        <v>0</v>
      </c>
      <c r="BF13" s="559">
        <v>0</v>
      </c>
      <c r="BG13" s="559">
        <v>0</v>
      </c>
      <c r="BH13" s="559">
        <v>0</v>
      </c>
      <c r="BI13" s="559">
        <v>0</v>
      </c>
      <c r="BJ13" s="559">
        <v>0</v>
      </c>
      <c r="BK13" s="559">
        <v>0</v>
      </c>
      <c r="BL13" s="559">
        <v>0</v>
      </c>
      <c r="BM13" s="559">
        <v>0</v>
      </c>
      <c r="BN13" s="559">
        <v>0</v>
      </c>
      <c r="BO13" s="559">
        <v>0</v>
      </c>
      <c r="BP13" s="559">
        <v>0</v>
      </c>
      <c r="BQ13" s="559">
        <v>0</v>
      </c>
      <c r="BR13" s="559">
        <v>0</v>
      </c>
      <c r="BS13" s="559">
        <v>0</v>
      </c>
      <c r="BT13" s="559">
        <v>0</v>
      </c>
      <c r="BU13" s="559">
        <v>0</v>
      </c>
      <c r="BV13" s="559">
        <v>0</v>
      </c>
      <c r="BW13" s="559">
        <v>0</v>
      </c>
      <c r="BX13" s="559">
        <v>0</v>
      </c>
      <c r="BY13" s="559">
        <v>0</v>
      </c>
      <c r="BZ13" s="559">
        <v>0</v>
      </c>
      <c r="CA13" s="559">
        <v>0</v>
      </c>
      <c r="CB13" s="559">
        <v>0</v>
      </c>
      <c r="CC13" s="559">
        <v>0</v>
      </c>
      <c r="CD13" s="559">
        <v>0</v>
      </c>
      <c r="CE13" s="568">
        <v>0</v>
      </c>
      <c r="CF13" s="568">
        <v>0</v>
      </c>
      <c r="CG13" s="568">
        <v>0</v>
      </c>
      <c r="CH13" s="568">
        <v>0</v>
      </c>
      <c r="CI13" s="568">
        <v>0</v>
      </c>
      <c r="CJ13" s="568">
        <v>0</v>
      </c>
      <c r="CK13" s="568">
        <v>0</v>
      </c>
      <c r="CL13" s="568">
        <v>0</v>
      </c>
      <c r="CM13" s="568">
        <v>0</v>
      </c>
      <c r="CN13" s="568">
        <v>0</v>
      </c>
      <c r="CO13" s="568">
        <v>0</v>
      </c>
      <c r="CP13" s="568">
        <v>0</v>
      </c>
      <c r="CQ13" s="568">
        <v>0</v>
      </c>
      <c r="CR13" s="568">
        <v>0</v>
      </c>
      <c r="CS13" s="568">
        <v>0</v>
      </c>
      <c r="CT13" s="568">
        <v>0</v>
      </c>
      <c r="CU13" s="568">
        <v>0</v>
      </c>
      <c r="CV13" s="568">
        <v>0</v>
      </c>
      <c r="CW13" s="568">
        <v>0</v>
      </c>
      <c r="CX13" s="568">
        <v>0</v>
      </c>
      <c r="CY13" s="569">
        <v>0</v>
      </c>
      <c r="CZ13" s="570">
        <v>0</v>
      </c>
      <c r="DA13" s="571">
        <v>0</v>
      </c>
      <c r="DB13" s="571">
        <v>0</v>
      </c>
      <c r="DC13" s="571">
        <v>0</v>
      </c>
      <c r="DD13" s="571">
        <v>0</v>
      </c>
      <c r="DE13" s="571">
        <v>0</v>
      </c>
      <c r="DF13" s="571">
        <v>0</v>
      </c>
      <c r="DG13" s="571">
        <v>0</v>
      </c>
      <c r="DH13" s="571">
        <v>0</v>
      </c>
      <c r="DI13" s="571">
        <v>0</v>
      </c>
      <c r="DJ13" s="571">
        <v>0</v>
      </c>
      <c r="DK13" s="571">
        <v>0</v>
      </c>
      <c r="DL13" s="571">
        <v>0</v>
      </c>
      <c r="DM13" s="571">
        <v>0</v>
      </c>
      <c r="DN13" s="571">
        <v>0</v>
      </c>
      <c r="DO13" s="571">
        <v>0</v>
      </c>
      <c r="DP13" s="571">
        <v>0</v>
      </c>
      <c r="DQ13" s="571">
        <v>0</v>
      </c>
      <c r="DR13" s="571">
        <v>0</v>
      </c>
      <c r="DS13" s="571">
        <v>0</v>
      </c>
      <c r="DT13" s="571">
        <v>0</v>
      </c>
      <c r="DU13" s="571">
        <v>0</v>
      </c>
      <c r="DV13" s="571">
        <v>0</v>
      </c>
      <c r="DW13" s="572">
        <v>0</v>
      </c>
    </row>
    <row r="14" spans="2:128" x14ac:dyDescent="0.2">
      <c r="B14" s="591"/>
      <c r="C14" s="592"/>
      <c r="D14" s="593"/>
      <c r="E14" s="593"/>
      <c r="F14" s="593"/>
      <c r="G14" s="593"/>
      <c r="H14" s="593"/>
      <c r="I14" s="594"/>
      <c r="J14" s="594"/>
      <c r="K14" s="594"/>
      <c r="L14" s="594"/>
      <c r="M14" s="594"/>
      <c r="N14" s="594"/>
      <c r="O14" s="594"/>
      <c r="P14" s="594"/>
      <c r="Q14" s="594"/>
      <c r="R14" s="595"/>
      <c r="S14" s="594"/>
      <c r="T14" s="594"/>
      <c r="U14" s="578" t="s">
        <v>498</v>
      </c>
      <c r="V14" s="566" t="s">
        <v>124</v>
      </c>
      <c r="W14" s="590" t="s">
        <v>493</v>
      </c>
      <c r="X14" s="559">
        <v>0.2346</v>
      </c>
      <c r="Y14" s="559">
        <v>0.35189999999999999</v>
      </c>
      <c r="Z14" s="559">
        <v>0.70379999999999998</v>
      </c>
      <c r="AA14" s="559">
        <v>0.82110000000000005</v>
      </c>
      <c r="AB14" s="559">
        <v>1.0557000000000001</v>
      </c>
      <c r="AC14" s="559">
        <v>1.173</v>
      </c>
      <c r="AD14" s="559">
        <v>1.5249000000000001</v>
      </c>
      <c r="AE14" s="559">
        <v>2.3460000000000001</v>
      </c>
      <c r="AF14" s="559">
        <v>2.3460000000000001</v>
      </c>
      <c r="AG14" s="559">
        <v>1.173</v>
      </c>
      <c r="AH14" s="559">
        <v>0</v>
      </c>
      <c r="AI14" s="559">
        <v>0</v>
      </c>
      <c r="AJ14" s="559">
        <v>0</v>
      </c>
      <c r="AK14" s="559">
        <v>0</v>
      </c>
      <c r="AL14" s="559">
        <v>0</v>
      </c>
      <c r="AM14" s="559">
        <v>0</v>
      </c>
      <c r="AN14" s="559">
        <v>0</v>
      </c>
      <c r="AO14" s="559">
        <v>0</v>
      </c>
      <c r="AP14" s="559">
        <v>0</v>
      </c>
      <c r="AQ14" s="559">
        <v>0</v>
      </c>
      <c r="AR14" s="559">
        <v>5.3997318435754178E-2</v>
      </c>
      <c r="AS14" s="559">
        <v>8.0995977653631257E-2</v>
      </c>
      <c r="AT14" s="559">
        <v>0.16199195530726251</v>
      </c>
      <c r="AU14" s="559">
        <v>0.18899061452513963</v>
      </c>
      <c r="AV14" s="559">
        <v>0.2429879329608938</v>
      </c>
      <c r="AW14" s="559">
        <v>0.26998659217877086</v>
      </c>
      <c r="AX14" s="559">
        <v>0.35098256983240211</v>
      </c>
      <c r="AY14" s="559">
        <v>0.53997318435754171</v>
      </c>
      <c r="AZ14" s="559">
        <v>0.53997318435754171</v>
      </c>
      <c r="BA14" s="559">
        <v>0.26998659217877086</v>
      </c>
      <c r="BB14" s="559">
        <v>0</v>
      </c>
      <c r="BC14" s="559">
        <v>0</v>
      </c>
      <c r="BD14" s="559">
        <v>0</v>
      </c>
      <c r="BE14" s="559">
        <v>0</v>
      </c>
      <c r="BF14" s="559">
        <v>0</v>
      </c>
      <c r="BG14" s="559">
        <v>0</v>
      </c>
      <c r="BH14" s="559">
        <v>0</v>
      </c>
      <c r="BI14" s="559">
        <v>0</v>
      </c>
      <c r="BJ14" s="559">
        <v>0</v>
      </c>
      <c r="BK14" s="559">
        <v>0</v>
      </c>
      <c r="BL14" s="559">
        <v>5.3997318435754178E-2</v>
      </c>
      <c r="BM14" s="559">
        <v>8.0995977653631257E-2</v>
      </c>
      <c r="BN14" s="559">
        <v>0.16199195530726251</v>
      </c>
      <c r="BO14" s="559">
        <v>0.18899061452513963</v>
      </c>
      <c r="BP14" s="559">
        <v>0.2429879329608938</v>
      </c>
      <c r="BQ14" s="559">
        <v>0.26998659217877086</v>
      </c>
      <c r="BR14" s="559">
        <v>0.35098256983240211</v>
      </c>
      <c r="BS14" s="559">
        <v>0.53997318435754171</v>
      </c>
      <c r="BT14" s="559">
        <v>0.53997318435754171</v>
      </c>
      <c r="BU14" s="559">
        <v>0.26998659217877086</v>
      </c>
      <c r="BV14" s="559">
        <v>0</v>
      </c>
      <c r="BW14" s="559">
        <v>0</v>
      </c>
      <c r="BX14" s="559">
        <v>0</v>
      </c>
      <c r="BY14" s="559">
        <v>0</v>
      </c>
      <c r="BZ14" s="559">
        <v>0</v>
      </c>
      <c r="CA14" s="559">
        <v>0</v>
      </c>
      <c r="CB14" s="559">
        <v>0</v>
      </c>
      <c r="CC14" s="559">
        <v>0</v>
      </c>
      <c r="CD14" s="559">
        <v>0</v>
      </c>
      <c r="CE14" s="568">
        <v>0</v>
      </c>
      <c r="CF14" s="568">
        <v>0.13840089385474857</v>
      </c>
      <c r="CG14" s="568">
        <v>0.20760134078212286</v>
      </c>
      <c r="CH14" s="568">
        <v>0.41520268156424572</v>
      </c>
      <c r="CI14" s="568">
        <v>0.48440312849162004</v>
      </c>
      <c r="CJ14" s="568">
        <v>0.62280402234636856</v>
      </c>
      <c r="CK14" s="568">
        <v>0.69200446927374282</v>
      </c>
      <c r="CL14" s="568">
        <v>0.89960581005586571</v>
      </c>
      <c r="CM14" s="568">
        <v>1.3840089385474856</v>
      </c>
      <c r="CN14" s="568">
        <v>1.3840089385474856</v>
      </c>
      <c r="CO14" s="568">
        <v>0.69200446927374282</v>
      </c>
      <c r="CP14" s="568">
        <v>0</v>
      </c>
      <c r="CQ14" s="568">
        <v>0</v>
      </c>
      <c r="CR14" s="568">
        <v>0</v>
      </c>
      <c r="CS14" s="568">
        <v>0</v>
      </c>
      <c r="CT14" s="568">
        <v>0</v>
      </c>
      <c r="CU14" s="568">
        <v>0</v>
      </c>
      <c r="CV14" s="568">
        <v>0</v>
      </c>
      <c r="CW14" s="568">
        <v>0</v>
      </c>
      <c r="CX14" s="568">
        <v>0</v>
      </c>
      <c r="CY14" s="569">
        <v>0</v>
      </c>
      <c r="CZ14" s="570">
        <v>0</v>
      </c>
      <c r="DA14" s="571">
        <v>0</v>
      </c>
      <c r="DB14" s="571">
        <v>0</v>
      </c>
      <c r="DC14" s="571">
        <v>0</v>
      </c>
      <c r="DD14" s="571">
        <v>0</v>
      </c>
      <c r="DE14" s="571">
        <v>0</v>
      </c>
      <c r="DF14" s="571">
        <v>0</v>
      </c>
      <c r="DG14" s="571">
        <v>0</v>
      </c>
      <c r="DH14" s="571">
        <v>0</v>
      </c>
      <c r="DI14" s="571">
        <v>0</v>
      </c>
      <c r="DJ14" s="571">
        <v>0</v>
      </c>
      <c r="DK14" s="571">
        <v>0</v>
      </c>
      <c r="DL14" s="571">
        <v>0</v>
      </c>
      <c r="DM14" s="571">
        <v>0</v>
      </c>
      <c r="DN14" s="571">
        <v>0</v>
      </c>
      <c r="DO14" s="571">
        <v>0</v>
      </c>
      <c r="DP14" s="571">
        <v>0</v>
      </c>
      <c r="DQ14" s="571">
        <v>0</v>
      </c>
      <c r="DR14" s="571">
        <v>0</v>
      </c>
      <c r="DS14" s="571">
        <v>0</v>
      </c>
      <c r="DT14" s="571">
        <v>0</v>
      </c>
      <c r="DU14" s="571">
        <v>0</v>
      </c>
      <c r="DV14" s="571">
        <v>0</v>
      </c>
      <c r="DW14" s="572">
        <v>0</v>
      </c>
    </row>
    <row r="15" spans="2:128" x14ac:dyDescent="0.2">
      <c r="B15" s="598"/>
      <c r="C15" s="592"/>
      <c r="D15" s="593"/>
      <c r="E15" s="593"/>
      <c r="F15" s="593"/>
      <c r="G15" s="593"/>
      <c r="H15" s="593"/>
      <c r="I15" s="594"/>
      <c r="J15" s="594"/>
      <c r="K15" s="594"/>
      <c r="L15" s="594"/>
      <c r="M15" s="594"/>
      <c r="N15" s="594"/>
      <c r="O15" s="594"/>
      <c r="P15" s="594"/>
      <c r="Q15" s="594"/>
      <c r="R15" s="595"/>
      <c r="S15" s="594"/>
      <c r="T15" s="594"/>
      <c r="U15" s="578" t="s">
        <v>499</v>
      </c>
      <c r="V15" s="566" t="s">
        <v>124</v>
      </c>
      <c r="W15" s="590" t="s">
        <v>493</v>
      </c>
      <c r="X15" s="559">
        <v>0</v>
      </c>
      <c r="Y15" s="559">
        <v>0</v>
      </c>
      <c r="Z15" s="559">
        <v>0</v>
      </c>
      <c r="AA15" s="559">
        <v>0</v>
      </c>
      <c r="AB15" s="559">
        <v>0</v>
      </c>
      <c r="AC15" s="559">
        <v>0</v>
      </c>
      <c r="AD15" s="559">
        <v>0</v>
      </c>
      <c r="AE15" s="559">
        <v>0</v>
      </c>
      <c r="AF15" s="559">
        <v>0</v>
      </c>
      <c r="AG15" s="559">
        <v>0</v>
      </c>
      <c r="AH15" s="559">
        <v>1.8</v>
      </c>
      <c r="AI15" s="559">
        <v>1.8</v>
      </c>
      <c r="AJ15" s="559">
        <v>1.8</v>
      </c>
      <c r="AK15" s="559">
        <v>1.8</v>
      </c>
      <c r="AL15" s="559">
        <v>1.8</v>
      </c>
      <c r="AM15" s="559">
        <v>1.8</v>
      </c>
      <c r="AN15" s="559">
        <v>1.8</v>
      </c>
      <c r="AO15" s="559">
        <v>1.8</v>
      </c>
      <c r="AP15" s="559">
        <v>1.8</v>
      </c>
      <c r="AQ15" s="559">
        <v>1.8</v>
      </c>
      <c r="AR15" s="559">
        <v>1.8</v>
      </c>
      <c r="AS15" s="559">
        <v>1.8</v>
      </c>
      <c r="AT15" s="559">
        <v>1.8</v>
      </c>
      <c r="AU15" s="559">
        <v>1.8</v>
      </c>
      <c r="AV15" s="559">
        <v>1.8</v>
      </c>
      <c r="AW15" s="559">
        <v>1.8</v>
      </c>
      <c r="AX15" s="559">
        <v>1.8</v>
      </c>
      <c r="AY15" s="559">
        <v>1.8</v>
      </c>
      <c r="AZ15" s="559">
        <v>1.8</v>
      </c>
      <c r="BA15" s="559">
        <v>1.8</v>
      </c>
      <c r="BB15" s="559">
        <v>1.8</v>
      </c>
      <c r="BC15" s="559">
        <v>1.8</v>
      </c>
      <c r="BD15" s="559">
        <v>1.8</v>
      </c>
      <c r="BE15" s="559">
        <v>1.8</v>
      </c>
      <c r="BF15" s="559">
        <v>1.8</v>
      </c>
      <c r="BG15" s="559">
        <v>1.8</v>
      </c>
      <c r="BH15" s="559">
        <v>1.8</v>
      </c>
      <c r="BI15" s="559">
        <v>1.8</v>
      </c>
      <c r="BJ15" s="559">
        <v>1.8</v>
      </c>
      <c r="BK15" s="559">
        <v>1.8</v>
      </c>
      <c r="BL15" s="559">
        <v>1.8</v>
      </c>
      <c r="BM15" s="559">
        <v>1.8</v>
      </c>
      <c r="BN15" s="559">
        <v>1.8</v>
      </c>
      <c r="BO15" s="559">
        <v>1.8</v>
      </c>
      <c r="BP15" s="559">
        <v>1.8</v>
      </c>
      <c r="BQ15" s="559">
        <v>1.8</v>
      </c>
      <c r="BR15" s="559">
        <v>1.8</v>
      </c>
      <c r="BS15" s="559">
        <v>1.8</v>
      </c>
      <c r="BT15" s="559">
        <v>1.8</v>
      </c>
      <c r="BU15" s="559">
        <v>1.8</v>
      </c>
      <c r="BV15" s="559">
        <v>1.8</v>
      </c>
      <c r="BW15" s="559">
        <v>1.8</v>
      </c>
      <c r="BX15" s="559">
        <v>1.8</v>
      </c>
      <c r="BY15" s="559">
        <v>1.8</v>
      </c>
      <c r="BZ15" s="559">
        <v>1.8</v>
      </c>
      <c r="CA15" s="559">
        <v>1.8</v>
      </c>
      <c r="CB15" s="559">
        <v>1.8</v>
      </c>
      <c r="CC15" s="559">
        <v>1.8</v>
      </c>
      <c r="CD15" s="559">
        <v>1.8</v>
      </c>
      <c r="CE15" s="568">
        <v>1.8</v>
      </c>
      <c r="CF15" s="568">
        <v>1.8</v>
      </c>
      <c r="CG15" s="568">
        <v>1.8</v>
      </c>
      <c r="CH15" s="568">
        <v>1.8</v>
      </c>
      <c r="CI15" s="568">
        <v>1.8</v>
      </c>
      <c r="CJ15" s="568">
        <v>1.8</v>
      </c>
      <c r="CK15" s="568">
        <v>1.8</v>
      </c>
      <c r="CL15" s="568">
        <v>1.8</v>
      </c>
      <c r="CM15" s="568">
        <v>1.8</v>
      </c>
      <c r="CN15" s="568">
        <v>1.8</v>
      </c>
      <c r="CO15" s="568">
        <v>1.8</v>
      </c>
      <c r="CP15" s="568">
        <v>1.8</v>
      </c>
      <c r="CQ15" s="568">
        <v>1.8</v>
      </c>
      <c r="CR15" s="568">
        <v>1.8</v>
      </c>
      <c r="CS15" s="568">
        <v>1.8</v>
      </c>
      <c r="CT15" s="568">
        <v>1.8</v>
      </c>
      <c r="CU15" s="568">
        <v>1.8</v>
      </c>
      <c r="CV15" s="568">
        <v>1.8</v>
      </c>
      <c r="CW15" s="568">
        <v>1.8</v>
      </c>
      <c r="CX15" s="568">
        <v>1.8</v>
      </c>
      <c r="CY15" s="569">
        <v>1.8</v>
      </c>
      <c r="CZ15" s="570">
        <v>0</v>
      </c>
      <c r="DA15" s="571">
        <v>0</v>
      </c>
      <c r="DB15" s="571">
        <v>0</v>
      </c>
      <c r="DC15" s="571">
        <v>0</v>
      </c>
      <c r="DD15" s="571">
        <v>0</v>
      </c>
      <c r="DE15" s="571">
        <v>0</v>
      </c>
      <c r="DF15" s="571">
        <v>0</v>
      </c>
      <c r="DG15" s="571">
        <v>0</v>
      </c>
      <c r="DH15" s="571">
        <v>0</v>
      </c>
      <c r="DI15" s="571">
        <v>0</v>
      </c>
      <c r="DJ15" s="571">
        <v>0</v>
      </c>
      <c r="DK15" s="571">
        <v>0</v>
      </c>
      <c r="DL15" s="571">
        <v>0</v>
      </c>
      <c r="DM15" s="571">
        <v>0</v>
      </c>
      <c r="DN15" s="571">
        <v>0</v>
      </c>
      <c r="DO15" s="571">
        <v>0</v>
      </c>
      <c r="DP15" s="571">
        <v>0</v>
      </c>
      <c r="DQ15" s="571">
        <v>0</v>
      </c>
      <c r="DR15" s="571">
        <v>0</v>
      </c>
      <c r="DS15" s="571">
        <v>0</v>
      </c>
      <c r="DT15" s="571">
        <v>0</v>
      </c>
      <c r="DU15" s="571">
        <v>0</v>
      </c>
      <c r="DV15" s="571">
        <v>0</v>
      </c>
      <c r="DW15" s="572">
        <v>0</v>
      </c>
    </row>
    <row r="16" spans="2:128" x14ac:dyDescent="0.2">
      <c r="B16" s="598"/>
      <c r="C16" s="592"/>
      <c r="D16" s="593"/>
      <c r="E16" s="593"/>
      <c r="F16" s="593"/>
      <c r="G16" s="593"/>
      <c r="H16" s="593"/>
      <c r="I16" s="594"/>
      <c r="J16" s="594"/>
      <c r="K16" s="594"/>
      <c r="L16" s="594"/>
      <c r="M16" s="594"/>
      <c r="N16" s="594"/>
      <c r="O16" s="594"/>
      <c r="P16" s="594"/>
      <c r="Q16" s="594"/>
      <c r="R16" s="595"/>
      <c r="S16" s="594"/>
      <c r="T16" s="594"/>
      <c r="U16" s="578" t="s">
        <v>500</v>
      </c>
      <c r="V16" s="566" t="s">
        <v>124</v>
      </c>
      <c r="W16" s="590" t="s">
        <v>493</v>
      </c>
      <c r="X16" s="559">
        <v>1.3262719999999999</v>
      </c>
      <c r="Y16" s="559">
        <v>1.9894079999999996</v>
      </c>
      <c r="Z16" s="559">
        <v>3.9788159999999992</v>
      </c>
      <c r="AA16" s="559">
        <v>4.6419519999999999</v>
      </c>
      <c r="AB16" s="559">
        <v>5.9682239999999993</v>
      </c>
      <c r="AC16" s="559">
        <v>6.6313599999999999</v>
      </c>
      <c r="AD16" s="559">
        <v>8.620768</v>
      </c>
      <c r="AE16" s="559">
        <v>13.26272</v>
      </c>
      <c r="AF16" s="559">
        <v>13.26272</v>
      </c>
      <c r="AG16" s="559">
        <v>6.6313599999999999</v>
      </c>
      <c r="AH16" s="559">
        <v>0</v>
      </c>
      <c r="AI16" s="559">
        <v>0</v>
      </c>
      <c r="AJ16" s="559">
        <v>0</v>
      </c>
      <c r="AK16" s="559">
        <v>0</v>
      </c>
      <c r="AL16" s="559">
        <v>0</v>
      </c>
      <c r="AM16" s="559">
        <v>0</v>
      </c>
      <c r="AN16" s="559">
        <v>0</v>
      </c>
      <c r="AO16" s="559">
        <v>0</v>
      </c>
      <c r="AP16" s="559">
        <v>0</v>
      </c>
      <c r="AQ16" s="559">
        <v>0</v>
      </c>
      <c r="AR16" s="559">
        <v>0.30526484022346356</v>
      </c>
      <c r="AS16" s="559">
        <v>0.45789726033519529</v>
      </c>
      <c r="AT16" s="559">
        <v>0.91579452067039058</v>
      </c>
      <c r="AU16" s="559">
        <v>1.0684269407821225</v>
      </c>
      <c r="AV16" s="559">
        <v>1.3736917810055862</v>
      </c>
      <c r="AW16" s="559">
        <v>1.5263242011173179</v>
      </c>
      <c r="AX16" s="559">
        <v>1.9842214614525133</v>
      </c>
      <c r="AY16" s="559">
        <v>3.0526484022346358</v>
      </c>
      <c r="AZ16" s="559">
        <v>3.0526484022346358</v>
      </c>
      <c r="BA16" s="559">
        <v>1.5263242011173179</v>
      </c>
      <c r="BB16" s="559">
        <v>0</v>
      </c>
      <c r="BC16" s="559">
        <v>0</v>
      </c>
      <c r="BD16" s="559">
        <v>0</v>
      </c>
      <c r="BE16" s="559">
        <v>0</v>
      </c>
      <c r="BF16" s="559">
        <v>0</v>
      </c>
      <c r="BG16" s="559">
        <v>0</v>
      </c>
      <c r="BH16" s="559">
        <v>0</v>
      </c>
      <c r="BI16" s="559">
        <v>0</v>
      </c>
      <c r="BJ16" s="559">
        <v>0</v>
      </c>
      <c r="BK16" s="559">
        <v>0</v>
      </c>
      <c r="BL16" s="559">
        <v>0.30526484022346356</v>
      </c>
      <c r="BM16" s="559">
        <v>0.45789726033519529</v>
      </c>
      <c r="BN16" s="559">
        <v>0.91579452067039058</v>
      </c>
      <c r="BO16" s="559">
        <v>1.0684269407821225</v>
      </c>
      <c r="BP16" s="559">
        <v>1.3736917810055862</v>
      </c>
      <c r="BQ16" s="559">
        <v>1.5263242011173179</v>
      </c>
      <c r="BR16" s="559">
        <v>1.9842214614525133</v>
      </c>
      <c r="BS16" s="559">
        <v>3.0526484022346358</v>
      </c>
      <c r="BT16" s="559">
        <v>3.0526484022346358</v>
      </c>
      <c r="BU16" s="559">
        <v>1.5263242011173179</v>
      </c>
      <c r="BV16" s="559">
        <v>0</v>
      </c>
      <c r="BW16" s="559">
        <v>0</v>
      </c>
      <c r="BX16" s="559">
        <v>0</v>
      </c>
      <c r="BY16" s="559">
        <v>0</v>
      </c>
      <c r="BZ16" s="559">
        <v>0</v>
      </c>
      <c r="CA16" s="559">
        <v>0</v>
      </c>
      <c r="CB16" s="559">
        <v>0</v>
      </c>
      <c r="CC16" s="559">
        <v>0</v>
      </c>
      <c r="CD16" s="559">
        <v>0</v>
      </c>
      <c r="CE16" s="568">
        <v>0</v>
      </c>
      <c r="CF16" s="568">
        <v>0.78242638659217856</v>
      </c>
      <c r="CG16" s="568">
        <v>1.1736395798882679</v>
      </c>
      <c r="CH16" s="568">
        <v>2.3472791597765359</v>
      </c>
      <c r="CI16" s="568">
        <v>2.7384923530726253</v>
      </c>
      <c r="CJ16" s="568">
        <v>3.5209187396648032</v>
      </c>
      <c r="CK16" s="568">
        <v>3.9121319329608921</v>
      </c>
      <c r="CL16" s="568">
        <v>5.0857715128491598</v>
      </c>
      <c r="CM16" s="568">
        <v>7.8242638659217842</v>
      </c>
      <c r="CN16" s="568">
        <v>7.8242638659217842</v>
      </c>
      <c r="CO16" s="568">
        <v>3.9121319329608921</v>
      </c>
      <c r="CP16" s="568">
        <v>0</v>
      </c>
      <c r="CQ16" s="568">
        <v>0</v>
      </c>
      <c r="CR16" s="568">
        <v>0</v>
      </c>
      <c r="CS16" s="568">
        <v>0</v>
      </c>
      <c r="CT16" s="568">
        <v>0</v>
      </c>
      <c r="CU16" s="568">
        <v>0</v>
      </c>
      <c r="CV16" s="568">
        <v>0</v>
      </c>
      <c r="CW16" s="568">
        <v>0</v>
      </c>
      <c r="CX16" s="568">
        <v>0</v>
      </c>
      <c r="CY16" s="569">
        <v>0</v>
      </c>
      <c r="CZ16" s="570">
        <v>0</v>
      </c>
      <c r="DA16" s="571">
        <v>0</v>
      </c>
      <c r="DB16" s="571">
        <v>0</v>
      </c>
      <c r="DC16" s="571">
        <v>0</v>
      </c>
      <c r="DD16" s="571">
        <v>0</v>
      </c>
      <c r="DE16" s="571">
        <v>0</v>
      </c>
      <c r="DF16" s="571">
        <v>0</v>
      </c>
      <c r="DG16" s="571">
        <v>0</v>
      </c>
      <c r="DH16" s="571">
        <v>0</v>
      </c>
      <c r="DI16" s="571">
        <v>0</v>
      </c>
      <c r="DJ16" s="571">
        <v>0</v>
      </c>
      <c r="DK16" s="571">
        <v>0</v>
      </c>
      <c r="DL16" s="571">
        <v>0</v>
      </c>
      <c r="DM16" s="571">
        <v>0</v>
      </c>
      <c r="DN16" s="571">
        <v>0</v>
      </c>
      <c r="DO16" s="571">
        <v>0</v>
      </c>
      <c r="DP16" s="571">
        <v>0</v>
      </c>
      <c r="DQ16" s="571">
        <v>0</v>
      </c>
      <c r="DR16" s="571">
        <v>0</v>
      </c>
      <c r="DS16" s="571">
        <v>0</v>
      </c>
      <c r="DT16" s="571">
        <v>0</v>
      </c>
      <c r="DU16" s="571">
        <v>0</v>
      </c>
      <c r="DV16" s="571">
        <v>0</v>
      </c>
      <c r="DW16" s="572">
        <v>0</v>
      </c>
    </row>
    <row r="17" spans="2:127" x14ac:dyDescent="0.2">
      <c r="B17" s="598"/>
      <c r="C17" s="592"/>
      <c r="D17" s="593"/>
      <c r="E17" s="593"/>
      <c r="F17" s="593"/>
      <c r="G17" s="593"/>
      <c r="H17" s="593"/>
      <c r="I17" s="594"/>
      <c r="J17" s="594"/>
      <c r="K17" s="594"/>
      <c r="L17" s="594"/>
      <c r="M17" s="594"/>
      <c r="N17" s="594"/>
      <c r="O17" s="594"/>
      <c r="P17" s="594"/>
      <c r="Q17" s="594"/>
      <c r="R17" s="595"/>
      <c r="S17" s="594"/>
      <c r="T17" s="594"/>
      <c r="U17" s="578" t="s">
        <v>501</v>
      </c>
      <c r="V17" s="566" t="s">
        <v>124</v>
      </c>
      <c r="W17" s="590" t="s">
        <v>493</v>
      </c>
      <c r="X17" s="559">
        <v>0</v>
      </c>
      <c r="Y17" s="559">
        <v>0</v>
      </c>
      <c r="Z17" s="559">
        <v>0</v>
      </c>
      <c r="AA17" s="559">
        <v>0</v>
      </c>
      <c r="AB17" s="559">
        <v>0</v>
      </c>
      <c r="AC17" s="559">
        <v>0</v>
      </c>
      <c r="AD17" s="559">
        <v>0</v>
      </c>
      <c r="AE17" s="559">
        <v>0</v>
      </c>
      <c r="AF17" s="559">
        <v>0</v>
      </c>
      <c r="AG17" s="559">
        <v>0</v>
      </c>
      <c r="AH17" s="559">
        <v>3.7252725109823657</v>
      </c>
      <c r="AI17" s="559">
        <v>3.5042512966387043</v>
      </c>
      <c r="AJ17" s="559">
        <v>3.2832300822950429</v>
      </c>
      <c r="AK17" s="559">
        <v>3.0622088679513819</v>
      </c>
      <c r="AL17" s="559">
        <v>2.8411876536077201</v>
      </c>
      <c r="AM17" s="559">
        <v>2.6201664392640587</v>
      </c>
      <c r="AN17" s="559">
        <v>2.3991452249203973</v>
      </c>
      <c r="AO17" s="559">
        <v>2.1781240105767354</v>
      </c>
      <c r="AP17" s="559">
        <v>1.9571027962330745</v>
      </c>
      <c r="AQ17" s="559">
        <v>1.7360815818894135</v>
      </c>
      <c r="AR17" s="559">
        <v>1.5150603675457521</v>
      </c>
      <c r="AS17" s="559">
        <v>1.2940391532020907</v>
      </c>
      <c r="AT17" s="559">
        <v>1.0730179388584298</v>
      </c>
      <c r="AU17" s="559">
        <v>0.85199672451476838</v>
      </c>
      <c r="AV17" s="559">
        <v>0.6309755101711072</v>
      </c>
      <c r="AW17" s="559">
        <v>0.6309755101711072</v>
      </c>
      <c r="AX17" s="559">
        <v>0.6309755101711072</v>
      </c>
      <c r="AY17" s="559">
        <v>0.6309755101711072</v>
      </c>
      <c r="AZ17" s="559">
        <v>0.6309755101711072</v>
      </c>
      <c r="BA17" s="559">
        <v>0.6309755101711072</v>
      </c>
      <c r="BB17" s="559">
        <v>0.6309755101711072</v>
      </c>
      <c r="BC17" s="559">
        <v>0.6309755101711072</v>
      </c>
      <c r="BD17" s="559">
        <v>0.6309755101711072</v>
      </c>
      <c r="BE17" s="559">
        <v>0.6309755101711072</v>
      </c>
      <c r="BF17" s="559">
        <v>0.6309755101711072</v>
      </c>
      <c r="BG17" s="559">
        <v>0.6309755101711072</v>
      </c>
      <c r="BH17" s="559">
        <v>0.6309755101711072</v>
      </c>
      <c r="BI17" s="559">
        <v>0.6309755101711072</v>
      </c>
      <c r="BJ17" s="559">
        <v>0.6309755101711072</v>
      </c>
      <c r="BK17" s="559">
        <v>0.6309755101711072</v>
      </c>
      <c r="BL17" s="559">
        <v>0.6309755101711072</v>
      </c>
      <c r="BM17" s="559">
        <v>0.6309755101711072</v>
      </c>
      <c r="BN17" s="559">
        <v>0.6309755101711072</v>
      </c>
      <c r="BO17" s="559">
        <v>0.6309755101711072</v>
      </c>
      <c r="BP17" s="559">
        <v>0.6309755101711072</v>
      </c>
      <c r="BQ17" s="559">
        <v>0.6309755101711072</v>
      </c>
      <c r="BR17" s="559">
        <v>0.6309755101711072</v>
      </c>
      <c r="BS17" s="559">
        <v>0.6309755101711072</v>
      </c>
      <c r="BT17" s="559">
        <v>0.6309755101711072</v>
      </c>
      <c r="BU17" s="559">
        <v>0.6309755101711072</v>
      </c>
      <c r="BV17" s="559">
        <v>0.6309755101711072</v>
      </c>
      <c r="BW17" s="559">
        <v>0.6309755101711072</v>
      </c>
      <c r="BX17" s="559">
        <v>0.6309755101711072</v>
      </c>
      <c r="BY17" s="559">
        <v>0.6309755101711072</v>
      </c>
      <c r="BZ17" s="559">
        <v>0.6309755101711072</v>
      </c>
      <c r="CA17" s="559">
        <v>0.6309755101711072</v>
      </c>
      <c r="CB17" s="559">
        <v>0.6309755101711072</v>
      </c>
      <c r="CC17" s="559">
        <v>0.6309755101711072</v>
      </c>
      <c r="CD17" s="559">
        <v>0.6309755101711072</v>
      </c>
      <c r="CE17" s="568">
        <v>0.6309755101711072</v>
      </c>
      <c r="CF17" s="568">
        <v>0.6309755101711072</v>
      </c>
      <c r="CG17" s="568">
        <v>0.6309755101711072</v>
      </c>
      <c r="CH17" s="568">
        <v>0.6309755101711072</v>
      </c>
      <c r="CI17" s="568">
        <v>0.6309755101711072</v>
      </c>
      <c r="CJ17" s="568">
        <v>0.6309755101711072</v>
      </c>
      <c r="CK17" s="568">
        <v>0.6309755101711072</v>
      </c>
      <c r="CL17" s="568">
        <v>0.6309755101711072</v>
      </c>
      <c r="CM17" s="568">
        <v>0.6309755101711072</v>
      </c>
      <c r="CN17" s="568">
        <v>0.6309755101711072</v>
      </c>
      <c r="CO17" s="568">
        <v>0.6309755101711072</v>
      </c>
      <c r="CP17" s="568">
        <v>0.6309755101711072</v>
      </c>
      <c r="CQ17" s="568">
        <v>0.6309755101711072</v>
      </c>
      <c r="CR17" s="568">
        <v>0.6309755101711072</v>
      </c>
      <c r="CS17" s="568">
        <v>0.6309755101711072</v>
      </c>
      <c r="CT17" s="568">
        <v>0.6309755101711072</v>
      </c>
      <c r="CU17" s="568">
        <v>0.6309755101711072</v>
      </c>
      <c r="CV17" s="568">
        <v>0.6309755101711072</v>
      </c>
      <c r="CW17" s="568">
        <v>0.6309755101711072</v>
      </c>
      <c r="CX17" s="568">
        <v>0.6309755101711072</v>
      </c>
      <c r="CY17" s="569">
        <v>0.6309755101711072</v>
      </c>
      <c r="CZ17" s="570">
        <v>0</v>
      </c>
      <c r="DA17" s="571">
        <v>0</v>
      </c>
      <c r="DB17" s="571">
        <v>0</v>
      </c>
      <c r="DC17" s="571">
        <v>0</v>
      </c>
      <c r="DD17" s="571">
        <v>0</v>
      </c>
      <c r="DE17" s="571">
        <v>0</v>
      </c>
      <c r="DF17" s="571">
        <v>0</v>
      </c>
      <c r="DG17" s="571">
        <v>0</v>
      </c>
      <c r="DH17" s="571">
        <v>0</v>
      </c>
      <c r="DI17" s="571">
        <v>0</v>
      </c>
      <c r="DJ17" s="571">
        <v>0</v>
      </c>
      <c r="DK17" s="571">
        <v>0</v>
      </c>
      <c r="DL17" s="571">
        <v>0</v>
      </c>
      <c r="DM17" s="571">
        <v>0</v>
      </c>
      <c r="DN17" s="571">
        <v>0</v>
      </c>
      <c r="DO17" s="571">
        <v>0</v>
      </c>
      <c r="DP17" s="571">
        <v>0</v>
      </c>
      <c r="DQ17" s="571">
        <v>0</v>
      </c>
      <c r="DR17" s="571">
        <v>0</v>
      </c>
      <c r="DS17" s="571">
        <v>0</v>
      </c>
      <c r="DT17" s="571">
        <v>0</v>
      </c>
      <c r="DU17" s="571">
        <v>0</v>
      </c>
      <c r="DV17" s="571">
        <v>0</v>
      </c>
      <c r="DW17" s="572">
        <v>0</v>
      </c>
    </row>
    <row r="18" spans="2:127" x14ac:dyDescent="0.2">
      <c r="B18" s="598"/>
      <c r="C18" s="592"/>
      <c r="D18" s="593"/>
      <c r="E18" s="593"/>
      <c r="F18" s="593"/>
      <c r="G18" s="593"/>
      <c r="H18" s="593"/>
      <c r="I18" s="594"/>
      <c r="J18" s="594"/>
      <c r="K18" s="594"/>
      <c r="L18" s="594"/>
      <c r="M18" s="594"/>
      <c r="N18" s="594"/>
      <c r="O18" s="594"/>
      <c r="P18" s="594"/>
      <c r="Q18" s="594"/>
      <c r="R18" s="595"/>
      <c r="S18" s="594"/>
      <c r="T18" s="594"/>
      <c r="U18" s="599" t="s">
        <v>502</v>
      </c>
      <c r="V18" s="566" t="s">
        <v>124</v>
      </c>
      <c r="W18" s="590" t="s">
        <v>493</v>
      </c>
      <c r="X18" s="559">
        <v>0</v>
      </c>
      <c r="Y18" s="559">
        <v>0</v>
      </c>
      <c r="Z18" s="559">
        <v>0</v>
      </c>
      <c r="AA18" s="559">
        <v>0</v>
      </c>
      <c r="AB18" s="559">
        <v>0</v>
      </c>
      <c r="AC18" s="559">
        <v>0</v>
      </c>
      <c r="AD18" s="559">
        <v>0</v>
      </c>
      <c r="AE18" s="559">
        <v>0</v>
      </c>
      <c r="AF18" s="559">
        <v>0</v>
      </c>
      <c r="AG18" s="559">
        <v>0</v>
      </c>
      <c r="AH18" s="559">
        <v>0</v>
      </c>
      <c r="AI18" s="559">
        <v>0</v>
      </c>
      <c r="AJ18" s="559">
        <v>0</v>
      </c>
      <c r="AK18" s="559">
        <v>0</v>
      </c>
      <c r="AL18" s="559">
        <v>0</v>
      </c>
      <c r="AM18" s="559">
        <v>0</v>
      </c>
      <c r="AN18" s="559">
        <v>0</v>
      </c>
      <c r="AO18" s="559">
        <v>0</v>
      </c>
      <c r="AP18" s="559">
        <v>0</v>
      </c>
      <c r="AQ18" s="559">
        <v>0</v>
      </c>
      <c r="AR18" s="559">
        <v>0</v>
      </c>
      <c r="AS18" s="559">
        <v>0</v>
      </c>
      <c r="AT18" s="559">
        <v>0</v>
      </c>
      <c r="AU18" s="559">
        <v>0</v>
      </c>
      <c r="AV18" s="559">
        <v>0</v>
      </c>
      <c r="AW18" s="559">
        <v>0</v>
      </c>
      <c r="AX18" s="559">
        <v>0</v>
      </c>
      <c r="AY18" s="559">
        <v>0</v>
      </c>
      <c r="AZ18" s="559">
        <v>0</v>
      </c>
      <c r="BA18" s="559">
        <v>0</v>
      </c>
      <c r="BB18" s="559">
        <v>0</v>
      </c>
      <c r="BC18" s="559">
        <v>0</v>
      </c>
      <c r="BD18" s="559">
        <v>0</v>
      </c>
      <c r="BE18" s="559">
        <v>0</v>
      </c>
      <c r="BF18" s="559">
        <v>0</v>
      </c>
      <c r="BG18" s="559">
        <v>0</v>
      </c>
      <c r="BH18" s="559">
        <v>0</v>
      </c>
      <c r="BI18" s="559">
        <v>0</v>
      </c>
      <c r="BJ18" s="559">
        <v>0</v>
      </c>
      <c r="BK18" s="559">
        <v>0</v>
      </c>
      <c r="BL18" s="559">
        <v>0</v>
      </c>
      <c r="BM18" s="559">
        <v>0</v>
      </c>
      <c r="BN18" s="559">
        <v>0</v>
      </c>
      <c r="BO18" s="559">
        <v>0</v>
      </c>
      <c r="BP18" s="559">
        <v>0</v>
      </c>
      <c r="BQ18" s="559">
        <v>0</v>
      </c>
      <c r="BR18" s="559">
        <v>0</v>
      </c>
      <c r="BS18" s="559">
        <v>0</v>
      </c>
      <c r="BT18" s="559">
        <v>0</v>
      </c>
      <c r="BU18" s="559">
        <v>0</v>
      </c>
      <c r="BV18" s="559">
        <v>0</v>
      </c>
      <c r="BW18" s="559">
        <v>0</v>
      </c>
      <c r="BX18" s="559">
        <v>0</v>
      </c>
      <c r="BY18" s="559">
        <v>0</v>
      </c>
      <c r="BZ18" s="559">
        <v>0</v>
      </c>
      <c r="CA18" s="559">
        <v>0</v>
      </c>
      <c r="CB18" s="559">
        <v>0</v>
      </c>
      <c r="CC18" s="559">
        <v>0</v>
      </c>
      <c r="CD18" s="559">
        <v>0</v>
      </c>
      <c r="CE18" s="559">
        <v>0</v>
      </c>
      <c r="CF18" s="559">
        <v>0</v>
      </c>
      <c r="CG18" s="559">
        <v>0</v>
      </c>
      <c r="CH18" s="559">
        <v>0</v>
      </c>
      <c r="CI18" s="559">
        <v>0</v>
      </c>
      <c r="CJ18" s="559">
        <v>0</v>
      </c>
      <c r="CK18" s="559">
        <v>0</v>
      </c>
      <c r="CL18" s="559">
        <v>0</v>
      </c>
      <c r="CM18" s="559">
        <v>0</v>
      </c>
      <c r="CN18" s="559">
        <v>0</v>
      </c>
      <c r="CO18" s="559">
        <v>0</v>
      </c>
      <c r="CP18" s="559">
        <v>0</v>
      </c>
      <c r="CQ18" s="559">
        <v>0</v>
      </c>
      <c r="CR18" s="559">
        <v>0</v>
      </c>
      <c r="CS18" s="559">
        <v>0</v>
      </c>
      <c r="CT18" s="559">
        <v>0</v>
      </c>
      <c r="CU18" s="559">
        <v>0</v>
      </c>
      <c r="CV18" s="559">
        <v>0</v>
      </c>
      <c r="CW18" s="559">
        <v>0</v>
      </c>
      <c r="CX18" s="559">
        <v>0</v>
      </c>
      <c r="CY18" s="559">
        <v>0</v>
      </c>
      <c r="CZ18" s="570">
        <v>0</v>
      </c>
      <c r="DA18" s="571">
        <v>0</v>
      </c>
      <c r="DB18" s="571">
        <v>0</v>
      </c>
      <c r="DC18" s="571">
        <v>0</v>
      </c>
      <c r="DD18" s="571">
        <v>0</v>
      </c>
      <c r="DE18" s="571">
        <v>0</v>
      </c>
      <c r="DF18" s="571">
        <v>0</v>
      </c>
      <c r="DG18" s="571">
        <v>0</v>
      </c>
      <c r="DH18" s="571">
        <v>0</v>
      </c>
      <c r="DI18" s="571">
        <v>0</v>
      </c>
      <c r="DJ18" s="571">
        <v>0</v>
      </c>
      <c r="DK18" s="571">
        <v>0</v>
      </c>
      <c r="DL18" s="571">
        <v>0</v>
      </c>
      <c r="DM18" s="571">
        <v>0</v>
      </c>
      <c r="DN18" s="571">
        <v>0</v>
      </c>
      <c r="DO18" s="571">
        <v>0</v>
      </c>
      <c r="DP18" s="571">
        <v>0</v>
      </c>
      <c r="DQ18" s="571">
        <v>0</v>
      </c>
      <c r="DR18" s="571">
        <v>0</v>
      </c>
      <c r="DS18" s="571">
        <v>0</v>
      </c>
      <c r="DT18" s="571">
        <v>0</v>
      </c>
      <c r="DU18" s="571">
        <v>0</v>
      </c>
      <c r="DV18" s="571">
        <v>0</v>
      </c>
      <c r="DW18" s="572">
        <v>0</v>
      </c>
    </row>
    <row r="19" spans="2:127" ht="15.75" thickBot="1" x14ac:dyDescent="0.25">
      <c r="B19" s="600"/>
      <c r="C19" s="601"/>
      <c r="D19" s="602"/>
      <c r="E19" s="602"/>
      <c r="F19" s="602"/>
      <c r="G19" s="602"/>
      <c r="H19" s="602"/>
      <c r="I19" s="603"/>
      <c r="J19" s="603"/>
      <c r="K19" s="603"/>
      <c r="L19" s="603"/>
      <c r="M19" s="603"/>
      <c r="N19" s="603"/>
      <c r="O19" s="603"/>
      <c r="P19" s="603"/>
      <c r="Q19" s="603"/>
      <c r="R19" s="604"/>
      <c r="S19" s="603"/>
      <c r="T19" s="603"/>
      <c r="U19" s="605" t="s">
        <v>127</v>
      </c>
      <c r="V19" s="606" t="s">
        <v>503</v>
      </c>
      <c r="W19" s="607" t="s">
        <v>493</v>
      </c>
      <c r="X19" s="608">
        <f>SUM(X8:X18)</f>
        <v>180.56087199999999</v>
      </c>
      <c r="Y19" s="608">
        <f t="shared" ref="Y19:CJ19" si="8">SUM(Y8:Y18)</f>
        <v>270.84130800000003</v>
      </c>
      <c r="Z19" s="608">
        <f t="shared" si="8"/>
        <v>541.68261600000005</v>
      </c>
      <c r="AA19" s="608">
        <f t="shared" si="8"/>
        <v>631.96305200000006</v>
      </c>
      <c r="AB19" s="608">
        <f t="shared" si="8"/>
        <v>812.52392399999997</v>
      </c>
      <c r="AC19" s="608">
        <f t="shared" si="8"/>
        <v>902.80435999999997</v>
      </c>
      <c r="AD19" s="608">
        <f t="shared" si="8"/>
        <v>1173.6456679999999</v>
      </c>
      <c r="AE19" s="608">
        <f t="shared" si="8"/>
        <v>1805.6087199999999</v>
      </c>
      <c r="AF19" s="608">
        <f t="shared" si="8"/>
        <v>1805.6087199999999</v>
      </c>
      <c r="AG19" s="608">
        <f t="shared" si="8"/>
        <v>902.80435999999997</v>
      </c>
      <c r="AH19" s="608">
        <f t="shared" si="8"/>
        <v>178.52527251098238</v>
      </c>
      <c r="AI19" s="608">
        <f t="shared" si="8"/>
        <v>178.30425129663871</v>
      </c>
      <c r="AJ19" s="608">
        <f t="shared" si="8"/>
        <v>178.08323008229505</v>
      </c>
      <c r="AK19" s="608">
        <f t="shared" si="8"/>
        <v>177.86220886795138</v>
      </c>
      <c r="AL19" s="608">
        <f t="shared" si="8"/>
        <v>177.64118765360774</v>
      </c>
      <c r="AM19" s="608">
        <f t="shared" si="8"/>
        <v>177.42016643926408</v>
      </c>
      <c r="AN19" s="608">
        <f t="shared" si="8"/>
        <v>177.19914522492041</v>
      </c>
      <c r="AO19" s="608">
        <f t="shared" si="8"/>
        <v>176.97812401057675</v>
      </c>
      <c r="AP19" s="608">
        <f t="shared" si="8"/>
        <v>176.75710279623308</v>
      </c>
      <c r="AQ19" s="608">
        <f t="shared" si="8"/>
        <v>176.53608158188942</v>
      </c>
      <c r="AR19" s="608">
        <f t="shared" si="8"/>
        <v>217.87432252620496</v>
      </c>
      <c r="AS19" s="608">
        <f t="shared" si="8"/>
        <v>238.43293239119089</v>
      </c>
      <c r="AT19" s="608">
        <f t="shared" si="8"/>
        <v>300.55080441483602</v>
      </c>
      <c r="AU19" s="608">
        <f t="shared" si="8"/>
        <v>321.10941427982198</v>
      </c>
      <c r="AV19" s="608">
        <f t="shared" si="8"/>
        <v>362.44765522413752</v>
      </c>
      <c r="AW19" s="608">
        <f t="shared" si="8"/>
        <v>383.22728630346717</v>
      </c>
      <c r="AX19" s="608">
        <f t="shared" si="8"/>
        <v>445.56617954145599</v>
      </c>
      <c r="AY19" s="608">
        <f t="shared" si="8"/>
        <v>591.02359709676318</v>
      </c>
      <c r="AZ19" s="608">
        <f t="shared" si="8"/>
        <v>591.02359709676318</v>
      </c>
      <c r="BA19" s="608">
        <f t="shared" si="8"/>
        <v>383.22728630346717</v>
      </c>
      <c r="BB19" s="608">
        <f t="shared" si="8"/>
        <v>175.43097551017112</v>
      </c>
      <c r="BC19" s="608">
        <f t="shared" si="8"/>
        <v>175.43097551017112</v>
      </c>
      <c r="BD19" s="608">
        <f t="shared" si="8"/>
        <v>175.43097551017112</v>
      </c>
      <c r="BE19" s="608">
        <f t="shared" si="8"/>
        <v>175.43097551017112</v>
      </c>
      <c r="BF19" s="608">
        <f t="shared" si="8"/>
        <v>175.43097551017112</v>
      </c>
      <c r="BG19" s="608">
        <f t="shared" si="8"/>
        <v>175.43097551017112</v>
      </c>
      <c r="BH19" s="608">
        <f t="shared" si="8"/>
        <v>175.43097551017112</v>
      </c>
      <c r="BI19" s="608">
        <f t="shared" si="8"/>
        <v>175.43097551017112</v>
      </c>
      <c r="BJ19" s="608">
        <f t="shared" si="8"/>
        <v>175.43097551017112</v>
      </c>
      <c r="BK19" s="608">
        <f t="shared" si="8"/>
        <v>175.43097551017112</v>
      </c>
      <c r="BL19" s="608">
        <f t="shared" si="8"/>
        <v>216.99023766883033</v>
      </c>
      <c r="BM19" s="608">
        <f t="shared" si="8"/>
        <v>237.76986874815992</v>
      </c>
      <c r="BN19" s="608">
        <f t="shared" si="8"/>
        <v>300.10876198614869</v>
      </c>
      <c r="BO19" s="608">
        <f t="shared" si="8"/>
        <v>320.88839306547828</v>
      </c>
      <c r="BP19" s="608">
        <f t="shared" si="8"/>
        <v>362.44765522413752</v>
      </c>
      <c r="BQ19" s="608">
        <f t="shared" si="8"/>
        <v>383.22728630346717</v>
      </c>
      <c r="BR19" s="608">
        <f t="shared" si="8"/>
        <v>445.56617954145599</v>
      </c>
      <c r="BS19" s="608">
        <f t="shared" si="8"/>
        <v>591.02359709676318</v>
      </c>
      <c r="BT19" s="608">
        <f t="shared" si="8"/>
        <v>591.02359709676318</v>
      </c>
      <c r="BU19" s="608">
        <f t="shared" si="8"/>
        <v>383.22728630346717</v>
      </c>
      <c r="BV19" s="608">
        <f t="shared" si="8"/>
        <v>175.43097551017112</v>
      </c>
      <c r="BW19" s="608">
        <f t="shared" si="8"/>
        <v>175.43097551017112</v>
      </c>
      <c r="BX19" s="608">
        <f t="shared" si="8"/>
        <v>175.43097551017112</v>
      </c>
      <c r="BY19" s="608">
        <f t="shared" si="8"/>
        <v>175.43097551017112</v>
      </c>
      <c r="BZ19" s="608">
        <f t="shared" si="8"/>
        <v>175.43097551017112</v>
      </c>
      <c r="CA19" s="608">
        <f t="shared" si="8"/>
        <v>175.43097551017112</v>
      </c>
      <c r="CB19" s="608">
        <f t="shared" si="8"/>
        <v>175.43097551017112</v>
      </c>
      <c r="CC19" s="608">
        <f t="shared" si="8"/>
        <v>175.43097551017112</v>
      </c>
      <c r="CD19" s="608">
        <f t="shared" si="8"/>
        <v>175.43097551017112</v>
      </c>
      <c r="CE19" s="608">
        <f t="shared" si="8"/>
        <v>175.43097551017112</v>
      </c>
      <c r="CF19" s="608">
        <f t="shared" si="8"/>
        <v>281.95180279061799</v>
      </c>
      <c r="CG19" s="608">
        <f t="shared" si="8"/>
        <v>335.21221643084147</v>
      </c>
      <c r="CH19" s="608">
        <f t="shared" si="8"/>
        <v>494.99345735151184</v>
      </c>
      <c r="CI19" s="608">
        <f t="shared" si="8"/>
        <v>548.2538709917352</v>
      </c>
      <c r="CJ19" s="608">
        <f t="shared" si="8"/>
        <v>654.77469827218204</v>
      </c>
      <c r="CK19" s="608">
        <f t="shared" ref="CK19:DW19" si="9">SUM(CK8:CK18)</f>
        <v>708.03511191240557</v>
      </c>
      <c r="CL19" s="608">
        <f t="shared" si="9"/>
        <v>867.81635283307594</v>
      </c>
      <c r="CM19" s="608">
        <f t="shared" si="9"/>
        <v>1240.6392483146401</v>
      </c>
      <c r="CN19" s="608">
        <f t="shared" si="9"/>
        <v>1240.6392483146401</v>
      </c>
      <c r="CO19" s="608">
        <f t="shared" si="9"/>
        <v>708.03511191240557</v>
      </c>
      <c r="CP19" s="608">
        <f t="shared" si="9"/>
        <v>175.43097551017112</v>
      </c>
      <c r="CQ19" s="608">
        <f t="shared" si="9"/>
        <v>175.43097551017112</v>
      </c>
      <c r="CR19" s="608">
        <f t="shared" si="9"/>
        <v>175.43097551017112</v>
      </c>
      <c r="CS19" s="608">
        <f t="shared" si="9"/>
        <v>175.43097551017112</v>
      </c>
      <c r="CT19" s="608">
        <f t="shared" si="9"/>
        <v>175.43097551017112</v>
      </c>
      <c r="CU19" s="608">
        <f t="shared" si="9"/>
        <v>175.43097551017112</v>
      </c>
      <c r="CV19" s="608">
        <f t="shared" si="9"/>
        <v>175.43097551017112</v>
      </c>
      <c r="CW19" s="608">
        <f t="shared" si="9"/>
        <v>175.43097551017112</v>
      </c>
      <c r="CX19" s="608">
        <f t="shared" si="9"/>
        <v>175.43097551017112</v>
      </c>
      <c r="CY19" s="609">
        <f t="shared" si="9"/>
        <v>175.43097551017112</v>
      </c>
      <c r="CZ19" s="610">
        <f t="shared" si="9"/>
        <v>0</v>
      </c>
      <c r="DA19" s="611">
        <f t="shared" si="9"/>
        <v>0</v>
      </c>
      <c r="DB19" s="611">
        <f t="shared" si="9"/>
        <v>0</v>
      </c>
      <c r="DC19" s="611">
        <f t="shared" si="9"/>
        <v>0</v>
      </c>
      <c r="DD19" s="611">
        <f t="shared" si="9"/>
        <v>0</v>
      </c>
      <c r="DE19" s="611">
        <f t="shared" si="9"/>
        <v>0</v>
      </c>
      <c r="DF19" s="611">
        <f t="shared" si="9"/>
        <v>0</v>
      </c>
      <c r="DG19" s="611">
        <f t="shared" si="9"/>
        <v>0</v>
      </c>
      <c r="DH19" s="611">
        <f t="shared" si="9"/>
        <v>0</v>
      </c>
      <c r="DI19" s="611">
        <f t="shared" si="9"/>
        <v>0</v>
      </c>
      <c r="DJ19" s="611">
        <f t="shared" si="9"/>
        <v>0</v>
      </c>
      <c r="DK19" s="611">
        <f t="shared" si="9"/>
        <v>0</v>
      </c>
      <c r="DL19" s="611">
        <f t="shared" si="9"/>
        <v>0</v>
      </c>
      <c r="DM19" s="611">
        <f t="shared" si="9"/>
        <v>0</v>
      </c>
      <c r="DN19" s="611">
        <f t="shared" si="9"/>
        <v>0</v>
      </c>
      <c r="DO19" s="611">
        <f t="shared" si="9"/>
        <v>0</v>
      </c>
      <c r="DP19" s="611">
        <f t="shared" si="9"/>
        <v>0</v>
      </c>
      <c r="DQ19" s="611">
        <f t="shared" si="9"/>
        <v>0</v>
      </c>
      <c r="DR19" s="611">
        <f t="shared" si="9"/>
        <v>0</v>
      </c>
      <c r="DS19" s="611">
        <f t="shared" si="9"/>
        <v>0</v>
      </c>
      <c r="DT19" s="611">
        <f t="shared" si="9"/>
        <v>0</v>
      </c>
      <c r="DU19" s="611">
        <f t="shared" si="9"/>
        <v>0</v>
      </c>
      <c r="DV19" s="611">
        <f t="shared" si="9"/>
        <v>0</v>
      </c>
      <c r="DW19" s="612">
        <f t="shared" si="9"/>
        <v>0</v>
      </c>
    </row>
    <row r="20" spans="2:127" x14ac:dyDescent="0.2">
      <c r="B20" s="545" t="s">
        <v>504</v>
      </c>
      <c r="C20" s="546" t="s">
        <v>505</v>
      </c>
      <c r="D20" s="538"/>
      <c r="E20" s="539"/>
      <c r="F20" s="539"/>
      <c r="G20" s="539"/>
      <c r="H20" s="539"/>
      <c r="I20" s="539"/>
      <c r="J20" s="539"/>
      <c r="K20" s="539"/>
      <c r="L20" s="539"/>
      <c r="M20" s="539"/>
      <c r="N20" s="539"/>
      <c r="O20" s="539"/>
      <c r="P20" s="539"/>
      <c r="Q20" s="539"/>
      <c r="R20" s="541"/>
      <c r="S20" s="613"/>
      <c r="T20" s="541"/>
      <c r="U20" s="613"/>
      <c r="V20" s="539"/>
      <c r="W20" s="539"/>
      <c r="X20" s="537">
        <f t="shared" ref="X20:BC20" si="10">SUMIF($C:$C,"58.2x",X:X)</f>
        <v>0</v>
      </c>
      <c r="Y20" s="537">
        <f t="shared" si="10"/>
        <v>0</v>
      </c>
      <c r="Z20" s="537">
        <f t="shared" si="10"/>
        <v>0</v>
      </c>
      <c r="AA20" s="537">
        <f t="shared" si="10"/>
        <v>0</v>
      </c>
      <c r="AB20" s="537">
        <f t="shared" si="10"/>
        <v>0</v>
      </c>
      <c r="AC20" s="537">
        <f t="shared" si="10"/>
        <v>0</v>
      </c>
      <c r="AD20" s="537">
        <f t="shared" si="10"/>
        <v>0</v>
      </c>
      <c r="AE20" s="537">
        <f t="shared" si="10"/>
        <v>0</v>
      </c>
      <c r="AF20" s="537">
        <f t="shared" si="10"/>
        <v>0</v>
      </c>
      <c r="AG20" s="537">
        <f t="shared" si="10"/>
        <v>0</v>
      </c>
      <c r="AH20" s="537">
        <f t="shared" si="10"/>
        <v>0</v>
      </c>
      <c r="AI20" s="537">
        <f t="shared" si="10"/>
        <v>0</v>
      </c>
      <c r="AJ20" s="537">
        <f t="shared" si="10"/>
        <v>0</v>
      </c>
      <c r="AK20" s="537">
        <f t="shared" si="10"/>
        <v>0</v>
      </c>
      <c r="AL20" s="537">
        <f t="shared" si="10"/>
        <v>0</v>
      </c>
      <c r="AM20" s="537">
        <f t="shared" si="10"/>
        <v>0</v>
      </c>
      <c r="AN20" s="537">
        <f t="shared" si="10"/>
        <v>0</v>
      </c>
      <c r="AO20" s="537">
        <f t="shared" si="10"/>
        <v>0</v>
      </c>
      <c r="AP20" s="537">
        <f t="shared" si="10"/>
        <v>0</v>
      </c>
      <c r="AQ20" s="537">
        <f t="shared" si="10"/>
        <v>0</v>
      </c>
      <c r="AR20" s="537">
        <f t="shared" si="10"/>
        <v>0</v>
      </c>
      <c r="AS20" s="537">
        <f t="shared" si="10"/>
        <v>0</v>
      </c>
      <c r="AT20" s="537">
        <f t="shared" si="10"/>
        <v>0</v>
      </c>
      <c r="AU20" s="537">
        <f t="shared" si="10"/>
        <v>0</v>
      </c>
      <c r="AV20" s="537">
        <f t="shared" si="10"/>
        <v>0</v>
      </c>
      <c r="AW20" s="537">
        <f t="shared" si="10"/>
        <v>0</v>
      </c>
      <c r="AX20" s="537">
        <f t="shared" si="10"/>
        <v>0</v>
      </c>
      <c r="AY20" s="537">
        <f t="shared" si="10"/>
        <v>0</v>
      </c>
      <c r="AZ20" s="537">
        <f t="shared" si="10"/>
        <v>0</v>
      </c>
      <c r="BA20" s="537">
        <f t="shared" si="10"/>
        <v>0</v>
      </c>
      <c r="BB20" s="537">
        <f t="shared" si="10"/>
        <v>0</v>
      </c>
      <c r="BC20" s="537">
        <f t="shared" si="10"/>
        <v>0</v>
      </c>
      <c r="BD20" s="537">
        <f t="shared" ref="BD20:CI20" si="11">SUMIF($C:$C,"58.2x",BD:BD)</f>
        <v>0</v>
      </c>
      <c r="BE20" s="537">
        <f t="shared" si="11"/>
        <v>0</v>
      </c>
      <c r="BF20" s="537">
        <f t="shared" si="11"/>
        <v>0</v>
      </c>
      <c r="BG20" s="537">
        <f t="shared" si="11"/>
        <v>0</v>
      </c>
      <c r="BH20" s="537">
        <f t="shared" si="11"/>
        <v>0</v>
      </c>
      <c r="BI20" s="537">
        <f t="shared" si="11"/>
        <v>0</v>
      </c>
      <c r="BJ20" s="537">
        <f t="shared" si="11"/>
        <v>0</v>
      </c>
      <c r="BK20" s="537">
        <f t="shared" si="11"/>
        <v>0</v>
      </c>
      <c r="BL20" s="537">
        <f t="shared" si="11"/>
        <v>0</v>
      </c>
      <c r="BM20" s="537">
        <f t="shared" si="11"/>
        <v>0</v>
      </c>
      <c r="BN20" s="537">
        <f t="shared" si="11"/>
        <v>0</v>
      </c>
      <c r="BO20" s="537">
        <f t="shared" si="11"/>
        <v>0</v>
      </c>
      <c r="BP20" s="537">
        <f t="shared" si="11"/>
        <v>0</v>
      </c>
      <c r="BQ20" s="537">
        <f t="shared" si="11"/>
        <v>0</v>
      </c>
      <c r="BR20" s="537">
        <f t="shared" si="11"/>
        <v>0</v>
      </c>
      <c r="BS20" s="537">
        <f t="shared" si="11"/>
        <v>0</v>
      </c>
      <c r="BT20" s="537">
        <f t="shared" si="11"/>
        <v>0</v>
      </c>
      <c r="BU20" s="537">
        <f t="shared" si="11"/>
        <v>0</v>
      </c>
      <c r="BV20" s="537">
        <f t="shared" si="11"/>
        <v>0</v>
      </c>
      <c r="BW20" s="537">
        <f t="shared" si="11"/>
        <v>0</v>
      </c>
      <c r="BX20" s="537">
        <f t="shared" si="11"/>
        <v>0</v>
      </c>
      <c r="BY20" s="537">
        <f t="shared" si="11"/>
        <v>0</v>
      </c>
      <c r="BZ20" s="537">
        <f t="shared" si="11"/>
        <v>0</v>
      </c>
      <c r="CA20" s="537">
        <f t="shared" si="11"/>
        <v>0</v>
      </c>
      <c r="CB20" s="537">
        <f t="shared" si="11"/>
        <v>0</v>
      </c>
      <c r="CC20" s="537">
        <f t="shared" si="11"/>
        <v>0</v>
      </c>
      <c r="CD20" s="537">
        <f t="shared" si="11"/>
        <v>0</v>
      </c>
      <c r="CE20" s="537">
        <f t="shared" si="11"/>
        <v>0</v>
      </c>
      <c r="CF20" s="537">
        <f t="shared" si="11"/>
        <v>0</v>
      </c>
      <c r="CG20" s="537">
        <f t="shared" si="11"/>
        <v>0</v>
      </c>
      <c r="CH20" s="537">
        <f t="shared" si="11"/>
        <v>0</v>
      </c>
      <c r="CI20" s="537">
        <f t="shared" si="11"/>
        <v>0</v>
      </c>
      <c r="CJ20" s="537">
        <f t="shared" ref="CJ20:DO20" si="12">SUMIF($C:$C,"58.2x",CJ:CJ)</f>
        <v>0</v>
      </c>
      <c r="CK20" s="537">
        <f t="shared" si="12"/>
        <v>0</v>
      </c>
      <c r="CL20" s="537">
        <f t="shared" si="12"/>
        <v>0</v>
      </c>
      <c r="CM20" s="537">
        <f t="shared" si="12"/>
        <v>0</v>
      </c>
      <c r="CN20" s="537">
        <f t="shared" si="12"/>
        <v>0</v>
      </c>
      <c r="CO20" s="537">
        <f t="shared" si="12"/>
        <v>0</v>
      </c>
      <c r="CP20" s="537">
        <f t="shared" si="12"/>
        <v>0</v>
      </c>
      <c r="CQ20" s="537">
        <f t="shared" si="12"/>
        <v>0</v>
      </c>
      <c r="CR20" s="537">
        <f t="shared" si="12"/>
        <v>0</v>
      </c>
      <c r="CS20" s="537">
        <f t="shared" si="12"/>
        <v>0</v>
      </c>
      <c r="CT20" s="537">
        <f t="shared" si="12"/>
        <v>0</v>
      </c>
      <c r="CU20" s="537">
        <f t="shared" si="12"/>
        <v>0</v>
      </c>
      <c r="CV20" s="537">
        <f t="shared" si="12"/>
        <v>0</v>
      </c>
      <c r="CW20" s="537">
        <f t="shared" si="12"/>
        <v>0</v>
      </c>
      <c r="CX20" s="537">
        <f t="shared" si="12"/>
        <v>0</v>
      </c>
      <c r="CY20" s="552">
        <f t="shared" si="12"/>
        <v>0</v>
      </c>
      <c r="CZ20" s="553">
        <f t="shared" si="12"/>
        <v>0</v>
      </c>
      <c r="DA20" s="553">
        <f t="shared" si="12"/>
        <v>0</v>
      </c>
      <c r="DB20" s="553">
        <f t="shared" si="12"/>
        <v>0</v>
      </c>
      <c r="DC20" s="553">
        <f t="shared" si="12"/>
        <v>0</v>
      </c>
      <c r="DD20" s="553">
        <f t="shared" si="12"/>
        <v>0</v>
      </c>
      <c r="DE20" s="553">
        <f t="shared" si="12"/>
        <v>0</v>
      </c>
      <c r="DF20" s="553">
        <f t="shared" si="12"/>
        <v>0</v>
      </c>
      <c r="DG20" s="553">
        <f t="shared" si="12"/>
        <v>0</v>
      </c>
      <c r="DH20" s="553">
        <f t="shared" si="12"/>
        <v>0</v>
      </c>
      <c r="DI20" s="553">
        <f t="shared" si="12"/>
        <v>0</v>
      </c>
      <c r="DJ20" s="553">
        <f t="shared" si="12"/>
        <v>0</v>
      </c>
      <c r="DK20" s="553">
        <f t="shared" si="12"/>
        <v>0</v>
      </c>
      <c r="DL20" s="553">
        <f t="shared" si="12"/>
        <v>0</v>
      </c>
      <c r="DM20" s="553">
        <f t="shared" si="12"/>
        <v>0</v>
      </c>
      <c r="DN20" s="553">
        <f t="shared" si="12"/>
        <v>0</v>
      </c>
      <c r="DO20" s="553">
        <f t="shared" si="12"/>
        <v>0</v>
      </c>
      <c r="DP20" s="553">
        <f t="shared" ref="DP20:DW20" si="13">SUMIF($C:$C,"58.2x",DP:DP)</f>
        <v>0</v>
      </c>
      <c r="DQ20" s="553">
        <f t="shared" si="13"/>
        <v>0</v>
      </c>
      <c r="DR20" s="553">
        <f t="shared" si="13"/>
        <v>0</v>
      </c>
      <c r="DS20" s="553">
        <f t="shared" si="13"/>
        <v>0</v>
      </c>
      <c r="DT20" s="553">
        <f t="shared" si="13"/>
        <v>0</v>
      </c>
      <c r="DU20" s="553">
        <f t="shared" si="13"/>
        <v>0</v>
      </c>
      <c r="DV20" s="553">
        <f t="shared" si="13"/>
        <v>0</v>
      </c>
      <c r="DW20" s="614">
        <f t="shared" si="13"/>
        <v>0</v>
      </c>
    </row>
    <row r="21" spans="2:127" x14ac:dyDescent="0.2">
      <c r="B21" s="545" t="s">
        <v>506</v>
      </c>
      <c r="C21" s="546" t="s">
        <v>507</v>
      </c>
      <c r="D21" s="538"/>
      <c r="E21" s="539"/>
      <c r="F21" s="539"/>
      <c r="G21" s="539"/>
      <c r="H21" s="539"/>
      <c r="I21" s="539"/>
      <c r="J21" s="539"/>
      <c r="K21" s="539"/>
      <c r="L21" s="539"/>
      <c r="M21" s="539"/>
      <c r="N21" s="539"/>
      <c r="O21" s="539"/>
      <c r="P21" s="539"/>
      <c r="Q21" s="539"/>
      <c r="R21" s="541"/>
      <c r="S21" s="613"/>
      <c r="T21" s="541"/>
      <c r="U21" s="613"/>
      <c r="V21" s="539"/>
      <c r="W21" s="539"/>
      <c r="X21" s="537">
        <f t="shared" ref="X21:BC21" si="14">SUMIF($C:$C,"58.3x",X:X)</f>
        <v>0</v>
      </c>
      <c r="Y21" s="537">
        <f t="shared" si="14"/>
        <v>0</v>
      </c>
      <c r="Z21" s="537">
        <f t="shared" si="14"/>
        <v>0</v>
      </c>
      <c r="AA21" s="537">
        <f t="shared" si="14"/>
        <v>0</v>
      </c>
      <c r="AB21" s="537">
        <f t="shared" si="14"/>
        <v>0</v>
      </c>
      <c r="AC21" s="537">
        <f t="shared" si="14"/>
        <v>0</v>
      </c>
      <c r="AD21" s="537">
        <f t="shared" si="14"/>
        <v>0</v>
      </c>
      <c r="AE21" s="537">
        <f t="shared" si="14"/>
        <v>0</v>
      </c>
      <c r="AF21" s="537">
        <f t="shared" si="14"/>
        <v>0</v>
      </c>
      <c r="AG21" s="537">
        <f t="shared" si="14"/>
        <v>0</v>
      </c>
      <c r="AH21" s="537">
        <f t="shared" si="14"/>
        <v>0</v>
      </c>
      <c r="AI21" s="537">
        <f t="shared" si="14"/>
        <v>0</v>
      </c>
      <c r="AJ21" s="537">
        <f t="shared" si="14"/>
        <v>0</v>
      </c>
      <c r="AK21" s="537">
        <f t="shared" si="14"/>
        <v>0</v>
      </c>
      <c r="AL21" s="537">
        <f t="shared" si="14"/>
        <v>0</v>
      </c>
      <c r="AM21" s="537">
        <f t="shared" si="14"/>
        <v>0</v>
      </c>
      <c r="AN21" s="537">
        <f t="shared" si="14"/>
        <v>0</v>
      </c>
      <c r="AO21" s="537">
        <f t="shared" si="14"/>
        <v>0</v>
      </c>
      <c r="AP21" s="537">
        <f t="shared" si="14"/>
        <v>0</v>
      </c>
      <c r="AQ21" s="537">
        <f t="shared" si="14"/>
        <v>0</v>
      </c>
      <c r="AR21" s="537">
        <f t="shared" si="14"/>
        <v>0</v>
      </c>
      <c r="AS21" s="537">
        <f t="shared" si="14"/>
        <v>0</v>
      </c>
      <c r="AT21" s="537">
        <f t="shared" si="14"/>
        <v>0</v>
      </c>
      <c r="AU21" s="537">
        <f t="shared" si="14"/>
        <v>0</v>
      </c>
      <c r="AV21" s="537">
        <f t="shared" si="14"/>
        <v>0</v>
      </c>
      <c r="AW21" s="537">
        <f t="shared" si="14"/>
        <v>0</v>
      </c>
      <c r="AX21" s="537">
        <f t="shared" si="14"/>
        <v>0</v>
      </c>
      <c r="AY21" s="537">
        <f t="shared" si="14"/>
        <v>0</v>
      </c>
      <c r="AZ21" s="537">
        <f t="shared" si="14"/>
        <v>0</v>
      </c>
      <c r="BA21" s="537">
        <f t="shared" si="14"/>
        <v>0</v>
      </c>
      <c r="BB21" s="537">
        <f t="shared" si="14"/>
        <v>0</v>
      </c>
      <c r="BC21" s="537">
        <f t="shared" si="14"/>
        <v>0</v>
      </c>
      <c r="BD21" s="537">
        <f t="shared" ref="BD21:CI21" si="15">SUMIF($C:$C,"58.3x",BD:BD)</f>
        <v>0</v>
      </c>
      <c r="BE21" s="537">
        <f t="shared" si="15"/>
        <v>0</v>
      </c>
      <c r="BF21" s="537">
        <f t="shared" si="15"/>
        <v>0</v>
      </c>
      <c r="BG21" s="537">
        <f t="shared" si="15"/>
        <v>0</v>
      </c>
      <c r="BH21" s="537">
        <f t="shared" si="15"/>
        <v>0</v>
      </c>
      <c r="BI21" s="537">
        <f t="shared" si="15"/>
        <v>0</v>
      </c>
      <c r="BJ21" s="537">
        <f t="shared" si="15"/>
        <v>0</v>
      </c>
      <c r="BK21" s="537">
        <f t="shared" si="15"/>
        <v>0</v>
      </c>
      <c r="BL21" s="537">
        <f t="shared" si="15"/>
        <v>0</v>
      </c>
      <c r="BM21" s="537">
        <f t="shared" si="15"/>
        <v>0</v>
      </c>
      <c r="BN21" s="537">
        <f t="shared" si="15"/>
        <v>0</v>
      </c>
      <c r="BO21" s="537">
        <f t="shared" si="15"/>
        <v>0</v>
      </c>
      <c r="BP21" s="537">
        <f t="shared" si="15"/>
        <v>0</v>
      </c>
      <c r="BQ21" s="537">
        <f t="shared" si="15"/>
        <v>0</v>
      </c>
      <c r="BR21" s="537">
        <f t="shared" si="15"/>
        <v>0</v>
      </c>
      <c r="BS21" s="537">
        <f t="shared" si="15"/>
        <v>0</v>
      </c>
      <c r="BT21" s="537">
        <f t="shared" si="15"/>
        <v>0</v>
      </c>
      <c r="BU21" s="537">
        <f t="shared" si="15"/>
        <v>0</v>
      </c>
      <c r="BV21" s="537">
        <f t="shared" si="15"/>
        <v>0</v>
      </c>
      <c r="BW21" s="537">
        <f t="shared" si="15"/>
        <v>0</v>
      </c>
      <c r="BX21" s="537">
        <f t="shared" si="15"/>
        <v>0</v>
      </c>
      <c r="BY21" s="537">
        <f t="shared" si="15"/>
        <v>0</v>
      </c>
      <c r="BZ21" s="537">
        <f t="shared" si="15"/>
        <v>0</v>
      </c>
      <c r="CA21" s="537">
        <f t="shared" si="15"/>
        <v>0</v>
      </c>
      <c r="CB21" s="537">
        <f t="shared" si="15"/>
        <v>0</v>
      </c>
      <c r="CC21" s="537">
        <f t="shared" si="15"/>
        <v>0</v>
      </c>
      <c r="CD21" s="537">
        <f t="shared" si="15"/>
        <v>0</v>
      </c>
      <c r="CE21" s="537">
        <f t="shared" si="15"/>
        <v>0</v>
      </c>
      <c r="CF21" s="537">
        <f t="shared" si="15"/>
        <v>0</v>
      </c>
      <c r="CG21" s="537">
        <f t="shared" si="15"/>
        <v>0</v>
      </c>
      <c r="CH21" s="537">
        <f t="shared" si="15"/>
        <v>0</v>
      </c>
      <c r="CI21" s="537">
        <f t="shared" si="15"/>
        <v>0</v>
      </c>
      <c r="CJ21" s="537">
        <f t="shared" ref="CJ21:DO21" si="16">SUMIF($C:$C,"58.3x",CJ:CJ)</f>
        <v>0</v>
      </c>
      <c r="CK21" s="537">
        <f t="shared" si="16"/>
        <v>0</v>
      </c>
      <c r="CL21" s="537">
        <f t="shared" si="16"/>
        <v>0</v>
      </c>
      <c r="CM21" s="537">
        <f t="shared" si="16"/>
        <v>0</v>
      </c>
      <c r="CN21" s="537">
        <f t="shared" si="16"/>
        <v>0</v>
      </c>
      <c r="CO21" s="537">
        <f t="shared" si="16"/>
        <v>0</v>
      </c>
      <c r="CP21" s="537">
        <f t="shared" si="16"/>
        <v>0</v>
      </c>
      <c r="CQ21" s="537">
        <f t="shared" si="16"/>
        <v>0</v>
      </c>
      <c r="CR21" s="537">
        <f t="shared" si="16"/>
        <v>0</v>
      </c>
      <c r="CS21" s="537">
        <f t="shared" si="16"/>
        <v>0</v>
      </c>
      <c r="CT21" s="537">
        <f t="shared" si="16"/>
        <v>0</v>
      </c>
      <c r="CU21" s="537">
        <f t="shared" si="16"/>
        <v>0</v>
      </c>
      <c r="CV21" s="537">
        <f t="shared" si="16"/>
        <v>0</v>
      </c>
      <c r="CW21" s="537">
        <f t="shared" si="16"/>
        <v>0</v>
      </c>
      <c r="CX21" s="537">
        <f t="shared" si="16"/>
        <v>0</v>
      </c>
      <c r="CY21" s="552">
        <f t="shared" si="16"/>
        <v>0</v>
      </c>
      <c r="CZ21" s="553">
        <f t="shared" si="16"/>
        <v>0</v>
      </c>
      <c r="DA21" s="553">
        <f t="shared" si="16"/>
        <v>0</v>
      </c>
      <c r="DB21" s="553">
        <f t="shared" si="16"/>
        <v>0</v>
      </c>
      <c r="DC21" s="553">
        <f t="shared" si="16"/>
        <v>0</v>
      </c>
      <c r="DD21" s="553">
        <f t="shared" si="16"/>
        <v>0</v>
      </c>
      <c r="DE21" s="553">
        <f t="shared" si="16"/>
        <v>0</v>
      </c>
      <c r="DF21" s="553">
        <f t="shared" si="16"/>
        <v>0</v>
      </c>
      <c r="DG21" s="553">
        <f t="shared" si="16"/>
        <v>0</v>
      </c>
      <c r="DH21" s="553">
        <f t="shared" si="16"/>
        <v>0</v>
      </c>
      <c r="DI21" s="553">
        <f t="shared" si="16"/>
        <v>0</v>
      </c>
      <c r="DJ21" s="553">
        <f t="shared" si="16"/>
        <v>0</v>
      </c>
      <c r="DK21" s="553">
        <f t="shared" si="16"/>
        <v>0</v>
      </c>
      <c r="DL21" s="553">
        <f t="shared" si="16"/>
        <v>0</v>
      </c>
      <c r="DM21" s="553">
        <f t="shared" si="16"/>
        <v>0</v>
      </c>
      <c r="DN21" s="553">
        <f t="shared" si="16"/>
        <v>0</v>
      </c>
      <c r="DO21" s="553">
        <f t="shared" si="16"/>
        <v>0</v>
      </c>
      <c r="DP21" s="553">
        <f t="shared" ref="DP21:DW21" si="17">SUMIF($C:$C,"58.3x",DP:DP)</f>
        <v>0</v>
      </c>
      <c r="DQ21" s="553">
        <f t="shared" si="17"/>
        <v>0</v>
      </c>
      <c r="DR21" s="553">
        <f t="shared" si="17"/>
        <v>0</v>
      </c>
      <c r="DS21" s="553">
        <f t="shared" si="17"/>
        <v>0</v>
      </c>
      <c r="DT21" s="553">
        <f t="shared" si="17"/>
        <v>0</v>
      </c>
      <c r="DU21" s="553">
        <f t="shared" si="17"/>
        <v>0</v>
      </c>
      <c r="DV21" s="553">
        <f t="shared" si="17"/>
        <v>0</v>
      </c>
      <c r="DW21" s="614">
        <f t="shared" si="17"/>
        <v>0</v>
      </c>
    </row>
    <row r="22" spans="2:127" ht="25.5" x14ac:dyDescent="0.2">
      <c r="B22" s="555" t="s">
        <v>488</v>
      </c>
      <c r="C22" s="556" t="s">
        <v>840</v>
      </c>
      <c r="D22" s="557" t="s">
        <v>792</v>
      </c>
      <c r="E22" s="558" t="s">
        <v>551</v>
      </c>
      <c r="F22" s="559" t="s">
        <v>791</v>
      </c>
      <c r="G22" s="560" t="s">
        <v>59</v>
      </c>
      <c r="H22" s="561" t="s">
        <v>490</v>
      </c>
      <c r="I22" s="561">
        <f>MAX(X22:AV22)</f>
        <v>30</v>
      </c>
      <c r="J22" s="561">
        <f>SUMPRODUCT($X$2:$CY$2,$X22:$CY22)*365</f>
        <v>261233.47514465122</v>
      </c>
      <c r="K22" s="561">
        <f>SUMPRODUCT($X$2:$CY$2,$X23:$CY23)+SUMPRODUCT($X$2:$CY$2,$X24:$CY24)+SUMPRODUCT($X$2:$CY$2,$X25:$CY25)</f>
        <v>135621.48953889814</v>
      </c>
      <c r="L22" s="561">
        <f>SUMPRODUCT($X$2:$CY$2,$X26:$CY26) +SUMPRODUCT($X$2:$CY$2,$X27:$CY27)</f>
        <v>33018.00270321437</v>
      </c>
      <c r="M22" s="561">
        <f>SUMPRODUCT($X$2:$CY$2,$X28:$CY28)</f>
        <v>0</v>
      </c>
      <c r="N22" s="561">
        <f>SUMPRODUCT($X$2:$CY$2,$X31:$CY31) +SUMPRODUCT($X$2:$CY$2,$X32:$CY32)</f>
        <v>1642.1699115302108</v>
      </c>
      <c r="O22" s="561">
        <f>SUMPRODUCT($X$2:$CY$2,$X29:$CY29) +SUMPRODUCT($X$2:$CY$2,$X30:$CY30) +SUMPRODUCT($X$2:$CY$2,$X33:$CY33)</f>
        <v>224.64228247917166</v>
      </c>
      <c r="P22" s="561">
        <f>SUM(K22:O22)</f>
        <v>170506.30443612192</v>
      </c>
      <c r="Q22" s="561">
        <f>(SUM(K22:M22)*100000)/(J22*1000)</f>
        <v>64.555085120210109</v>
      </c>
      <c r="R22" s="562">
        <f>(P22*100000)/(J22*1000)</f>
        <v>65.269699582608425</v>
      </c>
      <c r="S22" s="563">
        <v>3</v>
      </c>
      <c r="T22" s="564">
        <v>3</v>
      </c>
      <c r="U22" s="565" t="s">
        <v>491</v>
      </c>
      <c r="V22" s="566" t="s">
        <v>124</v>
      </c>
      <c r="W22" s="567" t="s">
        <v>75</v>
      </c>
      <c r="X22" s="559">
        <v>0</v>
      </c>
      <c r="Y22" s="559">
        <v>0</v>
      </c>
      <c r="Z22" s="559">
        <v>0</v>
      </c>
      <c r="AA22" s="559">
        <v>0</v>
      </c>
      <c r="AB22" s="559">
        <v>0</v>
      </c>
      <c r="AC22" s="559">
        <v>30</v>
      </c>
      <c r="AD22" s="559">
        <v>30</v>
      </c>
      <c r="AE22" s="559">
        <v>30</v>
      </c>
      <c r="AF22" s="559">
        <v>30</v>
      </c>
      <c r="AG22" s="559">
        <v>30</v>
      </c>
      <c r="AH22" s="559">
        <v>30</v>
      </c>
      <c r="AI22" s="559">
        <v>30</v>
      </c>
      <c r="AJ22" s="559">
        <v>30</v>
      </c>
      <c r="AK22" s="559">
        <v>30</v>
      </c>
      <c r="AL22" s="559">
        <v>30</v>
      </c>
      <c r="AM22" s="559">
        <v>30</v>
      </c>
      <c r="AN22" s="559">
        <v>30</v>
      </c>
      <c r="AO22" s="559">
        <v>30</v>
      </c>
      <c r="AP22" s="559">
        <v>30</v>
      </c>
      <c r="AQ22" s="559">
        <v>30</v>
      </c>
      <c r="AR22" s="559">
        <v>30</v>
      </c>
      <c r="AS22" s="559">
        <v>30</v>
      </c>
      <c r="AT22" s="559">
        <v>30</v>
      </c>
      <c r="AU22" s="559">
        <v>30</v>
      </c>
      <c r="AV22" s="559">
        <v>30</v>
      </c>
      <c r="AW22" s="559">
        <v>30</v>
      </c>
      <c r="AX22" s="559">
        <v>30</v>
      </c>
      <c r="AY22" s="559">
        <v>30</v>
      </c>
      <c r="AZ22" s="559">
        <v>30</v>
      </c>
      <c r="BA22" s="559">
        <v>30</v>
      </c>
      <c r="BB22" s="559">
        <v>30</v>
      </c>
      <c r="BC22" s="559">
        <v>30</v>
      </c>
      <c r="BD22" s="559">
        <v>30</v>
      </c>
      <c r="BE22" s="559">
        <v>30</v>
      </c>
      <c r="BF22" s="559">
        <v>30</v>
      </c>
      <c r="BG22" s="559">
        <v>30</v>
      </c>
      <c r="BH22" s="559">
        <v>30</v>
      </c>
      <c r="BI22" s="559">
        <v>30</v>
      </c>
      <c r="BJ22" s="559">
        <v>30</v>
      </c>
      <c r="BK22" s="559">
        <v>30</v>
      </c>
      <c r="BL22" s="559">
        <v>30</v>
      </c>
      <c r="BM22" s="559">
        <v>30</v>
      </c>
      <c r="BN22" s="559">
        <v>30</v>
      </c>
      <c r="BO22" s="559">
        <v>30</v>
      </c>
      <c r="BP22" s="559">
        <v>30</v>
      </c>
      <c r="BQ22" s="559">
        <v>30</v>
      </c>
      <c r="BR22" s="559">
        <v>30</v>
      </c>
      <c r="BS22" s="559">
        <v>30</v>
      </c>
      <c r="BT22" s="559">
        <v>30</v>
      </c>
      <c r="BU22" s="559">
        <v>30</v>
      </c>
      <c r="BV22" s="559">
        <v>30</v>
      </c>
      <c r="BW22" s="559">
        <v>30</v>
      </c>
      <c r="BX22" s="559">
        <v>30</v>
      </c>
      <c r="BY22" s="559">
        <v>30</v>
      </c>
      <c r="BZ22" s="559">
        <v>30</v>
      </c>
      <c r="CA22" s="559">
        <v>30</v>
      </c>
      <c r="CB22" s="559">
        <v>30</v>
      </c>
      <c r="CC22" s="559">
        <v>30</v>
      </c>
      <c r="CD22" s="559">
        <v>30</v>
      </c>
      <c r="CE22" s="568">
        <v>30</v>
      </c>
      <c r="CF22" s="568">
        <v>30</v>
      </c>
      <c r="CG22" s="568">
        <v>30</v>
      </c>
      <c r="CH22" s="568">
        <v>30</v>
      </c>
      <c r="CI22" s="568">
        <v>30</v>
      </c>
      <c r="CJ22" s="568">
        <v>30</v>
      </c>
      <c r="CK22" s="568">
        <v>30</v>
      </c>
      <c r="CL22" s="568">
        <v>30</v>
      </c>
      <c r="CM22" s="568">
        <v>30</v>
      </c>
      <c r="CN22" s="568">
        <v>30</v>
      </c>
      <c r="CO22" s="568">
        <v>30</v>
      </c>
      <c r="CP22" s="568">
        <v>30</v>
      </c>
      <c r="CQ22" s="568">
        <v>30</v>
      </c>
      <c r="CR22" s="568">
        <v>30</v>
      </c>
      <c r="CS22" s="568">
        <v>30</v>
      </c>
      <c r="CT22" s="568">
        <v>30</v>
      </c>
      <c r="CU22" s="568">
        <v>30</v>
      </c>
      <c r="CV22" s="568">
        <v>30</v>
      </c>
      <c r="CW22" s="568">
        <v>30</v>
      </c>
      <c r="CX22" s="568">
        <v>30</v>
      </c>
      <c r="CY22" s="569">
        <v>30</v>
      </c>
      <c r="CZ22" s="570">
        <v>0</v>
      </c>
      <c r="DA22" s="571">
        <v>0</v>
      </c>
      <c r="DB22" s="571">
        <v>0</v>
      </c>
      <c r="DC22" s="571">
        <v>0</v>
      </c>
      <c r="DD22" s="571">
        <v>0</v>
      </c>
      <c r="DE22" s="571">
        <v>0</v>
      </c>
      <c r="DF22" s="571">
        <v>0</v>
      </c>
      <c r="DG22" s="571">
        <v>0</v>
      </c>
      <c r="DH22" s="571">
        <v>0</v>
      </c>
      <c r="DI22" s="571">
        <v>0</v>
      </c>
      <c r="DJ22" s="571">
        <v>0</v>
      </c>
      <c r="DK22" s="571">
        <v>0</v>
      </c>
      <c r="DL22" s="571">
        <v>0</v>
      </c>
      <c r="DM22" s="571">
        <v>0</v>
      </c>
      <c r="DN22" s="571">
        <v>0</v>
      </c>
      <c r="DO22" s="571">
        <v>0</v>
      </c>
      <c r="DP22" s="571">
        <v>0</v>
      </c>
      <c r="DQ22" s="571">
        <v>0</v>
      </c>
      <c r="DR22" s="571">
        <v>0</v>
      </c>
      <c r="DS22" s="571">
        <v>0</v>
      </c>
      <c r="DT22" s="571">
        <v>0</v>
      </c>
      <c r="DU22" s="571">
        <v>0</v>
      </c>
      <c r="DV22" s="571">
        <v>0</v>
      </c>
      <c r="DW22" s="572">
        <v>0</v>
      </c>
    </row>
    <row r="23" spans="2:127" x14ac:dyDescent="0.2">
      <c r="B23" s="573"/>
      <c r="C23" s="574"/>
      <c r="D23" s="575"/>
      <c r="E23" s="576"/>
      <c r="F23" s="576"/>
      <c r="G23" s="575"/>
      <c r="H23" s="576"/>
      <c r="I23" s="576"/>
      <c r="J23" s="576"/>
      <c r="K23" s="576"/>
      <c r="L23" s="576"/>
      <c r="M23" s="576"/>
      <c r="N23" s="576"/>
      <c r="O23" s="576"/>
      <c r="P23" s="576"/>
      <c r="Q23" s="576"/>
      <c r="R23" s="577"/>
      <c r="S23" s="576"/>
      <c r="T23" s="576"/>
      <c r="U23" s="578" t="s">
        <v>492</v>
      </c>
      <c r="V23" s="566" t="s">
        <v>124</v>
      </c>
      <c r="W23" s="567" t="s">
        <v>493</v>
      </c>
      <c r="X23" s="559">
        <v>8106.0000000000009</v>
      </c>
      <c r="Y23" s="559">
        <v>9264</v>
      </c>
      <c r="Z23" s="559">
        <v>11580</v>
      </c>
      <c r="AA23" s="559">
        <v>46320</v>
      </c>
      <c r="AB23" s="559">
        <v>40530</v>
      </c>
      <c r="AC23" s="559">
        <v>0</v>
      </c>
      <c r="AD23" s="559">
        <v>0</v>
      </c>
      <c r="AE23" s="559">
        <v>0</v>
      </c>
      <c r="AF23" s="559">
        <v>0</v>
      </c>
      <c r="AG23" s="559">
        <v>0</v>
      </c>
      <c r="AH23" s="559">
        <v>0</v>
      </c>
      <c r="AI23" s="559">
        <v>0</v>
      </c>
      <c r="AJ23" s="559">
        <v>0</v>
      </c>
      <c r="AK23" s="559">
        <v>0</v>
      </c>
      <c r="AL23" s="559">
        <v>0</v>
      </c>
      <c r="AM23" s="559">
        <v>0</v>
      </c>
      <c r="AN23" s="559">
        <v>0</v>
      </c>
      <c r="AO23" s="559">
        <v>0</v>
      </c>
      <c r="AP23" s="559">
        <v>0</v>
      </c>
      <c r="AQ23" s="559">
        <v>0</v>
      </c>
      <c r="AR23" s="559">
        <v>2109.8000000000002</v>
      </c>
      <c r="AS23" s="559">
        <v>2411.1999999999998</v>
      </c>
      <c r="AT23" s="559">
        <v>3014</v>
      </c>
      <c r="AU23" s="559">
        <v>12056</v>
      </c>
      <c r="AV23" s="559">
        <v>10549</v>
      </c>
      <c r="AW23" s="559">
        <v>0</v>
      </c>
      <c r="AX23" s="559">
        <v>0</v>
      </c>
      <c r="AY23" s="559">
        <v>0</v>
      </c>
      <c r="AZ23" s="559">
        <v>0</v>
      </c>
      <c r="BA23" s="559">
        <v>0</v>
      </c>
      <c r="BB23" s="559">
        <v>0</v>
      </c>
      <c r="BC23" s="559">
        <v>0</v>
      </c>
      <c r="BD23" s="559">
        <v>0</v>
      </c>
      <c r="BE23" s="559">
        <v>0</v>
      </c>
      <c r="BF23" s="559">
        <v>0</v>
      </c>
      <c r="BG23" s="559">
        <v>0</v>
      </c>
      <c r="BH23" s="559">
        <v>0</v>
      </c>
      <c r="BI23" s="559">
        <v>0</v>
      </c>
      <c r="BJ23" s="559">
        <v>0</v>
      </c>
      <c r="BK23" s="559">
        <v>0</v>
      </c>
      <c r="BL23" s="559">
        <v>2109.8000000000002</v>
      </c>
      <c r="BM23" s="559">
        <v>2411.1999999999998</v>
      </c>
      <c r="BN23" s="559">
        <v>3014</v>
      </c>
      <c r="BO23" s="559">
        <v>12056</v>
      </c>
      <c r="BP23" s="559">
        <v>10549</v>
      </c>
      <c r="BQ23" s="559">
        <v>0</v>
      </c>
      <c r="BR23" s="559">
        <v>0</v>
      </c>
      <c r="BS23" s="559">
        <v>0</v>
      </c>
      <c r="BT23" s="559">
        <v>0</v>
      </c>
      <c r="BU23" s="559">
        <v>0</v>
      </c>
      <c r="BV23" s="559">
        <v>0</v>
      </c>
      <c r="BW23" s="559">
        <v>0</v>
      </c>
      <c r="BX23" s="559">
        <v>0</v>
      </c>
      <c r="BY23" s="559">
        <v>0</v>
      </c>
      <c r="BZ23" s="559">
        <v>0</v>
      </c>
      <c r="CA23" s="559">
        <v>0</v>
      </c>
      <c r="CB23" s="559">
        <v>0</v>
      </c>
      <c r="CC23" s="559">
        <v>0</v>
      </c>
      <c r="CD23" s="559">
        <v>0</v>
      </c>
      <c r="CE23" s="568">
        <v>0</v>
      </c>
      <c r="CF23" s="568">
        <v>4931.5</v>
      </c>
      <c r="CG23" s="568">
        <v>5636</v>
      </c>
      <c r="CH23" s="568">
        <v>7045</v>
      </c>
      <c r="CI23" s="568">
        <v>28180</v>
      </c>
      <c r="CJ23" s="568">
        <v>24657.5</v>
      </c>
      <c r="CK23" s="568">
        <v>0</v>
      </c>
      <c r="CL23" s="568">
        <v>0</v>
      </c>
      <c r="CM23" s="568">
        <v>0</v>
      </c>
      <c r="CN23" s="568">
        <v>0</v>
      </c>
      <c r="CO23" s="568">
        <v>0</v>
      </c>
      <c r="CP23" s="568">
        <v>0</v>
      </c>
      <c r="CQ23" s="568">
        <v>0</v>
      </c>
      <c r="CR23" s="568">
        <v>0</v>
      </c>
      <c r="CS23" s="568">
        <v>0</v>
      </c>
      <c r="CT23" s="568">
        <v>0</v>
      </c>
      <c r="CU23" s="568">
        <v>0</v>
      </c>
      <c r="CV23" s="568">
        <v>0</v>
      </c>
      <c r="CW23" s="568">
        <v>0</v>
      </c>
      <c r="CX23" s="568">
        <v>0</v>
      </c>
      <c r="CY23" s="569">
        <v>0</v>
      </c>
      <c r="CZ23" s="570">
        <v>0</v>
      </c>
      <c r="DA23" s="571">
        <v>0</v>
      </c>
      <c r="DB23" s="571">
        <v>0</v>
      </c>
      <c r="DC23" s="571">
        <v>0</v>
      </c>
      <c r="DD23" s="571">
        <v>0</v>
      </c>
      <c r="DE23" s="571">
        <v>0</v>
      </c>
      <c r="DF23" s="571">
        <v>0</v>
      </c>
      <c r="DG23" s="571">
        <v>0</v>
      </c>
      <c r="DH23" s="571">
        <v>0</v>
      </c>
      <c r="DI23" s="571">
        <v>0</v>
      </c>
      <c r="DJ23" s="571">
        <v>0</v>
      </c>
      <c r="DK23" s="571">
        <v>0</v>
      </c>
      <c r="DL23" s="571">
        <v>0</v>
      </c>
      <c r="DM23" s="571">
        <v>0</v>
      </c>
      <c r="DN23" s="571">
        <v>0</v>
      </c>
      <c r="DO23" s="571">
        <v>0</v>
      </c>
      <c r="DP23" s="571">
        <v>0</v>
      </c>
      <c r="DQ23" s="571">
        <v>0</v>
      </c>
      <c r="DR23" s="571">
        <v>0</v>
      </c>
      <c r="DS23" s="571">
        <v>0</v>
      </c>
      <c r="DT23" s="571">
        <v>0</v>
      </c>
      <c r="DU23" s="571">
        <v>0</v>
      </c>
      <c r="DV23" s="571">
        <v>0</v>
      </c>
      <c r="DW23" s="572">
        <v>0</v>
      </c>
    </row>
    <row r="24" spans="2:127" x14ac:dyDescent="0.2">
      <c r="B24" s="579"/>
      <c r="C24" s="580"/>
      <c r="D24" s="581"/>
      <c r="E24" s="581"/>
      <c r="F24" s="581"/>
      <c r="G24" s="581"/>
      <c r="H24" s="581"/>
      <c r="I24" s="582"/>
      <c r="J24" s="582"/>
      <c r="K24" s="582"/>
      <c r="L24" s="582"/>
      <c r="M24" s="582"/>
      <c r="N24" s="582"/>
      <c r="O24" s="582"/>
      <c r="P24" s="582"/>
      <c r="Q24" s="582"/>
      <c r="R24" s="583"/>
      <c r="S24" s="582"/>
      <c r="T24" s="582"/>
      <c r="U24" s="578" t="s">
        <v>494</v>
      </c>
      <c r="V24" s="566" t="s">
        <v>124</v>
      </c>
      <c r="W24" s="567" t="s">
        <v>493</v>
      </c>
      <c r="X24" s="559">
        <v>0</v>
      </c>
      <c r="Y24" s="559">
        <v>0</v>
      </c>
      <c r="Z24" s="559">
        <v>0</v>
      </c>
      <c r="AA24" s="559">
        <v>0</v>
      </c>
      <c r="AB24" s="559">
        <v>0</v>
      </c>
      <c r="AC24" s="559">
        <v>0</v>
      </c>
      <c r="AD24" s="559">
        <v>0</v>
      </c>
      <c r="AE24" s="559">
        <v>0</v>
      </c>
      <c r="AF24" s="559">
        <v>0</v>
      </c>
      <c r="AG24" s="559">
        <v>0</v>
      </c>
      <c r="AH24" s="559">
        <v>0</v>
      </c>
      <c r="AI24" s="559">
        <v>0</v>
      </c>
      <c r="AJ24" s="559">
        <v>0</v>
      </c>
      <c r="AK24" s="559">
        <v>0</v>
      </c>
      <c r="AL24" s="559">
        <v>0</v>
      </c>
      <c r="AM24" s="559">
        <v>0</v>
      </c>
      <c r="AN24" s="559">
        <v>0</v>
      </c>
      <c r="AO24" s="559">
        <v>0</v>
      </c>
      <c r="AP24" s="559">
        <v>0</v>
      </c>
      <c r="AQ24" s="559">
        <v>0</v>
      </c>
      <c r="AR24" s="559">
        <v>0</v>
      </c>
      <c r="AS24" s="559">
        <v>0</v>
      </c>
      <c r="AT24" s="559">
        <v>0</v>
      </c>
      <c r="AU24" s="559">
        <v>0</v>
      </c>
      <c r="AV24" s="559">
        <v>0</v>
      </c>
      <c r="AW24" s="559">
        <v>0</v>
      </c>
      <c r="AX24" s="559">
        <v>0</v>
      </c>
      <c r="AY24" s="559">
        <v>0</v>
      </c>
      <c r="AZ24" s="559">
        <v>0</v>
      </c>
      <c r="BA24" s="559">
        <v>0</v>
      </c>
      <c r="BB24" s="559">
        <v>0</v>
      </c>
      <c r="BC24" s="559">
        <v>0</v>
      </c>
      <c r="BD24" s="559">
        <v>0</v>
      </c>
      <c r="BE24" s="559">
        <v>0</v>
      </c>
      <c r="BF24" s="559">
        <v>0</v>
      </c>
      <c r="BG24" s="559">
        <v>0</v>
      </c>
      <c r="BH24" s="559">
        <v>0</v>
      </c>
      <c r="BI24" s="559">
        <v>0</v>
      </c>
      <c r="BJ24" s="559">
        <v>0</v>
      </c>
      <c r="BK24" s="559">
        <v>0</v>
      </c>
      <c r="BL24" s="559">
        <v>0</v>
      </c>
      <c r="BM24" s="559">
        <v>0</v>
      </c>
      <c r="BN24" s="559">
        <v>0</v>
      </c>
      <c r="BO24" s="559">
        <v>0</v>
      </c>
      <c r="BP24" s="559">
        <v>0</v>
      </c>
      <c r="BQ24" s="559">
        <v>0</v>
      </c>
      <c r="BR24" s="559">
        <v>0</v>
      </c>
      <c r="BS24" s="559">
        <v>0</v>
      </c>
      <c r="BT24" s="559">
        <v>0</v>
      </c>
      <c r="BU24" s="559">
        <v>0</v>
      </c>
      <c r="BV24" s="559">
        <v>0</v>
      </c>
      <c r="BW24" s="559">
        <v>0</v>
      </c>
      <c r="BX24" s="559">
        <v>0</v>
      </c>
      <c r="BY24" s="559">
        <v>0</v>
      </c>
      <c r="BZ24" s="559">
        <v>0</v>
      </c>
      <c r="CA24" s="559">
        <v>0</v>
      </c>
      <c r="CB24" s="559">
        <v>0</v>
      </c>
      <c r="CC24" s="559">
        <v>0</v>
      </c>
      <c r="CD24" s="559">
        <v>0</v>
      </c>
      <c r="CE24" s="568">
        <v>0</v>
      </c>
      <c r="CF24" s="568">
        <v>0</v>
      </c>
      <c r="CG24" s="568">
        <v>0</v>
      </c>
      <c r="CH24" s="568">
        <v>0</v>
      </c>
      <c r="CI24" s="568">
        <v>0</v>
      </c>
      <c r="CJ24" s="568">
        <v>0</v>
      </c>
      <c r="CK24" s="568">
        <v>0</v>
      </c>
      <c r="CL24" s="568">
        <v>0</v>
      </c>
      <c r="CM24" s="568">
        <v>0</v>
      </c>
      <c r="CN24" s="568">
        <v>0</v>
      </c>
      <c r="CO24" s="568">
        <v>0</v>
      </c>
      <c r="CP24" s="568">
        <v>0</v>
      </c>
      <c r="CQ24" s="568">
        <v>0</v>
      </c>
      <c r="CR24" s="568">
        <v>0</v>
      </c>
      <c r="CS24" s="568">
        <v>0</v>
      </c>
      <c r="CT24" s="568">
        <v>0</v>
      </c>
      <c r="CU24" s="568">
        <v>0</v>
      </c>
      <c r="CV24" s="568">
        <v>0</v>
      </c>
      <c r="CW24" s="568">
        <v>0</v>
      </c>
      <c r="CX24" s="568">
        <v>0</v>
      </c>
      <c r="CY24" s="569">
        <v>0</v>
      </c>
      <c r="CZ24" s="570">
        <v>0</v>
      </c>
      <c r="DA24" s="571">
        <v>0</v>
      </c>
      <c r="DB24" s="571">
        <v>0</v>
      </c>
      <c r="DC24" s="571">
        <v>0</v>
      </c>
      <c r="DD24" s="571">
        <v>0</v>
      </c>
      <c r="DE24" s="571">
        <v>0</v>
      </c>
      <c r="DF24" s="571">
        <v>0</v>
      </c>
      <c r="DG24" s="571">
        <v>0</v>
      </c>
      <c r="DH24" s="571">
        <v>0</v>
      </c>
      <c r="DI24" s="571">
        <v>0</v>
      </c>
      <c r="DJ24" s="571">
        <v>0</v>
      </c>
      <c r="DK24" s="571">
        <v>0</v>
      </c>
      <c r="DL24" s="571">
        <v>0</v>
      </c>
      <c r="DM24" s="571">
        <v>0</v>
      </c>
      <c r="DN24" s="571">
        <v>0</v>
      </c>
      <c r="DO24" s="571">
        <v>0</v>
      </c>
      <c r="DP24" s="571">
        <v>0</v>
      </c>
      <c r="DQ24" s="571">
        <v>0</v>
      </c>
      <c r="DR24" s="571">
        <v>0</v>
      </c>
      <c r="DS24" s="571">
        <v>0</v>
      </c>
      <c r="DT24" s="571">
        <v>0</v>
      </c>
      <c r="DU24" s="571">
        <v>0</v>
      </c>
      <c r="DV24" s="571">
        <v>0</v>
      </c>
      <c r="DW24" s="572">
        <v>0</v>
      </c>
    </row>
    <row r="25" spans="2:127" x14ac:dyDescent="0.2">
      <c r="B25" s="579"/>
      <c r="C25" s="580"/>
      <c r="D25" s="581"/>
      <c r="E25" s="581"/>
      <c r="F25" s="581"/>
      <c r="G25" s="581"/>
      <c r="H25" s="581"/>
      <c r="I25" s="582"/>
      <c r="J25" s="582"/>
      <c r="K25" s="582"/>
      <c r="L25" s="582"/>
      <c r="M25" s="582"/>
      <c r="N25" s="582"/>
      <c r="O25" s="582"/>
      <c r="P25" s="582"/>
      <c r="Q25" s="582"/>
      <c r="R25" s="583"/>
      <c r="S25" s="582"/>
      <c r="T25" s="582"/>
      <c r="U25" s="578" t="s">
        <v>793</v>
      </c>
      <c r="V25" s="566" t="s">
        <v>124</v>
      </c>
      <c r="W25" s="567" t="s">
        <v>493</v>
      </c>
      <c r="X25" s="559">
        <v>0</v>
      </c>
      <c r="Y25" s="559">
        <v>0</v>
      </c>
      <c r="Z25" s="559">
        <v>0</v>
      </c>
      <c r="AA25" s="559">
        <v>0</v>
      </c>
      <c r="AB25" s="559">
        <v>0</v>
      </c>
      <c r="AC25" s="559">
        <v>0</v>
      </c>
      <c r="AD25" s="559">
        <v>0</v>
      </c>
      <c r="AE25" s="559">
        <v>0</v>
      </c>
      <c r="AF25" s="559">
        <v>0</v>
      </c>
      <c r="AG25" s="559">
        <v>0</v>
      </c>
      <c r="AH25" s="559">
        <v>0</v>
      </c>
      <c r="AI25" s="559">
        <v>0</v>
      </c>
      <c r="AJ25" s="559">
        <v>0</v>
      </c>
      <c r="AK25" s="559">
        <v>0</v>
      </c>
      <c r="AL25" s="559">
        <v>0</v>
      </c>
      <c r="AM25" s="559">
        <v>0</v>
      </c>
      <c r="AN25" s="559">
        <v>0</v>
      </c>
      <c r="AO25" s="559">
        <v>0</v>
      </c>
      <c r="AP25" s="559">
        <v>0</v>
      </c>
      <c r="AQ25" s="559">
        <v>0</v>
      </c>
      <c r="AR25" s="559">
        <v>0</v>
      </c>
      <c r="AS25" s="559">
        <v>0</v>
      </c>
      <c r="AT25" s="559">
        <v>0</v>
      </c>
      <c r="AU25" s="559">
        <v>0</v>
      </c>
      <c r="AV25" s="559">
        <v>0</v>
      </c>
      <c r="AW25" s="559">
        <v>0</v>
      </c>
      <c r="AX25" s="559">
        <v>0</v>
      </c>
      <c r="AY25" s="559">
        <v>0</v>
      </c>
      <c r="AZ25" s="559">
        <v>0</v>
      </c>
      <c r="BA25" s="559">
        <v>0</v>
      </c>
      <c r="BB25" s="559">
        <v>0</v>
      </c>
      <c r="BC25" s="559">
        <v>0</v>
      </c>
      <c r="BD25" s="559">
        <v>0</v>
      </c>
      <c r="BE25" s="559">
        <v>0</v>
      </c>
      <c r="BF25" s="559">
        <v>0</v>
      </c>
      <c r="BG25" s="559">
        <v>0</v>
      </c>
      <c r="BH25" s="559">
        <v>0</v>
      </c>
      <c r="BI25" s="559">
        <v>0</v>
      </c>
      <c r="BJ25" s="559">
        <v>0</v>
      </c>
      <c r="BK25" s="559">
        <v>0</v>
      </c>
      <c r="BL25" s="559">
        <v>0</v>
      </c>
      <c r="BM25" s="559">
        <v>0</v>
      </c>
      <c r="BN25" s="559">
        <v>0</v>
      </c>
      <c r="BO25" s="559">
        <v>0</v>
      </c>
      <c r="BP25" s="559">
        <v>0</v>
      </c>
      <c r="BQ25" s="559">
        <v>0</v>
      </c>
      <c r="BR25" s="559">
        <v>0</v>
      </c>
      <c r="BS25" s="559">
        <v>0</v>
      </c>
      <c r="BT25" s="559">
        <v>0</v>
      </c>
      <c r="BU25" s="559">
        <v>0</v>
      </c>
      <c r="BV25" s="559">
        <v>0</v>
      </c>
      <c r="BW25" s="559">
        <v>0</v>
      </c>
      <c r="BX25" s="559">
        <v>0</v>
      </c>
      <c r="BY25" s="559">
        <v>0</v>
      </c>
      <c r="BZ25" s="559">
        <v>0</v>
      </c>
      <c r="CA25" s="559">
        <v>0</v>
      </c>
      <c r="CB25" s="559">
        <v>0</v>
      </c>
      <c r="CC25" s="559">
        <v>0</v>
      </c>
      <c r="CD25" s="559">
        <v>0</v>
      </c>
      <c r="CE25" s="559">
        <v>0</v>
      </c>
      <c r="CF25" s="559">
        <v>0</v>
      </c>
      <c r="CG25" s="559">
        <v>0</v>
      </c>
      <c r="CH25" s="559">
        <v>0</v>
      </c>
      <c r="CI25" s="559">
        <v>0</v>
      </c>
      <c r="CJ25" s="559">
        <v>0</v>
      </c>
      <c r="CK25" s="559">
        <v>0</v>
      </c>
      <c r="CL25" s="559">
        <v>0</v>
      </c>
      <c r="CM25" s="559">
        <v>0</v>
      </c>
      <c r="CN25" s="559">
        <v>0</v>
      </c>
      <c r="CO25" s="559">
        <v>0</v>
      </c>
      <c r="CP25" s="559">
        <v>0</v>
      </c>
      <c r="CQ25" s="559">
        <v>0</v>
      </c>
      <c r="CR25" s="559">
        <v>0</v>
      </c>
      <c r="CS25" s="559">
        <v>0</v>
      </c>
      <c r="CT25" s="559">
        <v>0</v>
      </c>
      <c r="CU25" s="559">
        <v>0</v>
      </c>
      <c r="CV25" s="559">
        <v>0</v>
      </c>
      <c r="CW25" s="559">
        <v>0</v>
      </c>
      <c r="CX25" s="559">
        <v>0</v>
      </c>
      <c r="CY25" s="559">
        <v>0</v>
      </c>
      <c r="CZ25" s="570">
        <v>0</v>
      </c>
      <c r="DA25" s="571">
        <v>0</v>
      </c>
      <c r="DB25" s="571">
        <v>0</v>
      </c>
      <c r="DC25" s="571">
        <v>0</v>
      </c>
      <c r="DD25" s="571">
        <v>0</v>
      </c>
      <c r="DE25" s="571">
        <v>0</v>
      </c>
      <c r="DF25" s="571">
        <v>0</v>
      </c>
      <c r="DG25" s="571">
        <v>0</v>
      </c>
      <c r="DH25" s="571">
        <v>0</v>
      </c>
      <c r="DI25" s="571">
        <v>0</v>
      </c>
      <c r="DJ25" s="571">
        <v>0</v>
      </c>
      <c r="DK25" s="571">
        <v>0</v>
      </c>
      <c r="DL25" s="571">
        <v>0</v>
      </c>
      <c r="DM25" s="571">
        <v>0</v>
      </c>
      <c r="DN25" s="571">
        <v>0</v>
      </c>
      <c r="DO25" s="571">
        <v>0</v>
      </c>
      <c r="DP25" s="571">
        <v>0</v>
      </c>
      <c r="DQ25" s="571">
        <v>0</v>
      </c>
      <c r="DR25" s="571">
        <v>0</v>
      </c>
      <c r="DS25" s="571">
        <v>0</v>
      </c>
      <c r="DT25" s="571">
        <v>0</v>
      </c>
      <c r="DU25" s="571">
        <v>0</v>
      </c>
      <c r="DV25" s="571">
        <v>0</v>
      </c>
      <c r="DW25" s="572">
        <v>0</v>
      </c>
    </row>
    <row r="26" spans="2:127" x14ac:dyDescent="0.2">
      <c r="B26" s="585"/>
      <c r="C26" s="586"/>
      <c r="D26" s="587"/>
      <c r="E26" s="587"/>
      <c r="F26" s="587"/>
      <c r="G26" s="587"/>
      <c r="H26" s="587"/>
      <c r="I26" s="588"/>
      <c r="J26" s="588"/>
      <c r="K26" s="588"/>
      <c r="L26" s="588"/>
      <c r="M26" s="588"/>
      <c r="N26" s="588"/>
      <c r="O26" s="588"/>
      <c r="P26" s="588"/>
      <c r="Q26" s="588"/>
      <c r="R26" s="589"/>
      <c r="S26" s="588"/>
      <c r="T26" s="588"/>
      <c r="U26" s="578" t="s">
        <v>495</v>
      </c>
      <c r="V26" s="566" t="s">
        <v>124</v>
      </c>
      <c r="W26" s="590" t="s">
        <v>493</v>
      </c>
      <c r="X26" s="559">
        <v>0</v>
      </c>
      <c r="Y26" s="559">
        <v>0</v>
      </c>
      <c r="Z26" s="559">
        <v>0</v>
      </c>
      <c r="AA26" s="559">
        <v>0</v>
      </c>
      <c r="AB26" s="559">
        <v>0</v>
      </c>
      <c r="AC26" s="559">
        <v>435</v>
      </c>
      <c r="AD26" s="559">
        <v>435</v>
      </c>
      <c r="AE26" s="559">
        <v>435</v>
      </c>
      <c r="AF26" s="559">
        <v>435</v>
      </c>
      <c r="AG26" s="559">
        <v>435</v>
      </c>
      <c r="AH26" s="559">
        <v>435</v>
      </c>
      <c r="AI26" s="559">
        <v>435</v>
      </c>
      <c r="AJ26" s="559">
        <v>435</v>
      </c>
      <c r="AK26" s="559">
        <v>435</v>
      </c>
      <c r="AL26" s="559">
        <v>435</v>
      </c>
      <c r="AM26" s="559">
        <v>435</v>
      </c>
      <c r="AN26" s="559">
        <v>435</v>
      </c>
      <c r="AO26" s="559">
        <v>435</v>
      </c>
      <c r="AP26" s="559">
        <v>435</v>
      </c>
      <c r="AQ26" s="559">
        <v>435</v>
      </c>
      <c r="AR26" s="559">
        <v>435</v>
      </c>
      <c r="AS26" s="559">
        <v>435</v>
      </c>
      <c r="AT26" s="559">
        <v>435</v>
      </c>
      <c r="AU26" s="559">
        <v>435</v>
      </c>
      <c r="AV26" s="559">
        <v>435</v>
      </c>
      <c r="AW26" s="559">
        <v>435</v>
      </c>
      <c r="AX26" s="559">
        <v>435</v>
      </c>
      <c r="AY26" s="559">
        <v>435</v>
      </c>
      <c r="AZ26" s="559">
        <v>435</v>
      </c>
      <c r="BA26" s="559">
        <v>435</v>
      </c>
      <c r="BB26" s="559">
        <v>435</v>
      </c>
      <c r="BC26" s="559">
        <v>435</v>
      </c>
      <c r="BD26" s="559">
        <v>435</v>
      </c>
      <c r="BE26" s="559">
        <v>435</v>
      </c>
      <c r="BF26" s="559">
        <v>435</v>
      </c>
      <c r="BG26" s="559">
        <v>435</v>
      </c>
      <c r="BH26" s="559">
        <v>435</v>
      </c>
      <c r="BI26" s="559">
        <v>435</v>
      </c>
      <c r="BJ26" s="559">
        <v>435</v>
      </c>
      <c r="BK26" s="559">
        <v>435</v>
      </c>
      <c r="BL26" s="559">
        <v>435</v>
      </c>
      <c r="BM26" s="559">
        <v>435</v>
      </c>
      <c r="BN26" s="559">
        <v>435</v>
      </c>
      <c r="BO26" s="559">
        <v>435</v>
      </c>
      <c r="BP26" s="559">
        <v>435</v>
      </c>
      <c r="BQ26" s="559">
        <v>435</v>
      </c>
      <c r="BR26" s="559">
        <v>435</v>
      </c>
      <c r="BS26" s="559">
        <v>435</v>
      </c>
      <c r="BT26" s="559">
        <v>435</v>
      </c>
      <c r="BU26" s="559">
        <v>435</v>
      </c>
      <c r="BV26" s="559">
        <v>435</v>
      </c>
      <c r="BW26" s="559">
        <v>435</v>
      </c>
      <c r="BX26" s="559">
        <v>435</v>
      </c>
      <c r="BY26" s="559">
        <v>435</v>
      </c>
      <c r="BZ26" s="559">
        <v>435</v>
      </c>
      <c r="CA26" s="559">
        <v>435</v>
      </c>
      <c r="CB26" s="559">
        <v>435</v>
      </c>
      <c r="CC26" s="559">
        <v>435</v>
      </c>
      <c r="CD26" s="559">
        <v>435</v>
      </c>
      <c r="CE26" s="568">
        <v>435</v>
      </c>
      <c r="CF26" s="568">
        <v>435</v>
      </c>
      <c r="CG26" s="568">
        <v>435</v>
      </c>
      <c r="CH26" s="568">
        <v>435</v>
      </c>
      <c r="CI26" s="568">
        <v>435</v>
      </c>
      <c r="CJ26" s="568">
        <v>435</v>
      </c>
      <c r="CK26" s="568">
        <v>435</v>
      </c>
      <c r="CL26" s="568">
        <v>435</v>
      </c>
      <c r="CM26" s="568">
        <v>435</v>
      </c>
      <c r="CN26" s="568">
        <v>435</v>
      </c>
      <c r="CO26" s="568">
        <v>435</v>
      </c>
      <c r="CP26" s="568">
        <v>435</v>
      </c>
      <c r="CQ26" s="568">
        <v>435</v>
      </c>
      <c r="CR26" s="568">
        <v>435</v>
      </c>
      <c r="CS26" s="568">
        <v>435</v>
      </c>
      <c r="CT26" s="568">
        <v>435</v>
      </c>
      <c r="CU26" s="568">
        <v>435</v>
      </c>
      <c r="CV26" s="568">
        <v>435</v>
      </c>
      <c r="CW26" s="568">
        <v>435</v>
      </c>
      <c r="CX26" s="568">
        <v>435</v>
      </c>
      <c r="CY26" s="569">
        <v>435</v>
      </c>
      <c r="CZ26" s="570">
        <v>0</v>
      </c>
      <c r="DA26" s="571">
        <v>0</v>
      </c>
      <c r="DB26" s="571">
        <v>0</v>
      </c>
      <c r="DC26" s="571">
        <v>0</v>
      </c>
      <c r="DD26" s="571">
        <v>0</v>
      </c>
      <c r="DE26" s="571">
        <v>0</v>
      </c>
      <c r="DF26" s="571">
        <v>0</v>
      </c>
      <c r="DG26" s="571">
        <v>0</v>
      </c>
      <c r="DH26" s="571">
        <v>0</v>
      </c>
      <c r="DI26" s="571">
        <v>0</v>
      </c>
      <c r="DJ26" s="571">
        <v>0</v>
      </c>
      <c r="DK26" s="571">
        <v>0</v>
      </c>
      <c r="DL26" s="571">
        <v>0</v>
      </c>
      <c r="DM26" s="571">
        <v>0</v>
      </c>
      <c r="DN26" s="571">
        <v>0</v>
      </c>
      <c r="DO26" s="571">
        <v>0</v>
      </c>
      <c r="DP26" s="571">
        <v>0</v>
      </c>
      <c r="DQ26" s="571">
        <v>0</v>
      </c>
      <c r="DR26" s="571">
        <v>0</v>
      </c>
      <c r="DS26" s="571">
        <v>0</v>
      </c>
      <c r="DT26" s="571">
        <v>0</v>
      </c>
      <c r="DU26" s="571">
        <v>0</v>
      </c>
      <c r="DV26" s="571">
        <v>0</v>
      </c>
      <c r="DW26" s="572">
        <v>0</v>
      </c>
    </row>
    <row r="27" spans="2:127" x14ac:dyDescent="0.2">
      <c r="B27" s="591"/>
      <c r="C27" s="592"/>
      <c r="D27" s="593"/>
      <c r="E27" s="593"/>
      <c r="F27" s="593"/>
      <c r="G27" s="593"/>
      <c r="H27" s="593"/>
      <c r="I27" s="594"/>
      <c r="J27" s="594"/>
      <c r="K27" s="594"/>
      <c r="L27" s="594"/>
      <c r="M27" s="594"/>
      <c r="N27" s="594"/>
      <c r="O27" s="594"/>
      <c r="P27" s="594"/>
      <c r="Q27" s="594"/>
      <c r="R27" s="595"/>
      <c r="S27" s="594"/>
      <c r="T27" s="594"/>
      <c r="U27" s="578" t="s">
        <v>496</v>
      </c>
      <c r="V27" s="566" t="s">
        <v>124</v>
      </c>
      <c r="W27" s="590" t="s">
        <v>493</v>
      </c>
      <c r="X27" s="559">
        <v>0</v>
      </c>
      <c r="Y27" s="559">
        <v>0</v>
      </c>
      <c r="Z27" s="559">
        <v>0</v>
      </c>
      <c r="AA27" s="559">
        <v>0</v>
      </c>
      <c r="AB27" s="559">
        <v>0</v>
      </c>
      <c r="AC27" s="559">
        <v>949</v>
      </c>
      <c r="AD27" s="559">
        <v>949</v>
      </c>
      <c r="AE27" s="559">
        <v>949</v>
      </c>
      <c r="AF27" s="559">
        <v>949</v>
      </c>
      <c r="AG27" s="559">
        <v>949</v>
      </c>
      <c r="AH27" s="559">
        <v>949</v>
      </c>
      <c r="AI27" s="559">
        <v>949</v>
      </c>
      <c r="AJ27" s="559">
        <v>949</v>
      </c>
      <c r="AK27" s="559">
        <v>949</v>
      </c>
      <c r="AL27" s="559">
        <v>949</v>
      </c>
      <c r="AM27" s="559">
        <v>949</v>
      </c>
      <c r="AN27" s="559">
        <v>949</v>
      </c>
      <c r="AO27" s="559">
        <v>949</v>
      </c>
      <c r="AP27" s="559">
        <v>949</v>
      </c>
      <c r="AQ27" s="559">
        <v>949</v>
      </c>
      <c r="AR27" s="559">
        <v>949</v>
      </c>
      <c r="AS27" s="559">
        <v>949</v>
      </c>
      <c r="AT27" s="559">
        <v>949</v>
      </c>
      <c r="AU27" s="559">
        <v>949</v>
      </c>
      <c r="AV27" s="559">
        <v>949</v>
      </c>
      <c r="AW27" s="559">
        <v>949</v>
      </c>
      <c r="AX27" s="559">
        <v>949</v>
      </c>
      <c r="AY27" s="559">
        <v>949</v>
      </c>
      <c r="AZ27" s="559">
        <v>949</v>
      </c>
      <c r="BA27" s="559">
        <v>949</v>
      </c>
      <c r="BB27" s="559">
        <v>949</v>
      </c>
      <c r="BC27" s="559">
        <v>949</v>
      </c>
      <c r="BD27" s="559">
        <v>949</v>
      </c>
      <c r="BE27" s="559">
        <v>949</v>
      </c>
      <c r="BF27" s="559">
        <v>949</v>
      </c>
      <c r="BG27" s="559">
        <v>949</v>
      </c>
      <c r="BH27" s="559">
        <v>949</v>
      </c>
      <c r="BI27" s="559">
        <v>949</v>
      </c>
      <c r="BJ27" s="559">
        <v>949</v>
      </c>
      <c r="BK27" s="559">
        <v>949</v>
      </c>
      <c r="BL27" s="559">
        <v>949</v>
      </c>
      <c r="BM27" s="559">
        <v>949</v>
      </c>
      <c r="BN27" s="559">
        <v>949</v>
      </c>
      <c r="BO27" s="559">
        <v>949</v>
      </c>
      <c r="BP27" s="559">
        <v>949</v>
      </c>
      <c r="BQ27" s="559">
        <v>949</v>
      </c>
      <c r="BR27" s="559">
        <v>949</v>
      </c>
      <c r="BS27" s="559">
        <v>949</v>
      </c>
      <c r="BT27" s="559">
        <v>949</v>
      </c>
      <c r="BU27" s="559">
        <v>949</v>
      </c>
      <c r="BV27" s="559">
        <v>949</v>
      </c>
      <c r="BW27" s="559">
        <v>949</v>
      </c>
      <c r="BX27" s="559">
        <v>949</v>
      </c>
      <c r="BY27" s="559">
        <v>949</v>
      </c>
      <c r="BZ27" s="559">
        <v>949</v>
      </c>
      <c r="CA27" s="559">
        <v>949</v>
      </c>
      <c r="CB27" s="559">
        <v>949</v>
      </c>
      <c r="CC27" s="559">
        <v>949</v>
      </c>
      <c r="CD27" s="559">
        <v>949</v>
      </c>
      <c r="CE27" s="568">
        <v>949</v>
      </c>
      <c r="CF27" s="568">
        <v>949</v>
      </c>
      <c r="CG27" s="568">
        <v>949</v>
      </c>
      <c r="CH27" s="568">
        <v>949</v>
      </c>
      <c r="CI27" s="568">
        <v>949</v>
      </c>
      <c r="CJ27" s="568">
        <v>949</v>
      </c>
      <c r="CK27" s="568">
        <v>949</v>
      </c>
      <c r="CL27" s="568">
        <v>949</v>
      </c>
      <c r="CM27" s="568">
        <v>949</v>
      </c>
      <c r="CN27" s="568">
        <v>949</v>
      </c>
      <c r="CO27" s="568">
        <v>949</v>
      </c>
      <c r="CP27" s="568">
        <v>949</v>
      </c>
      <c r="CQ27" s="568">
        <v>949</v>
      </c>
      <c r="CR27" s="568">
        <v>949</v>
      </c>
      <c r="CS27" s="568">
        <v>949</v>
      </c>
      <c r="CT27" s="568">
        <v>949</v>
      </c>
      <c r="CU27" s="568">
        <v>949</v>
      </c>
      <c r="CV27" s="568">
        <v>949</v>
      </c>
      <c r="CW27" s="568">
        <v>949</v>
      </c>
      <c r="CX27" s="568">
        <v>949</v>
      </c>
      <c r="CY27" s="569">
        <v>949</v>
      </c>
      <c r="CZ27" s="570">
        <v>0</v>
      </c>
      <c r="DA27" s="571">
        <v>0</v>
      </c>
      <c r="DB27" s="571">
        <v>0</v>
      </c>
      <c r="DC27" s="571">
        <v>0</v>
      </c>
      <c r="DD27" s="571">
        <v>0</v>
      </c>
      <c r="DE27" s="571">
        <v>0</v>
      </c>
      <c r="DF27" s="571">
        <v>0</v>
      </c>
      <c r="DG27" s="571">
        <v>0</v>
      </c>
      <c r="DH27" s="571">
        <v>0</v>
      </c>
      <c r="DI27" s="571">
        <v>0</v>
      </c>
      <c r="DJ27" s="571">
        <v>0</v>
      </c>
      <c r="DK27" s="571">
        <v>0</v>
      </c>
      <c r="DL27" s="571">
        <v>0</v>
      </c>
      <c r="DM27" s="571">
        <v>0</v>
      </c>
      <c r="DN27" s="571">
        <v>0</v>
      </c>
      <c r="DO27" s="571">
        <v>0</v>
      </c>
      <c r="DP27" s="571">
        <v>0</v>
      </c>
      <c r="DQ27" s="571">
        <v>0</v>
      </c>
      <c r="DR27" s="571">
        <v>0</v>
      </c>
      <c r="DS27" s="571">
        <v>0</v>
      </c>
      <c r="DT27" s="571">
        <v>0</v>
      </c>
      <c r="DU27" s="571">
        <v>0</v>
      </c>
      <c r="DV27" s="571">
        <v>0</v>
      </c>
      <c r="DW27" s="572">
        <v>0</v>
      </c>
    </row>
    <row r="28" spans="2:127" x14ac:dyDescent="0.2">
      <c r="B28" s="591"/>
      <c r="C28" s="592"/>
      <c r="D28" s="593"/>
      <c r="E28" s="593"/>
      <c r="F28" s="593"/>
      <c r="G28" s="593"/>
      <c r="H28" s="593"/>
      <c r="I28" s="594"/>
      <c r="J28" s="594"/>
      <c r="K28" s="594"/>
      <c r="L28" s="594"/>
      <c r="M28" s="594"/>
      <c r="N28" s="594"/>
      <c r="O28" s="594"/>
      <c r="P28" s="594"/>
      <c r="Q28" s="594"/>
      <c r="R28" s="595"/>
      <c r="S28" s="594"/>
      <c r="T28" s="594"/>
      <c r="U28" s="596" t="s">
        <v>497</v>
      </c>
      <c r="V28" s="597" t="s">
        <v>124</v>
      </c>
      <c r="W28" s="590" t="s">
        <v>493</v>
      </c>
      <c r="X28" s="559">
        <v>0</v>
      </c>
      <c r="Y28" s="559">
        <v>0</v>
      </c>
      <c r="Z28" s="559">
        <v>0</v>
      </c>
      <c r="AA28" s="559">
        <v>0</v>
      </c>
      <c r="AB28" s="559">
        <v>0</v>
      </c>
      <c r="AC28" s="559">
        <v>0</v>
      </c>
      <c r="AD28" s="559">
        <v>0</v>
      </c>
      <c r="AE28" s="559">
        <v>0</v>
      </c>
      <c r="AF28" s="559">
        <v>0</v>
      </c>
      <c r="AG28" s="559">
        <v>0</v>
      </c>
      <c r="AH28" s="559">
        <v>0</v>
      </c>
      <c r="AI28" s="559">
        <v>0</v>
      </c>
      <c r="AJ28" s="559">
        <v>0</v>
      </c>
      <c r="AK28" s="559">
        <v>0</v>
      </c>
      <c r="AL28" s="559">
        <v>0</v>
      </c>
      <c r="AM28" s="559">
        <v>0</v>
      </c>
      <c r="AN28" s="559">
        <v>0</v>
      </c>
      <c r="AO28" s="559">
        <v>0</v>
      </c>
      <c r="AP28" s="559">
        <v>0</v>
      </c>
      <c r="AQ28" s="559">
        <v>0</v>
      </c>
      <c r="AR28" s="559">
        <v>0</v>
      </c>
      <c r="AS28" s="559">
        <v>0</v>
      </c>
      <c r="AT28" s="559">
        <v>0</v>
      </c>
      <c r="AU28" s="559">
        <v>0</v>
      </c>
      <c r="AV28" s="559">
        <v>0</v>
      </c>
      <c r="AW28" s="559">
        <v>0</v>
      </c>
      <c r="AX28" s="559">
        <v>0</v>
      </c>
      <c r="AY28" s="559">
        <v>0</v>
      </c>
      <c r="AZ28" s="559">
        <v>0</v>
      </c>
      <c r="BA28" s="559">
        <v>0</v>
      </c>
      <c r="BB28" s="559">
        <v>0</v>
      </c>
      <c r="BC28" s="559">
        <v>0</v>
      </c>
      <c r="BD28" s="559">
        <v>0</v>
      </c>
      <c r="BE28" s="559">
        <v>0</v>
      </c>
      <c r="BF28" s="559">
        <v>0</v>
      </c>
      <c r="BG28" s="559">
        <v>0</v>
      </c>
      <c r="BH28" s="559">
        <v>0</v>
      </c>
      <c r="BI28" s="559">
        <v>0</v>
      </c>
      <c r="BJ28" s="559">
        <v>0</v>
      </c>
      <c r="BK28" s="559">
        <v>0</v>
      </c>
      <c r="BL28" s="559">
        <v>0</v>
      </c>
      <c r="BM28" s="559">
        <v>0</v>
      </c>
      <c r="BN28" s="559">
        <v>0</v>
      </c>
      <c r="BO28" s="559">
        <v>0</v>
      </c>
      <c r="BP28" s="559">
        <v>0</v>
      </c>
      <c r="BQ28" s="559">
        <v>0</v>
      </c>
      <c r="BR28" s="559">
        <v>0</v>
      </c>
      <c r="BS28" s="559">
        <v>0</v>
      </c>
      <c r="BT28" s="559">
        <v>0</v>
      </c>
      <c r="BU28" s="559">
        <v>0</v>
      </c>
      <c r="BV28" s="559">
        <v>0</v>
      </c>
      <c r="BW28" s="559">
        <v>0</v>
      </c>
      <c r="BX28" s="559">
        <v>0</v>
      </c>
      <c r="BY28" s="559">
        <v>0</v>
      </c>
      <c r="BZ28" s="559">
        <v>0</v>
      </c>
      <c r="CA28" s="559">
        <v>0</v>
      </c>
      <c r="CB28" s="559">
        <v>0</v>
      </c>
      <c r="CC28" s="559">
        <v>0</v>
      </c>
      <c r="CD28" s="559">
        <v>0</v>
      </c>
      <c r="CE28" s="568">
        <v>0</v>
      </c>
      <c r="CF28" s="568">
        <v>0</v>
      </c>
      <c r="CG28" s="568">
        <v>0</v>
      </c>
      <c r="CH28" s="568">
        <v>0</v>
      </c>
      <c r="CI28" s="568">
        <v>0</v>
      </c>
      <c r="CJ28" s="568">
        <v>0</v>
      </c>
      <c r="CK28" s="568">
        <v>0</v>
      </c>
      <c r="CL28" s="568">
        <v>0</v>
      </c>
      <c r="CM28" s="568">
        <v>0</v>
      </c>
      <c r="CN28" s="568">
        <v>0</v>
      </c>
      <c r="CO28" s="568">
        <v>0</v>
      </c>
      <c r="CP28" s="568">
        <v>0</v>
      </c>
      <c r="CQ28" s="568">
        <v>0</v>
      </c>
      <c r="CR28" s="568">
        <v>0</v>
      </c>
      <c r="CS28" s="568">
        <v>0</v>
      </c>
      <c r="CT28" s="568">
        <v>0</v>
      </c>
      <c r="CU28" s="568">
        <v>0</v>
      </c>
      <c r="CV28" s="568">
        <v>0</v>
      </c>
      <c r="CW28" s="568">
        <v>0</v>
      </c>
      <c r="CX28" s="568">
        <v>0</v>
      </c>
      <c r="CY28" s="569">
        <v>0</v>
      </c>
      <c r="CZ28" s="570">
        <v>0</v>
      </c>
      <c r="DA28" s="571">
        <v>0</v>
      </c>
      <c r="DB28" s="571">
        <v>0</v>
      </c>
      <c r="DC28" s="571">
        <v>0</v>
      </c>
      <c r="DD28" s="571">
        <v>0</v>
      </c>
      <c r="DE28" s="571">
        <v>0</v>
      </c>
      <c r="DF28" s="571">
        <v>0</v>
      </c>
      <c r="DG28" s="571">
        <v>0</v>
      </c>
      <c r="DH28" s="571">
        <v>0</v>
      </c>
      <c r="DI28" s="571">
        <v>0</v>
      </c>
      <c r="DJ28" s="571">
        <v>0</v>
      </c>
      <c r="DK28" s="571">
        <v>0</v>
      </c>
      <c r="DL28" s="571">
        <v>0</v>
      </c>
      <c r="DM28" s="571">
        <v>0</v>
      </c>
      <c r="DN28" s="571">
        <v>0</v>
      </c>
      <c r="DO28" s="571">
        <v>0</v>
      </c>
      <c r="DP28" s="571">
        <v>0</v>
      </c>
      <c r="DQ28" s="571">
        <v>0</v>
      </c>
      <c r="DR28" s="571">
        <v>0</v>
      </c>
      <c r="DS28" s="571">
        <v>0</v>
      </c>
      <c r="DT28" s="571">
        <v>0</v>
      </c>
      <c r="DU28" s="571">
        <v>0</v>
      </c>
      <c r="DV28" s="571">
        <v>0</v>
      </c>
      <c r="DW28" s="572">
        <v>0</v>
      </c>
    </row>
    <row r="29" spans="2:127" x14ac:dyDescent="0.2">
      <c r="B29" s="591"/>
      <c r="C29" s="592"/>
      <c r="D29" s="593"/>
      <c r="E29" s="593"/>
      <c r="F29" s="593"/>
      <c r="G29" s="593"/>
      <c r="H29" s="593"/>
      <c r="I29" s="594"/>
      <c r="J29" s="594"/>
      <c r="K29" s="594"/>
      <c r="L29" s="594"/>
      <c r="M29" s="594"/>
      <c r="N29" s="594"/>
      <c r="O29" s="594"/>
      <c r="P29" s="594"/>
      <c r="Q29" s="594"/>
      <c r="R29" s="595"/>
      <c r="S29" s="594"/>
      <c r="T29" s="594"/>
      <c r="U29" s="578" t="s">
        <v>498</v>
      </c>
      <c r="V29" s="566" t="s">
        <v>124</v>
      </c>
      <c r="W29" s="590" t="s">
        <v>493</v>
      </c>
      <c r="X29" s="559">
        <v>0.90720000000000001</v>
      </c>
      <c r="Y29" s="559">
        <v>1.0367999999999999</v>
      </c>
      <c r="Z29" s="559">
        <v>1.296</v>
      </c>
      <c r="AA29" s="559">
        <v>5.1840000000000002</v>
      </c>
      <c r="AB29" s="559">
        <v>4.5359999999999996</v>
      </c>
      <c r="AC29" s="559">
        <v>0</v>
      </c>
      <c r="AD29" s="559">
        <v>0</v>
      </c>
      <c r="AE29" s="559">
        <v>0</v>
      </c>
      <c r="AF29" s="559">
        <v>0</v>
      </c>
      <c r="AG29" s="559">
        <v>0</v>
      </c>
      <c r="AH29" s="559">
        <v>0</v>
      </c>
      <c r="AI29" s="559">
        <v>0</v>
      </c>
      <c r="AJ29" s="559">
        <v>0</v>
      </c>
      <c r="AK29" s="559">
        <v>0</v>
      </c>
      <c r="AL29" s="559">
        <v>0</v>
      </c>
      <c r="AM29" s="559">
        <v>0</v>
      </c>
      <c r="AN29" s="559">
        <v>0</v>
      </c>
      <c r="AO29" s="559">
        <v>0</v>
      </c>
      <c r="AP29" s="559">
        <v>0</v>
      </c>
      <c r="AQ29" s="559">
        <v>0</v>
      </c>
      <c r="AR29" s="559">
        <v>0.23612269430051813</v>
      </c>
      <c r="AS29" s="559">
        <v>0.26985450777202075</v>
      </c>
      <c r="AT29" s="559">
        <v>0.33731813471502592</v>
      </c>
      <c r="AU29" s="559">
        <v>1.3492725388601037</v>
      </c>
      <c r="AV29" s="559">
        <v>1.1806134715025907</v>
      </c>
      <c r="AW29" s="559">
        <v>0</v>
      </c>
      <c r="AX29" s="559">
        <v>0</v>
      </c>
      <c r="AY29" s="559">
        <v>0</v>
      </c>
      <c r="AZ29" s="559">
        <v>0</v>
      </c>
      <c r="BA29" s="559">
        <v>0</v>
      </c>
      <c r="BB29" s="559">
        <v>0</v>
      </c>
      <c r="BC29" s="559">
        <v>0</v>
      </c>
      <c r="BD29" s="559">
        <v>0</v>
      </c>
      <c r="BE29" s="559">
        <v>0</v>
      </c>
      <c r="BF29" s="559">
        <v>0</v>
      </c>
      <c r="BG29" s="559">
        <v>0</v>
      </c>
      <c r="BH29" s="559">
        <v>0</v>
      </c>
      <c r="BI29" s="559">
        <v>0</v>
      </c>
      <c r="BJ29" s="559">
        <v>0</v>
      </c>
      <c r="BK29" s="559">
        <v>0</v>
      </c>
      <c r="BL29" s="559">
        <v>0.23612269430051813</v>
      </c>
      <c r="BM29" s="559">
        <v>0.26985450777202075</v>
      </c>
      <c r="BN29" s="559">
        <v>0.33731813471502592</v>
      </c>
      <c r="BO29" s="559">
        <v>1.3492725388601037</v>
      </c>
      <c r="BP29" s="559">
        <v>1.1806134715025907</v>
      </c>
      <c r="BQ29" s="559">
        <v>0</v>
      </c>
      <c r="BR29" s="559">
        <v>0</v>
      </c>
      <c r="BS29" s="559">
        <v>0</v>
      </c>
      <c r="BT29" s="559">
        <v>0</v>
      </c>
      <c r="BU29" s="559">
        <v>0</v>
      </c>
      <c r="BV29" s="559">
        <v>0</v>
      </c>
      <c r="BW29" s="559">
        <v>0</v>
      </c>
      <c r="BX29" s="559">
        <v>0</v>
      </c>
      <c r="BY29" s="559">
        <v>0</v>
      </c>
      <c r="BZ29" s="559">
        <v>0</v>
      </c>
      <c r="CA29" s="559">
        <v>0</v>
      </c>
      <c r="CB29" s="559">
        <v>0</v>
      </c>
      <c r="CC29" s="559">
        <v>0</v>
      </c>
      <c r="CD29" s="559">
        <v>0</v>
      </c>
      <c r="CE29" s="568">
        <v>0</v>
      </c>
      <c r="CF29" s="568">
        <v>0.55191917098445598</v>
      </c>
      <c r="CG29" s="568">
        <v>0.63076476683937821</v>
      </c>
      <c r="CH29" s="568">
        <v>0.78845595854922279</v>
      </c>
      <c r="CI29" s="568">
        <v>3.1538238341968912</v>
      </c>
      <c r="CJ29" s="568">
        <v>2.7595958549222797</v>
      </c>
      <c r="CK29" s="568">
        <v>0</v>
      </c>
      <c r="CL29" s="568">
        <v>0</v>
      </c>
      <c r="CM29" s="568">
        <v>0</v>
      </c>
      <c r="CN29" s="568">
        <v>0</v>
      </c>
      <c r="CO29" s="568">
        <v>0</v>
      </c>
      <c r="CP29" s="568">
        <v>0</v>
      </c>
      <c r="CQ29" s="568">
        <v>0</v>
      </c>
      <c r="CR29" s="568">
        <v>0</v>
      </c>
      <c r="CS29" s="568">
        <v>0</v>
      </c>
      <c r="CT29" s="568">
        <v>0</v>
      </c>
      <c r="CU29" s="568">
        <v>0</v>
      </c>
      <c r="CV29" s="568">
        <v>0</v>
      </c>
      <c r="CW29" s="568">
        <v>0</v>
      </c>
      <c r="CX29" s="568">
        <v>0</v>
      </c>
      <c r="CY29" s="569">
        <v>0</v>
      </c>
      <c r="CZ29" s="570">
        <v>0</v>
      </c>
      <c r="DA29" s="571">
        <v>0</v>
      </c>
      <c r="DB29" s="571">
        <v>0</v>
      </c>
      <c r="DC29" s="571">
        <v>0</v>
      </c>
      <c r="DD29" s="571">
        <v>0</v>
      </c>
      <c r="DE29" s="571">
        <v>0</v>
      </c>
      <c r="DF29" s="571">
        <v>0</v>
      </c>
      <c r="DG29" s="571">
        <v>0</v>
      </c>
      <c r="DH29" s="571">
        <v>0</v>
      </c>
      <c r="DI29" s="571">
        <v>0</v>
      </c>
      <c r="DJ29" s="571">
        <v>0</v>
      </c>
      <c r="DK29" s="571">
        <v>0</v>
      </c>
      <c r="DL29" s="571">
        <v>0</v>
      </c>
      <c r="DM29" s="571">
        <v>0</v>
      </c>
      <c r="DN29" s="571">
        <v>0</v>
      </c>
      <c r="DO29" s="571">
        <v>0</v>
      </c>
      <c r="DP29" s="571">
        <v>0</v>
      </c>
      <c r="DQ29" s="571">
        <v>0</v>
      </c>
      <c r="DR29" s="571">
        <v>0</v>
      </c>
      <c r="DS29" s="571">
        <v>0</v>
      </c>
      <c r="DT29" s="571">
        <v>0</v>
      </c>
      <c r="DU29" s="571">
        <v>0</v>
      </c>
      <c r="DV29" s="571">
        <v>0</v>
      </c>
      <c r="DW29" s="572">
        <v>0</v>
      </c>
    </row>
    <row r="30" spans="2:127" x14ac:dyDescent="0.2">
      <c r="B30" s="598"/>
      <c r="C30" s="592"/>
      <c r="D30" s="593"/>
      <c r="E30" s="593"/>
      <c r="F30" s="593"/>
      <c r="G30" s="593"/>
      <c r="H30" s="593"/>
      <c r="I30" s="594"/>
      <c r="J30" s="594"/>
      <c r="K30" s="594"/>
      <c r="L30" s="594"/>
      <c r="M30" s="594"/>
      <c r="N30" s="594"/>
      <c r="O30" s="594"/>
      <c r="P30" s="594"/>
      <c r="Q30" s="594"/>
      <c r="R30" s="595"/>
      <c r="S30" s="594"/>
      <c r="T30" s="594"/>
      <c r="U30" s="578" t="s">
        <v>499</v>
      </c>
      <c r="V30" s="566" t="s">
        <v>124</v>
      </c>
      <c r="W30" s="590" t="s">
        <v>493</v>
      </c>
      <c r="X30" s="559">
        <v>0</v>
      </c>
      <c r="Y30" s="559">
        <v>0</v>
      </c>
      <c r="Z30" s="559">
        <v>0</v>
      </c>
      <c r="AA30" s="559">
        <v>0</v>
      </c>
      <c r="AB30" s="559">
        <v>0</v>
      </c>
      <c r="AC30" s="559">
        <v>8.7799999999999994</v>
      </c>
      <c r="AD30" s="559">
        <v>8.7799999999999994</v>
      </c>
      <c r="AE30" s="559">
        <v>8.7799999999999994</v>
      </c>
      <c r="AF30" s="559">
        <v>8.7799999999999994</v>
      </c>
      <c r="AG30" s="559">
        <v>8.7799999999999994</v>
      </c>
      <c r="AH30" s="559">
        <v>8.7799999999999994</v>
      </c>
      <c r="AI30" s="559">
        <v>8.7799999999999994</v>
      </c>
      <c r="AJ30" s="559">
        <v>8.7799999999999994</v>
      </c>
      <c r="AK30" s="559">
        <v>8.7799999999999994</v>
      </c>
      <c r="AL30" s="559">
        <v>8.7799999999999994</v>
      </c>
      <c r="AM30" s="559">
        <v>8.7799999999999994</v>
      </c>
      <c r="AN30" s="559">
        <v>8.7799999999999994</v>
      </c>
      <c r="AO30" s="559">
        <v>8.7799999999999994</v>
      </c>
      <c r="AP30" s="559">
        <v>8.7799999999999994</v>
      </c>
      <c r="AQ30" s="559">
        <v>8.7799999999999994</v>
      </c>
      <c r="AR30" s="559">
        <v>8.7799999999999994</v>
      </c>
      <c r="AS30" s="559">
        <v>8.7799999999999994</v>
      </c>
      <c r="AT30" s="559">
        <v>8.7799999999999994</v>
      </c>
      <c r="AU30" s="559">
        <v>8.7799999999999994</v>
      </c>
      <c r="AV30" s="559">
        <v>8.7799999999999994</v>
      </c>
      <c r="AW30" s="559">
        <v>8.7799999999999994</v>
      </c>
      <c r="AX30" s="559">
        <v>8.7799999999999994</v>
      </c>
      <c r="AY30" s="559">
        <v>8.7799999999999994</v>
      </c>
      <c r="AZ30" s="559">
        <v>8.7799999999999994</v>
      </c>
      <c r="BA30" s="559">
        <v>8.7799999999999994</v>
      </c>
      <c r="BB30" s="559">
        <v>8.7799999999999994</v>
      </c>
      <c r="BC30" s="559">
        <v>8.7799999999999994</v>
      </c>
      <c r="BD30" s="559">
        <v>8.7799999999999994</v>
      </c>
      <c r="BE30" s="559">
        <v>8.7799999999999994</v>
      </c>
      <c r="BF30" s="559">
        <v>8.7799999999999994</v>
      </c>
      <c r="BG30" s="559">
        <v>8.7799999999999994</v>
      </c>
      <c r="BH30" s="559">
        <v>8.7799999999999994</v>
      </c>
      <c r="BI30" s="559">
        <v>8.7799999999999994</v>
      </c>
      <c r="BJ30" s="559">
        <v>8.7799999999999994</v>
      </c>
      <c r="BK30" s="559">
        <v>8.7799999999999994</v>
      </c>
      <c r="BL30" s="559">
        <v>8.7799999999999994</v>
      </c>
      <c r="BM30" s="559">
        <v>8.7799999999999994</v>
      </c>
      <c r="BN30" s="559">
        <v>8.7799999999999994</v>
      </c>
      <c r="BO30" s="559">
        <v>8.7799999999999994</v>
      </c>
      <c r="BP30" s="559">
        <v>8.7799999999999994</v>
      </c>
      <c r="BQ30" s="559">
        <v>8.7799999999999994</v>
      </c>
      <c r="BR30" s="559">
        <v>8.7799999999999994</v>
      </c>
      <c r="BS30" s="559">
        <v>8.7799999999999994</v>
      </c>
      <c r="BT30" s="559">
        <v>8.7799999999999994</v>
      </c>
      <c r="BU30" s="559">
        <v>8.7799999999999994</v>
      </c>
      <c r="BV30" s="559">
        <v>8.7799999999999994</v>
      </c>
      <c r="BW30" s="559">
        <v>8.7799999999999994</v>
      </c>
      <c r="BX30" s="559">
        <v>8.7799999999999994</v>
      </c>
      <c r="BY30" s="559">
        <v>8.7799999999999994</v>
      </c>
      <c r="BZ30" s="559">
        <v>8.7799999999999994</v>
      </c>
      <c r="CA30" s="559">
        <v>8.7799999999999994</v>
      </c>
      <c r="CB30" s="559">
        <v>8.7799999999999994</v>
      </c>
      <c r="CC30" s="559">
        <v>8.7799999999999994</v>
      </c>
      <c r="CD30" s="559">
        <v>8.7799999999999994</v>
      </c>
      <c r="CE30" s="568">
        <v>8.7799999999999994</v>
      </c>
      <c r="CF30" s="568">
        <v>8.7799999999999994</v>
      </c>
      <c r="CG30" s="568">
        <v>8.7799999999999994</v>
      </c>
      <c r="CH30" s="568">
        <v>8.7799999999999994</v>
      </c>
      <c r="CI30" s="568">
        <v>8.7799999999999994</v>
      </c>
      <c r="CJ30" s="568">
        <v>8.7799999999999994</v>
      </c>
      <c r="CK30" s="568">
        <v>8.7799999999999994</v>
      </c>
      <c r="CL30" s="568">
        <v>8.7799999999999994</v>
      </c>
      <c r="CM30" s="568">
        <v>8.7799999999999994</v>
      </c>
      <c r="CN30" s="568">
        <v>8.7799999999999994</v>
      </c>
      <c r="CO30" s="568">
        <v>8.7799999999999994</v>
      </c>
      <c r="CP30" s="568">
        <v>8.7799999999999994</v>
      </c>
      <c r="CQ30" s="568">
        <v>8.7799999999999994</v>
      </c>
      <c r="CR30" s="568">
        <v>8.7799999999999994</v>
      </c>
      <c r="CS30" s="568">
        <v>8.7799999999999994</v>
      </c>
      <c r="CT30" s="568">
        <v>8.7799999999999994</v>
      </c>
      <c r="CU30" s="568">
        <v>8.7799999999999994</v>
      </c>
      <c r="CV30" s="568">
        <v>8.7799999999999994</v>
      </c>
      <c r="CW30" s="568">
        <v>8.7799999999999994</v>
      </c>
      <c r="CX30" s="568">
        <v>8.7799999999999994</v>
      </c>
      <c r="CY30" s="569">
        <v>8.7799999999999994</v>
      </c>
      <c r="CZ30" s="570">
        <v>0</v>
      </c>
      <c r="DA30" s="571">
        <v>0</v>
      </c>
      <c r="DB30" s="571">
        <v>0</v>
      </c>
      <c r="DC30" s="571">
        <v>0</v>
      </c>
      <c r="DD30" s="571">
        <v>0</v>
      </c>
      <c r="DE30" s="571">
        <v>0</v>
      </c>
      <c r="DF30" s="571">
        <v>0</v>
      </c>
      <c r="DG30" s="571">
        <v>0</v>
      </c>
      <c r="DH30" s="571">
        <v>0</v>
      </c>
      <c r="DI30" s="571">
        <v>0</v>
      </c>
      <c r="DJ30" s="571">
        <v>0</v>
      </c>
      <c r="DK30" s="571">
        <v>0</v>
      </c>
      <c r="DL30" s="571">
        <v>0</v>
      </c>
      <c r="DM30" s="571">
        <v>0</v>
      </c>
      <c r="DN30" s="571">
        <v>0</v>
      </c>
      <c r="DO30" s="571">
        <v>0</v>
      </c>
      <c r="DP30" s="571">
        <v>0</v>
      </c>
      <c r="DQ30" s="571">
        <v>0</v>
      </c>
      <c r="DR30" s="571">
        <v>0</v>
      </c>
      <c r="DS30" s="571">
        <v>0</v>
      </c>
      <c r="DT30" s="571">
        <v>0</v>
      </c>
      <c r="DU30" s="571">
        <v>0</v>
      </c>
      <c r="DV30" s="571">
        <v>0</v>
      </c>
      <c r="DW30" s="572">
        <v>0</v>
      </c>
    </row>
    <row r="31" spans="2:127" x14ac:dyDescent="0.2">
      <c r="B31" s="598"/>
      <c r="C31" s="592"/>
      <c r="D31" s="593"/>
      <c r="E31" s="593"/>
      <c r="F31" s="593"/>
      <c r="G31" s="593"/>
      <c r="H31" s="593"/>
      <c r="I31" s="594"/>
      <c r="J31" s="594"/>
      <c r="K31" s="594"/>
      <c r="L31" s="594"/>
      <c r="M31" s="594"/>
      <c r="N31" s="594"/>
      <c r="O31" s="594"/>
      <c r="P31" s="594"/>
      <c r="Q31" s="594"/>
      <c r="R31" s="595"/>
      <c r="S31" s="594"/>
      <c r="T31" s="594"/>
      <c r="U31" s="578" t="s">
        <v>500</v>
      </c>
      <c r="V31" s="566" t="s">
        <v>124</v>
      </c>
      <c r="W31" s="590" t="s">
        <v>493</v>
      </c>
      <c r="X31" s="559">
        <v>21.093576000000002</v>
      </c>
      <c r="Y31" s="559">
        <v>24.106943999999999</v>
      </c>
      <c r="Z31" s="559">
        <v>30.133680000000002</v>
      </c>
      <c r="AA31" s="559">
        <v>120.53472000000001</v>
      </c>
      <c r="AB31" s="559">
        <v>105.46787999999999</v>
      </c>
      <c r="AC31" s="559">
        <v>0</v>
      </c>
      <c r="AD31" s="559">
        <v>0</v>
      </c>
      <c r="AE31" s="559">
        <v>0</v>
      </c>
      <c r="AF31" s="559">
        <v>0</v>
      </c>
      <c r="AG31" s="559">
        <v>0</v>
      </c>
      <c r="AH31" s="559">
        <v>0</v>
      </c>
      <c r="AI31" s="559">
        <v>0</v>
      </c>
      <c r="AJ31" s="559">
        <v>0</v>
      </c>
      <c r="AK31" s="559">
        <v>0</v>
      </c>
      <c r="AL31" s="559">
        <v>0</v>
      </c>
      <c r="AM31" s="559">
        <v>0</v>
      </c>
      <c r="AN31" s="559">
        <v>0</v>
      </c>
      <c r="AO31" s="559">
        <v>0</v>
      </c>
      <c r="AP31" s="559">
        <v>0</v>
      </c>
      <c r="AQ31" s="559">
        <v>0</v>
      </c>
      <c r="AR31" s="559">
        <v>5.4901587274611394</v>
      </c>
      <c r="AS31" s="559">
        <v>6.2744671170984452</v>
      </c>
      <c r="AT31" s="559">
        <v>7.8430838963730567</v>
      </c>
      <c r="AU31" s="559">
        <v>31.372335585492227</v>
      </c>
      <c r="AV31" s="559">
        <v>27.450793637305697</v>
      </c>
      <c r="AW31" s="559">
        <v>0</v>
      </c>
      <c r="AX31" s="559">
        <v>0</v>
      </c>
      <c r="AY31" s="559">
        <v>0</v>
      </c>
      <c r="AZ31" s="559">
        <v>0</v>
      </c>
      <c r="BA31" s="559">
        <v>0</v>
      </c>
      <c r="BB31" s="559">
        <v>0</v>
      </c>
      <c r="BC31" s="559">
        <v>0</v>
      </c>
      <c r="BD31" s="559">
        <v>0</v>
      </c>
      <c r="BE31" s="559">
        <v>0</v>
      </c>
      <c r="BF31" s="559">
        <v>0</v>
      </c>
      <c r="BG31" s="559">
        <v>0</v>
      </c>
      <c r="BH31" s="559">
        <v>0</v>
      </c>
      <c r="BI31" s="559">
        <v>0</v>
      </c>
      <c r="BJ31" s="559">
        <v>0</v>
      </c>
      <c r="BK31" s="559">
        <v>0</v>
      </c>
      <c r="BL31" s="559">
        <v>5.4901587274611394</v>
      </c>
      <c r="BM31" s="559">
        <v>6.2744671170984452</v>
      </c>
      <c r="BN31" s="559">
        <v>7.8430838963730567</v>
      </c>
      <c r="BO31" s="559">
        <v>31.372335585492227</v>
      </c>
      <c r="BP31" s="559">
        <v>27.450793637305697</v>
      </c>
      <c r="BQ31" s="559">
        <v>0</v>
      </c>
      <c r="BR31" s="559">
        <v>0</v>
      </c>
      <c r="BS31" s="559">
        <v>0</v>
      </c>
      <c r="BT31" s="559">
        <v>0</v>
      </c>
      <c r="BU31" s="559">
        <v>0</v>
      </c>
      <c r="BV31" s="559">
        <v>0</v>
      </c>
      <c r="BW31" s="559">
        <v>0</v>
      </c>
      <c r="BX31" s="559">
        <v>0</v>
      </c>
      <c r="BY31" s="559">
        <v>0</v>
      </c>
      <c r="BZ31" s="559">
        <v>0</v>
      </c>
      <c r="CA31" s="559">
        <v>0</v>
      </c>
      <c r="CB31" s="559">
        <v>0</v>
      </c>
      <c r="CC31" s="559">
        <v>0</v>
      </c>
      <c r="CD31" s="559">
        <v>0</v>
      </c>
      <c r="CE31" s="568">
        <v>0</v>
      </c>
      <c r="CF31" s="568">
        <v>12.832836176165804</v>
      </c>
      <c r="CG31" s="568">
        <v>14.666098487046632</v>
      </c>
      <c r="CH31" s="568">
        <v>18.332623108808288</v>
      </c>
      <c r="CI31" s="568">
        <v>73.330492435233154</v>
      </c>
      <c r="CJ31" s="568">
        <v>64.164180880829008</v>
      </c>
      <c r="CK31" s="568">
        <v>0</v>
      </c>
      <c r="CL31" s="568">
        <v>0</v>
      </c>
      <c r="CM31" s="568">
        <v>0</v>
      </c>
      <c r="CN31" s="568">
        <v>0</v>
      </c>
      <c r="CO31" s="568">
        <v>0</v>
      </c>
      <c r="CP31" s="568">
        <v>0</v>
      </c>
      <c r="CQ31" s="568">
        <v>0</v>
      </c>
      <c r="CR31" s="568">
        <v>0</v>
      </c>
      <c r="CS31" s="568">
        <v>0</v>
      </c>
      <c r="CT31" s="568">
        <v>0</v>
      </c>
      <c r="CU31" s="568">
        <v>0</v>
      </c>
      <c r="CV31" s="568">
        <v>0</v>
      </c>
      <c r="CW31" s="568">
        <v>0</v>
      </c>
      <c r="CX31" s="568">
        <v>0</v>
      </c>
      <c r="CY31" s="569">
        <v>0</v>
      </c>
      <c r="CZ31" s="570">
        <v>0</v>
      </c>
      <c r="DA31" s="571">
        <v>0</v>
      </c>
      <c r="DB31" s="571">
        <v>0</v>
      </c>
      <c r="DC31" s="571">
        <v>0</v>
      </c>
      <c r="DD31" s="571">
        <v>0</v>
      </c>
      <c r="DE31" s="571">
        <v>0</v>
      </c>
      <c r="DF31" s="571">
        <v>0</v>
      </c>
      <c r="DG31" s="571">
        <v>0</v>
      </c>
      <c r="DH31" s="571">
        <v>0</v>
      </c>
      <c r="DI31" s="571">
        <v>0</v>
      </c>
      <c r="DJ31" s="571">
        <v>0</v>
      </c>
      <c r="DK31" s="571">
        <v>0</v>
      </c>
      <c r="DL31" s="571">
        <v>0</v>
      </c>
      <c r="DM31" s="571">
        <v>0</v>
      </c>
      <c r="DN31" s="571">
        <v>0</v>
      </c>
      <c r="DO31" s="571">
        <v>0</v>
      </c>
      <c r="DP31" s="571">
        <v>0</v>
      </c>
      <c r="DQ31" s="571">
        <v>0</v>
      </c>
      <c r="DR31" s="571">
        <v>0</v>
      </c>
      <c r="DS31" s="571">
        <v>0</v>
      </c>
      <c r="DT31" s="571">
        <v>0</v>
      </c>
      <c r="DU31" s="571">
        <v>0</v>
      </c>
      <c r="DV31" s="571">
        <v>0</v>
      </c>
      <c r="DW31" s="572">
        <v>0</v>
      </c>
    </row>
    <row r="32" spans="2:127" x14ac:dyDescent="0.2">
      <c r="B32" s="598"/>
      <c r="C32" s="592"/>
      <c r="D32" s="593"/>
      <c r="E32" s="593"/>
      <c r="F32" s="593"/>
      <c r="G32" s="593"/>
      <c r="H32" s="593"/>
      <c r="I32" s="594"/>
      <c r="J32" s="594"/>
      <c r="K32" s="594"/>
      <c r="L32" s="594"/>
      <c r="M32" s="594"/>
      <c r="N32" s="594"/>
      <c r="O32" s="594"/>
      <c r="P32" s="594"/>
      <c r="Q32" s="594"/>
      <c r="R32" s="595"/>
      <c r="S32" s="594"/>
      <c r="T32" s="594"/>
      <c r="U32" s="578" t="s">
        <v>501</v>
      </c>
      <c r="V32" s="566" t="s">
        <v>124</v>
      </c>
      <c r="W32" s="590" t="s">
        <v>493</v>
      </c>
      <c r="X32" s="559">
        <v>0</v>
      </c>
      <c r="Y32" s="559">
        <v>0</v>
      </c>
      <c r="Z32" s="559">
        <v>0</v>
      </c>
      <c r="AA32" s="559">
        <v>0</v>
      </c>
      <c r="AB32" s="559">
        <v>0</v>
      </c>
      <c r="AC32" s="559">
        <v>142.98512188679894</v>
      </c>
      <c r="AD32" s="559">
        <v>132.45678309167187</v>
      </c>
      <c r="AE32" s="559">
        <v>125.89482476333835</v>
      </c>
      <c r="AF32" s="559">
        <v>123.65895303682598</v>
      </c>
      <c r="AG32" s="559">
        <v>115.23177677951999</v>
      </c>
      <c r="AH32" s="559">
        <v>108.77795732068508</v>
      </c>
      <c r="AI32" s="559">
        <v>102.32413786185018</v>
      </c>
      <c r="AJ32" s="559">
        <v>95.870318403015261</v>
      </c>
      <c r="AK32" s="559">
        <v>89.416498944180347</v>
      </c>
      <c r="AL32" s="559">
        <v>82.962679485345433</v>
      </c>
      <c r="AM32" s="559">
        <v>76.508860026510519</v>
      </c>
      <c r="AN32" s="559">
        <v>70.05504056767559</v>
      </c>
      <c r="AO32" s="559">
        <v>63.601221108840683</v>
      </c>
      <c r="AP32" s="559">
        <v>57.147401650005783</v>
      </c>
      <c r="AQ32" s="559">
        <v>50.693582191170876</v>
      </c>
      <c r="AR32" s="559">
        <v>44.239762732335969</v>
      </c>
      <c r="AS32" s="559">
        <v>37.785943273501054</v>
      </c>
      <c r="AT32" s="559">
        <v>31.332123814666154</v>
      </c>
      <c r="AU32" s="559">
        <v>24.87830435583124</v>
      </c>
      <c r="AV32" s="559">
        <v>18.424484896996333</v>
      </c>
      <c r="AW32" s="559">
        <v>18.424484896996333</v>
      </c>
      <c r="AX32" s="559">
        <v>18.424484896996333</v>
      </c>
      <c r="AY32" s="559">
        <v>18.424484896996333</v>
      </c>
      <c r="AZ32" s="559">
        <v>18.424484896996333</v>
      </c>
      <c r="BA32" s="559">
        <v>18.424484896996333</v>
      </c>
      <c r="BB32" s="559">
        <v>18.424484896996333</v>
      </c>
      <c r="BC32" s="559">
        <v>18.424484896996333</v>
      </c>
      <c r="BD32" s="559">
        <v>18.424484896996333</v>
      </c>
      <c r="BE32" s="559">
        <v>18.424484896996333</v>
      </c>
      <c r="BF32" s="559">
        <v>18.424484896996333</v>
      </c>
      <c r="BG32" s="559">
        <v>18.424484896996333</v>
      </c>
      <c r="BH32" s="559">
        <v>18.424484896996333</v>
      </c>
      <c r="BI32" s="559">
        <v>18.424484896996333</v>
      </c>
      <c r="BJ32" s="559">
        <v>18.424484896996333</v>
      </c>
      <c r="BK32" s="559">
        <v>18.424484896996333</v>
      </c>
      <c r="BL32" s="559">
        <v>18.424484896996333</v>
      </c>
      <c r="BM32" s="559">
        <v>18.424484896996333</v>
      </c>
      <c r="BN32" s="559">
        <v>18.424484896996333</v>
      </c>
      <c r="BO32" s="559">
        <v>18.424484896996333</v>
      </c>
      <c r="BP32" s="559">
        <v>18.424484896996333</v>
      </c>
      <c r="BQ32" s="559">
        <v>18.424484896996333</v>
      </c>
      <c r="BR32" s="559">
        <v>18.424484896996333</v>
      </c>
      <c r="BS32" s="559">
        <v>18.424484896996333</v>
      </c>
      <c r="BT32" s="559">
        <v>18.424484896996333</v>
      </c>
      <c r="BU32" s="559">
        <v>18.424484896996333</v>
      </c>
      <c r="BV32" s="559">
        <v>18.424484896996333</v>
      </c>
      <c r="BW32" s="559">
        <v>18.424484896996333</v>
      </c>
      <c r="BX32" s="559">
        <v>18.424484896996333</v>
      </c>
      <c r="BY32" s="559">
        <v>18.424484896996333</v>
      </c>
      <c r="BZ32" s="559">
        <v>18.424484896996333</v>
      </c>
      <c r="CA32" s="559">
        <v>18.424484896996333</v>
      </c>
      <c r="CB32" s="559">
        <v>18.424484896996333</v>
      </c>
      <c r="CC32" s="559">
        <v>18.424484896996333</v>
      </c>
      <c r="CD32" s="559">
        <v>18.424484896996333</v>
      </c>
      <c r="CE32" s="568">
        <v>18.424484896996333</v>
      </c>
      <c r="CF32" s="568">
        <v>18.424484896996333</v>
      </c>
      <c r="CG32" s="568">
        <v>18.424484896996333</v>
      </c>
      <c r="CH32" s="568">
        <v>18.424484896996333</v>
      </c>
      <c r="CI32" s="568">
        <v>18.424484896996333</v>
      </c>
      <c r="CJ32" s="568">
        <v>18.424484896996333</v>
      </c>
      <c r="CK32" s="568">
        <v>18.424484896996333</v>
      </c>
      <c r="CL32" s="568">
        <v>18.424484896996333</v>
      </c>
      <c r="CM32" s="568">
        <v>18.424484896996333</v>
      </c>
      <c r="CN32" s="568">
        <v>18.424484896996333</v>
      </c>
      <c r="CO32" s="568">
        <v>18.424484896996333</v>
      </c>
      <c r="CP32" s="568">
        <v>18.424484896996333</v>
      </c>
      <c r="CQ32" s="568">
        <v>18.424484896996333</v>
      </c>
      <c r="CR32" s="568">
        <v>18.424484896996333</v>
      </c>
      <c r="CS32" s="568">
        <v>18.424484896996333</v>
      </c>
      <c r="CT32" s="568">
        <v>18.424484896996333</v>
      </c>
      <c r="CU32" s="568">
        <v>18.424484896996333</v>
      </c>
      <c r="CV32" s="568">
        <v>18.424484896996333</v>
      </c>
      <c r="CW32" s="568">
        <v>18.424484896996333</v>
      </c>
      <c r="CX32" s="568">
        <v>18.424484896996333</v>
      </c>
      <c r="CY32" s="569">
        <v>18.424484896996333</v>
      </c>
      <c r="CZ32" s="570">
        <v>0</v>
      </c>
      <c r="DA32" s="571">
        <v>0</v>
      </c>
      <c r="DB32" s="571">
        <v>0</v>
      </c>
      <c r="DC32" s="571">
        <v>0</v>
      </c>
      <c r="DD32" s="571">
        <v>0</v>
      </c>
      <c r="DE32" s="571">
        <v>0</v>
      </c>
      <c r="DF32" s="571">
        <v>0</v>
      </c>
      <c r="DG32" s="571">
        <v>0</v>
      </c>
      <c r="DH32" s="571">
        <v>0</v>
      </c>
      <c r="DI32" s="571">
        <v>0</v>
      </c>
      <c r="DJ32" s="571">
        <v>0</v>
      </c>
      <c r="DK32" s="571">
        <v>0</v>
      </c>
      <c r="DL32" s="571">
        <v>0</v>
      </c>
      <c r="DM32" s="571">
        <v>0</v>
      </c>
      <c r="DN32" s="571">
        <v>0</v>
      </c>
      <c r="DO32" s="571">
        <v>0</v>
      </c>
      <c r="DP32" s="571">
        <v>0</v>
      </c>
      <c r="DQ32" s="571">
        <v>0</v>
      </c>
      <c r="DR32" s="571">
        <v>0</v>
      </c>
      <c r="DS32" s="571">
        <v>0</v>
      </c>
      <c r="DT32" s="571">
        <v>0</v>
      </c>
      <c r="DU32" s="571">
        <v>0</v>
      </c>
      <c r="DV32" s="571">
        <v>0</v>
      </c>
      <c r="DW32" s="572">
        <v>0</v>
      </c>
    </row>
    <row r="33" spans="2:127" x14ac:dyDescent="0.2">
      <c r="B33" s="598"/>
      <c r="C33" s="592"/>
      <c r="D33" s="593"/>
      <c r="E33" s="593"/>
      <c r="F33" s="593"/>
      <c r="G33" s="593"/>
      <c r="H33" s="593"/>
      <c r="I33" s="594"/>
      <c r="J33" s="594"/>
      <c r="K33" s="594"/>
      <c r="L33" s="594"/>
      <c r="M33" s="594"/>
      <c r="N33" s="594"/>
      <c r="O33" s="594"/>
      <c r="P33" s="594"/>
      <c r="Q33" s="594"/>
      <c r="R33" s="595"/>
      <c r="S33" s="594"/>
      <c r="T33" s="594"/>
      <c r="U33" s="599" t="s">
        <v>502</v>
      </c>
      <c r="V33" s="566" t="s">
        <v>124</v>
      </c>
      <c r="W33" s="590" t="s">
        <v>493</v>
      </c>
      <c r="X33" s="559">
        <v>0</v>
      </c>
      <c r="Y33" s="559">
        <v>0</v>
      </c>
      <c r="Z33" s="559">
        <v>0</v>
      </c>
      <c r="AA33" s="559">
        <v>0</v>
      </c>
      <c r="AB33" s="559">
        <v>0</v>
      </c>
      <c r="AC33" s="559">
        <v>0</v>
      </c>
      <c r="AD33" s="559">
        <v>0</v>
      </c>
      <c r="AE33" s="559">
        <v>0</v>
      </c>
      <c r="AF33" s="559">
        <v>0</v>
      </c>
      <c r="AG33" s="559">
        <v>0</v>
      </c>
      <c r="AH33" s="559">
        <v>0</v>
      </c>
      <c r="AI33" s="559">
        <v>0</v>
      </c>
      <c r="AJ33" s="559">
        <v>0</v>
      </c>
      <c r="AK33" s="559">
        <v>0</v>
      </c>
      <c r="AL33" s="559">
        <v>0</v>
      </c>
      <c r="AM33" s="559">
        <v>0</v>
      </c>
      <c r="AN33" s="559">
        <v>0</v>
      </c>
      <c r="AO33" s="559">
        <v>0</v>
      </c>
      <c r="AP33" s="559">
        <v>0</v>
      </c>
      <c r="AQ33" s="559">
        <v>0</v>
      </c>
      <c r="AR33" s="559">
        <v>0</v>
      </c>
      <c r="AS33" s="559">
        <v>0</v>
      </c>
      <c r="AT33" s="559">
        <v>0</v>
      </c>
      <c r="AU33" s="559">
        <v>0</v>
      </c>
      <c r="AV33" s="559">
        <v>0</v>
      </c>
      <c r="AW33" s="559">
        <v>0</v>
      </c>
      <c r="AX33" s="559">
        <v>0</v>
      </c>
      <c r="AY33" s="559">
        <v>0</v>
      </c>
      <c r="AZ33" s="559">
        <v>0</v>
      </c>
      <c r="BA33" s="559">
        <v>0</v>
      </c>
      <c r="BB33" s="559">
        <v>0</v>
      </c>
      <c r="BC33" s="559">
        <v>0</v>
      </c>
      <c r="BD33" s="559">
        <v>0</v>
      </c>
      <c r="BE33" s="559">
        <v>0</v>
      </c>
      <c r="BF33" s="559">
        <v>0</v>
      </c>
      <c r="BG33" s="559">
        <v>0</v>
      </c>
      <c r="BH33" s="559">
        <v>0</v>
      </c>
      <c r="BI33" s="559">
        <v>0</v>
      </c>
      <c r="BJ33" s="559">
        <v>0</v>
      </c>
      <c r="BK33" s="559">
        <v>0</v>
      </c>
      <c r="BL33" s="559">
        <v>0</v>
      </c>
      <c r="BM33" s="559">
        <v>0</v>
      </c>
      <c r="BN33" s="559">
        <v>0</v>
      </c>
      <c r="BO33" s="559">
        <v>0</v>
      </c>
      <c r="BP33" s="559">
        <v>0</v>
      </c>
      <c r="BQ33" s="559">
        <v>0</v>
      </c>
      <c r="BR33" s="559">
        <v>0</v>
      </c>
      <c r="BS33" s="559">
        <v>0</v>
      </c>
      <c r="BT33" s="559">
        <v>0</v>
      </c>
      <c r="BU33" s="559">
        <v>0</v>
      </c>
      <c r="BV33" s="559">
        <v>0</v>
      </c>
      <c r="BW33" s="559">
        <v>0</v>
      </c>
      <c r="BX33" s="559">
        <v>0</v>
      </c>
      <c r="BY33" s="559">
        <v>0</v>
      </c>
      <c r="BZ33" s="559">
        <v>0</v>
      </c>
      <c r="CA33" s="559">
        <v>0</v>
      </c>
      <c r="CB33" s="559">
        <v>0</v>
      </c>
      <c r="CC33" s="559">
        <v>0</v>
      </c>
      <c r="CD33" s="559">
        <v>0</v>
      </c>
      <c r="CE33" s="559">
        <v>0</v>
      </c>
      <c r="CF33" s="559">
        <v>0</v>
      </c>
      <c r="CG33" s="559">
        <v>0</v>
      </c>
      <c r="CH33" s="559">
        <v>0</v>
      </c>
      <c r="CI33" s="559">
        <v>0</v>
      </c>
      <c r="CJ33" s="559">
        <v>0</v>
      </c>
      <c r="CK33" s="559">
        <v>0</v>
      </c>
      <c r="CL33" s="559">
        <v>0</v>
      </c>
      <c r="CM33" s="559">
        <v>0</v>
      </c>
      <c r="CN33" s="559">
        <v>0</v>
      </c>
      <c r="CO33" s="559">
        <v>0</v>
      </c>
      <c r="CP33" s="559">
        <v>0</v>
      </c>
      <c r="CQ33" s="559">
        <v>0</v>
      </c>
      <c r="CR33" s="559">
        <v>0</v>
      </c>
      <c r="CS33" s="559">
        <v>0</v>
      </c>
      <c r="CT33" s="559">
        <v>0</v>
      </c>
      <c r="CU33" s="559">
        <v>0</v>
      </c>
      <c r="CV33" s="559">
        <v>0</v>
      </c>
      <c r="CW33" s="559">
        <v>0</v>
      </c>
      <c r="CX33" s="559">
        <v>0</v>
      </c>
      <c r="CY33" s="559">
        <v>0</v>
      </c>
      <c r="CZ33" s="570">
        <v>0</v>
      </c>
      <c r="DA33" s="571">
        <v>0</v>
      </c>
      <c r="DB33" s="571">
        <v>0</v>
      </c>
      <c r="DC33" s="571">
        <v>0</v>
      </c>
      <c r="DD33" s="571">
        <v>0</v>
      </c>
      <c r="DE33" s="571">
        <v>0</v>
      </c>
      <c r="DF33" s="571">
        <v>0</v>
      </c>
      <c r="DG33" s="571">
        <v>0</v>
      </c>
      <c r="DH33" s="571">
        <v>0</v>
      </c>
      <c r="DI33" s="571">
        <v>0</v>
      </c>
      <c r="DJ33" s="571">
        <v>0</v>
      </c>
      <c r="DK33" s="571">
        <v>0</v>
      </c>
      <c r="DL33" s="571">
        <v>0</v>
      </c>
      <c r="DM33" s="571">
        <v>0</v>
      </c>
      <c r="DN33" s="571">
        <v>0</v>
      </c>
      <c r="DO33" s="571">
        <v>0</v>
      </c>
      <c r="DP33" s="571">
        <v>0</v>
      </c>
      <c r="DQ33" s="571">
        <v>0</v>
      </c>
      <c r="DR33" s="571">
        <v>0</v>
      </c>
      <c r="DS33" s="571">
        <v>0</v>
      </c>
      <c r="DT33" s="571">
        <v>0</v>
      </c>
      <c r="DU33" s="571">
        <v>0</v>
      </c>
      <c r="DV33" s="571">
        <v>0</v>
      </c>
      <c r="DW33" s="572">
        <v>0</v>
      </c>
    </row>
    <row r="34" spans="2:127" ht="15.75" thickBot="1" x14ac:dyDescent="0.25">
      <c r="B34" s="600"/>
      <c r="C34" s="601"/>
      <c r="D34" s="602"/>
      <c r="E34" s="602"/>
      <c r="F34" s="602"/>
      <c r="G34" s="602"/>
      <c r="H34" s="602"/>
      <c r="I34" s="603"/>
      <c r="J34" s="603"/>
      <c r="K34" s="603"/>
      <c r="L34" s="603"/>
      <c r="M34" s="603"/>
      <c r="N34" s="603"/>
      <c r="O34" s="603"/>
      <c r="P34" s="603"/>
      <c r="Q34" s="603"/>
      <c r="R34" s="604"/>
      <c r="S34" s="603"/>
      <c r="T34" s="603"/>
      <c r="U34" s="605" t="s">
        <v>127</v>
      </c>
      <c r="V34" s="606" t="s">
        <v>503</v>
      </c>
      <c r="W34" s="607" t="s">
        <v>493</v>
      </c>
      <c r="X34" s="608">
        <f>SUM(X23:X33)</f>
        <v>8128.0007760000008</v>
      </c>
      <c r="Y34" s="608">
        <f t="shared" ref="Y34:CJ34" si="18">SUM(Y23:Y33)</f>
        <v>9289.1437439999991</v>
      </c>
      <c r="Z34" s="608">
        <f t="shared" si="18"/>
        <v>11611.429680000001</v>
      </c>
      <c r="AA34" s="608">
        <f t="shared" si="18"/>
        <v>46445.718720000004</v>
      </c>
      <c r="AB34" s="608">
        <f t="shared" si="18"/>
        <v>40640.003879999997</v>
      </c>
      <c r="AC34" s="608">
        <f t="shared" si="18"/>
        <v>1535.7651218867989</v>
      </c>
      <c r="AD34" s="608">
        <f t="shared" si="18"/>
        <v>1525.2367830916719</v>
      </c>
      <c r="AE34" s="608">
        <f t="shared" si="18"/>
        <v>1518.6748247633384</v>
      </c>
      <c r="AF34" s="608">
        <f t="shared" si="18"/>
        <v>1516.438953036826</v>
      </c>
      <c r="AG34" s="608">
        <f t="shared" si="18"/>
        <v>1508.01177677952</v>
      </c>
      <c r="AH34" s="608">
        <f t="shared" si="18"/>
        <v>1501.5579573206851</v>
      </c>
      <c r="AI34" s="608">
        <f t="shared" si="18"/>
        <v>1495.1041378618502</v>
      </c>
      <c r="AJ34" s="608">
        <f t="shared" si="18"/>
        <v>1488.6503184030153</v>
      </c>
      <c r="AK34" s="608">
        <f t="shared" si="18"/>
        <v>1482.1964989441803</v>
      </c>
      <c r="AL34" s="608">
        <f t="shared" si="18"/>
        <v>1475.7426794853454</v>
      </c>
      <c r="AM34" s="608">
        <f t="shared" si="18"/>
        <v>1469.2888600265105</v>
      </c>
      <c r="AN34" s="608">
        <f t="shared" si="18"/>
        <v>1462.8350405676756</v>
      </c>
      <c r="AO34" s="608">
        <f t="shared" si="18"/>
        <v>1456.3812211088407</v>
      </c>
      <c r="AP34" s="608">
        <f t="shared" si="18"/>
        <v>1449.9274016500058</v>
      </c>
      <c r="AQ34" s="608">
        <f t="shared" si="18"/>
        <v>1443.4735821911709</v>
      </c>
      <c r="AR34" s="608">
        <f t="shared" si="18"/>
        <v>3552.5460441540977</v>
      </c>
      <c r="AS34" s="608">
        <f t="shared" si="18"/>
        <v>3848.3102648983713</v>
      </c>
      <c r="AT34" s="608">
        <f t="shared" si="18"/>
        <v>4446.2925258457544</v>
      </c>
      <c r="AU34" s="608">
        <f t="shared" si="18"/>
        <v>13506.379912480184</v>
      </c>
      <c r="AV34" s="608">
        <f t="shared" si="18"/>
        <v>11988.835892005805</v>
      </c>
      <c r="AW34" s="608">
        <f t="shared" si="18"/>
        <v>1411.2044848969963</v>
      </c>
      <c r="AX34" s="608">
        <f t="shared" si="18"/>
        <v>1411.2044848969963</v>
      </c>
      <c r="AY34" s="608">
        <f t="shared" si="18"/>
        <v>1411.2044848969963</v>
      </c>
      <c r="AZ34" s="608">
        <f t="shared" si="18"/>
        <v>1411.2044848969963</v>
      </c>
      <c r="BA34" s="608">
        <f t="shared" si="18"/>
        <v>1411.2044848969963</v>
      </c>
      <c r="BB34" s="608">
        <f t="shared" si="18"/>
        <v>1411.2044848969963</v>
      </c>
      <c r="BC34" s="608">
        <f t="shared" si="18"/>
        <v>1411.2044848969963</v>
      </c>
      <c r="BD34" s="608">
        <f t="shared" si="18"/>
        <v>1411.2044848969963</v>
      </c>
      <c r="BE34" s="608">
        <f t="shared" si="18"/>
        <v>1411.2044848969963</v>
      </c>
      <c r="BF34" s="608">
        <f t="shared" si="18"/>
        <v>1411.2044848969963</v>
      </c>
      <c r="BG34" s="608">
        <f t="shared" si="18"/>
        <v>1411.2044848969963</v>
      </c>
      <c r="BH34" s="608">
        <f t="shared" si="18"/>
        <v>1411.2044848969963</v>
      </c>
      <c r="BI34" s="608">
        <f t="shared" si="18"/>
        <v>1411.2044848969963</v>
      </c>
      <c r="BJ34" s="608">
        <f t="shared" si="18"/>
        <v>1411.2044848969963</v>
      </c>
      <c r="BK34" s="608">
        <f t="shared" si="18"/>
        <v>1411.2044848969963</v>
      </c>
      <c r="BL34" s="608">
        <f t="shared" si="18"/>
        <v>3526.7307663187585</v>
      </c>
      <c r="BM34" s="608">
        <f t="shared" si="18"/>
        <v>3828.948806521867</v>
      </c>
      <c r="BN34" s="608">
        <f t="shared" si="18"/>
        <v>4433.3848869280846</v>
      </c>
      <c r="BO34" s="608">
        <f t="shared" si="18"/>
        <v>13499.92609302135</v>
      </c>
      <c r="BP34" s="608">
        <f t="shared" si="18"/>
        <v>11988.835892005805</v>
      </c>
      <c r="BQ34" s="608">
        <f t="shared" si="18"/>
        <v>1411.2044848969963</v>
      </c>
      <c r="BR34" s="608">
        <f t="shared" si="18"/>
        <v>1411.2044848969963</v>
      </c>
      <c r="BS34" s="608">
        <f t="shared" si="18"/>
        <v>1411.2044848969963</v>
      </c>
      <c r="BT34" s="608">
        <f t="shared" si="18"/>
        <v>1411.2044848969963</v>
      </c>
      <c r="BU34" s="608">
        <f t="shared" si="18"/>
        <v>1411.2044848969963</v>
      </c>
      <c r="BV34" s="608">
        <f t="shared" si="18"/>
        <v>1411.2044848969963</v>
      </c>
      <c r="BW34" s="608">
        <f t="shared" si="18"/>
        <v>1411.2044848969963</v>
      </c>
      <c r="BX34" s="608">
        <f t="shared" si="18"/>
        <v>1411.2044848969963</v>
      </c>
      <c r="BY34" s="608">
        <f t="shared" si="18"/>
        <v>1411.2044848969963</v>
      </c>
      <c r="BZ34" s="608">
        <f t="shared" si="18"/>
        <v>1411.2044848969963</v>
      </c>
      <c r="CA34" s="608">
        <f t="shared" si="18"/>
        <v>1411.2044848969963</v>
      </c>
      <c r="CB34" s="608">
        <f t="shared" si="18"/>
        <v>1411.2044848969963</v>
      </c>
      <c r="CC34" s="608">
        <f t="shared" si="18"/>
        <v>1411.2044848969963</v>
      </c>
      <c r="CD34" s="608">
        <f t="shared" si="18"/>
        <v>1411.2044848969963</v>
      </c>
      <c r="CE34" s="608">
        <f t="shared" si="18"/>
        <v>1411.2044848969963</v>
      </c>
      <c r="CF34" s="608">
        <f t="shared" si="18"/>
        <v>6356.0892402441468</v>
      </c>
      <c r="CG34" s="608">
        <f t="shared" si="18"/>
        <v>7062.5013481508822</v>
      </c>
      <c r="CH34" s="608">
        <f t="shared" si="18"/>
        <v>8475.3255639643539</v>
      </c>
      <c r="CI34" s="608">
        <f t="shared" si="18"/>
        <v>29667.688801166427</v>
      </c>
      <c r="CJ34" s="608">
        <f t="shared" si="18"/>
        <v>26135.628261632744</v>
      </c>
      <c r="CK34" s="608">
        <f t="shared" ref="CK34:DW34" si="19">SUM(CK23:CK33)</f>
        <v>1411.2044848969963</v>
      </c>
      <c r="CL34" s="608">
        <f t="shared" si="19"/>
        <v>1411.2044848969963</v>
      </c>
      <c r="CM34" s="608">
        <f t="shared" si="19"/>
        <v>1411.2044848969963</v>
      </c>
      <c r="CN34" s="608">
        <f t="shared" si="19"/>
        <v>1411.2044848969963</v>
      </c>
      <c r="CO34" s="608">
        <f t="shared" si="19"/>
        <v>1411.2044848969963</v>
      </c>
      <c r="CP34" s="608">
        <f t="shared" si="19"/>
        <v>1411.2044848969963</v>
      </c>
      <c r="CQ34" s="608">
        <f t="shared" si="19"/>
        <v>1411.2044848969963</v>
      </c>
      <c r="CR34" s="608">
        <f t="shared" si="19"/>
        <v>1411.2044848969963</v>
      </c>
      <c r="CS34" s="608">
        <f t="shared" si="19"/>
        <v>1411.2044848969963</v>
      </c>
      <c r="CT34" s="608">
        <f t="shared" si="19"/>
        <v>1411.2044848969963</v>
      </c>
      <c r="CU34" s="608">
        <f t="shared" si="19"/>
        <v>1411.2044848969963</v>
      </c>
      <c r="CV34" s="608">
        <f t="shared" si="19"/>
        <v>1411.2044848969963</v>
      </c>
      <c r="CW34" s="608">
        <f t="shared" si="19"/>
        <v>1411.2044848969963</v>
      </c>
      <c r="CX34" s="608">
        <f t="shared" si="19"/>
        <v>1411.2044848969963</v>
      </c>
      <c r="CY34" s="609">
        <f t="shared" si="19"/>
        <v>1411.2044848969963</v>
      </c>
      <c r="CZ34" s="610">
        <f t="shared" si="19"/>
        <v>0</v>
      </c>
      <c r="DA34" s="611">
        <f t="shared" si="19"/>
        <v>0</v>
      </c>
      <c r="DB34" s="611">
        <f t="shared" si="19"/>
        <v>0</v>
      </c>
      <c r="DC34" s="611">
        <f t="shared" si="19"/>
        <v>0</v>
      </c>
      <c r="DD34" s="611">
        <f t="shared" si="19"/>
        <v>0</v>
      </c>
      <c r="DE34" s="611">
        <f t="shared" si="19"/>
        <v>0</v>
      </c>
      <c r="DF34" s="611">
        <f t="shared" si="19"/>
        <v>0</v>
      </c>
      <c r="DG34" s="611">
        <f t="shared" si="19"/>
        <v>0</v>
      </c>
      <c r="DH34" s="611">
        <f t="shared" si="19"/>
        <v>0</v>
      </c>
      <c r="DI34" s="611">
        <f t="shared" si="19"/>
        <v>0</v>
      </c>
      <c r="DJ34" s="611">
        <f t="shared" si="19"/>
        <v>0</v>
      </c>
      <c r="DK34" s="611">
        <f t="shared" si="19"/>
        <v>0</v>
      </c>
      <c r="DL34" s="611">
        <f t="shared" si="19"/>
        <v>0</v>
      </c>
      <c r="DM34" s="611">
        <f t="shared" si="19"/>
        <v>0</v>
      </c>
      <c r="DN34" s="611">
        <f t="shared" si="19"/>
        <v>0</v>
      </c>
      <c r="DO34" s="611">
        <f t="shared" si="19"/>
        <v>0</v>
      </c>
      <c r="DP34" s="611">
        <f t="shared" si="19"/>
        <v>0</v>
      </c>
      <c r="DQ34" s="611">
        <f t="shared" si="19"/>
        <v>0</v>
      </c>
      <c r="DR34" s="611">
        <f t="shared" si="19"/>
        <v>0</v>
      </c>
      <c r="DS34" s="611">
        <f t="shared" si="19"/>
        <v>0</v>
      </c>
      <c r="DT34" s="611">
        <f t="shared" si="19"/>
        <v>0</v>
      </c>
      <c r="DU34" s="611">
        <f t="shared" si="19"/>
        <v>0</v>
      </c>
      <c r="DV34" s="611">
        <f t="shared" si="19"/>
        <v>0</v>
      </c>
      <c r="DW34" s="612">
        <f t="shared" si="19"/>
        <v>0</v>
      </c>
    </row>
    <row r="35" spans="2:127" x14ac:dyDescent="0.2">
      <c r="B35" s="545" t="s">
        <v>508</v>
      </c>
      <c r="C35" s="546" t="s">
        <v>823</v>
      </c>
      <c r="D35" s="538"/>
      <c r="E35" s="539"/>
      <c r="F35" s="539"/>
      <c r="G35" s="539"/>
      <c r="H35" s="539"/>
      <c r="I35" s="539"/>
      <c r="J35" s="539"/>
      <c r="K35" s="539"/>
      <c r="L35" s="539"/>
      <c r="M35" s="539"/>
      <c r="N35" s="539"/>
      <c r="O35" s="539"/>
      <c r="P35" s="539"/>
      <c r="Q35" s="539"/>
      <c r="R35" s="541"/>
      <c r="S35" s="613"/>
      <c r="T35" s="541"/>
      <c r="U35" s="613"/>
      <c r="V35" s="539"/>
      <c r="W35" s="539"/>
      <c r="X35" s="537">
        <f t="shared" ref="X35:BC35" si="20">SUMIF($C:$C,"58.4x",X:X)</f>
        <v>0</v>
      </c>
      <c r="Y35" s="537">
        <f t="shared" si="20"/>
        <v>0</v>
      </c>
      <c r="Z35" s="537">
        <f t="shared" si="20"/>
        <v>0</v>
      </c>
      <c r="AA35" s="537">
        <f t="shared" si="20"/>
        <v>0</v>
      </c>
      <c r="AB35" s="537">
        <f t="shared" si="20"/>
        <v>0</v>
      </c>
      <c r="AC35" s="537">
        <f t="shared" si="20"/>
        <v>0</v>
      </c>
      <c r="AD35" s="537">
        <f t="shared" si="20"/>
        <v>0</v>
      </c>
      <c r="AE35" s="537">
        <f t="shared" si="20"/>
        <v>0</v>
      </c>
      <c r="AF35" s="537">
        <f t="shared" si="20"/>
        <v>0</v>
      </c>
      <c r="AG35" s="537">
        <f t="shared" si="20"/>
        <v>0</v>
      </c>
      <c r="AH35" s="537">
        <f t="shared" si="20"/>
        <v>0</v>
      </c>
      <c r="AI35" s="537">
        <f t="shared" si="20"/>
        <v>0</v>
      </c>
      <c r="AJ35" s="537">
        <f t="shared" si="20"/>
        <v>0</v>
      </c>
      <c r="AK35" s="537">
        <f t="shared" si="20"/>
        <v>0</v>
      </c>
      <c r="AL35" s="537">
        <f t="shared" si="20"/>
        <v>0</v>
      </c>
      <c r="AM35" s="537">
        <f t="shared" si="20"/>
        <v>0</v>
      </c>
      <c r="AN35" s="537">
        <f t="shared" si="20"/>
        <v>0</v>
      </c>
      <c r="AO35" s="537">
        <f t="shared" si="20"/>
        <v>0</v>
      </c>
      <c r="AP35" s="537">
        <f t="shared" si="20"/>
        <v>0</v>
      </c>
      <c r="AQ35" s="537">
        <f t="shared" si="20"/>
        <v>0</v>
      </c>
      <c r="AR35" s="537">
        <f t="shared" si="20"/>
        <v>0</v>
      </c>
      <c r="AS35" s="537">
        <f t="shared" si="20"/>
        <v>0</v>
      </c>
      <c r="AT35" s="537">
        <f t="shared" si="20"/>
        <v>0</v>
      </c>
      <c r="AU35" s="537">
        <f t="shared" si="20"/>
        <v>0</v>
      </c>
      <c r="AV35" s="537">
        <f t="shared" si="20"/>
        <v>0</v>
      </c>
      <c r="AW35" s="537">
        <f t="shared" si="20"/>
        <v>0</v>
      </c>
      <c r="AX35" s="537">
        <f t="shared" si="20"/>
        <v>0</v>
      </c>
      <c r="AY35" s="537">
        <f t="shared" si="20"/>
        <v>0</v>
      </c>
      <c r="AZ35" s="537">
        <f t="shared" si="20"/>
        <v>0</v>
      </c>
      <c r="BA35" s="537">
        <f t="shared" si="20"/>
        <v>0</v>
      </c>
      <c r="BB35" s="537">
        <f t="shared" si="20"/>
        <v>0</v>
      </c>
      <c r="BC35" s="537">
        <f t="shared" si="20"/>
        <v>0</v>
      </c>
      <c r="BD35" s="537">
        <f t="shared" ref="BD35:CI35" si="21">SUMIF($C:$C,"58.4x",BD:BD)</f>
        <v>0</v>
      </c>
      <c r="BE35" s="537">
        <f t="shared" si="21"/>
        <v>0</v>
      </c>
      <c r="BF35" s="537">
        <f t="shared" si="21"/>
        <v>0</v>
      </c>
      <c r="BG35" s="537">
        <f t="shared" si="21"/>
        <v>0</v>
      </c>
      <c r="BH35" s="537">
        <f t="shared" si="21"/>
        <v>0</v>
      </c>
      <c r="BI35" s="537">
        <f t="shared" si="21"/>
        <v>0</v>
      </c>
      <c r="BJ35" s="537">
        <f t="shared" si="21"/>
        <v>0</v>
      </c>
      <c r="BK35" s="537">
        <f t="shared" si="21"/>
        <v>0</v>
      </c>
      <c r="BL35" s="537">
        <f t="shared" si="21"/>
        <v>0</v>
      </c>
      <c r="BM35" s="537">
        <f t="shared" si="21"/>
        <v>0</v>
      </c>
      <c r="BN35" s="537">
        <f t="shared" si="21"/>
        <v>0</v>
      </c>
      <c r="BO35" s="537">
        <f t="shared" si="21"/>
        <v>0</v>
      </c>
      <c r="BP35" s="537">
        <f t="shared" si="21"/>
        <v>0</v>
      </c>
      <c r="BQ35" s="537">
        <f t="shared" si="21"/>
        <v>0</v>
      </c>
      <c r="BR35" s="537">
        <f t="shared" si="21"/>
        <v>0</v>
      </c>
      <c r="BS35" s="537">
        <f t="shared" si="21"/>
        <v>0</v>
      </c>
      <c r="BT35" s="537">
        <f t="shared" si="21"/>
        <v>0</v>
      </c>
      <c r="BU35" s="537">
        <f t="shared" si="21"/>
        <v>0</v>
      </c>
      <c r="BV35" s="537">
        <f t="shared" si="21"/>
        <v>0</v>
      </c>
      <c r="BW35" s="537">
        <f t="shared" si="21"/>
        <v>0</v>
      </c>
      <c r="BX35" s="537">
        <f t="shared" si="21"/>
        <v>0</v>
      </c>
      <c r="BY35" s="537">
        <f t="shared" si="21"/>
        <v>0</v>
      </c>
      <c r="BZ35" s="537">
        <f t="shared" si="21"/>
        <v>0</v>
      </c>
      <c r="CA35" s="537">
        <f t="shared" si="21"/>
        <v>0</v>
      </c>
      <c r="CB35" s="537">
        <f t="shared" si="21"/>
        <v>0</v>
      </c>
      <c r="CC35" s="537">
        <f t="shared" si="21"/>
        <v>0</v>
      </c>
      <c r="CD35" s="537">
        <f t="shared" si="21"/>
        <v>0</v>
      </c>
      <c r="CE35" s="537">
        <f t="shared" si="21"/>
        <v>0</v>
      </c>
      <c r="CF35" s="537">
        <f t="shared" si="21"/>
        <v>0</v>
      </c>
      <c r="CG35" s="537">
        <f t="shared" si="21"/>
        <v>0</v>
      </c>
      <c r="CH35" s="537">
        <f t="shared" si="21"/>
        <v>0</v>
      </c>
      <c r="CI35" s="537">
        <f t="shared" si="21"/>
        <v>0</v>
      </c>
      <c r="CJ35" s="537">
        <f t="shared" ref="CJ35:DO35" si="22">SUMIF($C:$C,"58.4x",CJ:CJ)</f>
        <v>0</v>
      </c>
      <c r="CK35" s="537">
        <f t="shared" si="22"/>
        <v>0</v>
      </c>
      <c r="CL35" s="537">
        <f t="shared" si="22"/>
        <v>0</v>
      </c>
      <c r="CM35" s="537">
        <f t="shared" si="22"/>
        <v>0</v>
      </c>
      <c r="CN35" s="537">
        <f t="shared" si="22"/>
        <v>0</v>
      </c>
      <c r="CO35" s="537">
        <f t="shared" si="22"/>
        <v>0</v>
      </c>
      <c r="CP35" s="537">
        <f t="shared" si="22"/>
        <v>0</v>
      </c>
      <c r="CQ35" s="537">
        <f t="shared" si="22"/>
        <v>0</v>
      </c>
      <c r="CR35" s="537">
        <f t="shared" si="22"/>
        <v>0</v>
      </c>
      <c r="CS35" s="537">
        <f t="shared" si="22"/>
        <v>0</v>
      </c>
      <c r="CT35" s="537">
        <f t="shared" si="22"/>
        <v>0</v>
      </c>
      <c r="CU35" s="537">
        <f t="shared" si="22"/>
        <v>0</v>
      </c>
      <c r="CV35" s="537">
        <f t="shared" si="22"/>
        <v>0</v>
      </c>
      <c r="CW35" s="537">
        <f t="shared" si="22"/>
        <v>0</v>
      </c>
      <c r="CX35" s="537">
        <f t="shared" si="22"/>
        <v>0</v>
      </c>
      <c r="CY35" s="552">
        <f t="shared" si="22"/>
        <v>0</v>
      </c>
      <c r="CZ35" s="553">
        <f t="shared" si="22"/>
        <v>0</v>
      </c>
      <c r="DA35" s="553">
        <f t="shared" si="22"/>
        <v>0</v>
      </c>
      <c r="DB35" s="553">
        <f t="shared" si="22"/>
        <v>0</v>
      </c>
      <c r="DC35" s="553">
        <f t="shared" si="22"/>
        <v>0</v>
      </c>
      <c r="DD35" s="553">
        <f t="shared" si="22"/>
        <v>0</v>
      </c>
      <c r="DE35" s="553">
        <f t="shared" si="22"/>
        <v>0</v>
      </c>
      <c r="DF35" s="553">
        <f t="shared" si="22"/>
        <v>0</v>
      </c>
      <c r="DG35" s="553">
        <f t="shared" si="22"/>
        <v>0</v>
      </c>
      <c r="DH35" s="553">
        <f t="shared" si="22"/>
        <v>0</v>
      </c>
      <c r="DI35" s="553">
        <f t="shared" si="22"/>
        <v>0</v>
      </c>
      <c r="DJ35" s="553">
        <f t="shared" si="22"/>
        <v>0</v>
      </c>
      <c r="DK35" s="553">
        <f t="shared" si="22"/>
        <v>0</v>
      </c>
      <c r="DL35" s="553">
        <f t="shared" si="22"/>
        <v>0</v>
      </c>
      <c r="DM35" s="553">
        <f t="shared" si="22"/>
        <v>0</v>
      </c>
      <c r="DN35" s="553">
        <f t="shared" si="22"/>
        <v>0</v>
      </c>
      <c r="DO35" s="553">
        <f t="shared" si="22"/>
        <v>0</v>
      </c>
      <c r="DP35" s="553">
        <f t="shared" ref="DP35:DW35" si="23">SUMIF($C:$C,"58.4x",DP:DP)</f>
        <v>0</v>
      </c>
      <c r="DQ35" s="553">
        <f t="shared" si="23"/>
        <v>0</v>
      </c>
      <c r="DR35" s="553">
        <f t="shared" si="23"/>
        <v>0</v>
      </c>
      <c r="DS35" s="553">
        <f t="shared" si="23"/>
        <v>0</v>
      </c>
      <c r="DT35" s="553">
        <f t="shared" si="23"/>
        <v>0</v>
      </c>
      <c r="DU35" s="553">
        <f t="shared" si="23"/>
        <v>0</v>
      </c>
      <c r="DV35" s="553">
        <f t="shared" si="23"/>
        <v>0</v>
      </c>
      <c r="DW35" s="614">
        <f t="shared" si="23"/>
        <v>0</v>
      </c>
    </row>
    <row r="36" spans="2:127" x14ac:dyDescent="0.2">
      <c r="B36" s="545" t="s">
        <v>509</v>
      </c>
      <c r="C36" s="546" t="s">
        <v>510</v>
      </c>
      <c r="D36" s="538"/>
      <c r="E36" s="539"/>
      <c r="F36" s="539"/>
      <c r="G36" s="539"/>
      <c r="H36" s="539"/>
      <c r="I36" s="539"/>
      <c r="J36" s="539"/>
      <c r="K36" s="539"/>
      <c r="L36" s="539"/>
      <c r="M36" s="539"/>
      <c r="N36" s="539"/>
      <c r="O36" s="539"/>
      <c r="P36" s="539"/>
      <c r="Q36" s="539"/>
      <c r="R36" s="541"/>
      <c r="S36" s="613"/>
      <c r="T36" s="541"/>
      <c r="U36" s="613"/>
      <c r="V36" s="539"/>
      <c r="W36" s="539"/>
      <c r="X36" s="537">
        <f t="shared" ref="X36:BC36" si="24">SUMIF($C:$C,"58.5x",X:X)</f>
        <v>0</v>
      </c>
      <c r="Y36" s="537">
        <f t="shared" si="24"/>
        <v>0</v>
      </c>
      <c r="Z36" s="537">
        <f t="shared" si="24"/>
        <v>0</v>
      </c>
      <c r="AA36" s="537">
        <f t="shared" si="24"/>
        <v>0</v>
      </c>
      <c r="AB36" s="537">
        <f t="shared" si="24"/>
        <v>0</v>
      </c>
      <c r="AC36" s="537">
        <f t="shared" si="24"/>
        <v>0</v>
      </c>
      <c r="AD36" s="537">
        <f t="shared" si="24"/>
        <v>0</v>
      </c>
      <c r="AE36" s="537">
        <f t="shared" si="24"/>
        <v>0</v>
      </c>
      <c r="AF36" s="537">
        <f t="shared" si="24"/>
        <v>0</v>
      </c>
      <c r="AG36" s="537">
        <f t="shared" si="24"/>
        <v>0</v>
      </c>
      <c r="AH36" s="537">
        <f t="shared" si="24"/>
        <v>0</v>
      </c>
      <c r="AI36" s="537">
        <f t="shared" si="24"/>
        <v>0</v>
      </c>
      <c r="AJ36" s="537">
        <f t="shared" si="24"/>
        <v>0</v>
      </c>
      <c r="AK36" s="537">
        <f t="shared" si="24"/>
        <v>0</v>
      </c>
      <c r="AL36" s="537">
        <f t="shared" si="24"/>
        <v>0</v>
      </c>
      <c r="AM36" s="537">
        <f t="shared" si="24"/>
        <v>0</v>
      </c>
      <c r="AN36" s="537">
        <f t="shared" si="24"/>
        <v>0</v>
      </c>
      <c r="AO36" s="537">
        <f t="shared" si="24"/>
        <v>0</v>
      </c>
      <c r="AP36" s="537">
        <f t="shared" si="24"/>
        <v>0</v>
      </c>
      <c r="AQ36" s="537">
        <f t="shared" si="24"/>
        <v>0</v>
      </c>
      <c r="AR36" s="537">
        <f t="shared" si="24"/>
        <v>0</v>
      </c>
      <c r="AS36" s="537">
        <f t="shared" si="24"/>
        <v>0</v>
      </c>
      <c r="AT36" s="537">
        <f t="shared" si="24"/>
        <v>0</v>
      </c>
      <c r="AU36" s="537">
        <f t="shared" si="24"/>
        <v>0</v>
      </c>
      <c r="AV36" s="537">
        <f t="shared" si="24"/>
        <v>0</v>
      </c>
      <c r="AW36" s="537">
        <f t="shared" si="24"/>
        <v>0</v>
      </c>
      <c r="AX36" s="537">
        <f t="shared" si="24"/>
        <v>0</v>
      </c>
      <c r="AY36" s="537">
        <f t="shared" si="24"/>
        <v>0</v>
      </c>
      <c r="AZ36" s="537">
        <f t="shared" si="24"/>
        <v>0</v>
      </c>
      <c r="BA36" s="537">
        <f t="shared" si="24"/>
        <v>0</v>
      </c>
      <c r="BB36" s="537">
        <f t="shared" si="24"/>
        <v>0</v>
      </c>
      <c r="BC36" s="537">
        <f t="shared" si="24"/>
        <v>0</v>
      </c>
      <c r="BD36" s="537">
        <f t="shared" ref="BD36:CI36" si="25">SUMIF($C:$C,"58.5x",BD:BD)</f>
        <v>0</v>
      </c>
      <c r="BE36" s="537">
        <f t="shared" si="25"/>
        <v>0</v>
      </c>
      <c r="BF36" s="537">
        <f t="shared" si="25"/>
        <v>0</v>
      </c>
      <c r="BG36" s="537">
        <f t="shared" si="25"/>
        <v>0</v>
      </c>
      <c r="BH36" s="537">
        <f t="shared" si="25"/>
        <v>0</v>
      </c>
      <c r="BI36" s="537">
        <f t="shared" si="25"/>
        <v>0</v>
      </c>
      <c r="BJ36" s="537">
        <f t="shared" si="25"/>
        <v>0</v>
      </c>
      <c r="BK36" s="537">
        <f t="shared" si="25"/>
        <v>0</v>
      </c>
      <c r="BL36" s="537">
        <f t="shared" si="25"/>
        <v>0</v>
      </c>
      <c r="BM36" s="537">
        <f t="shared" si="25"/>
        <v>0</v>
      </c>
      <c r="BN36" s="537">
        <f t="shared" si="25"/>
        <v>0</v>
      </c>
      <c r="BO36" s="537">
        <f t="shared" si="25"/>
        <v>0</v>
      </c>
      <c r="BP36" s="537">
        <f t="shared" si="25"/>
        <v>0</v>
      </c>
      <c r="BQ36" s="537">
        <f t="shared" si="25"/>
        <v>0</v>
      </c>
      <c r="BR36" s="537">
        <f t="shared" si="25"/>
        <v>0</v>
      </c>
      <c r="BS36" s="537">
        <f t="shared" si="25"/>
        <v>0</v>
      </c>
      <c r="BT36" s="537">
        <f t="shared" si="25"/>
        <v>0</v>
      </c>
      <c r="BU36" s="537">
        <f t="shared" si="25"/>
        <v>0</v>
      </c>
      <c r="BV36" s="537">
        <f t="shared" si="25"/>
        <v>0</v>
      </c>
      <c r="BW36" s="537">
        <f t="shared" si="25"/>
        <v>0</v>
      </c>
      <c r="BX36" s="537">
        <f t="shared" si="25"/>
        <v>0</v>
      </c>
      <c r="BY36" s="537">
        <f t="shared" si="25"/>
        <v>0</v>
      </c>
      <c r="BZ36" s="537">
        <f t="shared" si="25"/>
        <v>0</v>
      </c>
      <c r="CA36" s="537">
        <f t="shared" si="25"/>
        <v>0</v>
      </c>
      <c r="CB36" s="537">
        <f t="shared" si="25"/>
        <v>0</v>
      </c>
      <c r="CC36" s="537">
        <f t="shared" si="25"/>
        <v>0</v>
      </c>
      <c r="CD36" s="537">
        <f t="shared" si="25"/>
        <v>0</v>
      </c>
      <c r="CE36" s="537">
        <f t="shared" si="25"/>
        <v>0</v>
      </c>
      <c r="CF36" s="537">
        <f t="shared" si="25"/>
        <v>0</v>
      </c>
      <c r="CG36" s="537">
        <f t="shared" si="25"/>
        <v>0</v>
      </c>
      <c r="CH36" s="537">
        <f t="shared" si="25"/>
        <v>0</v>
      </c>
      <c r="CI36" s="537">
        <f t="shared" si="25"/>
        <v>0</v>
      </c>
      <c r="CJ36" s="537">
        <f t="shared" ref="CJ36:DO36" si="26">SUMIF($C:$C,"58.5x",CJ:CJ)</f>
        <v>0</v>
      </c>
      <c r="CK36" s="537">
        <f t="shared" si="26"/>
        <v>0</v>
      </c>
      <c r="CL36" s="537">
        <f t="shared" si="26"/>
        <v>0</v>
      </c>
      <c r="CM36" s="537">
        <f t="shared" si="26"/>
        <v>0</v>
      </c>
      <c r="CN36" s="537">
        <f t="shared" si="26"/>
        <v>0</v>
      </c>
      <c r="CO36" s="537">
        <f t="shared" si="26"/>
        <v>0</v>
      </c>
      <c r="CP36" s="537">
        <f t="shared" si="26"/>
        <v>0</v>
      </c>
      <c r="CQ36" s="537">
        <f t="shared" si="26"/>
        <v>0</v>
      </c>
      <c r="CR36" s="537">
        <f t="shared" si="26"/>
        <v>0</v>
      </c>
      <c r="CS36" s="537">
        <f t="shared" si="26"/>
        <v>0</v>
      </c>
      <c r="CT36" s="537">
        <f t="shared" si="26"/>
        <v>0</v>
      </c>
      <c r="CU36" s="537">
        <f t="shared" si="26"/>
        <v>0</v>
      </c>
      <c r="CV36" s="537">
        <f t="shared" si="26"/>
        <v>0</v>
      </c>
      <c r="CW36" s="537">
        <f t="shared" si="26"/>
        <v>0</v>
      </c>
      <c r="CX36" s="537">
        <f t="shared" si="26"/>
        <v>0</v>
      </c>
      <c r="CY36" s="552">
        <f t="shared" si="26"/>
        <v>0</v>
      </c>
      <c r="CZ36" s="553">
        <f t="shared" si="26"/>
        <v>0</v>
      </c>
      <c r="DA36" s="553">
        <f t="shared" si="26"/>
        <v>0</v>
      </c>
      <c r="DB36" s="553">
        <f t="shared" si="26"/>
        <v>0</v>
      </c>
      <c r="DC36" s="553">
        <f t="shared" si="26"/>
        <v>0</v>
      </c>
      <c r="DD36" s="553">
        <f t="shared" si="26"/>
        <v>0</v>
      </c>
      <c r="DE36" s="553">
        <f t="shared" si="26"/>
        <v>0</v>
      </c>
      <c r="DF36" s="553">
        <f t="shared" si="26"/>
        <v>0</v>
      </c>
      <c r="DG36" s="553">
        <f t="shared" si="26"/>
        <v>0</v>
      </c>
      <c r="DH36" s="553">
        <f t="shared" si="26"/>
        <v>0</v>
      </c>
      <c r="DI36" s="553">
        <f t="shared" si="26"/>
        <v>0</v>
      </c>
      <c r="DJ36" s="553">
        <f t="shared" si="26"/>
        <v>0</v>
      </c>
      <c r="DK36" s="553">
        <f t="shared" si="26"/>
        <v>0</v>
      </c>
      <c r="DL36" s="553">
        <f t="shared" si="26"/>
        <v>0</v>
      </c>
      <c r="DM36" s="553">
        <f t="shared" si="26"/>
        <v>0</v>
      </c>
      <c r="DN36" s="553">
        <f t="shared" si="26"/>
        <v>0</v>
      </c>
      <c r="DO36" s="553">
        <f t="shared" si="26"/>
        <v>0</v>
      </c>
      <c r="DP36" s="553">
        <f t="shared" ref="DP36:DW36" si="27">SUMIF($C:$C,"58.5x",DP:DP)</f>
        <v>0</v>
      </c>
      <c r="DQ36" s="553">
        <f t="shared" si="27"/>
        <v>0</v>
      </c>
      <c r="DR36" s="553">
        <f t="shared" si="27"/>
        <v>0</v>
      </c>
      <c r="DS36" s="553">
        <f t="shared" si="27"/>
        <v>0</v>
      </c>
      <c r="DT36" s="553">
        <f t="shared" si="27"/>
        <v>0</v>
      </c>
      <c r="DU36" s="553">
        <f t="shared" si="27"/>
        <v>0</v>
      </c>
      <c r="DV36" s="553">
        <f t="shared" si="27"/>
        <v>0</v>
      </c>
      <c r="DW36" s="614">
        <f t="shared" si="27"/>
        <v>0</v>
      </c>
    </row>
    <row r="37" spans="2:127" x14ac:dyDescent="0.2">
      <c r="B37" s="545" t="s">
        <v>511</v>
      </c>
      <c r="C37" s="546" t="s">
        <v>512</v>
      </c>
      <c r="D37" s="538"/>
      <c r="E37" s="539"/>
      <c r="F37" s="539"/>
      <c r="G37" s="539"/>
      <c r="H37" s="539"/>
      <c r="I37" s="539"/>
      <c r="J37" s="539"/>
      <c r="K37" s="539"/>
      <c r="L37" s="539"/>
      <c r="M37" s="539"/>
      <c r="N37" s="539"/>
      <c r="O37" s="539"/>
      <c r="P37" s="539"/>
      <c r="Q37" s="539"/>
      <c r="R37" s="541"/>
      <c r="S37" s="613"/>
      <c r="T37" s="541"/>
      <c r="U37" s="613"/>
      <c r="V37" s="539"/>
      <c r="W37" s="539"/>
      <c r="X37" s="537">
        <f t="shared" ref="X37:BC37" si="28">SUMIF($C:$C,"58.6x",X:X)</f>
        <v>0</v>
      </c>
      <c r="Y37" s="537">
        <f t="shared" si="28"/>
        <v>0</v>
      </c>
      <c r="Z37" s="537">
        <f t="shared" si="28"/>
        <v>0</v>
      </c>
      <c r="AA37" s="537">
        <f t="shared" si="28"/>
        <v>0</v>
      </c>
      <c r="AB37" s="537">
        <f t="shared" si="28"/>
        <v>0</v>
      </c>
      <c r="AC37" s="537">
        <f t="shared" si="28"/>
        <v>0</v>
      </c>
      <c r="AD37" s="537">
        <f t="shared" si="28"/>
        <v>0</v>
      </c>
      <c r="AE37" s="537">
        <f t="shared" si="28"/>
        <v>0</v>
      </c>
      <c r="AF37" s="537">
        <f t="shared" si="28"/>
        <v>0</v>
      </c>
      <c r="AG37" s="537">
        <f t="shared" si="28"/>
        <v>0</v>
      </c>
      <c r="AH37" s="537">
        <f t="shared" si="28"/>
        <v>0</v>
      </c>
      <c r="AI37" s="537">
        <f t="shared" si="28"/>
        <v>0</v>
      </c>
      <c r="AJ37" s="537">
        <f t="shared" si="28"/>
        <v>0</v>
      </c>
      <c r="AK37" s="537">
        <f t="shared" si="28"/>
        <v>0</v>
      </c>
      <c r="AL37" s="537">
        <f t="shared" si="28"/>
        <v>0</v>
      </c>
      <c r="AM37" s="537">
        <f t="shared" si="28"/>
        <v>0</v>
      </c>
      <c r="AN37" s="537">
        <f t="shared" si="28"/>
        <v>0</v>
      </c>
      <c r="AO37" s="537">
        <f t="shared" si="28"/>
        <v>0</v>
      </c>
      <c r="AP37" s="537">
        <f t="shared" si="28"/>
        <v>0</v>
      </c>
      <c r="AQ37" s="537">
        <f t="shared" si="28"/>
        <v>0</v>
      </c>
      <c r="AR37" s="537">
        <f t="shared" si="28"/>
        <v>0</v>
      </c>
      <c r="AS37" s="537">
        <f t="shared" si="28"/>
        <v>0</v>
      </c>
      <c r="AT37" s="537">
        <f t="shared" si="28"/>
        <v>0</v>
      </c>
      <c r="AU37" s="537">
        <f t="shared" si="28"/>
        <v>0</v>
      </c>
      <c r="AV37" s="537">
        <f t="shared" si="28"/>
        <v>0</v>
      </c>
      <c r="AW37" s="537">
        <f t="shared" si="28"/>
        <v>0</v>
      </c>
      <c r="AX37" s="537">
        <f t="shared" si="28"/>
        <v>0</v>
      </c>
      <c r="AY37" s="537">
        <f t="shared" si="28"/>
        <v>0</v>
      </c>
      <c r="AZ37" s="537">
        <f t="shared" si="28"/>
        <v>0</v>
      </c>
      <c r="BA37" s="537">
        <f t="shared" si="28"/>
        <v>0</v>
      </c>
      <c r="BB37" s="537">
        <f t="shared" si="28"/>
        <v>0</v>
      </c>
      <c r="BC37" s="537">
        <f t="shared" si="28"/>
        <v>0</v>
      </c>
      <c r="BD37" s="537">
        <f t="shared" ref="BD37:CI37" si="29">SUMIF($C:$C,"58.6x",BD:BD)</f>
        <v>0</v>
      </c>
      <c r="BE37" s="537">
        <f t="shared" si="29"/>
        <v>0</v>
      </c>
      <c r="BF37" s="537">
        <f t="shared" si="29"/>
        <v>0</v>
      </c>
      <c r="BG37" s="537">
        <f t="shared" si="29"/>
        <v>0</v>
      </c>
      <c r="BH37" s="537">
        <f t="shared" si="29"/>
        <v>0</v>
      </c>
      <c r="BI37" s="537">
        <f t="shared" si="29"/>
        <v>0</v>
      </c>
      <c r="BJ37" s="537">
        <f t="shared" si="29"/>
        <v>0</v>
      </c>
      <c r="BK37" s="537">
        <f t="shared" si="29"/>
        <v>0</v>
      </c>
      <c r="BL37" s="537">
        <f t="shared" si="29"/>
        <v>0</v>
      </c>
      <c r="BM37" s="537">
        <f t="shared" si="29"/>
        <v>0</v>
      </c>
      <c r="BN37" s="537">
        <f t="shared" si="29"/>
        <v>0</v>
      </c>
      <c r="BO37" s="537">
        <f t="shared" si="29"/>
        <v>0</v>
      </c>
      <c r="BP37" s="537">
        <f t="shared" si="29"/>
        <v>0</v>
      </c>
      <c r="BQ37" s="537">
        <f t="shared" si="29"/>
        <v>0</v>
      </c>
      <c r="BR37" s="537">
        <f t="shared" si="29"/>
        <v>0</v>
      </c>
      <c r="BS37" s="537">
        <f t="shared" si="29"/>
        <v>0</v>
      </c>
      <c r="BT37" s="537">
        <f t="shared" si="29"/>
        <v>0</v>
      </c>
      <c r="BU37" s="537">
        <f t="shared" si="29"/>
        <v>0</v>
      </c>
      <c r="BV37" s="537">
        <f t="shared" si="29"/>
        <v>0</v>
      </c>
      <c r="BW37" s="537">
        <f t="shared" si="29"/>
        <v>0</v>
      </c>
      <c r="BX37" s="537">
        <f t="shared" si="29"/>
        <v>0</v>
      </c>
      <c r="BY37" s="537">
        <f t="shared" si="29"/>
        <v>0</v>
      </c>
      <c r="BZ37" s="537">
        <f t="shared" si="29"/>
        <v>0</v>
      </c>
      <c r="CA37" s="537">
        <f t="shared" si="29"/>
        <v>0</v>
      </c>
      <c r="CB37" s="537">
        <f t="shared" si="29"/>
        <v>0</v>
      </c>
      <c r="CC37" s="537">
        <f t="shared" si="29"/>
        <v>0</v>
      </c>
      <c r="CD37" s="537">
        <f t="shared" si="29"/>
        <v>0</v>
      </c>
      <c r="CE37" s="537">
        <f t="shared" si="29"/>
        <v>0</v>
      </c>
      <c r="CF37" s="537">
        <f t="shared" si="29"/>
        <v>0</v>
      </c>
      <c r="CG37" s="537">
        <f t="shared" si="29"/>
        <v>0</v>
      </c>
      <c r="CH37" s="537">
        <f t="shared" si="29"/>
        <v>0</v>
      </c>
      <c r="CI37" s="537">
        <f t="shared" si="29"/>
        <v>0</v>
      </c>
      <c r="CJ37" s="537">
        <f t="shared" ref="CJ37:DO37" si="30">SUMIF($C:$C,"58.6x",CJ:CJ)</f>
        <v>0</v>
      </c>
      <c r="CK37" s="537">
        <f t="shared" si="30"/>
        <v>0</v>
      </c>
      <c r="CL37" s="537">
        <f t="shared" si="30"/>
        <v>0</v>
      </c>
      <c r="CM37" s="537">
        <f t="shared" si="30"/>
        <v>0</v>
      </c>
      <c r="CN37" s="537">
        <f t="shared" si="30"/>
        <v>0</v>
      </c>
      <c r="CO37" s="537">
        <f t="shared" si="30"/>
        <v>0</v>
      </c>
      <c r="CP37" s="537">
        <f t="shared" si="30"/>
        <v>0</v>
      </c>
      <c r="CQ37" s="537">
        <f t="shared" si="30"/>
        <v>0</v>
      </c>
      <c r="CR37" s="537">
        <f t="shared" si="30"/>
        <v>0</v>
      </c>
      <c r="CS37" s="537">
        <f t="shared" si="30"/>
        <v>0</v>
      </c>
      <c r="CT37" s="537">
        <f t="shared" si="30"/>
        <v>0</v>
      </c>
      <c r="CU37" s="537">
        <f t="shared" si="30"/>
        <v>0</v>
      </c>
      <c r="CV37" s="537">
        <f t="shared" si="30"/>
        <v>0</v>
      </c>
      <c r="CW37" s="537">
        <f t="shared" si="30"/>
        <v>0</v>
      </c>
      <c r="CX37" s="537">
        <f t="shared" si="30"/>
        <v>0</v>
      </c>
      <c r="CY37" s="552">
        <f t="shared" si="30"/>
        <v>0</v>
      </c>
      <c r="CZ37" s="553">
        <f t="shared" si="30"/>
        <v>0</v>
      </c>
      <c r="DA37" s="553">
        <f t="shared" si="30"/>
        <v>0</v>
      </c>
      <c r="DB37" s="553">
        <f t="shared" si="30"/>
        <v>0</v>
      </c>
      <c r="DC37" s="553">
        <f t="shared" si="30"/>
        <v>0</v>
      </c>
      <c r="DD37" s="553">
        <f t="shared" si="30"/>
        <v>0</v>
      </c>
      <c r="DE37" s="553">
        <f t="shared" si="30"/>
        <v>0</v>
      </c>
      <c r="DF37" s="553">
        <f t="shared" si="30"/>
        <v>0</v>
      </c>
      <c r="DG37" s="553">
        <f t="shared" si="30"/>
        <v>0</v>
      </c>
      <c r="DH37" s="553">
        <f t="shared" si="30"/>
        <v>0</v>
      </c>
      <c r="DI37" s="553">
        <f t="shared" si="30"/>
        <v>0</v>
      </c>
      <c r="DJ37" s="553">
        <f t="shared" si="30"/>
        <v>0</v>
      </c>
      <c r="DK37" s="553">
        <f t="shared" si="30"/>
        <v>0</v>
      </c>
      <c r="DL37" s="553">
        <f t="shared" si="30"/>
        <v>0</v>
      </c>
      <c r="DM37" s="553">
        <f t="shared" si="30"/>
        <v>0</v>
      </c>
      <c r="DN37" s="553">
        <f t="shared" si="30"/>
        <v>0</v>
      </c>
      <c r="DO37" s="553">
        <f t="shared" si="30"/>
        <v>0</v>
      </c>
      <c r="DP37" s="553">
        <f t="shared" ref="DP37:DW37" si="31">SUMIF($C:$C,"58.6x",DP:DP)</f>
        <v>0</v>
      </c>
      <c r="DQ37" s="553">
        <f t="shared" si="31"/>
        <v>0</v>
      </c>
      <c r="DR37" s="553">
        <f t="shared" si="31"/>
        <v>0</v>
      </c>
      <c r="DS37" s="553">
        <f t="shared" si="31"/>
        <v>0</v>
      </c>
      <c r="DT37" s="553">
        <f t="shared" si="31"/>
        <v>0</v>
      </c>
      <c r="DU37" s="553">
        <f t="shared" si="31"/>
        <v>0</v>
      </c>
      <c r="DV37" s="553">
        <f t="shared" si="31"/>
        <v>0</v>
      </c>
      <c r="DW37" s="614">
        <f t="shared" si="31"/>
        <v>0</v>
      </c>
    </row>
    <row r="38" spans="2:127" x14ac:dyDescent="0.2">
      <c r="B38" s="545" t="s">
        <v>513</v>
      </c>
      <c r="C38" s="546" t="s">
        <v>514</v>
      </c>
      <c r="D38" s="538"/>
      <c r="E38" s="539"/>
      <c r="F38" s="539"/>
      <c r="G38" s="539"/>
      <c r="H38" s="539"/>
      <c r="I38" s="539"/>
      <c r="J38" s="539"/>
      <c r="K38" s="539"/>
      <c r="L38" s="539"/>
      <c r="M38" s="539"/>
      <c r="N38" s="539"/>
      <c r="O38" s="539"/>
      <c r="P38" s="539"/>
      <c r="Q38" s="539"/>
      <c r="R38" s="541"/>
      <c r="S38" s="613"/>
      <c r="T38" s="541"/>
      <c r="U38" s="613"/>
      <c r="V38" s="539"/>
      <c r="W38" s="539"/>
      <c r="X38" s="537">
        <f t="shared" ref="X38:BC38" si="32">SUMIF($C:$C,"58.7x",X:X)</f>
        <v>0</v>
      </c>
      <c r="Y38" s="537">
        <f t="shared" si="32"/>
        <v>0</v>
      </c>
      <c r="Z38" s="537">
        <f t="shared" si="32"/>
        <v>0</v>
      </c>
      <c r="AA38" s="537">
        <f t="shared" si="32"/>
        <v>0</v>
      </c>
      <c r="AB38" s="537">
        <f t="shared" si="32"/>
        <v>0</v>
      </c>
      <c r="AC38" s="537">
        <f t="shared" si="32"/>
        <v>0</v>
      </c>
      <c r="AD38" s="537">
        <f t="shared" si="32"/>
        <v>0</v>
      </c>
      <c r="AE38" s="537">
        <f t="shared" si="32"/>
        <v>0</v>
      </c>
      <c r="AF38" s="537">
        <f t="shared" si="32"/>
        <v>0</v>
      </c>
      <c r="AG38" s="537">
        <f t="shared" si="32"/>
        <v>0</v>
      </c>
      <c r="AH38" s="537">
        <f t="shared" si="32"/>
        <v>0</v>
      </c>
      <c r="AI38" s="537">
        <f t="shared" si="32"/>
        <v>0</v>
      </c>
      <c r="AJ38" s="537">
        <f t="shared" si="32"/>
        <v>0</v>
      </c>
      <c r="AK38" s="537">
        <f t="shared" si="32"/>
        <v>0</v>
      </c>
      <c r="AL38" s="537">
        <f t="shared" si="32"/>
        <v>0</v>
      </c>
      <c r="AM38" s="537">
        <f t="shared" si="32"/>
        <v>0</v>
      </c>
      <c r="AN38" s="537">
        <f t="shared" si="32"/>
        <v>0</v>
      </c>
      <c r="AO38" s="537">
        <f t="shared" si="32"/>
        <v>0</v>
      </c>
      <c r="AP38" s="537">
        <f t="shared" si="32"/>
        <v>0</v>
      </c>
      <c r="AQ38" s="537">
        <f t="shared" si="32"/>
        <v>0</v>
      </c>
      <c r="AR38" s="537">
        <f t="shared" si="32"/>
        <v>0</v>
      </c>
      <c r="AS38" s="537">
        <f t="shared" si="32"/>
        <v>0</v>
      </c>
      <c r="AT38" s="537">
        <f t="shared" si="32"/>
        <v>0</v>
      </c>
      <c r="AU38" s="537">
        <f t="shared" si="32"/>
        <v>0</v>
      </c>
      <c r="AV38" s="537">
        <f t="shared" si="32"/>
        <v>0</v>
      </c>
      <c r="AW38" s="537">
        <f t="shared" si="32"/>
        <v>0</v>
      </c>
      <c r="AX38" s="537">
        <f t="shared" si="32"/>
        <v>0</v>
      </c>
      <c r="AY38" s="537">
        <f t="shared" si="32"/>
        <v>0</v>
      </c>
      <c r="AZ38" s="537">
        <f t="shared" si="32"/>
        <v>0</v>
      </c>
      <c r="BA38" s="537">
        <f t="shared" si="32"/>
        <v>0</v>
      </c>
      <c r="BB38" s="537">
        <f t="shared" si="32"/>
        <v>0</v>
      </c>
      <c r="BC38" s="537">
        <f t="shared" si="32"/>
        <v>0</v>
      </c>
      <c r="BD38" s="537">
        <f t="shared" ref="BD38:CI38" si="33">SUMIF($C:$C,"58.7x",BD:BD)</f>
        <v>0</v>
      </c>
      <c r="BE38" s="537">
        <f t="shared" si="33"/>
        <v>0</v>
      </c>
      <c r="BF38" s="537">
        <f t="shared" si="33"/>
        <v>0</v>
      </c>
      <c r="BG38" s="537">
        <f t="shared" si="33"/>
        <v>0</v>
      </c>
      <c r="BH38" s="537">
        <f t="shared" si="33"/>
        <v>0</v>
      </c>
      <c r="BI38" s="537">
        <f t="shared" si="33"/>
        <v>0</v>
      </c>
      <c r="BJ38" s="537">
        <f t="shared" si="33"/>
        <v>0</v>
      </c>
      <c r="BK38" s="537">
        <f t="shared" si="33"/>
        <v>0</v>
      </c>
      <c r="BL38" s="537">
        <f t="shared" si="33"/>
        <v>0</v>
      </c>
      <c r="BM38" s="537">
        <f t="shared" si="33"/>
        <v>0</v>
      </c>
      <c r="BN38" s="537">
        <f t="shared" si="33"/>
        <v>0</v>
      </c>
      <c r="BO38" s="537">
        <f t="shared" si="33"/>
        <v>0</v>
      </c>
      <c r="BP38" s="537">
        <f t="shared" si="33"/>
        <v>0</v>
      </c>
      <c r="BQ38" s="537">
        <f t="shared" si="33"/>
        <v>0</v>
      </c>
      <c r="BR38" s="537">
        <f t="shared" si="33"/>
        <v>0</v>
      </c>
      <c r="BS38" s="537">
        <f t="shared" si="33"/>
        <v>0</v>
      </c>
      <c r="BT38" s="537">
        <f t="shared" si="33"/>
        <v>0</v>
      </c>
      <c r="BU38" s="537">
        <f t="shared" si="33"/>
        <v>0</v>
      </c>
      <c r="BV38" s="537">
        <f t="shared" si="33"/>
        <v>0</v>
      </c>
      <c r="BW38" s="537">
        <f t="shared" si="33"/>
        <v>0</v>
      </c>
      <c r="BX38" s="537">
        <f t="shared" si="33"/>
        <v>0</v>
      </c>
      <c r="BY38" s="537">
        <f t="shared" si="33"/>
        <v>0</v>
      </c>
      <c r="BZ38" s="537">
        <f t="shared" si="33"/>
        <v>0</v>
      </c>
      <c r="CA38" s="537">
        <f t="shared" si="33"/>
        <v>0</v>
      </c>
      <c r="CB38" s="537">
        <f t="shared" si="33"/>
        <v>0</v>
      </c>
      <c r="CC38" s="537">
        <f t="shared" si="33"/>
        <v>0</v>
      </c>
      <c r="CD38" s="537">
        <f t="shared" si="33"/>
        <v>0</v>
      </c>
      <c r="CE38" s="537">
        <f t="shared" si="33"/>
        <v>0</v>
      </c>
      <c r="CF38" s="537">
        <f t="shared" si="33"/>
        <v>0</v>
      </c>
      <c r="CG38" s="537">
        <f t="shared" si="33"/>
        <v>0</v>
      </c>
      <c r="CH38" s="537">
        <f t="shared" si="33"/>
        <v>0</v>
      </c>
      <c r="CI38" s="537">
        <f t="shared" si="33"/>
        <v>0</v>
      </c>
      <c r="CJ38" s="537">
        <f t="shared" ref="CJ38:DO38" si="34">SUMIF($C:$C,"58.7x",CJ:CJ)</f>
        <v>0</v>
      </c>
      <c r="CK38" s="537">
        <f t="shared" si="34"/>
        <v>0</v>
      </c>
      <c r="CL38" s="537">
        <f t="shared" si="34"/>
        <v>0</v>
      </c>
      <c r="CM38" s="537">
        <f t="shared" si="34"/>
        <v>0</v>
      </c>
      <c r="CN38" s="537">
        <f t="shared" si="34"/>
        <v>0</v>
      </c>
      <c r="CO38" s="537">
        <f t="shared" si="34"/>
        <v>0</v>
      </c>
      <c r="CP38" s="537">
        <f t="shared" si="34"/>
        <v>0</v>
      </c>
      <c r="CQ38" s="537">
        <f t="shared" si="34"/>
        <v>0</v>
      </c>
      <c r="CR38" s="537">
        <f t="shared" si="34"/>
        <v>0</v>
      </c>
      <c r="CS38" s="537">
        <f t="shared" si="34"/>
        <v>0</v>
      </c>
      <c r="CT38" s="537">
        <f t="shared" si="34"/>
        <v>0</v>
      </c>
      <c r="CU38" s="537">
        <f t="shared" si="34"/>
        <v>0</v>
      </c>
      <c r="CV38" s="537">
        <f t="shared" si="34"/>
        <v>0</v>
      </c>
      <c r="CW38" s="537">
        <f t="shared" si="34"/>
        <v>0</v>
      </c>
      <c r="CX38" s="537">
        <f t="shared" si="34"/>
        <v>0</v>
      </c>
      <c r="CY38" s="552">
        <f t="shared" si="34"/>
        <v>0</v>
      </c>
      <c r="CZ38" s="553">
        <f t="shared" si="34"/>
        <v>0</v>
      </c>
      <c r="DA38" s="553">
        <f t="shared" si="34"/>
        <v>0</v>
      </c>
      <c r="DB38" s="553">
        <f t="shared" si="34"/>
        <v>0</v>
      </c>
      <c r="DC38" s="553">
        <f t="shared" si="34"/>
        <v>0</v>
      </c>
      <c r="DD38" s="553">
        <f t="shared" si="34"/>
        <v>0</v>
      </c>
      <c r="DE38" s="553">
        <f t="shared" si="34"/>
        <v>0</v>
      </c>
      <c r="DF38" s="553">
        <f t="shared" si="34"/>
        <v>0</v>
      </c>
      <c r="DG38" s="553">
        <f t="shared" si="34"/>
        <v>0</v>
      </c>
      <c r="DH38" s="553">
        <f t="shared" si="34"/>
        <v>0</v>
      </c>
      <c r="DI38" s="553">
        <f t="shared" si="34"/>
        <v>0</v>
      </c>
      <c r="DJ38" s="553">
        <f t="shared" si="34"/>
        <v>0</v>
      </c>
      <c r="DK38" s="553">
        <f t="shared" si="34"/>
        <v>0</v>
      </c>
      <c r="DL38" s="553">
        <f t="shared" si="34"/>
        <v>0</v>
      </c>
      <c r="DM38" s="553">
        <f t="shared" si="34"/>
        <v>0</v>
      </c>
      <c r="DN38" s="553">
        <f t="shared" si="34"/>
        <v>0</v>
      </c>
      <c r="DO38" s="553">
        <f t="shared" si="34"/>
        <v>0</v>
      </c>
      <c r="DP38" s="553">
        <f t="shared" ref="DP38:DW38" si="35">SUMIF($C:$C,"58.7x",DP:DP)</f>
        <v>0</v>
      </c>
      <c r="DQ38" s="553">
        <f t="shared" si="35"/>
        <v>0</v>
      </c>
      <c r="DR38" s="553">
        <f t="shared" si="35"/>
        <v>0</v>
      </c>
      <c r="DS38" s="553">
        <f t="shared" si="35"/>
        <v>0</v>
      </c>
      <c r="DT38" s="553">
        <f t="shared" si="35"/>
        <v>0</v>
      </c>
      <c r="DU38" s="553">
        <f t="shared" si="35"/>
        <v>0</v>
      </c>
      <c r="DV38" s="553">
        <f t="shared" si="35"/>
        <v>0</v>
      </c>
      <c r="DW38" s="614">
        <f t="shared" si="35"/>
        <v>0</v>
      </c>
    </row>
    <row r="39" spans="2:127" x14ac:dyDescent="0.2">
      <c r="B39" s="615" t="s">
        <v>515</v>
      </c>
      <c r="C39" s="616" t="s">
        <v>824</v>
      </c>
      <c r="D39" s="539"/>
      <c r="E39" s="539"/>
      <c r="F39" s="539"/>
      <c r="G39" s="539"/>
      <c r="H39" s="539"/>
      <c r="I39" s="539"/>
      <c r="J39" s="539"/>
      <c r="K39" s="539"/>
      <c r="L39" s="539"/>
      <c r="M39" s="539"/>
      <c r="N39" s="539"/>
      <c r="O39" s="539"/>
      <c r="P39" s="539"/>
      <c r="Q39" s="539"/>
      <c r="R39" s="541"/>
      <c r="S39" s="613"/>
      <c r="T39" s="541"/>
      <c r="U39" s="617"/>
      <c r="V39" s="537"/>
      <c r="W39" s="537"/>
      <c r="X39" s="537"/>
      <c r="Y39" s="537"/>
      <c r="Z39" s="537"/>
      <c r="AA39" s="537"/>
      <c r="AB39" s="537"/>
      <c r="AC39" s="537"/>
      <c r="AD39" s="537"/>
      <c r="AE39" s="537"/>
      <c r="AF39" s="537"/>
      <c r="AG39" s="537"/>
      <c r="AH39" s="537"/>
      <c r="AI39" s="537"/>
      <c r="AJ39" s="537"/>
      <c r="AK39" s="537"/>
      <c r="AL39" s="537"/>
      <c r="AM39" s="537"/>
      <c r="AN39" s="537"/>
      <c r="AO39" s="537"/>
      <c r="AP39" s="537"/>
      <c r="AQ39" s="537"/>
      <c r="AR39" s="537"/>
      <c r="AS39" s="537"/>
      <c r="AT39" s="537"/>
      <c r="AU39" s="537"/>
      <c r="AV39" s="537"/>
      <c r="AW39" s="537"/>
      <c r="AX39" s="537"/>
      <c r="AY39" s="537"/>
      <c r="AZ39" s="537"/>
      <c r="BA39" s="537"/>
      <c r="BB39" s="537"/>
      <c r="BC39" s="537"/>
      <c r="BD39" s="537"/>
      <c r="BE39" s="537"/>
      <c r="BF39" s="537"/>
      <c r="BG39" s="537"/>
      <c r="BH39" s="537"/>
      <c r="BI39" s="537"/>
      <c r="BJ39" s="537"/>
      <c r="BK39" s="537"/>
      <c r="BL39" s="537"/>
      <c r="BM39" s="537"/>
      <c r="BN39" s="537"/>
      <c r="BO39" s="537"/>
      <c r="BP39" s="537"/>
      <c r="BQ39" s="537"/>
      <c r="BR39" s="537"/>
      <c r="BS39" s="537"/>
      <c r="BT39" s="537"/>
      <c r="BU39" s="537"/>
      <c r="BV39" s="537"/>
      <c r="BW39" s="537"/>
      <c r="BX39" s="537"/>
      <c r="BY39" s="537"/>
      <c r="BZ39" s="537"/>
      <c r="CA39" s="537"/>
      <c r="CB39" s="537"/>
      <c r="CC39" s="537"/>
      <c r="CD39" s="537"/>
      <c r="CE39" s="537"/>
      <c r="CF39" s="537"/>
      <c r="CG39" s="537"/>
      <c r="CH39" s="537"/>
      <c r="CI39" s="537"/>
      <c r="CJ39" s="537"/>
      <c r="CK39" s="537"/>
      <c r="CL39" s="537"/>
      <c r="CM39" s="537"/>
      <c r="CN39" s="537"/>
      <c r="CO39" s="537"/>
      <c r="CP39" s="537"/>
      <c r="CQ39" s="537"/>
      <c r="CR39" s="537"/>
      <c r="CS39" s="537"/>
      <c r="CT39" s="537"/>
      <c r="CU39" s="537"/>
      <c r="CV39" s="537"/>
      <c r="CW39" s="537"/>
      <c r="CX39" s="537"/>
      <c r="CY39" s="552"/>
      <c r="CZ39" s="553"/>
      <c r="DA39" s="553"/>
      <c r="DB39" s="553"/>
      <c r="DC39" s="553"/>
      <c r="DD39" s="553"/>
      <c r="DE39" s="553"/>
      <c r="DF39" s="553"/>
      <c r="DG39" s="553"/>
      <c r="DH39" s="553"/>
      <c r="DI39" s="553"/>
      <c r="DJ39" s="553"/>
      <c r="DK39" s="553"/>
      <c r="DL39" s="553"/>
      <c r="DM39" s="553"/>
      <c r="DN39" s="553"/>
      <c r="DO39" s="553"/>
      <c r="DP39" s="553"/>
      <c r="DQ39" s="553"/>
      <c r="DR39" s="553"/>
      <c r="DS39" s="553"/>
      <c r="DT39" s="553"/>
      <c r="DU39" s="553"/>
      <c r="DV39" s="553"/>
      <c r="DW39" s="614"/>
    </row>
    <row r="40" spans="2:127" x14ac:dyDescent="0.2">
      <c r="B40" s="545" t="s">
        <v>516</v>
      </c>
      <c r="C40" s="546" t="s">
        <v>517</v>
      </c>
      <c r="D40" s="539"/>
      <c r="E40" s="539"/>
      <c r="F40" s="539"/>
      <c r="G40" s="539"/>
      <c r="H40" s="539"/>
      <c r="I40" s="539"/>
      <c r="J40" s="539"/>
      <c r="K40" s="539"/>
      <c r="L40" s="539"/>
      <c r="M40" s="539"/>
      <c r="N40" s="539"/>
      <c r="O40" s="539"/>
      <c r="P40" s="539"/>
      <c r="Q40" s="539"/>
      <c r="R40" s="541"/>
      <c r="S40" s="613"/>
      <c r="T40" s="541"/>
      <c r="U40" s="613"/>
      <c r="V40" s="539"/>
      <c r="W40" s="539"/>
      <c r="X40" s="537">
        <f t="shared" ref="X40:BC40" si="36">SUMIF($C:$C,"59.1x",X:X)</f>
        <v>0</v>
      </c>
      <c r="Y40" s="537">
        <f t="shared" si="36"/>
        <v>0</v>
      </c>
      <c r="Z40" s="537">
        <f t="shared" si="36"/>
        <v>0</v>
      </c>
      <c r="AA40" s="537">
        <f t="shared" si="36"/>
        <v>0</v>
      </c>
      <c r="AB40" s="537">
        <f t="shared" si="36"/>
        <v>0</v>
      </c>
      <c r="AC40" s="537">
        <f t="shared" si="36"/>
        <v>0</v>
      </c>
      <c r="AD40" s="537">
        <f t="shared" si="36"/>
        <v>0</v>
      </c>
      <c r="AE40" s="537">
        <f t="shared" si="36"/>
        <v>0</v>
      </c>
      <c r="AF40" s="537">
        <f t="shared" si="36"/>
        <v>0</v>
      </c>
      <c r="AG40" s="537">
        <f t="shared" si="36"/>
        <v>0</v>
      </c>
      <c r="AH40" s="537">
        <f t="shared" si="36"/>
        <v>0</v>
      </c>
      <c r="AI40" s="537">
        <f t="shared" si="36"/>
        <v>0</v>
      </c>
      <c r="AJ40" s="537">
        <f t="shared" si="36"/>
        <v>0</v>
      </c>
      <c r="AK40" s="537">
        <f t="shared" si="36"/>
        <v>0</v>
      </c>
      <c r="AL40" s="537">
        <f t="shared" si="36"/>
        <v>0</v>
      </c>
      <c r="AM40" s="537">
        <f t="shared" si="36"/>
        <v>0</v>
      </c>
      <c r="AN40" s="537">
        <f t="shared" si="36"/>
        <v>0</v>
      </c>
      <c r="AO40" s="537">
        <f t="shared" si="36"/>
        <v>0</v>
      </c>
      <c r="AP40" s="537">
        <f t="shared" si="36"/>
        <v>0</v>
      </c>
      <c r="AQ40" s="537">
        <f t="shared" si="36"/>
        <v>0</v>
      </c>
      <c r="AR40" s="537">
        <f t="shared" si="36"/>
        <v>0</v>
      </c>
      <c r="AS40" s="537">
        <f t="shared" si="36"/>
        <v>0</v>
      </c>
      <c r="AT40" s="537">
        <f t="shared" si="36"/>
        <v>0</v>
      </c>
      <c r="AU40" s="537">
        <f t="shared" si="36"/>
        <v>0</v>
      </c>
      <c r="AV40" s="537">
        <f t="shared" si="36"/>
        <v>0</v>
      </c>
      <c r="AW40" s="537">
        <f t="shared" si="36"/>
        <v>0</v>
      </c>
      <c r="AX40" s="537">
        <f t="shared" si="36"/>
        <v>0</v>
      </c>
      <c r="AY40" s="537">
        <f t="shared" si="36"/>
        <v>0</v>
      </c>
      <c r="AZ40" s="537">
        <f t="shared" si="36"/>
        <v>0</v>
      </c>
      <c r="BA40" s="537">
        <f t="shared" si="36"/>
        <v>0</v>
      </c>
      <c r="BB40" s="537">
        <f t="shared" si="36"/>
        <v>0</v>
      </c>
      <c r="BC40" s="537">
        <f t="shared" si="36"/>
        <v>0</v>
      </c>
      <c r="BD40" s="537">
        <f t="shared" ref="BD40:CI40" si="37">SUMIF($C:$C,"59.1x",BD:BD)</f>
        <v>0</v>
      </c>
      <c r="BE40" s="537">
        <f t="shared" si="37"/>
        <v>0</v>
      </c>
      <c r="BF40" s="537">
        <f t="shared" si="37"/>
        <v>0</v>
      </c>
      <c r="BG40" s="537">
        <f t="shared" si="37"/>
        <v>0</v>
      </c>
      <c r="BH40" s="537">
        <f t="shared" si="37"/>
        <v>0</v>
      </c>
      <c r="BI40" s="537">
        <f t="shared" si="37"/>
        <v>0</v>
      </c>
      <c r="BJ40" s="537">
        <f t="shared" si="37"/>
        <v>0</v>
      </c>
      <c r="BK40" s="537">
        <f t="shared" si="37"/>
        <v>0</v>
      </c>
      <c r="BL40" s="537">
        <f t="shared" si="37"/>
        <v>0</v>
      </c>
      <c r="BM40" s="537">
        <f t="shared" si="37"/>
        <v>0</v>
      </c>
      <c r="BN40" s="537">
        <f t="shared" si="37"/>
        <v>0</v>
      </c>
      <c r="BO40" s="537">
        <f t="shared" si="37"/>
        <v>0</v>
      </c>
      <c r="BP40" s="537">
        <f t="shared" si="37"/>
        <v>0</v>
      </c>
      <c r="BQ40" s="537">
        <f t="shared" si="37"/>
        <v>0</v>
      </c>
      <c r="BR40" s="537">
        <f t="shared" si="37"/>
        <v>0</v>
      </c>
      <c r="BS40" s="537">
        <f t="shared" si="37"/>
        <v>0</v>
      </c>
      <c r="BT40" s="537">
        <f t="shared" si="37"/>
        <v>0</v>
      </c>
      <c r="BU40" s="537">
        <f t="shared" si="37"/>
        <v>0</v>
      </c>
      <c r="BV40" s="537">
        <f t="shared" si="37"/>
        <v>0</v>
      </c>
      <c r="BW40" s="537">
        <f t="shared" si="37"/>
        <v>0</v>
      </c>
      <c r="BX40" s="537">
        <f t="shared" si="37"/>
        <v>0</v>
      </c>
      <c r="BY40" s="537">
        <f t="shared" si="37"/>
        <v>0</v>
      </c>
      <c r="BZ40" s="537">
        <f t="shared" si="37"/>
        <v>0</v>
      </c>
      <c r="CA40" s="537">
        <f t="shared" si="37"/>
        <v>0</v>
      </c>
      <c r="CB40" s="537">
        <f t="shared" si="37"/>
        <v>0</v>
      </c>
      <c r="CC40" s="537">
        <f t="shared" si="37"/>
        <v>0</v>
      </c>
      <c r="CD40" s="537">
        <f t="shared" si="37"/>
        <v>0</v>
      </c>
      <c r="CE40" s="537">
        <f t="shared" si="37"/>
        <v>0</v>
      </c>
      <c r="CF40" s="537">
        <f t="shared" si="37"/>
        <v>0</v>
      </c>
      <c r="CG40" s="537">
        <f t="shared" si="37"/>
        <v>0</v>
      </c>
      <c r="CH40" s="537">
        <f t="shared" si="37"/>
        <v>0</v>
      </c>
      <c r="CI40" s="537">
        <f t="shared" si="37"/>
        <v>0</v>
      </c>
      <c r="CJ40" s="537">
        <f t="shared" ref="CJ40:DO40" si="38">SUMIF($C:$C,"59.1x",CJ:CJ)</f>
        <v>0</v>
      </c>
      <c r="CK40" s="537">
        <f t="shared" si="38"/>
        <v>0</v>
      </c>
      <c r="CL40" s="537">
        <f t="shared" si="38"/>
        <v>0</v>
      </c>
      <c r="CM40" s="537">
        <f t="shared" si="38"/>
        <v>0</v>
      </c>
      <c r="CN40" s="537">
        <f t="shared" si="38"/>
        <v>0</v>
      </c>
      <c r="CO40" s="537">
        <f t="shared" si="38"/>
        <v>0</v>
      </c>
      <c r="CP40" s="537">
        <f t="shared" si="38"/>
        <v>0</v>
      </c>
      <c r="CQ40" s="537">
        <f t="shared" si="38"/>
        <v>0</v>
      </c>
      <c r="CR40" s="537">
        <f t="shared" si="38"/>
        <v>0</v>
      </c>
      <c r="CS40" s="537">
        <f t="shared" si="38"/>
        <v>0</v>
      </c>
      <c r="CT40" s="537">
        <f t="shared" si="38"/>
        <v>0</v>
      </c>
      <c r="CU40" s="537">
        <f t="shared" si="38"/>
        <v>0</v>
      </c>
      <c r="CV40" s="537">
        <f t="shared" si="38"/>
        <v>0</v>
      </c>
      <c r="CW40" s="537">
        <f t="shared" si="38"/>
        <v>0</v>
      </c>
      <c r="CX40" s="537">
        <f t="shared" si="38"/>
        <v>0</v>
      </c>
      <c r="CY40" s="552">
        <f t="shared" si="38"/>
        <v>0</v>
      </c>
      <c r="CZ40" s="553">
        <f t="shared" si="38"/>
        <v>0</v>
      </c>
      <c r="DA40" s="553">
        <f t="shared" si="38"/>
        <v>0</v>
      </c>
      <c r="DB40" s="553">
        <f t="shared" si="38"/>
        <v>0</v>
      </c>
      <c r="DC40" s="553">
        <f t="shared" si="38"/>
        <v>0</v>
      </c>
      <c r="DD40" s="553">
        <f t="shared" si="38"/>
        <v>0</v>
      </c>
      <c r="DE40" s="553">
        <f t="shared" si="38"/>
        <v>0</v>
      </c>
      <c r="DF40" s="553">
        <f t="shared" si="38"/>
        <v>0</v>
      </c>
      <c r="DG40" s="553">
        <f t="shared" si="38"/>
        <v>0</v>
      </c>
      <c r="DH40" s="553">
        <f t="shared" si="38"/>
        <v>0</v>
      </c>
      <c r="DI40" s="553">
        <f t="shared" si="38"/>
        <v>0</v>
      </c>
      <c r="DJ40" s="553">
        <f t="shared" si="38"/>
        <v>0</v>
      </c>
      <c r="DK40" s="553">
        <f t="shared" si="38"/>
        <v>0</v>
      </c>
      <c r="DL40" s="553">
        <f t="shared" si="38"/>
        <v>0</v>
      </c>
      <c r="DM40" s="553">
        <f t="shared" si="38"/>
        <v>0</v>
      </c>
      <c r="DN40" s="553">
        <f t="shared" si="38"/>
        <v>0</v>
      </c>
      <c r="DO40" s="553">
        <f t="shared" si="38"/>
        <v>0</v>
      </c>
      <c r="DP40" s="553">
        <f t="shared" ref="DP40:DW40" si="39">SUMIF($C:$C,"59.1x",DP:DP)</f>
        <v>0</v>
      </c>
      <c r="DQ40" s="553">
        <f t="shared" si="39"/>
        <v>0</v>
      </c>
      <c r="DR40" s="553">
        <f t="shared" si="39"/>
        <v>0</v>
      </c>
      <c r="DS40" s="553">
        <f t="shared" si="39"/>
        <v>0</v>
      </c>
      <c r="DT40" s="553">
        <f t="shared" si="39"/>
        <v>0</v>
      </c>
      <c r="DU40" s="553">
        <f t="shared" si="39"/>
        <v>0</v>
      </c>
      <c r="DV40" s="553">
        <f t="shared" si="39"/>
        <v>0</v>
      </c>
      <c r="DW40" s="614">
        <f t="shared" si="39"/>
        <v>0</v>
      </c>
    </row>
    <row r="41" spans="2:127" ht="38.25" x14ac:dyDescent="0.2">
      <c r="B41" s="555" t="s">
        <v>488</v>
      </c>
      <c r="C41" s="556" t="s">
        <v>835</v>
      </c>
      <c r="D41" s="557" t="s">
        <v>836</v>
      </c>
      <c r="E41" s="558" t="s">
        <v>564</v>
      </c>
      <c r="F41" s="559" t="s">
        <v>791</v>
      </c>
      <c r="G41" s="560" t="s">
        <v>837</v>
      </c>
      <c r="H41" s="561" t="s">
        <v>490</v>
      </c>
      <c r="I41" s="720">
        <f>MAX(X41:AV41)</f>
        <v>2.6913675989999999</v>
      </c>
      <c r="J41" s="561">
        <f>SUMPRODUCT($X$2:$CY$2,$X41:$CY41)*365</f>
        <v>16859.841340438295</v>
      </c>
      <c r="K41" s="561">
        <f>SUMPRODUCT($X$2:$CY$2,$X42:$CY42)+SUMPRODUCT($X$2:$CY$2,$X43:$CY43)+SUMPRODUCT($X$2:$CY$2,$X44:$CY44)</f>
        <v>17703.219320943164</v>
      </c>
      <c r="L41" s="561">
        <f>SUMPRODUCT($X$2:$CY$2,$X45:$CY45) +SUMPRODUCT($X$2:$CY$2,$X46:$CY46)</f>
        <v>1294.1579959300316</v>
      </c>
      <c r="M41" s="561">
        <f>SUMPRODUCT($X$2:$CY$2,$X47:$CY47)*-1</f>
        <v>-6548.5226535903403</v>
      </c>
      <c r="N41" s="561">
        <f>SUMPRODUCT($X$2:$CY$2,$X50:$CY50) +SUMPRODUCT($X$2:$CY$2,$X51:$CY51)</f>
        <v>7.135316253659032</v>
      </c>
      <c r="O41" s="561">
        <f>SUMPRODUCT($X$2:$CY$2,$X48:$CY48) +SUMPRODUCT($X$2:$CY$2,$X49:$CY49) +SUMPRODUCT($X$2:$CY$2,$X52:$CY52)</f>
        <v>3165.9002689768117</v>
      </c>
      <c r="P41" s="561">
        <f>SUM(K41:O41)</f>
        <v>15621.890248513328</v>
      </c>
      <c r="Q41" s="561">
        <f>(SUM(K41:M41)*100000)/(J41*1000)</f>
        <v>73.837317990794517</v>
      </c>
      <c r="R41" s="562">
        <f>(P41*100000)/(J41*1000)</f>
        <v>92.657397736266091</v>
      </c>
      <c r="S41" s="721">
        <v>3</v>
      </c>
      <c r="T41" s="722">
        <v>3</v>
      </c>
      <c r="U41" s="779" t="s">
        <v>491</v>
      </c>
      <c r="V41" s="780" t="s">
        <v>124</v>
      </c>
      <c r="W41" s="781" t="s">
        <v>75</v>
      </c>
      <c r="X41" s="782">
        <v>2.2064300000010899E-3</v>
      </c>
      <c r="Y41" s="782">
        <v>7.4329549999987404E-3</v>
      </c>
      <c r="Z41" s="782">
        <v>2.30828050000014E-2</v>
      </c>
      <c r="AA41" s="782">
        <v>4.91065039999974E-2</v>
      </c>
      <c r="AB41" s="782">
        <v>8.5454129000003903E-2</v>
      </c>
      <c r="AC41" s="782">
        <v>0.13207530100000001</v>
      </c>
      <c r="AD41" s="782">
        <v>0.18881821600000101</v>
      </c>
      <c r="AE41" s="782">
        <v>0.25548394899999999</v>
      </c>
      <c r="AF41" s="782">
        <v>0.33202522200000201</v>
      </c>
      <c r="AG41" s="782">
        <v>0.41839479800000101</v>
      </c>
      <c r="AH41" s="782">
        <v>0.514545480000002</v>
      </c>
      <c r="AI41" s="782">
        <v>0.61847728799999901</v>
      </c>
      <c r="AJ41" s="782">
        <v>0.72850599000000005</v>
      </c>
      <c r="AK41" s="783">
        <v>0.84449079200000199</v>
      </c>
      <c r="AL41" s="783">
        <v>0.96628813200000296</v>
      </c>
      <c r="AM41" s="783">
        <v>1.0937515179999999</v>
      </c>
      <c r="AN41" s="783">
        <v>1.2297329800000001</v>
      </c>
      <c r="AO41" s="783">
        <v>1.376523465</v>
      </c>
      <c r="AP41" s="783">
        <v>1.534103902</v>
      </c>
      <c r="AQ41" s="783">
        <v>1.702455426</v>
      </c>
      <c r="AR41" s="783">
        <v>1.881559373</v>
      </c>
      <c r="AS41" s="783">
        <v>2.0705906330000001</v>
      </c>
      <c r="AT41" s="783">
        <v>2.2685809020000001</v>
      </c>
      <c r="AU41" s="783">
        <v>2.475512293</v>
      </c>
      <c r="AV41" s="783">
        <v>2.6913675989999999</v>
      </c>
      <c r="AW41" s="783">
        <v>2.9161302899999999</v>
      </c>
      <c r="AX41" s="783">
        <v>2.9161302899999999</v>
      </c>
      <c r="AY41" s="783">
        <v>2.9161302899999999</v>
      </c>
      <c r="AZ41" s="783">
        <v>2.9161302899999999</v>
      </c>
      <c r="BA41" s="783">
        <v>2.9161302899999999</v>
      </c>
      <c r="BB41" s="783">
        <v>2.9161302899999999</v>
      </c>
      <c r="BC41" s="783">
        <v>2.9161302899999999</v>
      </c>
      <c r="BD41" s="783">
        <v>2.9161302899999999</v>
      </c>
      <c r="BE41" s="783">
        <v>2.9161302899999999</v>
      </c>
      <c r="BF41" s="783">
        <v>2.9161302899999999</v>
      </c>
      <c r="BG41" s="783">
        <v>2.9161302899999999</v>
      </c>
      <c r="BH41" s="783">
        <v>2.9161302899999999</v>
      </c>
      <c r="BI41" s="783">
        <v>2.9161302899999999</v>
      </c>
      <c r="BJ41" s="783">
        <v>2.9161302899999999</v>
      </c>
      <c r="BK41" s="783">
        <v>2.9161302899999999</v>
      </c>
      <c r="BL41" s="783">
        <v>2.9161302899999999</v>
      </c>
      <c r="BM41" s="783">
        <v>2.9161302899999999</v>
      </c>
      <c r="BN41" s="783">
        <v>2.9161302899999999</v>
      </c>
      <c r="BO41" s="783">
        <v>2.9161302899999999</v>
      </c>
      <c r="BP41" s="783">
        <v>2.9161302899999999</v>
      </c>
      <c r="BQ41" s="783">
        <v>2.9161302899999999</v>
      </c>
      <c r="BR41" s="783">
        <v>2.9161302899999999</v>
      </c>
      <c r="BS41" s="783">
        <v>2.9161302899999999</v>
      </c>
      <c r="BT41" s="783">
        <v>2.9161302899999999</v>
      </c>
      <c r="BU41" s="783">
        <v>2.9161302899999999</v>
      </c>
      <c r="BV41" s="783">
        <v>2.9161302899999999</v>
      </c>
      <c r="BW41" s="783">
        <v>2.9161302899999999</v>
      </c>
      <c r="BX41" s="783">
        <v>2.9161302899999999</v>
      </c>
      <c r="BY41" s="783">
        <v>2.9161302899999999</v>
      </c>
      <c r="BZ41" s="783">
        <v>2.9161302899999999</v>
      </c>
      <c r="CA41" s="783">
        <v>2.9161302899999999</v>
      </c>
      <c r="CB41" s="783">
        <v>2.9161302899999999</v>
      </c>
      <c r="CC41" s="783">
        <v>2.9161302899999999</v>
      </c>
      <c r="CD41" s="783">
        <v>2.9161302899999999</v>
      </c>
      <c r="CE41" s="784">
        <v>2.9161302899999999</v>
      </c>
      <c r="CF41" s="784">
        <v>2.9161302899999999</v>
      </c>
      <c r="CG41" s="784">
        <v>2.9161302899999999</v>
      </c>
      <c r="CH41" s="784">
        <v>2.9161302899999999</v>
      </c>
      <c r="CI41" s="784">
        <v>2.9161302899999999</v>
      </c>
      <c r="CJ41" s="784">
        <v>2.9161302899999999</v>
      </c>
      <c r="CK41" s="784">
        <v>2.9161302899999999</v>
      </c>
      <c r="CL41" s="784">
        <v>2.9161302899999999</v>
      </c>
      <c r="CM41" s="784">
        <v>2.9161302899999999</v>
      </c>
      <c r="CN41" s="784">
        <v>2.9161302899999999</v>
      </c>
      <c r="CO41" s="784">
        <v>2.9161302899999999</v>
      </c>
      <c r="CP41" s="784">
        <v>2.9161302899999999</v>
      </c>
      <c r="CQ41" s="784">
        <v>2.9161302899999999</v>
      </c>
      <c r="CR41" s="784">
        <v>2.9161302899999999</v>
      </c>
      <c r="CS41" s="784">
        <v>2.9161302899999999</v>
      </c>
      <c r="CT41" s="784">
        <v>2.9161302899999999</v>
      </c>
      <c r="CU41" s="784">
        <v>2.9161302899999999</v>
      </c>
      <c r="CV41" s="784">
        <v>2.9161302899999999</v>
      </c>
      <c r="CW41" s="784">
        <v>2.9161302899999999</v>
      </c>
      <c r="CX41" s="784">
        <v>2.9161302899999999</v>
      </c>
      <c r="CY41" s="785">
        <v>2.9161302899999999</v>
      </c>
      <c r="CZ41" s="570">
        <v>0</v>
      </c>
      <c r="DA41" s="571">
        <v>0</v>
      </c>
      <c r="DB41" s="571">
        <v>0</v>
      </c>
      <c r="DC41" s="571">
        <v>0</v>
      </c>
      <c r="DD41" s="571">
        <v>0</v>
      </c>
      <c r="DE41" s="571">
        <v>0</v>
      </c>
      <c r="DF41" s="571">
        <v>0</v>
      </c>
      <c r="DG41" s="571">
        <v>0</v>
      </c>
      <c r="DH41" s="571">
        <v>0</v>
      </c>
      <c r="DI41" s="571">
        <v>0</v>
      </c>
      <c r="DJ41" s="571">
        <v>0</v>
      </c>
      <c r="DK41" s="571">
        <v>0</v>
      </c>
      <c r="DL41" s="571">
        <v>0</v>
      </c>
      <c r="DM41" s="571">
        <v>0</v>
      </c>
      <c r="DN41" s="571">
        <v>0</v>
      </c>
      <c r="DO41" s="571">
        <v>0</v>
      </c>
      <c r="DP41" s="571">
        <v>0</v>
      </c>
      <c r="DQ41" s="571">
        <v>0</v>
      </c>
      <c r="DR41" s="571">
        <v>0</v>
      </c>
      <c r="DS41" s="571">
        <v>0</v>
      </c>
      <c r="DT41" s="571">
        <v>0</v>
      </c>
      <c r="DU41" s="571">
        <v>0</v>
      </c>
      <c r="DV41" s="571">
        <v>0</v>
      </c>
      <c r="DW41" s="572">
        <v>0</v>
      </c>
    </row>
    <row r="42" spans="2:127" x14ac:dyDescent="0.2">
      <c r="B42" s="573"/>
      <c r="C42" s="574"/>
      <c r="D42" s="575"/>
      <c r="E42" s="576"/>
      <c r="F42" s="576"/>
      <c r="G42" s="575"/>
      <c r="H42" s="576"/>
      <c r="I42" s="576"/>
      <c r="J42" s="576"/>
      <c r="K42" s="576"/>
      <c r="L42" s="576"/>
      <c r="M42" s="576"/>
      <c r="N42" s="576"/>
      <c r="O42" s="576"/>
      <c r="P42" s="576"/>
      <c r="Q42" s="576"/>
      <c r="R42" s="577"/>
      <c r="S42" s="576"/>
      <c r="T42" s="576"/>
      <c r="U42" s="786" t="s">
        <v>492</v>
      </c>
      <c r="V42" s="780" t="s">
        <v>124</v>
      </c>
      <c r="W42" s="781" t="s">
        <v>493</v>
      </c>
      <c r="X42" s="782">
        <v>16.947529446733903</v>
      </c>
      <c r="Y42" s="782">
        <v>17.0275098521135</v>
      </c>
      <c r="Z42" s="782">
        <v>17.120466763158898</v>
      </c>
      <c r="AA42" s="782">
        <v>17.218410123818803</v>
      </c>
      <c r="AB42" s="782">
        <v>17.321454995073601</v>
      </c>
      <c r="AC42" s="782">
        <v>17.429064975535901</v>
      </c>
      <c r="AD42" s="782">
        <v>17.540877615419902</v>
      </c>
      <c r="AE42" s="782">
        <v>17.657944454407101</v>
      </c>
      <c r="AF42" s="782">
        <v>17.780719012173599</v>
      </c>
      <c r="AG42" s="782">
        <v>17.9094517299648</v>
      </c>
      <c r="AH42" s="782">
        <v>18.031158469270203</v>
      </c>
      <c r="AI42" s="782">
        <v>18.143969967575597</v>
      </c>
      <c r="AJ42" s="782">
        <v>18.258095116627501</v>
      </c>
      <c r="AK42" s="783">
        <v>18.376081835050602</v>
      </c>
      <c r="AL42" s="783">
        <v>18.4980795013789</v>
      </c>
      <c r="AM42" s="783">
        <v>18.645132112867998</v>
      </c>
      <c r="AN42" s="783">
        <v>18.820589942545201</v>
      </c>
      <c r="AO42" s="783">
        <v>19.0097157997035</v>
      </c>
      <c r="AP42" s="783">
        <v>19.209629329258203</v>
      </c>
      <c r="AQ42" s="783">
        <v>19.421228060198899</v>
      </c>
      <c r="AR42" s="783">
        <v>19.639728220006802</v>
      </c>
      <c r="AS42" s="783">
        <v>19.8631848648707</v>
      </c>
      <c r="AT42" s="783">
        <v>20.098651860194099</v>
      </c>
      <c r="AU42" s="783">
        <v>20.349056719639897</v>
      </c>
      <c r="AV42" s="783">
        <v>20.616022478605899</v>
      </c>
      <c r="AW42" s="783">
        <v>20.616022478605899</v>
      </c>
      <c r="AX42" s="783">
        <v>20.616022478605899</v>
      </c>
      <c r="AY42" s="783">
        <v>20.616022478605899</v>
      </c>
      <c r="AZ42" s="783">
        <v>20.616022478605899</v>
      </c>
      <c r="BA42" s="783">
        <v>20.616022478605899</v>
      </c>
      <c r="BB42" s="783">
        <v>20.616022478605899</v>
      </c>
      <c r="BC42" s="783">
        <v>20.616022478605899</v>
      </c>
      <c r="BD42" s="783">
        <v>20.616022478605899</v>
      </c>
      <c r="BE42" s="783">
        <v>20.616022478605899</v>
      </c>
      <c r="BF42" s="783">
        <v>20.616022478605899</v>
      </c>
      <c r="BG42" s="783">
        <v>20.616022478605899</v>
      </c>
      <c r="BH42" s="783">
        <v>20.616022478605899</v>
      </c>
      <c r="BI42" s="783">
        <v>20.616022478605899</v>
      </c>
      <c r="BJ42" s="783">
        <v>20.616022478605899</v>
      </c>
      <c r="BK42" s="783">
        <v>20.616022478605899</v>
      </c>
      <c r="BL42" s="783">
        <v>20.616022478605899</v>
      </c>
      <c r="BM42" s="783">
        <v>20.616022478605899</v>
      </c>
      <c r="BN42" s="783">
        <v>20.616022478605899</v>
      </c>
      <c r="BO42" s="783">
        <v>20.616022478605899</v>
      </c>
      <c r="BP42" s="783">
        <v>20.616022478605899</v>
      </c>
      <c r="BQ42" s="783">
        <v>20.616022478605899</v>
      </c>
      <c r="BR42" s="783">
        <v>20.616022478605899</v>
      </c>
      <c r="BS42" s="783">
        <v>20.616022478605899</v>
      </c>
      <c r="BT42" s="783">
        <v>20.616022478605899</v>
      </c>
      <c r="BU42" s="783">
        <v>20.616022478605899</v>
      </c>
      <c r="BV42" s="783">
        <v>20.616022478605899</v>
      </c>
      <c r="BW42" s="783">
        <v>20.616022478605899</v>
      </c>
      <c r="BX42" s="783">
        <v>20.616022478605899</v>
      </c>
      <c r="BY42" s="783">
        <v>20.616022478605899</v>
      </c>
      <c r="BZ42" s="783">
        <v>20.616022478605899</v>
      </c>
      <c r="CA42" s="783">
        <v>20.616022478605899</v>
      </c>
      <c r="CB42" s="783">
        <v>20.616022478605899</v>
      </c>
      <c r="CC42" s="783">
        <v>20.616022478605899</v>
      </c>
      <c r="CD42" s="783">
        <v>20.616022478605899</v>
      </c>
      <c r="CE42" s="784">
        <v>20.616022478605899</v>
      </c>
      <c r="CF42" s="784">
        <v>20.616022478605899</v>
      </c>
      <c r="CG42" s="784">
        <v>20.616022478605899</v>
      </c>
      <c r="CH42" s="784">
        <v>20.616022478605899</v>
      </c>
      <c r="CI42" s="784">
        <v>20.616022478605899</v>
      </c>
      <c r="CJ42" s="784">
        <v>20.616022478605899</v>
      </c>
      <c r="CK42" s="784">
        <v>20.616022478605899</v>
      </c>
      <c r="CL42" s="784">
        <v>20.616022478605899</v>
      </c>
      <c r="CM42" s="784">
        <v>20.616022478605899</v>
      </c>
      <c r="CN42" s="784">
        <v>20.616022478605899</v>
      </c>
      <c r="CO42" s="784">
        <v>20.616022478605899</v>
      </c>
      <c r="CP42" s="784">
        <v>20.616022478605899</v>
      </c>
      <c r="CQ42" s="784">
        <v>20.616022478605899</v>
      </c>
      <c r="CR42" s="784">
        <v>20.616022478605899</v>
      </c>
      <c r="CS42" s="784">
        <v>20.616022478605899</v>
      </c>
      <c r="CT42" s="784">
        <v>20.616022478605899</v>
      </c>
      <c r="CU42" s="784">
        <v>20.616022478605899</v>
      </c>
      <c r="CV42" s="784">
        <v>20.616022478605899</v>
      </c>
      <c r="CW42" s="784">
        <v>20.616022478605899</v>
      </c>
      <c r="CX42" s="784">
        <v>20.616022478605899</v>
      </c>
      <c r="CY42" s="785">
        <v>20.616022478605899</v>
      </c>
      <c r="CZ42" s="570">
        <v>0</v>
      </c>
      <c r="DA42" s="571">
        <v>0</v>
      </c>
      <c r="DB42" s="571">
        <v>0</v>
      </c>
      <c r="DC42" s="571">
        <v>0</v>
      </c>
      <c r="DD42" s="571">
        <v>0</v>
      </c>
      <c r="DE42" s="571">
        <v>0</v>
      </c>
      <c r="DF42" s="571">
        <v>0</v>
      </c>
      <c r="DG42" s="571">
        <v>0</v>
      </c>
      <c r="DH42" s="571">
        <v>0</v>
      </c>
      <c r="DI42" s="571">
        <v>0</v>
      </c>
      <c r="DJ42" s="571">
        <v>0</v>
      </c>
      <c r="DK42" s="571">
        <v>0</v>
      </c>
      <c r="DL42" s="571">
        <v>0</v>
      </c>
      <c r="DM42" s="571">
        <v>0</v>
      </c>
      <c r="DN42" s="571">
        <v>0</v>
      </c>
      <c r="DO42" s="571">
        <v>0</v>
      </c>
      <c r="DP42" s="571">
        <v>0</v>
      </c>
      <c r="DQ42" s="571">
        <v>0</v>
      </c>
      <c r="DR42" s="571">
        <v>0</v>
      </c>
      <c r="DS42" s="571">
        <v>0</v>
      </c>
      <c r="DT42" s="571">
        <v>0</v>
      </c>
      <c r="DU42" s="571">
        <v>0</v>
      </c>
      <c r="DV42" s="571">
        <v>0</v>
      </c>
      <c r="DW42" s="572">
        <v>0</v>
      </c>
    </row>
    <row r="43" spans="2:127" x14ac:dyDescent="0.2">
      <c r="B43" s="579"/>
      <c r="C43" s="580"/>
      <c r="D43" s="581"/>
      <c r="E43" s="581"/>
      <c r="F43" s="581"/>
      <c r="G43" s="581"/>
      <c r="H43" s="581"/>
      <c r="I43" s="581"/>
      <c r="J43" s="581"/>
      <c r="K43" s="581"/>
      <c r="L43" s="581"/>
      <c r="M43" s="581"/>
      <c r="N43" s="581"/>
      <c r="O43" s="581"/>
      <c r="P43" s="581"/>
      <c r="Q43" s="581"/>
      <c r="R43" s="787"/>
      <c r="S43" s="581"/>
      <c r="T43" s="581"/>
      <c r="U43" s="786" t="s">
        <v>494</v>
      </c>
      <c r="V43" s="780" t="s">
        <v>124</v>
      </c>
      <c r="W43" s="781" t="s">
        <v>493</v>
      </c>
      <c r="X43" s="782">
        <v>361.86544229564481</v>
      </c>
      <c r="Y43" s="782">
        <v>365.19734753567701</v>
      </c>
      <c r="Z43" s="782">
        <v>369.88852140137391</v>
      </c>
      <c r="AA43" s="782">
        <v>375.76917166903837</v>
      </c>
      <c r="AB43" s="782">
        <v>382.84443747285701</v>
      </c>
      <c r="AC43" s="782">
        <v>391.09724617365225</v>
      </c>
      <c r="AD43" s="782">
        <v>400.5114774687907</v>
      </c>
      <c r="AE43" s="782">
        <v>411.11940625801174</v>
      </c>
      <c r="AF43" s="782">
        <v>422.94313108085055</v>
      </c>
      <c r="AG43" s="782">
        <v>436.00315819609705</v>
      </c>
      <c r="AH43" s="782">
        <v>449.82909159919302</v>
      </c>
      <c r="AI43" s="782">
        <v>464.21788432315896</v>
      </c>
      <c r="AJ43" s="782">
        <v>479.39016289517627</v>
      </c>
      <c r="AK43" s="783">
        <v>495.40448014110422</v>
      </c>
      <c r="AL43" s="783">
        <v>512.26929625562786</v>
      </c>
      <c r="AM43" s="783">
        <v>530.78065431595473</v>
      </c>
      <c r="AN43" s="783">
        <v>551.31137430521642</v>
      </c>
      <c r="AO43" s="783">
        <v>573.59780718472496</v>
      </c>
      <c r="AP43" s="783">
        <v>597.63583605170709</v>
      </c>
      <c r="AQ43" s="783">
        <v>623.51095923221158</v>
      </c>
      <c r="AR43" s="783">
        <v>651.09906674502815</v>
      </c>
      <c r="AS43" s="783">
        <v>680.32243192036594</v>
      </c>
      <c r="AT43" s="783">
        <v>711.41906086633753</v>
      </c>
      <c r="AU43" s="783">
        <v>744.55363503476974</v>
      </c>
      <c r="AV43" s="783">
        <v>779.87906203370392</v>
      </c>
      <c r="AW43" s="783">
        <v>779.87906203370392</v>
      </c>
      <c r="AX43" s="783">
        <v>779.87906203370392</v>
      </c>
      <c r="AY43" s="783">
        <v>779.87906203370392</v>
      </c>
      <c r="AZ43" s="783">
        <v>779.87906203370392</v>
      </c>
      <c r="BA43" s="783">
        <v>779.87906203370392</v>
      </c>
      <c r="BB43" s="783">
        <v>779.87906203370392</v>
      </c>
      <c r="BC43" s="783">
        <v>779.87906203370392</v>
      </c>
      <c r="BD43" s="783">
        <v>779.87906203370392</v>
      </c>
      <c r="BE43" s="783">
        <v>779.87906203370392</v>
      </c>
      <c r="BF43" s="783">
        <v>779.87906203370392</v>
      </c>
      <c r="BG43" s="783">
        <v>779.87906203370392</v>
      </c>
      <c r="BH43" s="783">
        <v>779.87906203370392</v>
      </c>
      <c r="BI43" s="783">
        <v>779.87906203370392</v>
      </c>
      <c r="BJ43" s="783">
        <v>779.87906203370392</v>
      </c>
      <c r="BK43" s="783">
        <v>779.87906203370392</v>
      </c>
      <c r="BL43" s="783">
        <v>779.87906203370392</v>
      </c>
      <c r="BM43" s="783">
        <v>779.87906203370392</v>
      </c>
      <c r="BN43" s="783">
        <v>779.87906203370392</v>
      </c>
      <c r="BO43" s="783">
        <v>779.87906203370392</v>
      </c>
      <c r="BP43" s="783">
        <v>779.87906203370392</v>
      </c>
      <c r="BQ43" s="783">
        <v>779.87906203370392</v>
      </c>
      <c r="BR43" s="783">
        <v>779.87906203370392</v>
      </c>
      <c r="BS43" s="783">
        <v>779.87906203370392</v>
      </c>
      <c r="BT43" s="783">
        <v>779.87906203370392</v>
      </c>
      <c r="BU43" s="783">
        <v>779.87906203370392</v>
      </c>
      <c r="BV43" s="783">
        <v>779.87906203370392</v>
      </c>
      <c r="BW43" s="783">
        <v>779.87906203370392</v>
      </c>
      <c r="BX43" s="783">
        <v>779.87906203370392</v>
      </c>
      <c r="BY43" s="783">
        <v>779.87906203370392</v>
      </c>
      <c r="BZ43" s="783">
        <v>779.87906203370392</v>
      </c>
      <c r="CA43" s="783">
        <v>779.87906203370392</v>
      </c>
      <c r="CB43" s="783">
        <v>779.87906203370392</v>
      </c>
      <c r="CC43" s="783">
        <v>779.87906203370392</v>
      </c>
      <c r="CD43" s="783">
        <v>779.87906203370392</v>
      </c>
      <c r="CE43" s="784">
        <v>779.87906203370392</v>
      </c>
      <c r="CF43" s="784">
        <v>779.87906203370392</v>
      </c>
      <c r="CG43" s="784">
        <v>779.87906203370392</v>
      </c>
      <c r="CH43" s="784">
        <v>779.87906203370392</v>
      </c>
      <c r="CI43" s="784">
        <v>779.87906203370392</v>
      </c>
      <c r="CJ43" s="784">
        <v>779.87906203370392</v>
      </c>
      <c r="CK43" s="784">
        <v>779.87906203370392</v>
      </c>
      <c r="CL43" s="784">
        <v>779.87906203370392</v>
      </c>
      <c r="CM43" s="784">
        <v>779.87906203370392</v>
      </c>
      <c r="CN43" s="784">
        <v>779.87906203370392</v>
      </c>
      <c r="CO43" s="784">
        <v>779.87906203370392</v>
      </c>
      <c r="CP43" s="784">
        <v>779.87906203370392</v>
      </c>
      <c r="CQ43" s="784">
        <v>779.87906203370392</v>
      </c>
      <c r="CR43" s="784">
        <v>779.87906203370392</v>
      </c>
      <c r="CS43" s="784">
        <v>779.87906203370392</v>
      </c>
      <c r="CT43" s="784">
        <v>779.87906203370392</v>
      </c>
      <c r="CU43" s="784">
        <v>779.87906203370392</v>
      </c>
      <c r="CV43" s="784">
        <v>779.87906203370392</v>
      </c>
      <c r="CW43" s="784">
        <v>779.87906203370392</v>
      </c>
      <c r="CX43" s="784">
        <v>779.87906203370392</v>
      </c>
      <c r="CY43" s="785">
        <v>779.87906203370392</v>
      </c>
      <c r="CZ43" s="570">
        <v>0</v>
      </c>
      <c r="DA43" s="571">
        <v>0</v>
      </c>
      <c r="DB43" s="571">
        <v>0</v>
      </c>
      <c r="DC43" s="571">
        <v>0</v>
      </c>
      <c r="DD43" s="571">
        <v>0</v>
      </c>
      <c r="DE43" s="571">
        <v>0</v>
      </c>
      <c r="DF43" s="571">
        <v>0</v>
      </c>
      <c r="DG43" s="571">
        <v>0</v>
      </c>
      <c r="DH43" s="571">
        <v>0</v>
      </c>
      <c r="DI43" s="571">
        <v>0</v>
      </c>
      <c r="DJ43" s="571">
        <v>0</v>
      </c>
      <c r="DK43" s="571">
        <v>0</v>
      </c>
      <c r="DL43" s="571">
        <v>0</v>
      </c>
      <c r="DM43" s="571">
        <v>0</v>
      </c>
      <c r="DN43" s="571">
        <v>0</v>
      </c>
      <c r="DO43" s="571">
        <v>0</v>
      </c>
      <c r="DP43" s="571">
        <v>0</v>
      </c>
      <c r="DQ43" s="571">
        <v>0</v>
      </c>
      <c r="DR43" s="571">
        <v>0</v>
      </c>
      <c r="DS43" s="571">
        <v>0</v>
      </c>
      <c r="DT43" s="571">
        <v>0</v>
      </c>
      <c r="DU43" s="571">
        <v>0</v>
      </c>
      <c r="DV43" s="571">
        <v>0</v>
      </c>
      <c r="DW43" s="572">
        <v>0</v>
      </c>
    </row>
    <row r="44" spans="2:127" x14ac:dyDescent="0.2">
      <c r="B44" s="579"/>
      <c r="C44" s="580"/>
      <c r="D44" s="581"/>
      <c r="E44" s="581"/>
      <c r="F44" s="581"/>
      <c r="G44" s="581"/>
      <c r="H44" s="581"/>
      <c r="I44" s="581"/>
      <c r="J44" s="581"/>
      <c r="K44" s="581"/>
      <c r="L44" s="581"/>
      <c r="M44" s="581"/>
      <c r="N44" s="581"/>
      <c r="O44" s="581"/>
      <c r="P44" s="581"/>
      <c r="Q44" s="581"/>
      <c r="R44" s="787"/>
      <c r="S44" s="581"/>
      <c r="T44" s="581"/>
      <c r="U44" s="786" t="s">
        <v>793</v>
      </c>
      <c r="V44" s="780" t="s">
        <v>124</v>
      </c>
      <c r="W44" s="781" t="s">
        <v>493</v>
      </c>
      <c r="X44" s="782"/>
      <c r="Y44" s="782"/>
      <c r="Z44" s="782"/>
      <c r="AA44" s="782"/>
      <c r="AB44" s="782"/>
      <c r="AC44" s="782"/>
      <c r="AD44" s="782"/>
      <c r="AE44" s="782"/>
      <c r="AF44" s="782"/>
      <c r="AG44" s="782"/>
      <c r="AH44" s="782"/>
      <c r="AI44" s="782"/>
      <c r="AJ44" s="782"/>
      <c r="AK44" s="783"/>
      <c r="AL44" s="783"/>
      <c r="AM44" s="783"/>
      <c r="AN44" s="783"/>
      <c r="AO44" s="783"/>
      <c r="AP44" s="783"/>
      <c r="AQ44" s="783"/>
      <c r="AR44" s="783"/>
      <c r="AS44" s="783"/>
      <c r="AT44" s="783"/>
      <c r="AU44" s="783"/>
      <c r="AV44" s="783"/>
      <c r="AW44" s="783"/>
      <c r="AX44" s="783"/>
      <c r="AY44" s="783"/>
      <c r="AZ44" s="783"/>
      <c r="BA44" s="783"/>
      <c r="BB44" s="783"/>
      <c r="BC44" s="783"/>
      <c r="BD44" s="783"/>
      <c r="BE44" s="783"/>
      <c r="BF44" s="783"/>
      <c r="BG44" s="783"/>
      <c r="BH44" s="783"/>
      <c r="BI44" s="783"/>
      <c r="BJ44" s="783"/>
      <c r="BK44" s="783"/>
      <c r="BL44" s="783"/>
      <c r="BM44" s="783"/>
      <c r="BN44" s="783"/>
      <c r="BO44" s="783"/>
      <c r="BP44" s="783"/>
      <c r="BQ44" s="783"/>
      <c r="BR44" s="783"/>
      <c r="BS44" s="783"/>
      <c r="BT44" s="783"/>
      <c r="BU44" s="783"/>
      <c r="BV44" s="783"/>
      <c r="BW44" s="783"/>
      <c r="BX44" s="783"/>
      <c r="BY44" s="783"/>
      <c r="BZ44" s="783"/>
      <c r="CA44" s="783"/>
      <c r="CB44" s="783"/>
      <c r="CC44" s="783"/>
      <c r="CD44" s="783"/>
      <c r="CE44" s="784"/>
      <c r="CF44" s="784"/>
      <c r="CG44" s="784"/>
      <c r="CH44" s="784"/>
      <c r="CI44" s="784"/>
      <c r="CJ44" s="784"/>
      <c r="CK44" s="784"/>
      <c r="CL44" s="784"/>
      <c r="CM44" s="784"/>
      <c r="CN44" s="784"/>
      <c r="CO44" s="784"/>
      <c r="CP44" s="784"/>
      <c r="CQ44" s="784"/>
      <c r="CR44" s="784"/>
      <c r="CS44" s="784"/>
      <c r="CT44" s="784"/>
      <c r="CU44" s="784"/>
      <c r="CV44" s="784"/>
      <c r="CW44" s="784"/>
      <c r="CX44" s="784"/>
      <c r="CY44" s="785"/>
      <c r="CZ44" s="570">
        <v>0</v>
      </c>
      <c r="DA44" s="571">
        <v>0</v>
      </c>
      <c r="DB44" s="571">
        <v>0</v>
      </c>
      <c r="DC44" s="571">
        <v>0</v>
      </c>
      <c r="DD44" s="571">
        <v>0</v>
      </c>
      <c r="DE44" s="571">
        <v>0</v>
      </c>
      <c r="DF44" s="571">
        <v>0</v>
      </c>
      <c r="DG44" s="571">
        <v>0</v>
      </c>
      <c r="DH44" s="571">
        <v>0</v>
      </c>
      <c r="DI44" s="571">
        <v>0</v>
      </c>
      <c r="DJ44" s="571">
        <v>0</v>
      </c>
      <c r="DK44" s="571">
        <v>0</v>
      </c>
      <c r="DL44" s="571">
        <v>0</v>
      </c>
      <c r="DM44" s="571">
        <v>0</v>
      </c>
      <c r="DN44" s="571">
        <v>0</v>
      </c>
      <c r="DO44" s="571">
        <v>0</v>
      </c>
      <c r="DP44" s="571">
        <v>0</v>
      </c>
      <c r="DQ44" s="571">
        <v>0</v>
      </c>
      <c r="DR44" s="571">
        <v>0</v>
      </c>
      <c r="DS44" s="571">
        <v>0</v>
      </c>
      <c r="DT44" s="571">
        <v>0</v>
      </c>
      <c r="DU44" s="571">
        <v>0</v>
      </c>
      <c r="DV44" s="571">
        <v>0</v>
      </c>
      <c r="DW44" s="572">
        <v>0</v>
      </c>
    </row>
    <row r="45" spans="2:127" x14ac:dyDescent="0.2">
      <c r="B45" s="585"/>
      <c r="C45" s="586"/>
      <c r="D45" s="587"/>
      <c r="E45" s="587"/>
      <c r="F45" s="587"/>
      <c r="G45" s="587"/>
      <c r="H45" s="587"/>
      <c r="I45" s="587"/>
      <c r="J45" s="587"/>
      <c r="K45" s="587"/>
      <c r="L45" s="587"/>
      <c r="M45" s="587"/>
      <c r="N45" s="587"/>
      <c r="O45" s="587"/>
      <c r="P45" s="587"/>
      <c r="Q45" s="587"/>
      <c r="R45" s="788"/>
      <c r="S45" s="587"/>
      <c r="T45" s="587"/>
      <c r="U45" s="786" t="s">
        <v>495</v>
      </c>
      <c r="V45" s="780" t="s">
        <v>124</v>
      </c>
      <c r="W45" s="789" t="s">
        <v>493</v>
      </c>
      <c r="X45" s="782"/>
      <c r="Y45" s="782"/>
      <c r="Z45" s="782"/>
      <c r="AA45" s="782"/>
      <c r="AB45" s="782"/>
      <c r="AC45" s="782"/>
      <c r="AD45" s="782"/>
      <c r="AE45" s="782"/>
      <c r="AF45" s="782"/>
      <c r="AG45" s="782"/>
      <c r="AH45" s="782"/>
      <c r="AI45" s="782"/>
      <c r="AJ45" s="782"/>
      <c r="AK45" s="783"/>
      <c r="AL45" s="783"/>
      <c r="AM45" s="783"/>
      <c r="AN45" s="783"/>
      <c r="AO45" s="783"/>
      <c r="AP45" s="783"/>
      <c r="AQ45" s="783"/>
      <c r="AR45" s="783"/>
      <c r="AS45" s="783"/>
      <c r="AT45" s="783"/>
      <c r="AU45" s="783"/>
      <c r="AV45" s="783"/>
      <c r="AW45" s="783"/>
      <c r="AX45" s="783"/>
      <c r="AY45" s="783"/>
      <c r="AZ45" s="783"/>
      <c r="BA45" s="783"/>
      <c r="BB45" s="783"/>
      <c r="BC45" s="783"/>
      <c r="BD45" s="783"/>
      <c r="BE45" s="783"/>
      <c r="BF45" s="783"/>
      <c r="BG45" s="783"/>
      <c r="BH45" s="783"/>
      <c r="BI45" s="783"/>
      <c r="BJ45" s="783"/>
      <c r="BK45" s="783"/>
      <c r="BL45" s="783"/>
      <c r="BM45" s="783"/>
      <c r="BN45" s="783"/>
      <c r="BO45" s="783"/>
      <c r="BP45" s="783"/>
      <c r="BQ45" s="783"/>
      <c r="BR45" s="783"/>
      <c r="BS45" s="783"/>
      <c r="BT45" s="783"/>
      <c r="BU45" s="783"/>
      <c r="BV45" s="783"/>
      <c r="BW45" s="783"/>
      <c r="BX45" s="783"/>
      <c r="BY45" s="783"/>
      <c r="BZ45" s="783"/>
      <c r="CA45" s="783"/>
      <c r="CB45" s="783"/>
      <c r="CC45" s="783"/>
      <c r="CD45" s="783"/>
      <c r="CE45" s="784"/>
      <c r="CF45" s="784"/>
      <c r="CG45" s="784"/>
      <c r="CH45" s="784"/>
      <c r="CI45" s="784"/>
      <c r="CJ45" s="784"/>
      <c r="CK45" s="784"/>
      <c r="CL45" s="784"/>
      <c r="CM45" s="784"/>
      <c r="CN45" s="784"/>
      <c r="CO45" s="784"/>
      <c r="CP45" s="784"/>
      <c r="CQ45" s="784"/>
      <c r="CR45" s="784"/>
      <c r="CS45" s="784"/>
      <c r="CT45" s="784"/>
      <c r="CU45" s="784"/>
      <c r="CV45" s="784"/>
      <c r="CW45" s="784"/>
      <c r="CX45" s="784"/>
      <c r="CY45" s="785"/>
      <c r="CZ45" s="570">
        <v>0</v>
      </c>
      <c r="DA45" s="571">
        <v>0</v>
      </c>
      <c r="DB45" s="571">
        <v>0</v>
      </c>
      <c r="DC45" s="571">
        <v>0</v>
      </c>
      <c r="DD45" s="571">
        <v>0</v>
      </c>
      <c r="DE45" s="571">
        <v>0</v>
      </c>
      <c r="DF45" s="571">
        <v>0</v>
      </c>
      <c r="DG45" s="571">
        <v>0</v>
      </c>
      <c r="DH45" s="571">
        <v>0</v>
      </c>
      <c r="DI45" s="571">
        <v>0</v>
      </c>
      <c r="DJ45" s="571">
        <v>0</v>
      </c>
      <c r="DK45" s="571">
        <v>0</v>
      </c>
      <c r="DL45" s="571">
        <v>0</v>
      </c>
      <c r="DM45" s="571">
        <v>0</v>
      </c>
      <c r="DN45" s="571">
        <v>0</v>
      </c>
      <c r="DO45" s="571">
        <v>0</v>
      </c>
      <c r="DP45" s="571">
        <v>0</v>
      </c>
      <c r="DQ45" s="571">
        <v>0</v>
      </c>
      <c r="DR45" s="571">
        <v>0</v>
      </c>
      <c r="DS45" s="571">
        <v>0</v>
      </c>
      <c r="DT45" s="571">
        <v>0</v>
      </c>
      <c r="DU45" s="571">
        <v>0</v>
      </c>
      <c r="DV45" s="571">
        <v>0</v>
      </c>
      <c r="DW45" s="572">
        <v>0</v>
      </c>
    </row>
    <row r="46" spans="2:127" x14ac:dyDescent="0.2">
      <c r="B46" s="591"/>
      <c r="C46" s="592"/>
      <c r="D46" s="593"/>
      <c r="E46" s="593"/>
      <c r="F46" s="593"/>
      <c r="G46" s="593"/>
      <c r="H46" s="593"/>
      <c r="I46" s="593"/>
      <c r="J46" s="593"/>
      <c r="K46" s="593"/>
      <c r="L46" s="593"/>
      <c r="M46" s="593"/>
      <c r="N46" s="593"/>
      <c r="O46" s="593"/>
      <c r="P46" s="593"/>
      <c r="Q46" s="593"/>
      <c r="R46" s="790"/>
      <c r="S46" s="593"/>
      <c r="T46" s="593"/>
      <c r="U46" s="786" t="s">
        <v>496</v>
      </c>
      <c r="V46" s="780" t="s">
        <v>124</v>
      </c>
      <c r="W46" s="789" t="s">
        <v>493</v>
      </c>
      <c r="X46" s="783">
        <v>40.121433842376497</v>
      </c>
      <c r="Y46" s="783">
        <v>40.310778758590502</v>
      </c>
      <c r="Z46" s="783">
        <v>40.530844141478404</v>
      </c>
      <c r="AA46" s="783">
        <v>40.762714401823303</v>
      </c>
      <c r="AB46" s="783">
        <v>41.006661933989399</v>
      </c>
      <c r="AC46" s="783">
        <v>41.2614168659969</v>
      </c>
      <c r="AD46" s="783">
        <v>41.526121137374403</v>
      </c>
      <c r="AE46" s="783">
        <v>41.803264154020205</v>
      </c>
      <c r="AF46" s="783">
        <v>42.093919574471805</v>
      </c>
      <c r="AG46" s="783">
        <v>42.398680291155699</v>
      </c>
      <c r="AH46" s="783">
        <v>42.686807767467897</v>
      </c>
      <c r="AI46" s="783">
        <v>42.953876727586696</v>
      </c>
      <c r="AJ46" s="783">
        <v>43.224055613059306</v>
      </c>
      <c r="AK46" s="783">
        <v>43.503376344282898</v>
      </c>
      <c r="AL46" s="783">
        <v>43.792192558699199</v>
      </c>
      <c r="AM46" s="783">
        <v>44.140323632420198</v>
      </c>
      <c r="AN46" s="783">
        <v>44.555700972677599</v>
      </c>
      <c r="AO46" s="783">
        <v>45.003435882341599</v>
      </c>
      <c r="AP46" s="783">
        <v>45.476709433830798</v>
      </c>
      <c r="AQ46" s="783">
        <v>45.977646429470795</v>
      </c>
      <c r="AR46" s="783">
        <v>46.494921807798704</v>
      </c>
      <c r="AS46" s="783">
        <v>47.023931125748199</v>
      </c>
      <c r="AT46" s="783">
        <v>47.581373642937798</v>
      </c>
      <c r="AU46" s="783">
        <v>48.1741799297562</v>
      </c>
      <c r="AV46" s="783">
        <v>48.806192346090995</v>
      </c>
      <c r="AW46" s="783">
        <v>48.806192346090995</v>
      </c>
      <c r="AX46" s="783">
        <v>48.806192346090995</v>
      </c>
      <c r="AY46" s="783">
        <v>48.806192346090995</v>
      </c>
      <c r="AZ46" s="783">
        <v>48.806192346090995</v>
      </c>
      <c r="BA46" s="783">
        <v>48.806192346090995</v>
      </c>
      <c r="BB46" s="783">
        <v>48.806192346090995</v>
      </c>
      <c r="BC46" s="783">
        <v>48.806192346090995</v>
      </c>
      <c r="BD46" s="783">
        <v>48.806192346090995</v>
      </c>
      <c r="BE46" s="783">
        <v>48.806192346090995</v>
      </c>
      <c r="BF46" s="783">
        <v>48.806192346090995</v>
      </c>
      <c r="BG46" s="783">
        <v>48.806192346090995</v>
      </c>
      <c r="BH46" s="783">
        <v>48.806192346090995</v>
      </c>
      <c r="BI46" s="783">
        <v>48.806192346090995</v>
      </c>
      <c r="BJ46" s="783">
        <v>48.806192346090995</v>
      </c>
      <c r="BK46" s="783">
        <v>48.806192346090995</v>
      </c>
      <c r="BL46" s="783">
        <v>48.806192346090995</v>
      </c>
      <c r="BM46" s="783">
        <v>48.806192346090995</v>
      </c>
      <c r="BN46" s="783">
        <v>48.806192346090995</v>
      </c>
      <c r="BO46" s="783">
        <v>48.806192346090995</v>
      </c>
      <c r="BP46" s="783">
        <v>48.806192346090995</v>
      </c>
      <c r="BQ46" s="783">
        <v>48.806192346090995</v>
      </c>
      <c r="BR46" s="783">
        <v>48.806192346090995</v>
      </c>
      <c r="BS46" s="783">
        <v>48.806192346090995</v>
      </c>
      <c r="BT46" s="783">
        <v>48.806192346090995</v>
      </c>
      <c r="BU46" s="783">
        <v>48.806192346090995</v>
      </c>
      <c r="BV46" s="783">
        <v>48.806192346090995</v>
      </c>
      <c r="BW46" s="783">
        <v>48.806192346090995</v>
      </c>
      <c r="BX46" s="783">
        <v>48.806192346090995</v>
      </c>
      <c r="BY46" s="783">
        <v>48.806192346090995</v>
      </c>
      <c r="BZ46" s="783">
        <v>48.806192346090995</v>
      </c>
      <c r="CA46" s="783">
        <v>48.806192346090995</v>
      </c>
      <c r="CB46" s="783">
        <v>48.806192346090995</v>
      </c>
      <c r="CC46" s="783">
        <v>48.806192346090995</v>
      </c>
      <c r="CD46" s="783">
        <v>48.806192346090995</v>
      </c>
      <c r="CE46" s="784">
        <v>48.806192346090995</v>
      </c>
      <c r="CF46" s="784">
        <v>48.806192346090995</v>
      </c>
      <c r="CG46" s="784">
        <v>48.806192346090995</v>
      </c>
      <c r="CH46" s="784">
        <v>48.806192346090995</v>
      </c>
      <c r="CI46" s="784">
        <v>48.806192346090995</v>
      </c>
      <c r="CJ46" s="784">
        <v>48.806192346090995</v>
      </c>
      <c r="CK46" s="784">
        <v>48.806192346090995</v>
      </c>
      <c r="CL46" s="784">
        <v>48.806192346090995</v>
      </c>
      <c r="CM46" s="784">
        <v>48.806192346090995</v>
      </c>
      <c r="CN46" s="784">
        <v>48.806192346090995</v>
      </c>
      <c r="CO46" s="784">
        <v>48.806192346090995</v>
      </c>
      <c r="CP46" s="784">
        <v>48.806192346090995</v>
      </c>
      <c r="CQ46" s="784">
        <v>48.806192346090995</v>
      </c>
      <c r="CR46" s="784">
        <v>48.806192346090995</v>
      </c>
      <c r="CS46" s="784">
        <v>48.806192346090995</v>
      </c>
      <c r="CT46" s="784">
        <v>48.806192346090995</v>
      </c>
      <c r="CU46" s="784">
        <v>48.806192346090995</v>
      </c>
      <c r="CV46" s="784">
        <v>48.806192346090995</v>
      </c>
      <c r="CW46" s="784">
        <v>48.806192346090995</v>
      </c>
      <c r="CX46" s="784">
        <v>48.806192346090995</v>
      </c>
      <c r="CY46" s="785">
        <v>48.806192346090995</v>
      </c>
      <c r="CZ46" s="570">
        <v>0</v>
      </c>
      <c r="DA46" s="571">
        <v>0</v>
      </c>
      <c r="DB46" s="571">
        <v>0</v>
      </c>
      <c r="DC46" s="571">
        <v>0</v>
      </c>
      <c r="DD46" s="571">
        <v>0</v>
      </c>
      <c r="DE46" s="571">
        <v>0</v>
      </c>
      <c r="DF46" s="571">
        <v>0</v>
      </c>
      <c r="DG46" s="571">
        <v>0</v>
      </c>
      <c r="DH46" s="571">
        <v>0</v>
      </c>
      <c r="DI46" s="571">
        <v>0</v>
      </c>
      <c r="DJ46" s="571">
        <v>0</v>
      </c>
      <c r="DK46" s="571">
        <v>0</v>
      </c>
      <c r="DL46" s="571">
        <v>0</v>
      </c>
      <c r="DM46" s="571">
        <v>0</v>
      </c>
      <c r="DN46" s="571">
        <v>0</v>
      </c>
      <c r="DO46" s="571">
        <v>0</v>
      </c>
      <c r="DP46" s="571">
        <v>0</v>
      </c>
      <c r="DQ46" s="571">
        <v>0</v>
      </c>
      <c r="DR46" s="571">
        <v>0</v>
      </c>
      <c r="DS46" s="571">
        <v>0</v>
      </c>
      <c r="DT46" s="571">
        <v>0</v>
      </c>
      <c r="DU46" s="571">
        <v>0</v>
      </c>
      <c r="DV46" s="571">
        <v>0</v>
      </c>
      <c r="DW46" s="572">
        <v>0</v>
      </c>
    </row>
    <row r="47" spans="2:127" x14ac:dyDescent="0.2">
      <c r="B47" s="591"/>
      <c r="C47" s="592"/>
      <c r="D47" s="593"/>
      <c r="E47" s="593"/>
      <c r="F47" s="593"/>
      <c r="G47" s="593"/>
      <c r="H47" s="593"/>
      <c r="I47" s="593"/>
      <c r="J47" s="593"/>
      <c r="K47" s="593"/>
      <c r="L47" s="593"/>
      <c r="M47" s="593"/>
      <c r="N47" s="593"/>
      <c r="O47" s="593"/>
      <c r="P47" s="593"/>
      <c r="Q47" s="593"/>
      <c r="R47" s="790"/>
      <c r="S47" s="593"/>
      <c r="T47" s="593"/>
      <c r="U47" s="791" t="s">
        <v>497</v>
      </c>
      <c r="V47" s="792" t="s">
        <v>124</v>
      </c>
      <c r="W47" s="789" t="s">
        <v>493</v>
      </c>
      <c r="X47" s="783">
        <v>0.31280441135755016</v>
      </c>
      <c r="Y47" s="783">
        <v>1.0537660897561296</v>
      </c>
      <c r="Z47" s="783">
        <v>3.2724370274620029</v>
      </c>
      <c r="AA47" s="783">
        <v>6.9618030381833016</v>
      </c>
      <c r="AB47" s="783">
        <v>12.114786564679219</v>
      </c>
      <c r="AC47" s="783">
        <v>18.724245402825307</v>
      </c>
      <c r="AD47" s="783">
        <v>26.768658380022888</v>
      </c>
      <c r="AE47" s="783">
        <v>36.219824004481396</v>
      </c>
      <c r="AF47" s="783">
        <v>47.071039699206061</v>
      </c>
      <c r="AG47" s="783">
        <v>59.315608699748807</v>
      </c>
      <c r="AH47" s="783">
        <v>72.946839912441902</v>
      </c>
      <c r="AI47" s="783">
        <v>87.681197232977311</v>
      </c>
      <c r="AJ47" s="783">
        <v>103.27990798361459</v>
      </c>
      <c r="AK47" s="783">
        <v>119.7230118736155</v>
      </c>
      <c r="AL47" s="783">
        <v>136.9901561943494</v>
      </c>
      <c r="AM47" s="783">
        <v>155.06057285263884</v>
      </c>
      <c r="AN47" s="783">
        <v>174.33859262957628</v>
      </c>
      <c r="AO47" s="783">
        <v>195.14900186680185</v>
      </c>
      <c r="AP47" s="783">
        <v>217.48909687875607</v>
      </c>
      <c r="AQ47" s="783">
        <v>241.35620318439027</v>
      </c>
      <c r="AR47" s="783">
        <v>266.74767479831917</v>
      </c>
      <c r="AS47" s="783">
        <v>293.54653631327631</v>
      </c>
      <c r="AT47" s="783">
        <v>321.61551178452959</v>
      </c>
      <c r="AU47" s="783">
        <v>350.95206538157186</v>
      </c>
      <c r="AV47" s="783">
        <v>381.55375767713554</v>
      </c>
      <c r="AW47" s="783">
        <v>413.41824522188392</v>
      </c>
      <c r="AX47" s="783">
        <v>413.41824522188392</v>
      </c>
      <c r="AY47" s="783">
        <v>413.41824522188392</v>
      </c>
      <c r="AZ47" s="783">
        <v>413.41824522188392</v>
      </c>
      <c r="BA47" s="783">
        <v>413.41824522188392</v>
      </c>
      <c r="BB47" s="783">
        <v>413.41824522188392</v>
      </c>
      <c r="BC47" s="783">
        <v>413.41824522188392</v>
      </c>
      <c r="BD47" s="783">
        <v>413.41824522188392</v>
      </c>
      <c r="BE47" s="783">
        <v>413.41824522188392</v>
      </c>
      <c r="BF47" s="783">
        <v>413.41824522188392</v>
      </c>
      <c r="BG47" s="783">
        <v>413.41824522188392</v>
      </c>
      <c r="BH47" s="783">
        <v>413.41824522188392</v>
      </c>
      <c r="BI47" s="783">
        <v>413.41824522188392</v>
      </c>
      <c r="BJ47" s="783">
        <v>413.41824522188392</v>
      </c>
      <c r="BK47" s="783">
        <v>413.41824522188392</v>
      </c>
      <c r="BL47" s="783">
        <v>413.41824522188392</v>
      </c>
      <c r="BM47" s="783">
        <v>413.41824522188392</v>
      </c>
      <c r="BN47" s="783">
        <v>413.41824522188392</v>
      </c>
      <c r="BO47" s="783">
        <v>413.41824522188392</v>
      </c>
      <c r="BP47" s="783">
        <v>413.41824522188392</v>
      </c>
      <c r="BQ47" s="783">
        <v>413.41824522188392</v>
      </c>
      <c r="BR47" s="783">
        <v>413.41824522188392</v>
      </c>
      <c r="BS47" s="783">
        <v>413.41824522188392</v>
      </c>
      <c r="BT47" s="783">
        <v>413.41824522188392</v>
      </c>
      <c r="BU47" s="783">
        <v>413.41824522188392</v>
      </c>
      <c r="BV47" s="783">
        <v>413.41824522188392</v>
      </c>
      <c r="BW47" s="783">
        <v>413.41824522188392</v>
      </c>
      <c r="BX47" s="783">
        <v>413.41824522188392</v>
      </c>
      <c r="BY47" s="783">
        <v>413.41824522188392</v>
      </c>
      <c r="BZ47" s="783">
        <v>413.41824522188392</v>
      </c>
      <c r="CA47" s="783">
        <v>413.41824522188392</v>
      </c>
      <c r="CB47" s="783">
        <v>413.41824522188392</v>
      </c>
      <c r="CC47" s="783">
        <v>413.41824522188392</v>
      </c>
      <c r="CD47" s="783">
        <v>413.41824522188392</v>
      </c>
      <c r="CE47" s="784">
        <v>413.41824522188392</v>
      </c>
      <c r="CF47" s="784">
        <v>413.41824522188392</v>
      </c>
      <c r="CG47" s="784">
        <v>413.41824522188392</v>
      </c>
      <c r="CH47" s="784">
        <v>413.41824522188392</v>
      </c>
      <c r="CI47" s="784">
        <v>413.41824522188392</v>
      </c>
      <c r="CJ47" s="784">
        <v>413.41824522188392</v>
      </c>
      <c r="CK47" s="784">
        <v>413.41824522188392</v>
      </c>
      <c r="CL47" s="784">
        <v>413.41824522188392</v>
      </c>
      <c r="CM47" s="784">
        <v>413.41824522188392</v>
      </c>
      <c r="CN47" s="784">
        <v>413.41824522188392</v>
      </c>
      <c r="CO47" s="784">
        <v>413.41824522188392</v>
      </c>
      <c r="CP47" s="784">
        <v>413.41824522188392</v>
      </c>
      <c r="CQ47" s="784">
        <v>413.41824522188392</v>
      </c>
      <c r="CR47" s="784">
        <v>413.41824522188392</v>
      </c>
      <c r="CS47" s="784">
        <v>413.41824522188392</v>
      </c>
      <c r="CT47" s="784">
        <v>413.41824522188392</v>
      </c>
      <c r="CU47" s="784">
        <v>413.41824522188392</v>
      </c>
      <c r="CV47" s="784">
        <v>413.41824522188392</v>
      </c>
      <c r="CW47" s="784">
        <v>413.41824522188392</v>
      </c>
      <c r="CX47" s="784">
        <v>413.41824522188392</v>
      </c>
      <c r="CY47" s="785">
        <v>413.41824522188392</v>
      </c>
      <c r="CZ47" s="570">
        <v>0</v>
      </c>
      <c r="DA47" s="571">
        <v>0</v>
      </c>
      <c r="DB47" s="571">
        <v>0</v>
      </c>
      <c r="DC47" s="571">
        <v>0</v>
      </c>
      <c r="DD47" s="571">
        <v>0</v>
      </c>
      <c r="DE47" s="571">
        <v>0</v>
      </c>
      <c r="DF47" s="571">
        <v>0</v>
      </c>
      <c r="DG47" s="571">
        <v>0</v>
      </c>
      <c r="DH47" s="571">
        <v>0</v>
      </c>
      <c r="DI47" s="571">
        <v>0</v>
      </c>
      <c r="DJ47" s="571">
        <v>0</v>
      </c>
      <c r="DK47" s="571">
        <v>0</v>
      </c>
      <c r="DL47" s="571">
        <v>0</v>
      </c>
      <c r="DM47" s="571">
        <v>0</v>
      </c>
      <c r="DN47" s="571">
        <v>0</v>
      </c>
      <c r="DO47" s="571">
        <v>0</v>
      </c>
      <c r="DP47" s="571">
        <v>0</v>
      </c>
      <c r="DQ47" s="571">
        <v>0</v>
      </c>
      <c r="DR47" s="571">
        <v>0</v>
      </c>
      <c r="DS47" s="571">
        <v>0</v>
      </c>
      <c r="DT47" s="571">
        <v>0</v>
      </c>
      <c r="DU47" s="571">
        <v>0</v>
      </c>
      <c r="DV47" s="571">
        <v>0</v>
      </c>
      <c r="DW47" s="572">
        <v>0</v>
      </c>
    </row>
    <row r="48" spans="2:127" x14ac:dyDescent="0.2">
      <c r="B48" s="591"/>
      <c r="C48" s="592"/>
      <c r="D48" s="593"/>
      <c r="E48" s="593"/>
      <c r="F48" s="593"/>
      <c r="G48" s="593"/>
      <c r="H48" s="593"/>
      <c r="I48" s="593"/>
      <c r="J48" s="593"/>
      <c r="K48" s="593"/>
      <c r="L48" s="593"/>
      <c r="M48" s="593"/>
      <c r="N48" s="593"/>
      <c r="O48" s="593"/>
      <c r="P48" s="593"/>
      <c r="Q48" s="593"/>
      <c r="R48" s="790"/>
      <c r="S48" s="593"/>
      <c r="T48" s="593"/>
      <c r="U48" s="786" t="s">
        <v>498</v>
      </c>
      <c r="V48" s="780" t="s">
        <v>124</v>
      </c>
      <c r="W48" s="789" t="s">
        <v>493</v>
      </c>
      <c r="X48" s="783"/>
      <c r="Y48" s="783"/>
      <c r="Z48" s="783"/>
      <c r="AA48" s="783"/>
      <c r="AB48" s="783"/>
      <c r="AC48" s="783"/>
      <c r="AD48" s="783"/>
      <c r="AE48" s="783"/>
      <c r="AF48" s="783"/>
      <c r="AG48" s="783"/>
      <c r="AH48" s="783"/>
      <c r="AI48" s="783"/>
      <c r="AJ48" s="783"/>
      <c r="AK48" s="783"/>
      <c r="AL48" s="783"/>
      <c r="AM48" s="783"/>
      <c r="AN48" s="783"/>
      <c r="AO48" s="783"/>
      <c r="AP48" s="783"/>
      <c r="AQ48" s="783"/>
      <c r="AR48" s="783"/>
      <c r="AS48" s="783"/>
      <c r="AT48" s="783"/>
      <c r="AU48" s="783"/>
      <c r="AV48" s="783"/>
      <c r="AW48" s="783"/>
      <c r="AX48" s="783"/>
      <c r="AY48" s="783"/>
      <c r="AZ48" s="783"/>
      <c r="BA48" s="783"/>
      <c r="BB48" s="783"/>
      <c r="BC48" s="783"/>
      <c r="BD48" s="783"/>
      <c r="BE48" s="783"/>
      <c r="BF48" s="783"/>
      <c r="BG48" s="783"/>
      <c r="BH48" s="783"/>
      <c r="BI48" s="783"/>
      <c r="BJ48" s="783"/>
      <c r="BK48" s="783"/>
      <c r="BL48" s="783"/>
      <c r="BM48" s="783"/>
      <c r="BN48" s="783"/>
      <c r="BO48" s="783"/>
      <c r="BP48" s="783"/>
      <c r="BQ48" s="783"/>
      <c r="BR48" s="783"/>
      <c r="BS48" s="783"/>
      <c r="BT48" s="783"/>
      <c r="BU48" s="783"/>
      <c r="BV48" s="783"/>
      <c r="BW48" s="783"/>
      <c r="BX48" s="783"/>
      <c r="BY48" s="783"/>
      <c r="BZ48" s="783"/>
      <c r="CA48" s="783"/>
      <c r="CB48" s="783"/>
      <c r="CC48" s="783"/>
      <c r="CD48" s="783"/>
      <c r="CE48" s="784"/>
      <c r="CF48" s="784"/>
      <c r="CG48" s="784"/>
      <c r="CH48" s="784"/>
      <c r="CI48" s="784"/>
      <c r="CJ48" s="784"/>
      <c r="CK48" s="784"/>
      <c r="CL48" s="784"/>
      <c r="CM48" s="784"/>
      <c r="CN48" s="784"/>
      <c r="CO48" s="784"/>
      <c r="CP48" s="784"/>
      <c r="CQ48" s="784"/>
      <c r="CR48" s="784"/>
      <c r="CS48" s="784"/>
      <c r="CT48" s="784"/>
      <c r="CU48" s="784"/>
      <c r="CV48" s="784"/>
      <c r="CW48" s="784"/>
      <c r="CX48" s="784"/>
      <c r="CY48" s="785"/>
      <c r="CZ48" s="570">
        <v>0</v>
      </c>
      <c r="DA48" s="571">
        <v>0</v>
      </c>
      <c r="DB48" s="571">
        <v>0</v>
      </c>
      <c r="DC48" s="571">
        <v>0</v>
      </c>
      <c r="DD48" s="571">
        <v>0</v>
      </c>
      <c r="DE48" s="571">
        <v>0</v>
      </c>
      <c r="DF48" s="571">
        <v>0</v>
      </c>
      <c r="DG48" s="571">
        <v>0</v>
      </c>
      <c r="DH48" s="571">
        <v>0</v>
      </c>
      <c r="DI48" s="571">
        <v>0</v>
      </c>
      <c r="DJ48" s="571">
        <v>0</v>
      </c>
      <c r="DK48" s="571">
        <v>0</v>
      </c>
      <c r="DL48" s="571">
        <v>0</v>
      </c>
      <c r="DM48" s="571">
        <v>0</v>
      </c>
      <c r="DN48" s="571">
        <v>0</v>
      </c>
      <c r="DO48" s="571">
        <v>0</v>
      </c>
      <c r="DP48" s="571">
        <v>0</v>
      </c>
      <c r="DQ48" s="571">
        <v>0</v>
      </c>
      <c r="DR48" s="571">
        <v>0</v>
      </c>
      <c r="DS48" s="571">
        <v>0</v>
      </c>
      <c r="DT48" s="571">
        <v>0</v>
      </c>
      <c r="DU48" s="571">
        <v>0</v>
      </c>
      <c r="DV48" s="571">
        <v>0</v>
      </c>
      <c r="DW48" s="572">
        <v>0</v>
      </c>
    </row>
    <row r="49" spans="2:128" x14ac:dyDescent="0.2">
      <c r="B49" s="598"/>
      <c r="C49" s="592"/>
      <c r="D49" s="593"/>
      <c r="E49" s="593"/>
      <c r="F49" s="593"/>
      <c r="G49" s="593"/>
      <c r="H49" s="593"/>
      <c r="I49" s="593"/>
      <c r="J49" s="593"/>
      <c r="K49" s="593"/>
      <c r="L49" s="593"/>
      <c r="M49" s="593"/>
      <c r="N49" s="593"/>
      <c r="O49" s="593"/>
      <c r="P49" s="593"/>
      <c r="Q49" s="593"/>
      <c r="R49" s="790"/>
      <c r="S49" s="593"/>
      <c r="T49" s="593"/>
      <c r="U49" s="786" t="s">
        <v>499</v>
      </c>
      <c r="V49" s="780" t="s">
        <v>124</v>
      </c>
      <c r="W49" s="789" t="s">
        <v>493</v>
      </c>
      <c r="X49" s="783">
        <v>0.44394923803727898</v>
      </c>
      <c r="Y49" s="783">
        <v>1.3793870783826401</v>
      </c>
      <c r="Z49" s="783">
        <v>2.9370616222987103</v>
      </c>
      <c r="AA49" s="783">
        <v>5.1172303645859598</v>
      </c>
      <c r="AB49" s="783">
        <v>7.9214377622337695</v>
      </c>
      <c r="AC49" s="783">
        <v>11.346440534262699</v>
      </c>
      <c r="AD49" s="783">
        <v>15.3874127953219</v>
      </c>
      <c r="AE49" s="783">
        <v>20.0500266160442</v>
      </c>
      <c r="AF49" s="783">
        <v>25.3414282893287</v>
      </c>
      <c r="AG49" s="783">
        <v>31.270335591112001</v>
      </c>
      <c r="AH49" s="783">
        <v>37.725407939467303</v>
      </c>
      <c r="AI49" s="783">
        <v>44.612849051732297</v>
      </c>
      <c r="AJ49" s="783">
        <v>51.934446449373098</v>
      </c>
      <c r="AK49" s="783">
        <v>59.692651383911702</v>
      </c>
      <c r="AL49" s="783">
        <v>67.890496617742897</v>
      </c>
      <c r="AM49" s="783">
        <v>76.727774663443896</v>
      </c>
      <c r="AN49" s="783">
        <v>86.377710549633989</v>
      </c>
      <c r="AO49" s="783">
        <v>96.869238144932694</v>
      </c>
      <c r="AP49" s="783">
        <v>108.23525891553</v>
      </c>
      <c r="AQ49" s="783">
        <v>120.513916212616</v>
      </c>
      <c r="AR49" s="783">
        <v>133.69246145480301</v>
      </c>
      <c r="AS49" s="783">
        <v>147.750042009765</v>
      </c>
      <c r="AT49" s="783">
        <v>162.73706320707501</v>
      </c>
      <c r="AU49" s="783">
        <v>178.71231675518999</v>
      </c>
      <c r="AV49" s="783">
        <v>195.74380050122198</v>
      </c>
      <c r="AW49" s="783">
        <v>195.74380050122198</v>
      </c>
      <c r="AX49" s="783">
        <v>195.74380050122198</v>
      </c>
      <c r="AY49" s="783">
        <v>195.74380050122198</v>
      </c>
      <c r="AZ49" s="783">
        <v>195.74380050122198</v>
      </c>
      <c r="BA49" s="783">
        <v>195.74380050122198</v>
      </c>
      <c r="BB49" s="783">
        <v>195.74380050122198</v>
      </c>
      <c r="BC49" s="783">
        <v>195.74380050122198</v>
      </c>
      <c r="BD49" s="783">
        <v>195.74380050122198</v>
      </c>
      <c r="BE49" s="783">
        <v>195.74380050122198</v>
      </c>
      <c r="BF49" s="783">
        <v>195.74380050122198</v>
      </c>
      <c r="BG49" s="783">
        <v>195.74380050122198</v>
      </c>
      <c r="BH49" s="783">
        <v>195.74380050122198</v>
      </c>
      <c r="BI49" s="783">
        <v>195.74380050122198</v>
      </c>
      <c r="BJ49" s="783">
        <v>195.74380050122198</v>
      </c>
      <c r="BK49" s="783">
        <v>195.74380050122198</v>
      </c>
      <c r="BL49" s="783">
        <v>195.74380050122198</v>
      </c>
      <c r="BM49" s="783">
        <v>195.74380050122198</v>
      </c>
      <c r="BN49" s="783">
        <v>195.74380050122198</v>
      </c>
      <c r="BO49" s="783">
        <v>195.74380050122198</v>
      </c>
      <c r="BP49" s="783">
        <v>195.74380050122198</v>
      </c>
      <c r="BQ49" s="783">
        <v>195.74380050122198</v>
      </c>
      <c r="BR49" s="783">
        <v>195.74380050122198</v>
      </c>
      <c r="BS49" s="783">
        <v>195.74380050122198</v>
      </c>
      <c r="BT49" s="783">
        <v>195.74380050122198</v>
      </c>
      <c r="BU49" s="783">
        <v>195.74380050122198</v>
      </c>
      <c r="BV49" s="783">
        <v>195.74380050122198</v>
      </c>
      <c r="BW49" s="783">
        <v>195.74380050122198</v>
      </c>
      <c r="BX49" s="783">
        <v>195.74380050122198</v>
      </c>
      <c r="BY49" s="783">
        <v>195.74380050122198</v>
      </c>
      <c r="BZ49" s="783">
        <v>195.74380050122198</v>
      </c>
      <c r="CA49" s="783">
        <v>195.74380050122198</v>
      </c>
      <c r="CB49" s="783">
        <v>195.74380050122198</v>
      </c>
      <c r="CC49" s="783">
        <v>195.74380050122198</v>
      </c>
      <c r="CD49" s="783">
        <v>195.74380050122198</v>
      </c>
      <c r="CE49" s="784">
        <v>195.74380050122198</v>
      </c>
      <c r="CF49" s="784">
        <v>195.74380050122198</v>
      </c>
      <c r="CG49" s="784">
        <v>195.74380050122198</v>
      </c>
      <c r="CH49" s="784">
        <v>195.74380050122198</v>
      </c>
      <c r="CI49" s="784">
        <v>195.74380050122198</v>
      </c>
      <c r="CJ49" s="784">
        <v>195.74380050122198</v>
      </c>
      <c r="CK49" s="784">
        <v>195.74380050122198</v>
      </c>
      <c r="CL49" s="784">
        <v>195.74380050122198</v>
      </c>
      <c r="CM49" s="784">
        <v>195.74380050122198</v>
      </c>
      <c r="CN49" s="784">
        <v>195.74380050122198</v>
      </c>
      <c r="CO49" s="784">
        <v>195.74380050122198</v>
      </c>
      <c r="CP49" s="784">
        <v>195.74380050122198</v>
      </c>
      <c r="CQ49" s="784">
        <v>195.74380050122198</v>
      </c>
      <c r="CR49" s="784">
        <v>195.74380050122198</v>
      </c>
      <c r="CS49" s="784">
        <v>195.74380050122198</v>
      </c>
      <c r="CT49" s="784">
        <v>195.74380050122198</v>
      </c>
      <c r="CU49" s="784">
        <v>195.74380050122198</v>
      </c>
      <c r="CV49" s="784">
        <v>195.74380050122198</v>
      </c>
      <c r="CW49" s="784">
        <v>195.74380050122198</v>
      </c>
      <c r="CX49" s="784">
        <v>195.74380050122198</v>
      </c>
      <c r="CY49" s="785">
        <v>195.74380050122198</v>
      </c>
      <c r="CZ49" s="570">
        <v>0</v>
      </c>
      <c r="DA49" s="571">
        <v>0</v>
      </c>
      <c r="DB49" s="571">
        <v>0</v>
      </c>
      <c r="DC49" s="571">
        <v>0</v>
      </c>
      <c r="DD49" s="571">
        <v>0</v>
      </c>
      <c r="DE49" s="571">
        <v>0</v>
      </c>
      <c r="DF49" s="571">
        <v>0</v>
      </c>
      <c r="DG49" s="571">
        <v>0</v>
      </c>
      <c r="DH49" s="571">
        <v>0</v>
      </c>
      <c r="DI49" s="571">
        <v>0</v>
      </c>
      <c r="DJ49" s="571">
        <v>0</v>
      </c>
      <c r="DK49" s="571">
        <v>0</v>
      </c>
      <c r="DL49" s="571">
        <v>0</v>
      </c>
      <c r="DM49" s="571">
        <v>0</v>
      </c>
      <c r="DN49" s="571">
        <v>0</v>
      </c>
      <c r="DO49" s="571">
        <v>0</v>
      </c>
      <c r="DP49" s="571">
        <v>0</v>
      </c>
      <c r="DQ49" s="571">
        <v>0</v>
      </c>
      <c r="DR49" s="571">
        <v>0</v>
      </c>
      <c r="DS49" s="571">
        <v>0</v>
      </c>
      <c r="DT49" s="571">
        <v>0</v>
      </c>
      <c r="DU49" s="571">
        <v>0</v>
      </c>
      <c r="DV49" s="571">
        <v>0</v>
      </c>
      <c r="DW49" s="572">
        <v>0</v>
      </c>
    </row>
    <row r="50" spans="2:128" x14ac:dyDescent="0.2">
      <c r="B50" s="598"/>
      <c r="C50" s="592"/>
      <c r="D50" s="593"/>
      <c r="E50" s="593"/>
      <c r="F50" s="593"/>
      <c r="G50" s="593"/>
      <c r="H50" s="593"/>
      <c r="I50" s="593"/>
      <c r="J50" s="593"/>
      <c r="K50" s="593"/>
      <c r="L50" s="593"/>
      <c r="M50" s="593"/>
      <c r="N50" s="593"/>
      <c r="O50" s="593"/>
      <c r="P50" s="593"/>
      <c r="Q50" s="593"/>
      <c r="R50" s="790"/>
      <c r="S50" s="593"/>
      <c r="T50" s="593"/>
      <c r="U50" s="786" t="s">
        <v>500</v>
      </c>
      <c r="V50" s="780" t="s">
        <v>124</v>
      </c>
      <c r="W50" s="789" t="s">
        <v>493</v>
      </c>
      <c r="X50" s="783"/>
      <c r="Y50" s="783"/>
      <c r="Z50" s="783"/>
      <c r="AA50" s="783"/>
      <c r="AB50" s="783"/>
      <c r="AC50" s="783"/>
      <c r="AD50" s="783"/>
      <c r="AE50" s="783"/>
      <c r="AF50" s="783"/>
      <c r="AG50" s="783"/>
      <c r="AH50" s="783"/>
      <c r="AI50" s="783"/>
      <c r="AJ50" s="783"/>
      <c r="AK50" s="783"/>
      <c r="AL50" s="783"/>
      <c r="AM50" s="783"/>
      <c r="AN50" s="783"/>
      <c r="AO50" s="783"/>
      <c r="AP50" s="783"/>
      <c r="AQ50" s="783"/>
      <c r="AR50" s="783"/>
      <c r="AS50" s="783"/>
      <c r="AT50" s="783"/>
      <c r="AU50" s="783"/>
      <c r="AV50" s="783"/>
      <c r="AW50" s="783"/>
      <c r="AX50" s="783"/>
      <c r="AY50" s="783"/>
      <c r="AZ50" s="783"/>
      <c r="BA50" s="783"/>
      <c r="BB50" s="783"/>
      <c r="BC50" s="783"/>
      <c r="BD50" s="783"/>
      <c r="BE50" s="783"/>
      <c r="BF50" s="783"/>
      <c r="BG50" s="783"/>
      <c r="BH50" s="783"/>
      <c r="BI50" s="783"/>
      <c r="BJ50" s="783"/>
      <c r="BK50" s="783"/>
      <c r="BL50" s="783"/>
      <c r="BM50" s="783"/>
      <c r="BN50" s="783"/>
      <c r="BO50" s="783"/>
      <c r="BP50" s="783"/>
      <c r="BQ50" s="783"/>
      <c r="BR50" s="783"/>
      <c r="BS50" s="783"/>
      <c r="BT50" s="783"/>
      <c r="BU50" s="783"/>
      <c r="BV50" s="783"/>
      <c r="BW50" s="783"/>
      <c r="BX50" s="783"/>
      <c r="BY50" s="783"/>
      <c r="BZ50" s="783"/>
      <c r="CA50" s="783"/>
      <c r="CB50" s="783"/>
      <c r="CC50" s="783"/>
      <c r="CD50" s="783"/>
      <c r="CE50" s="784"/>
      <c r="CF50" s="784"/>
      <c r="CG50" s="784"/>
      <c r="CH50" s="784"/>
      <c r="CI50" s="784"/>
      <c r="CJ50" s="784"/>
      <c r="CK50" s="784"/>
      <c r="CL50" s="784"/>
      <c r="CM50" s="784"/>
      <c r="CN50" s="784"/>
      <c r="CO50" s="784"/>
      <c r="CP50" s="784"/>
      <c r="CQ50" s="784"/>
      <c r="CR50" s="784"/>
      <c r="CS50" s="784"/>
      <c r="CT50" s="784"/>
      <c r="CU50" s="784"/>
      <c r="CV50" s="784"/>
      <c r="CW50" s="784"/>
      <c r="CX50" s="784"/>
      <c r="CY50" s="785"/>
      <c r="CZ50" s="570">
        <v>0</v>
      </c>
      <c r="DA50" s="571">
        <v>0</v>
      </c>
      <c r="DB50" s="571">
        <v>0</v>
      </c>
      <c r="DC50" s="571">
        <v>0</v>
      </c>
      <c r="DD50" s="571">
        <v>0</v>
      </c>
      <c r="DE50" s="571">
        <v>0</v>
      </c>
      <c r="DF50" s="571">
        <v>0</v>
      </c>
      <c r="DG50" s="571">
        <v>0</v>
      </c>
      <c r="DH50" s="571">
        <v>0</v>
      </c>
      <c r="DI50" s="571">
        <v>0</v>
      </c>
      <c r="DJ50" s="571">
        <v>0</v>
      </c>
      <c r="DK50" s="571">
        <v>0</v>
      </c>
      <c r="DL50" s="571">
        <v>0</v>
      </c>
      <c r="DM50" s="571">
        <v>0</v>
      </c>
      <c r="DN50" s="571">
        <v>0</v>
      </c>
      <c r="DO50" s="571">
        <v>0</v>
      </c>
      <c r="DP50" s="571">
        <v>0</v>
      </c>
      <c r="DQ50" s="571">
        <v>0</v>
      </c>
      <c r="DR50" s="571">
        <v>0</v>
      </c>
      <c r="DS50" s="571">
        <v>0</v>
      </c>
      <c r="DT50" s="571">
        <v>0</v>
      </c>
      <c r="DU50" s="571">
        <v>0</v>
      </c>
      <c r="DV50" s="571">
        <v>0</v>
      </c>
      <c r="DW50" s="572">
        <v>0</v>
      </c>
    </row>
    <row r="51" spans="2:128" x14ac:dyDescent="0.2">
      <c r="B51" s="598"/>
      <c r="C51" s="592"/>
      <c r="D51" s="593"/>
      <c r="E51" s="593"/>
      <c r="F51" s="593"/>
      <c r="G51" s="593"/>
      <c r="H51" s="593"/>
      <c r="I51" s="593"/>
      <c r="J51" s="593"/>
      <c r="K51" s="593"/>
      <c r="L51" s="593"/>
      <c r="M51" s="593"/>
      <c r="N51" s="593"/>
      <c r="O51" s="593"/>
      <c r="P51" s="593"/>
      <c r="Q51" s="593"/>
      <c r="R51" s="790"/>
      <c r="S51" s="593"/>
      <c r="T51" s="593"/>
      <c r="U51" s="786" t="s">
        <v>501</v>
      </c>
      <c r="V51" s="780" t="s">
        <v>124</v>
      </c>
      <c r="W51" s="789" t="s">
        <v>493</v>
      </c>
      <c r="X51" s="783">
        <v>0.419168894982551</v>
      </c>
      <c r="Y51" s="783">
        <v>0.4069053884144358</v>
      </c>
      <c r="Z51" s="783">
        <v>0.39529156925525832</v>
      </c>
      <c r="AA51" s="783">
        <v>0.38410914684897013</v>
      </c>
      <c r="AB51" s="783">
        <v>0.37334094390975003</v>
      </c>
      <c r="AC51" s="783">
        <v>0.36295684447878385</v>
      </c>
      <c r="AD51" s="783">
        <v>0.35293267698218977</v>
      </c>
      <c r="AE51" s="783">
        <v>0.34327355554207778</v>
      </c>
      <c r="AF51" s="783">
        <v>0.33397131845978395</v>
      </c>
      <c r="AG51" s="783">
        <v>0.32501379388246115</v>
      </c>
      <c r="AH51" s="783">
        <v>0.31615698613703885</v>
      </c>
      <c r="AI51" s="783">
        <v>0.30737682562725882</v>
      </c>
      <c r="AJ51" s="783">
        <v>0.29885045286048978</v>
      </c>
      <c r="AK51" s="783">
        <v>0.29061031119006847</v>
      </c>
      <c r="AL51" s="783">
        <v>0.28264700966377432</v>
      </c>
      <c r="AM51" s="783">
        <v>0.27525984984545737</v>
      </c>
      <c r="AN51" s="783">
        <v>0.26845425158382191</v>
      </c>
      <c r="AO51" s="783">
        <v>0.26198252777541386</v>
      </c>
      <c r="AP51" s="783">
        <v>0.25578515695135501</v>
      </c>
      <c r="AQ51" s="783">
        <v>0.24985767396801287</v>
      </c>
      <c r="AR51" s="783">
        <v>0.24412436593669759</v>
      </c>
      <c r="AS51" s="783">
        <v>0.23855261930366126</v>
      </c>
      <c r="AT51" s="783">
        <v>0.23321790121956953</v>
      </c>
      <c r="AU51" s="783">
        <v>0.22813866068019611</v>
      </c>
      <c r="AV51" s="783">
        <v>0.22331563716129679</v>
      </c>
      <c r="AW51" s="783">
        <v>0.21576390063893411</v>
      </c>
      <c r="AX51" s="783">
        <v>0.20846753684921171</v>
      </c>
      <c r="AY51" s="783">
        <v>0.20141790999923836</v>
      </c>
      <c r="AZ51" s="783">
        <v>0.19460667632776654</v>
      </c>
      <c r="BA51" s="783">
        <v>0.18802577422972616</v>
      </c>
      <c r="BB51" s="783">
        <v>0.21007326649801389</v>
      </c>
      <c r="BC51" s="783">
        <v>0.20395462766797459</v>
      </c>
      <c r="BD51" s="783">
        <v>0.19801420161939284</v>
      </c>
      <c r="BE51" s="783">
        <v>0.19224679768873093</v>
      </c>
      <c r="BF51" s="783">
        <v>0.18664737639682616</v>
      </c>
      <c r="BG51" s="783">
        <v>0.18121104504546226</v>
      </c>
      <c r="BH51" s="783">
        <v>0.17593305344219637</v>
      </c>
      <c r="BI51" s="783">
        <v>0.17080878974970526</v>
      </c>
      <c r="BJ51" s="783">
        <v>0.16583377645602451</v>
      </c>
      <c r="BK51" s="783">
        <v>0.16100366646215972</v>
      </c>
      <c r="BL51" s="783">
        <v>0.15631423928365024</v>
      </c>
      <c r="BM51" s="783">
        <v>0.15176139736276723</v>
      </c>
      <c r="BN51" s="783">
        <v>0.14734116248812348</v>
      </c>
      <c r="BO51" s="783">
        <v>0.1430496723185665</v>
      </c>
      <c r="BP51" s="783">
        <v>0.13888317700831701</v>
      </c>
      <c r="BQ51" s="783">
        <v>0.13483803593040486</v>
      </c>
      <c r="BR51" s="783">
        <v>0.13091071449553868</v>
      </c>
      <c r="BS51" s="783">
        <v>0.12709778106362979</v>
      </c>
      <c r="BT51" s="783">
        <v>0.12339590394527165</v>
      </c>
      <c r="BU51" s="783">
        <v>0.11980184849055502</v>
      </c>
      <c r="BV51" s="783">
        <v>0.11631247426267477</v>
      </c>
      <c r="BW51" s="783">
        <v>0.11292473229385899</v>
      </c>
      <c r="BX51" s="783">
        <v>0.10963566242122232</v>
      </c>
      <c r="BY51" s="783">
        <v>0.10644239070021587</v>
      </c>
      <c r="BZ51" s="783">
        <v>0.10334212689341345</v>
      </c>
      <c r="CA51" s="783">
        <v>0.10033216203244023</v>
      </c>
      <c r="CB51" s="783">
        <v>9.7409866050912883E-2</v>
      </c>
      <c r="CC51" s="783">
        <v>9.4572685486323166E-2</v>
      </c>
      <c r="CD51" s="783">
        <v>9.1818141248857441E-2</v>
      </c>
      <c r="CE51" s="784">
        <v>8.91438264552014E-2</v>
      </c>
      <c r="CF51" s="784">
        <v>8.6547404325438268E-2</v>
      </c>
      <c r="CG51" s="784">
        <v>8.4026606141202206E-2</v>
      </c>
      <c r="CH51" s="784">
        <v>8.1579229263303119E-2</v>
      </c>
      <c r="CI51" s="784">
        <v>7.920313520709038E-2</v>
      </c>
      <c r="CJ51" s="784">
        <v>7.6896247773874174E-2</v>
      </c>
      <c r="CK51" s="784">
        <v>7.4656551236771049E-2</v>
      </c>
      <c r="CL51" s="784">
        <v>7.248208857938937E-2</v>
      </c>
      <c r="CM51" s="784">
        <v>7.0370959785814924E-2</v>
      </c>
      <c r="CN51" s="784">
        <v>6.8321320180402836E-2</v>
      </c>
      <c r="CO51" s="784">
        <v>6.6331378815925088E-2</v>
      </c>
      <c r="CP51" s="784">
        <v>6.4399396908665141E-2</v>
      </c>
      <c r="CQ51" s="784">
        <v>6.2523686319092359E-2</v>
      </c>
      <c r="CR51" s="784">
        <v>6.0702608076788706E-2</v>
      </c>
      <c r="CS51" s="784">
        <v>5.8934570948338545E-2</v>
      </c>
      <c r="CT51" s="784">
        <v>5.7218030046930629E-2</v>
      </c>
      <c r="CU51" s="784">
        <v>8.0019830157357086E-2</v>
      </c>
      <c r="CV51" s="784">
        <v>7.8068126982787422E-2</v>
      </c>
      <c r="CW51" s="784">
        <v>7.6164026324670661E-2</v>
      </c>
      <c r="CX51" s="784">
        <v>7.4306367146020166E-2</v>
      </c>
      <c r="CY51" s="785">
        <v>7.2494016727824531E-2</v>
      </c>
      <c r="CZ51" s="570">
        <v>0</v>
      </c>
      <c r="DA51" s="571">
        <v>0</v>
      </c>
      <c r="DB51" s="571">
        <v>0</v>
      </c>
      <c r="DC51" s="571">
        <v>0</v>
      </c>
      <c r="DD51" s="571">
        <v>0</v>
      </c>
      <c r="DE51" s="571">
        <v>0</v>
      </c>
      <c r="DF51" s="571">
        <v>0</v>
      </c>
      <c r="DG51" s="571">
        <v>0</v>
      </c>
      <c r="DH51" s="571">
        <v>0</v>
      </c>
      <c r="DI51" s="571">
        <v>0</v>
      </c>
      <c r="DJ51" s="571">
        <v>0</v>
      </c>
      <c r="DK51" s="571">
        <v>0</v>
      </c>
      <c r="DL51" s="571">
        <v>0</v>
      </c>
      <c r="DM51" s="571">
        <v>0</v>
      </c>
      <c r="DN51" s="571">
        <v>0</v>
      </c>
      <c r="DO51" s="571">
        <v>0</v>
      </c>
      <c r="DP51" s="571">
        <v>0</v>
      </c>
      <c r="DQ51" s="571">
        <v>0</v>
      </c>
      <c r="DR51" s="571">
        <v>0</v>
      </c>
      <c r="DS51" s="571">
        <v>0</v>
      </c>
      <c r="DT51" s="571">
        <v>0</v>
      </c>
      <c r="DU51" s="571">
        <v>0</v>
      </c>
      <c r="DV51" s="571">
        <v>0</v>
      </c>
      <c r="DW51" s="572">
        <v>0</v>
      </c>
    </row>
    <row r="52" spans="2:128" x14ac:dyDescent="0.2">
      <c r="B52" s="598"/>
      <c r="C52" s="592"/>
      <c r="D52" s="593"/>
      <c r="E52" s="593"/>
      <c r="F52" s="593"/>
      <c r="G52" s="593"/>
      <c r="H52" s="593"/>
      <c r="I52" s="593"/>
      <c r="J52" s="593"/>
      <c r="K52" s="593"/>
      <c r="L52" s="593"/>
      <c r="M52" s="593"/>
      <c r="N52" s="593"/>
      <c r="O52" s="593"/>
      <c r="P52" s="593"/>
      <c r="Q52" s="593"/>
      <c r="R52" s="790"/>
      <c r="S52" s="593"/>
      <c r="T52" s="593"/>
      <c r="U52" s="793" t="s">
        <v>502</v>
      </c>
      <c r="V52" s="780" t="s">
        <v>124</v>
      </c>
      <c r="W52" s="789" t="s">
        <v>493</v>
      </c>
      <c r="X52" s="794"/>
      <c r="Y52" s="794"/>
      <c r="Z52" s="794"/>
      <c r="AA52" s="794"/>
      <c r="AB52" s="794"/>
      <c r="AC52" s="794"/>
      <c r="AD52" s="794"/>
      <c r="AE52" s="794"/>
      <c r="AF52" s="794"/>
      <c r="AG52" s="794"/>
      <c r="AH52" s="794"/>
      <c r="AI52" s="794"/>
      <c r="AJ52" s="794"/>
      <c r="AK52" s="794"/>
      <c r="AL52" s="794"/>
      <c r="AM52" s="794"/>
      <c r="AN52" s="794"/>
      <c r="AO52" s="794"/>
      <c r="AP52" s="794"/>
      <c r="AQ52" s="794"/>
      <c r="AR52" s="794"/>
      <c r="AS52" s="794"/>
      <c r="AT52" s="794"/>
      <c r="AU52" s="794"/>
      <c r="AV52" s="794"/>
      <c r="AW52" s="794"/>
      <c r="AX52" s="794"/>
      <c r="AY52" s="794"/>
      <c r="AZ52" s="794"/>
      <c r="BA52" s="794"/>
      <c r="BB52" s="794"/>
      <c r="BC52" s="794"/>
      <c r="BD52" s="794"/>
      <c r="BE52" s="794"/>
      <c r="BF52" s="794"/>
      <c r="BG52" s="794"/>
      <c r="BH52" s="794"/>
      <c r="BI52" s="794"/>
      <c r="BJ52" s="794"/>
      <c r="BK52" s="794"/>
      <c r="BL52" s="794"/>
      <c r="BM52" s="794"/>
      <c r="BN52" s="794"/>
      <c r="BO52" s="794"/>
      <c r="BP52" s="794"/>
      <c r="BQ52" s="794"/>
      <c r="BR52" s="794"/>
      <c r="BS52" s="794"/>
      <c r="BT52" s="794"/>
      <c r="BU52" s="794"/>
      <c r="BV52" s="794"/>
      <c r="BW52" s="794"/>
      <c r="BX52" s="794"/>
      <c r="BY52" s="794"/>
      <c r="BZ52" s="794"/>
      <c r="CA52" s="794"/>
      <c r="CB52" s="794"/>
      <c r="CC52" s="794"/>
      <c r="CD52" s="794"/>
      <c r="CE52" s="795"/>
      <c r="CF52" s="795"/>
      <c r="CG52" s="795"/>
      <c r="CH52" s="795"/>
      <c r="CI52" s="795"/>
      <c r="CJ52" s="795"/>
      <c r="CK52" s="795"/>
      <c r="CL52" s="795"/>
      <c r="CM52" s="795"/>
      <c r="CN52" s="795"/>
      <c r="CO52" s="795"/>
      <c r="CP52" s="795"/>
      <c r="CQ52" s="795"/>
      <c r="CR52" s="795"/>
      <c r="CS52" s="795"/>
      <c r="CT52" s="795"/>
      <c r="CU52" s="795"/>
      <c r="CV52" s="795"/>
      <c r="CW52" s="795"/>
      <c r="CX52" s="795"/>
      <c r="CY52" s="796"/>
      <c r="CZ52" s="570">
        <v>0</v>
      </c>
      <c r="DA52" s="571">
        <v>0</v>
      </c>
      <c r="DB52" s="571">
        <v>0</v>
      </c>
      <c r="DC52" s="571">
        <v>0</v>
      </c>
      <c r="DD52" s="571">
        <v>0</v>
      </c>
      <c r="DE52" s="571">
        <v>0</v>
      </c>
      <c r="DF52" s="571">
        <v>0</v>
      </c>
      <c r="DG52" s="571">
        <v>0</v>
      </c>
      <c r="DH52" s="571">
        <v>0</v>
      </c>
      <c r="DI52" s="571">
        <v>0</v>
      </c>
      <c r="DJ52" s="571">
        <v>0</v>
      </c>
      <c r="DK52" s="571">
        <v>0</v>
      </c>
      <c r="DL52" s="571">
        <v>0</v>
      </c>
      <c r="DM52" s="571">
        <v>0</v>
      </c>
      <c r="DN52" s="571">
        <v>0</v>
      </c>
      <c r="DO52" s="571">
        <v>0</v>
      </c>
      <c r="DP52" s="571">
        <v>0</v>
      </c>
      <c r="DQ52" s="571">
        <v>0</v>
      </c>
      <c r="DR52" s="571">
        <v>0</v>
      </c>
      <c r="DS52" s="571">
        <v>0</v>
      </c>
      <c r="DT52" s="571">
        <v>0</v>
      </c>
      <c r="DU52" s="571">
        <v>0</v>
      </c>
      <c r="DV52" s="571">
        <v>0</v>
      </c>
      <c r="DW52" s="572">
        <v>0</v>
      </c>
    </row>
    <row r="53" spans="2:128" ht="15.75" thickBot="1" x14ac:dyDescent="0.25">
      <c r="B53" s="600"/>
      <c r="C53" s="601"/>
      <c r="D53" s="602"/>
      <c r="E53" s="602"/>
      <c r="F53" s="602"/>
      <c r="G53" s="602"/>
      <c r="H53" s="602"/>
      <c r="I53" s="602"/>
      <c r="J53" s="602"/>
      <c r="K53" s="602"/>
      <c r="L53" s="602"/>
      <c r="M53" s="602"/>
      <c r="N53" s="602"/>
      <c r="O53" s="602"/>
      <c r="P53" s="602"/>
      <c r="Q53" s="602"/>
      <c r="R53" s="797"/>
      <c r="S53" s="602"/>
      <c r="T53" s="602"/>
      <c r="U53" s="798" t="s">
        <v>127</v>
      </c>
      <c r="V53" s="799" t="s">
        <v>503</v>
      </c>
      <c r="W53" s="800" t="s">
        <v>493</v>
      </c>
      <c r="X53" s="801">
        <f>SUM(X42:X52)</f>
        <v>420.1103281291326</v>
      </c>
      <c r="Y53" s="801">
        <f t="shared" ref="Y53:CJ53" si="40">SUM(Y42:Y52)</f>
        <v>425.37569470293425</v>
      </c>
      <c r="Z53" s="801">
        <f t="shared" si="40"/>
        <v>434.14462252502716</v>
      </c>
      <c r="AA53" s="801">
        <f t="shared" si="40"/>
        <v>446.21343874429868</v>
      </c>
      <c r="AB53" s="801">
        <f t="shared" si="40"/>
        <v>461.58211967274275</v>
      </c>
      <c r="AC53" s="801">
        <f t="shared" si="40"/>
        <v>480.22137079675184</v>
      </c>
      <c r="AD53" s="801">
        <f t="shared" si="40"/>
        <v>502.08748007391193</v>
      </c>
      <c r="AE53" s="801">
        <f t="shared" si="40"/>
        <v>527.19373904250676</v>
      </c>
      <c r="AF53" s="801">
        <f t="shared" si="40"/>
        <v>555.56420897449061</v>
      </c>
      <c r="AG53" s="801">
        <f t="shared" si="40"/>
        <v>587.22224830196092</v>
      </c>
      <c r="AH53" s="801">
        <f t="shared" si="40"/>
        <v>621.53546267397735</v>
      </c>
      <c r="AI53" s="801">
        <f t="shared" si="40"/>
        <v>657.91715412865801</v>
      </c>
      <c r="AJ53" s="801">
        <f t="shared" si="40"/>
        <v>696.38551851071134</v>
      </c>
      <c r="AK53" s="801">
        <f t="shared" si="40"/>
        <v>736.99021188915492</v>
      </c>
      <c r="AL53" s="801">
        <f t="shared" si="40"/>
        <v>779.722868137462</v>
      </c>
      <c r="AM53" s="801">
        <f t="shared" si="40"/>
        <v>825.62971742717116</v>
      </c>
      <c r="AN53" s="801">
        <f t="shared" si="40"/>
        <v>875.67242265123343</v>
      </c>
      <c r="AO53" s="801">
        <f t="shared" si="40"/>
        <v>929.89118140628011</v>
      </c>
      <c r="AP53" s="801">
        <f t="shared" si="40"/>
        <v>988.30231576603353</v>
      </c>
      <c r="AQ53" s="801">
        <f t="shared" si="40"/>
        <v>1051.0298107928559</v>
      </c>
      <c r="AR53" s="801">
        <f t="shared" si="40"/>
        <v>1117.9179773918925</v>
      </c>
      <c r="AS53" s="801">
        <f t="shared" si="40"/>
        <v>1188.7446788533296</v>
      </c>
      <c r="AT53" s="801">
        <f t="shared" si="40"/>
        <v>1263.6848792622936</v>
      </c>
      <c r="AU53" s="801">
        <f t="shared" si="40"/>
        <v>1342.9693924816077</v>
      </c>
      <c r="AV53" s="801">
        <f t="shared" si="40"/>
        <v>1426.8221506739196</v>
      </c>
      <c r="AW53" s="801">
        <f t="shared" si="40"/>
        <v>1458.6790864821455</v>
      </c>
      <c r="AX53" s="801">
        <f t="shared" si="40"/>
        <v>1458.6717901183558</v>
      </c>
      <c r="AY53" s="801">
        <f t="shared" si="40"/>
        <v>1458.6647404915059</v>
      </c>
      <c r="AZ53" s="801">
        <f t="shared" si="40"/>
        <v>1458.6579292578344</v>
      </c>
      <c r="BA53" s="801">
        <f t="shared" si="40"/>
        <v>1458.6513483557364</v>
      </c>
      <c r="BB53" s="801">
        <f t="shared" si="40"/>
        <v>1458.6733958480047</v>
      </c>
      <c r="BC53" s="801">
        <f t="shared" si="40"/>
        <v>1458.6672772091747</v>
      </c>
      <c r="BD53" s="801">
        <f t="shared" si="40"/>
        <v>1458.661336783126</v>
      </c>
      <c r="BE53" s="801">
        <f t="shared" si="40"/>
        <v>1458.6555693791954</v>
      </c>
      <c r="BF53" s="801">
        <f t="shared" si="40"/>
        <v>1458.6499699579035</v>
      </c>
      <c r="BG53" s="801">
        <f t="shared" si="40"/>
        <v>1458.6445336265522</v>
      </c>
      <c r="BH53" s="801">
        <f t="shared" si="40"/>
        <v>1458.6392556349488</v>
      </c>
      <c r="BI53" s="801">
        <f t="shared" si="40"/>
        <v>1458.6341313712564</v>
      </c>
      <c r="BJ53" s="801">
        <f t="shared" si="40"/>
        <v>1458.6291563579628</v>
      </c>
      <c r="BK53" s="801">
        <f t="shared" si="40"/>
        <v>1458.6243262479688</v>
      </c>
      <c r="BL53" s="801">
        <f t="shared" si="40"/>
        <v>1458.6196368207902</v>
      </c>
      <c r="BM53" s="801">
        <f t="shared" si="40"/>
        <v>1458.6150839788695</v>
      </c>
      <c r="BN53" s="801">
        <f t="shared" si="40"/>
        <v>1458.6106637439948</v>
      </c>
      <c r="BO53" s="801">
        <f t="shared" si="40"/>
        <v>1458.6063722538252</v>
      </c>
      <c r="BP53" s="801">
        <f t="shared" si="40"/>
        <v>1458.6022057585149</v>
      </c>
      <c r="BQ53" s="801">
        <f t="shared" si="40"/>
        <v>1458.5981606174371</v>
      </c>
      <c r="BR53" s="801">
        <f t="shared" si="40"/>
        <v>1458.5942332960021</v>
      </c>
      <c r="BS53" s="801">
        <f t="shared" si="40"/>
        <v>1458.5904203625703</v>
      </c>
      <c r="BT53" s="801">
        <f t="shared" si="40"/>
        <v>1458.5867184854519</v>
      </c>
      <c r="BU53" s="801">
        <f t="shared" si="40"/>
        <v>1458.5831244299973</v>
      </c>
      <c r="BV53" s="801">
        <f t="shared" si="40"/>
        <v>1458.5796350557694</v>
      </c>
      <c r="BW53" s="801">
        <f t="shared" si="40"/>
        <v>1458.5762473138004</v>
      </c>
      <c r="BX53" s="801">
        <f t="shared" si="40"/>
        <v>1458.5729582439278</v>
      </c>
      <c r="BY53" s="801">
        <f t="shared" si="40"/>
        <v>1458.5697649722069</v>
      </c>
      <c r="BZ53" s="801">
        <f t="shared" si="40"/>
        <v>1458.5666647084001</v>
      </c>
      <c r="CA53" s="801">
        <f t="shared" si="40"/>
        <v>1458.563654743539</v>
      </c>
      <c r="CB53" s="801">
        <f t="shared" si="40"/>
        <v>1458.5607324475575</v>
      </c>
      <c r="CC53" s="801">
        <f t="shared" si="40"/>
        <v>1458.557895266993</v>
      </c>
      <c r="CD53" s="801">
        <f t="shared" si="40"/>
        <v>1458.5551407227556</v>
      </c>
      <c r="CE53" s="801">
        <f t="shared" si="40"/>
        <v>1458.5524664079619</v>
      </c>
      <c r="CF53" s="801">
        <f t="shared" si="40"/>
        <v>1458.5498699858322</v>
      </c>
      <c r="CG53" s="801">
        <f t="shared" si="40"/>
        <v>1458.5473491876478</v>
      </c>
      <c r="CH53" s="801">
        <f t="shared" si="40"/>
        <v>1458.5449018107699</v>
      </c>
      <c r="CI53" s="801">
        <f t="shared" si="40"/>
        <v>1458.5425257167137</v>
      </c>
      <c r="CJ53" s="801">
        <f t="shared" si="40"/>
        <v>1458.5402188292805</v>
      </c>
      <c r="CK53" s="801">
        <f t="shared" ref="CK53:CY53" si="41">SUM(CK42:CK52)</f>
        <v>1458.5379791327434</v>
      </c>
      <c r="CL53" s="801">
        <f t="shared" si="41"/>
        <v>1458.535804670086</v>
      </c>
      <c r="CM53" s="801">
        <f t="shared" si="41"/>
        <v>1458.5336935412925</v>
      </c>
      <c r="CN53" s="801">
        <f t="shared" si="41"/>
        <v>1458.5316439016869</v>
      </c>
      <c r="CO53" s="801">
        <f t="shared" si="41"/>
        <v>1458.5296539603225</v>
      </c>
      <c r="CP53" s="801">
        <f t="shared" si="41"/>
        <v>1458.5277219784152</v>
      </c>
      <c r="CQ53" s="801">
        <f t="shared" si="41"/>
        <v>1458.5258462678257</v>
      </c>
      <c r="CR53" s="801">
        <f t="shared" si="41"/>
        <v>1458.5240251895834</v>
      </c>
      <c r="CS53" s="801">
        <f t="shared" si="41"/>
        <v>1458.522257152455</v>
      </c>
      <c r="CT53" s="801">
        <f t="shared" si="41"/>
        <v>1458.5205406115535</v>
      </c>
      <c r="CU53" s="801">
        <f t="shared" si="41"/>
        <v>1458.5433424116641</v>
      </c>
      <c r="CV53" s="801">
        <f t="shared" si="41"/>
        <v>1458.5413907084894</v>
      </c>
      <c r="CW53" s="801">
        <f t="shared" si="41"/>
        <v>1458.5394866078313</v>
      </c>
      <c r="CX53" s="801">
        <f t="shared" si="41"/>
        <v>1458.5376289486526</v>
      </c>
      <c r="CY53" s="802">
        <f t="shared" si="41"/>
        <v>1458.5358165982345</v>
      </c>
      <c r="CZ53" s="610">
        <f t="shared" ref="CZ53:DW53" si="42">SUM(CZ42:CZ52)</f>
        <v>0</v>
      </c>
      <c r="DA53" s="611">
        <f t="shared" si="42"/>
        <v>0</v>
      </c>
      <c r="DB53" s="611">
        <f t="shared" si="42"/>
        <v>0</v>
      </c>
      <c r="DC53" s="611">
        <f t="shared" si="42"/>
        <v>0</v>
      </c>
      <c r="DD53" s="611">
        <f t="shared" si="42"/>
        <v>0</v>
      </c>
      <c r="DE53" s="611">
        <f t="shared" si="42"/>
        <v>0</v>
      </c>
      <c r="DF53" s="611">
        <f t="shared" si="42"/>
        <v>0</v>
      </c>
      <c r="DG53" s="611">
        <f t="shared" si="42"/>
        <v>0</v>
      </c>
      <c r="DH53" s="611">
        <f t="shared" si="42"/>
        <v>0</v>
      </c>
      <c r="DI53" s="611">
        <f t="shared" si="42"/>
        <v>0</v>
      </c>
      <c r="DJ53" s="611">
        <f t="shared" si="42"/>
        <v>0</v>
      </c>
      <c r="DK53" s="611">
        <f t="shared" si="42"/>
        <v>0</v>
      </c>
      <c r="DL53" s="611">
        <f t="shared" si="42"/>
        <v>0</v>
      </c>
      <c r="DM53" s="611">
        <f t="shared" si="42"/>
        <v>0</v>
      </c>
      <c r="DN53" s="611">
        <f t="shared" si="42"/>
        <v>0</v>
      </c>
      <c r="DO53" s="611">
        <f t="shared" si="42"/>
        <v>0</v>
      </c>
      <c r="DP53" s="611">
        <f t="shared" si="42"/>
        <v>0</v>
      </c>
      <c r="DQ53" s="611">
        <f t="shared" si="42"/>
        <v>0</v>
      </c>
      <c r="DR53" s="611">
        <f t="shared" si="42"/>
        <v>0</v>
      </c>
      <c r="DS53" s="611">
        <f t="shared" si="42"/>
        <v>0</v>
      </c>
      <c r="DT53" s="611">
        <f t="shared" si="42"/>
        <v>0</v>
      </c>
      <c r="DU53" s="611">
        <f t="shared" si="42"/>
        <v>0</v>
      </c>
      <c r="DV53" s="611">
        <f t="shared" si="42"/>
        <v>0</v>
      </c>
      <c r="DW53" s="612">
        <f t="shared" si="42"/>
        <v>0</v>
      </c>
    </row>
    <row r="54" spans="2:128" s="490" customFormat="1" ht="38.25" x14ac:dyDescent="0.2">
      <c r="B54" s="555" t="s">
        <v>488</v>
      </c>
      <c r="C54" s="556" t="s">
        <v>838</v>
      </c>
      <c r="D54" s="557" t="s">
        <v>839</v>
      </c>
      <c r="E54" s="558" t="s">
        <v>564</v>
      </c>
      <c r="F54" s="559" t="s">
        <v>757</v>
      </c>
      <c r="G54" s="560" t="s">
        <v>837</v>
      </c>
      <c r="H54" s="561" t="s">
        <v>490</v>
      </c>
      <c r="I54" s="720">
        <f>MAX(X54:AV54)</f>
        <v>8.4688201989999996</v>
      </c>
      <c r="J54" s="561">
        <f>SUMPRODUCT($X$2:$CY$2,$X54:$CY54)*365</f>
        <v>55587.067508228152</v>
      </c>
      <c r="K54" s="561">
        <f>SUMPRODUCT($X$2:$CY$2,$X55:$CY55)+SUMPRODUCT($X$2:$CY$2,$X56:$CY56)+SUMPRODUCT($X$2:$CY$2,$X57:$CY57)</f>
        <v>50822.386179756919</v>
      </c>
      <c r="L54" s="561">
        <f>SUMPRODUCT($X$2:$CY$2,$X58:$CY58) +SUMPRODUCT($X$2:$CY$2,$X59:$CY59)</f>
        <v>2006.4297339776163</v>
      </c>
      <c r="M54" s="561">
        <f>SUMPRODUCT($X$2:$CY$2,$X60:$CY60)*-1</f>
        <v>-21590.545454968342</v>
      </c>
      <c r="N54" s="561">
        <f>SUMPRODUCT($X$2:$CY$2,$X63:$CY63) +SUMPRODUCT($X$2:$CY$2,$X64:$CY64)</f>
        <v>9.8710492934471983</v>
      </c>
      <c r="O54" s="561">
        <f>SUMPRODUCT($X$2:$CY$2,$X61:$CY61) +SUMPRODUCT($X$2:$CY$2,$X62:$CY62) +SUMPRODUCT($X$2:$CY$2,$X65:$CY65)</f>
        <v>18341.530144636392</v>
      </c>
      <c r="P54" s="561">
        <f>SUM(K54:O54)</f>
        <v>49589.671652696037</v>
      </c>
      <c r="Q54" s="561">
        <f>(SUM(K54:M54)*100000)/(J54*1000)</f>
        <v>56.197011029844695</v>
      </c>
      <c r="R54" s="562">
        <f>(P54*100000)/(J54*1000)</f>
        <v>89.210807253603789</v>
      </c>
      <c r="S54" s="721">
        <v>3</v>
      </c>
      <c r="T54" s="722">
        <v>3</v>
      </c>
      <c r="U54" s="779" t="s">
        <v>491</v>
      </c>
      <c r="V54" s="780" t="s">
        <v>124</v>
      </c>
      <c r="W54" s="781" t="s">
        <v>75</v>
      </c>
      <c r="X54" s="782">
        <v>2.2064300000010899E-3</v>
      </c>
      <c r="Y54" s="782">
        <v>7.4329549999987404E-3</v>
      </c>
      <c r="Z54" s="782">
        <v>2.30828050000014E-2</v>
      </c>
      <c r="AA54" s="782">
        <v>4.9106504000000897E-2</v>
      </c>
      <c r="AB54" s="782">
        <v>8.5454129000005694E-2</v>
      </c>
      <c r="AC54" s="782">
        <v>0.132075301000006</v>
      </c>
      <c r="AD54" s="782">
        <v>0.62021821600000504</v>
      </c>
      <c r="AE54" s="782">
        <v>1.11828394900001</v>
      </c>
      <c r="AF54" s="782">
        <v>1.62622522200001</v>
      </c>
      <c r="AG54" s="782">
        <v>2.1439947980000098</v>
      </c>
      <c r="AH54" s="782">
        <v>2.6715454799999998</v>
      </c>
      <c r="AI54" s="782">
        <v>3.142167288</v>
      </c>
      <c r="AJ54" s="782">
        <v>3.6188859899999999</v>
      </c>
      <c r="AK54" s="783">
        <v>4.1015607920000097</v>
      </c>
      <c r="AL54" s="783">
        <v>4.5900481320000104</v>
      </c>
      <c r="AM54" s="783">
        <v>5.0842015180000102</v>
      </c>
      <c r="AN54" s="783">
        <v>5.4279739800000097</v>
      </c>
      <c r="AO54" s="783">
        <v>5.7825554650000104</v>
      </c>
      <c r="AP54" s="783">
        <v>6.1479269020000098</v>
      </c>
      <c r="AQ54" s="783">
        <v>6.5240694260000103</v>
      </c>
      <c r="AR54" s="783">
        <v>6.9109643730000103</v>
      </c>
      <c r="AS54" s="783">
        <v>7.2870075330000104</v>
      </c>
      <c r="AT54" s="783">
        <v>7.6720097020000004</v>
      </c>
      <c r="AU54" s="783">
        <v>8.0659529930000105</v>
      </c>
      <c r="AV54" s="783">
        <v>8.4688201989999996</v>
      </c>
      <c r="AW54" s="783">
        <v>8.88059479</v>
      </c>
      <c r="AX54" s="783">
        <v>8.88059479</v>
      </c>
      <c r="AY54" s="783">
        <v>8.88059479</v>
      </c>
      <c r="AZ54" s="783">
        <v>8.88059479</v>
      </c>
      <c r="BA54" s="783">
        <v>8.88059479</v>
      </c>
      <c r="BB54" s="783">
        <v>8.88059479</v>
      </c>
      <c r="BC54" s="783">
        <v>8.88059479</v>
      </c>
      <c r="BD54" s="783">
        <v>8.88059479</v>
      </c>
      <c r="BE54" s="783">
        <v>8.88059479</v>
      </c>
      <c r="BF54" s="783">
        <v>8.88059479</v>
      </c>
      <c r="BG54" s="783">
        <v>8.88059479</v>
      </c>
      <c r="BH54" s="783">
        <v>8.88059479</v>
      </c>
      <c r="BI54" s="783">
        <v>8.88059479</v>
      </c>
      <c r="BJ54" s="783">
        <v>8.88059479</v>
      </c>
      <c r="BK54" s="783">
        <v>8.88059479</v>
      </c>
      <c r="BL54" s="783">
        <v>8.88059479</v>
      </c>
      <c r="BM54" s="783">
        <v>8.88059479</v>
      </c>
      <c r="BN54" s="783">
        <v>8.88059479</v>
      </c>
      <c r="BO54" s="783">
        <v>8.88059479</v>
      </c>
      <c r="BP54" s="783">
        <v>8.88059479</v>
      </c>
      <c r="BQ54" s="783">
        <v>8.88059479</v>
      </c>
      <c r="BR54" s="783">
        <v>8.88059479</v>
      </c>
      <c r="BS54" s="783">
        <v>8.88059479</v>
      </c>
      <c r="BT54" s="783">
        <v>8.88059479</v>
      </c>
      <c r="BU54" s="783">
        <v>8.88059479</v>
      </c>
      <c r="BV54" s="783">
        <v>8.88059479</v>
      </c>
      <c r="BW54" s="783">
        <v>8.88059479</v>
      </c>
      <c r="BX54" s="783">
        <v>8.88059479</v>
      </c>
      <c r="BY54" s="783">
        <v>8.88059479</v>
      </c>
      <c r="BZ54" s="783">
        <v>8.88059479</v>
      </c>
      <c r="CA54" s="783">
        <v>8.88059479</v>
      </c>
      <c r="CB54" s="783">
        <v>8.88059479</v>
      </c>
      <c r="CC54" s="783">
        <v>8.88059479</v>
      </c>
      <c r="CD54" s="783">
        <v>8.88059479</v>
      </c>
      <c r="CE54" s="784">
        <v>8.88059479</v>
      </c>
      <c r="CF54" s="784">
        <v>8.88059479</v>
      </c>
      <c r="CG54" s="784">
        <v>8.88059479</v>
      </c>
      <c r="CH54" s="784">
        <v>8.88059479</v>
      </c>
      <c r="CI54" s="784">
        <v>8.88059479</v>
      </c>
      <c r="CJ54" s="784">
        <v>8.88059479</v>
      </c>
      <c r="CK54" s="784">
        <v>8.88059479</v>
      </c>
      <c r="CL54" s="784">
        <v>8.88059479</v>
      </c>
      <c r="CM54" s="784">
        <v>8.88059479</v>
      </c>
      <c r="CN54" s="784">
        <v>8.88059479</v>
      </c>
      <c r="CO54" s="784">
        <v>8.88059479</v>
      </c>
      <c r="CP54" s="784">
        <v>8.88059479</v>
      </c>
      <c r="CQ54" s="784">
        <v>8.88059479</v>
      </c>
      <c r="CR54" s="784">
        <v>8.88059479</v>
      </c>
      <c r="CS54" s="784">
        <v>8.88059479</v>
      </c>
      <c r="CT54" s="784">
        <v>8.88059479</v>
      </c>
      <c r="CU54" s="784">
        <v>8.88059479</v>
      </c>
      <c r="CV54" s="784">
        <v>8.88059479</v>
      </c>
      <c r="CW54" s="784">
        <v>8.88059479</v>
      </c>
      <c r="CX54" s="784">
        <v>8.88059479</v>
      </c>
      <c r="CY54" s="785">
        <v>8.88059479</v>
      </c>
      <c r="CZ54" s="803"/>
      <c r="DA54" s="804"/>
      <c r="DB54" s="804"/>
      <c r="DC54" s="804"/>
      <c r="DD54" s="804"/>
      <c r="DE54" s="804"/>
      <c r="DF54" s="804"/>
      <c r="DG54" s="804"/>
      <c r="DH54" s="804"/>
      <c r="DI54" s="804"/>
      <c r="DJ54" s="804"/>
      <c r="DK54" s="804"/>
      <c r="DL54" s="804"/>
      <c r="DM54" s="804"/>
      <c r="DN54" s="804"/>
      <c r="DO54" s="804"/>
      <c r="DP54" s="804"/>
      <c r="DQ54" s="804"/>
      <c r="DR54" s="804"/>
      <c r="DS54" s="804"/>
      <c r="DT54" s="804"/>
      <c r="DU54" s="804"/>
      <c r="DV54" s="804"/>
      <c r="DW54" s="805"/>
      <c r="DX54" s="806"/>
    </row>
    <row r="55" spans="2:128" s="490" customFormat="1" x14ac:dyDescent="0.2">
      <c r="B55" s="573"/>
      <c r="C55" s="574"/>
      <c r="D55" s="575"/>
      <c r="E55" s="576"/>
      <c r="F55" s="576"/>
      <c r="G55" s="575"/>
      <c r="H55" s="576"/>
      <c r="I55" s="576"/>
      <c r="J55" s="576"/>
      <c r="K55" s="576"/>
      <c r="L55" s="576"/>
      <c r="M55" s="576"/>
      <c r="N55" s="576"/>
      <c r="O55" s="576"/>
      <c r="P55" s="576"/>
      <c r="Q55" s="576"/>
      <c r="R55" s="577"/>
      <c r="S55" s="576"/>
      <c r="T55" s="576"/>
      <c r="U55" s="786" t="s">
        <v>492</v>
      </c>
      <c r="V55" s="780" t="s">
        <v>124</v>
      </c>
      <c r="W55" s="781" t="s">
        <v>493</v>
      </c>
      <c r="X55" s="782">
        <v>16.947529446733903</v>
      </c>
      <c r="Y55" s="782">
        <v>17.0275098521135</v>
      </c>
      <c r="Z55" s="782">
        <v>17.120466763158898</v>
      </c>
      <c r="AA55" s="782">
        <v>17.218410123818803</v>
      </c>
      <c r="AB55" s="782">
        <v>17.321454995073601</v>
      </c>
      <c r="AC55" s="782">
        <v>20.3376353038195</v>
      </c>
      <c r="AD55" s="782">
        <v>20.738332829654102</v>
      </c>
      <c r="AE55" s="782">
        <v>21.174219452507803</v>
      </c>
      <c r="AF55" s="782">
        <v>21.6519876970019</v>
      </c>
      <c r="AG55" s="782">
        <v>22.179980274155401</v>
      </c>
      <c r="AH55" s="782">
        <v>22.260241011614099</v>
      </c>
      <c r="AI55" s="782">
        <v>22.803992213940802</v>
      </c>
      <c r="AJ55" s="782">
        <v>23.410872022878298</v>
      </c>
      <c r="AK55" s="783">
        <v>24.100484495143601</v>
      </c>
      <c r="AL55" s="783">
        <v>24.897340951715901</v>
      </c>
      <c r="AM55" s="783">
        <v>24.404848444125697</v>
      </c>
      <c r="AN55" s="783">
        <v>25.180086111068203</v>
      </c>
      <c r="AO55" s="783">
        <v>26.098873712390198</v>
      </c>
      <c r="AP55" s="783">
        <v>27.214789547520702</v>
      </c>
      <c r="AQ55" s="783">
        <v>28.634320785021398</v>
      </c>
      <c r="AR55" s="783">
        <v>30.302389425768801</v>
      </c>
      <c r="AS55" s="783">
        <v>33.357022905051195</v>
      </c>
      <c r="AT55" s="783">
        <v>37.328146361103599</v>
      </c>
      <c r="AU55" s="783">
        <v>38.218359798192303</v>
      </c>
      <c r="AV55" s="783">
        <v>39.215762150204299</v>
      </c>
      <c r="AW55" s="783">
        <v>39.215762150204299</v>
      </c>
      <c r="AX55" s="783">
        <v>39.215762150204299</v>
      </c>
      <c r="AY55" s="783">
        <v>39.215762150204299</v>
      </c>
      <c r="AZ55" s="783">
        <v>39.215762150204299</v>
      </c>
      <c r="BA55" s="783">
        <v>39.215762150204299</v>
      </c>
      <c r="BB55" s="783">
        <v>39.215762150204299</v>
      </c>
      <c r="BC55" s="783">
        <v>39.215762150204299</v>
      </c>
      <c r="BD55" s="783">
        <v>39.215762150204299</v>
      </c>
      <c r="BE55" s="783">
        <v>39.215762150204299</v>
      </c>
      <c r="BF55" s="783">
        <v>39.215762150204299</v>
      </c>
      <c r="BG55" s="783">
        <v>39.215762150204299</v>
      </c>
      <c r="BH55" s="783">
        <v>39.215762150204299</v>
      </c>
      <c r="BI55" s="783">
        <v>39.215762150204299</v>
      </c>
      <c r="BJ55" s="783">
        <v>39.215762150204299</v>
      </c>
      <c r="BK55" s="783">
        <v>39.215762150204299</v>
      </c>
      <c r="BL55" s="783">
        <v>39.215762150204299</v>
      </c>
      <c r="BM55" s="783">
        <v>39.215762150204299</v>
      </c>
      <c r="BN55" s="783">
        <v>39.215762150204299</v>
      </c>
      <c r="BO55" s="783">
        <v>39.215762150204299</v>
      </c>
      <c r="BP55" s="783">
        <v>39.215762150204299</v>
      </c>
      <c r="BQ55" s="783">
        <v>39.215762150204299</v>
      </c>
      <c r="BR55" s="783">
        <v>39.215762150204299</v>
      </c>
      <c r="BS55" s="783">
        <v>39.215762150204299</v>
      </c>
      <c r="BT55" s="783">
        <v>39.215762150204299</v>
      </c>
      <c r="BU55" s="783">
        <v>39.215762150204299</v>
      </c>
      <c r="BV55" s="783">
        <v>39.215762150204299</v>
      </c>
      <c r="BW55" s="783">
        <v>39.215762150204299</v>
      </c>
      <c r="BX55" s="783">
        <v>39.215762150204299</v>
      </c>
      <c r="BY55" s="783">
        <v>39.215762150204299</v>
      </c>
      <c r="BZ55" s="783">
        <v>39.215762150204299</v>
      </c>
      <c r="CA55" s="783">
        <v>39.215762150204299</v>
      </c>
      <c r="CB55" s="783">
        <v>39.215762150204299</v>
      </c>
      <c r="CC55" s="783">
        <v>39.215762150204299</v>
      </c>
      <c r="CD55" s="783">
        <v>39.215762150204299</v>
      </c>
      <c r="CE55" s="784">
        <v>39.215762150204299</v>
      </c>
      <c r="CF55" s="784">
        <v>39.215762150204299</v>
      </c>
      <c r="CG55" s="784">
        <v>39.215762150204299</v>
      </c>
      <c r="CH55" s="784">
        <v>39.215762150204299</v>
      </c>
      <c r="CI55" s="784">
        <v>39.215762150204299</v>
      </c>
      <c r="CJ55" s="784">
        <v>39.215762150204299</v>
      </c>
      <c r="CK55" s="784">
        <v>39.215762150204299</v>
      </c>
      <c r="CL55" s="784">
        <v>39.215762150204299</v>
      </c>
      <c r="CM55" s="784">
        <v>39.215762150204299</v>
      </c>
      <c r="CN55" s="784">
        <v>39.215762150204299</v>
      </c>
      <c r="CO55" s="784">
        <v>39.215762150204299</v>
      </c>
      <c r="CP55" s="784">
        <v>39.215762150204299</v>
      </c>
      <c r="CQ55" s="784">
        <v>39.215762150204299</v>
      </c>
      <c r="CR55" s="784">
        <v>39.215762150204299</v>
      </c>
      <c r="CS55" s="784">
        <v>39.215762150204299</v>
      </c>
      <c r="CT55" s="784">
        <v>39.215762150204299</v>
      </c>
      <c r="CU55" s="784">
        <v>39.215762150204299</v>
      </c>
      <c r="CV55" s="784">
        <v>39.215762150204299</v>
      </c>
      <c r="CW55" s="784">
        <v>39.215762150204299</v>
      </c>
      <c r="CX55" s="784">
        <v>39.215762150204299</v>
      </c>
      <c r="CY55" s="785">
        <v>39.215762150204299</v>
      </c>
      <c r="CZ55" s="803"/>
      <c r="DA55" s="804"/>
      <c r="DB55" s="804"/>
      <c r="DC55" s="804"/>
      <c r="DD55" s="804"/>
      <c r="DE55" s="804"/>
      <c r="DF55" s="804"/>
      <c r="DG55" s="804"/>
      <c r="DH55" s="804"/>
      <c r="DI55" s="804"/>
      <c r="DJ55" s="804"/>
      <c r="DK55" s="804"/>
      <c r="DL55" s="804"/>
      <c r="DM55" s="804"/>
      <c r="DN55" s="804"/>
      <c r="DO55" s="804"/>
      <c r="DP55" s="804"/>
      <c r="DQ55" s="804"/>
      <c r="DR55" s="804"/>
      <c r="DS55" s="804"/>
      <c r="DT55" s="804"/>
      <c r="DU55" s="804"/>
      <c r="DV55" s="804"/>
      <c r="DW55" s="805"/>
      <c r="DX55" s="806"/>
    </row>
    <row r="56" spans="2:128" s="490" customFormat="1" x14ac:dyDescent="0.2">
      <c r="B56" s="579"/>
      <c r="C56" s="580"/>
      <c r="D56" s="581"/>
      <c r="E56" s="581"/>
      <c r="F56" s="581"/>
      <c r="G56" s="581"/>
      <c r="H56" s="581"/>
      <c r="I56" s="581"/>
      <c r="J56" s="581"/>
      <c r="K56" s="581"/>
      <c r="L56" s="581"/>
      <c r="M56" s="581"/>
      <c r="N56" s="581"/>
      <c r="O56" s="581"/>
      <c r="P56" s="581"/>
      <c r="Q56" s="581"/>
      <c r="R56" s="787"/>
      <c r="S56" s="581"/>
      <c r="T56" s="581"/>
      <c r="U56" s="786" t="s">
        <v>494</v>
      </c>
      <c r="V56" s="780" t="s">
        <v>124</v>
      </c>
      <c r="W56" s="781" t="s">
        <v>493</v>
      </c>
      <c r="X56" s="782">
        <v>361.86544229564481</v>
      </c>
      <c r="Y56" s="782">
        <v>365.19734753567701</v>
      </c>
      <c r="Z56" s="782">
        <v>369.88852140137431</v>
      </c>
      <c r="AA56" s="782">
        <v>375.7691716690386</v>
      </c>
      <c r="AB56" s="782">
        <v>382.84443747285854</v>
      </c>
      <c r="AC56" s="782">
        <v>499.15870402617122</v>
      </c>
      <c r="AD56" s="782">
        <v>562.75330861236</v>
      </c>
      <c r="AE56" s="782">
        <v>630.47439690176134</v>
      </c>
      <c r="AF56" s="782">
        <v>702.92593810088329</v>
      </c>
      <c r="AG56" s="782">
        <v>780.87289642350447</v>
      </c>
      <c r="AH56" s="782">
        <v>845.31110547673757</v>
      </c>
      <c r="AI56" s="782">
        <v>924.08805693682268</v>
      </c>
      <c r="AJ56" s="782">
        <v>1009.508285567795</v>
      </c>
      <c r="AK56" s="783">
        <v>1103.1321448317101</v>
      </c>
      <c r="AL56" s="783">
        <v>1207.1003856094223</v>
      </c>
      <c r="AM56" s="783">
        <v>1262.4700794861717</v>
      </c>
      <c r="AN56" s="783">
        <v>1352.7568077465708</v>
      </c>
      <c r="AO56" s="783">
        <v>1456.281789074483</v>
      </c>
      <c r="AP56" s="783">
        <v>1577.8285162495035</v>
      </c>
      <c r="AQ56" s="783">
        <v>1726.2512327649765</v>
      </c>
      <c r="AR56" s="783">
        <v>1905.4017111005805</v>
      </c>
      <c r="AS56" s="783">
        <v>2188.2864934930708</v>
      </c>
      <c r="AT56" s="783">
        <v>2505.9780638996385</v>
      </c>
      <c r="AU56" s="783">
        <v>2667.7046667962418</v>
      </c>
      <c r="AV56" s="783">
        <v>2847.5316130127489</v>
      </c>
      <c r="AW56" s="783">
        <v>2847.5316130127489</v>
      </c>
      <c r="AX56" s="783">
        <v>2847.5316130127489</v>
      </c>
      <c r="AY56" s="783">
        <v>2847.5316130127489</v>
      </c>
      <c r="AZ56" s="783">
        <v>2847.5316130127489</v>
      </c>
      <c r="BA56" s="783">
        <v>2847.5316130127489</v>
      </c>
      <c r="BB56" s="783">
        <v>2847.5316130127489</v>
      </c>
      <c r="BC56" s="783">
        <v>2847.5316130127489</v>
      </c>
      <c r="BD56" s="783">
        <v>2847.5316130127489</v>
      </c>
      <c r="BE56" s="783">
        <v>2847.5316130127489</v>
      </c>
      <c r="BF56" s="783">
        <v>2847.5316130127489</v>
      </c>
      <c r="BG56" s="783">
        <v>2847.5316130127489</v>
      </c>
      <c r="BH56" s="783">
        <v>2847.5316130127489</v>
      </c>
      <c r="BI56" s="783">
        <v>2847.5316130127489</v>
      </c>
      <c r="BJ56" s="783">
        <v>2847.5316130127489</v>
      </c>
      <c r="BK56" s="783">
        <v>2847.5316130127489</v>
      </c>
      <c r="BL56" s="783">
        <v>2847.5316130127489</v>
      </c>
      <c r="BM56" s="783">
        <v>2847.5316130127489</v>
      </c>
      <c r="BN56" s="783">
        <v>2847.5316130127489</v>
      </c>
      <c r="BO56" s="783">
        <v>2847.5316130127489</v>
      </c>
      <c r="BP56" s="783">
        <v>2847.5316130127489</v>
      </c>
      <c r="BQ56" s="783">
        <v>2847.5316130127489</v>
      </c>
      <c r="BR56" s="783">
        <v>2847.5316130127489</v>
      </c>
      <c r="BS56" s="783">
        <v>2847.5316130127489</v>
      </c>
      <c r="BT56" s="783">
        <v>2847.5316130127489</v>
      </c>
      <c r="BU56" s="783">
        <v>2847.5316130127489</v>
      </c>
      <c r="BV56" s="783">
        <v>2847.5316130127489</v>
      </c>
      <c r="BW56" s="783">
        <v>2847.5316130127489</v>
      </c>
      <c r="BX56" s="783">
        <v>2847.5316130127489</v>
      </c>
      <c r="BY56" s="783">
        <v>2847.5316130127489</v>
      </c>
      <c r="BZ56" s="783">
        <v>2847.5316130127489</v>
      </c>
      <c r="CA56" s="783">
        <v>2847.5316130127489</v>
      </c>
      <c r="CB56" s="783">
        <v>2847.5316130127489</v>
      </c>
      <c r="CC56" s="783">
        <v>2847.5316130127489</v>
      </c>
      <c r="CD56" s="783">
        <v>2847.5316130127489</v>
      </c>
      <c r="CE56" s="784">
        <v>2847.5316130127489</v>
      </c>
      <c r="CF56" s="784">
        <v>2847.5316130127489</v>
      </c>
      <c r="CG56" s="784">
        <v>2847.5316130127489</v>
      </c>
      <c r="CH56" s="784">
        <v>2847.5316130127489</v>
      </c>
      <c r="CI56" s="784">
        <v>2847.5316130127489</v>
      </c>
      <c r="CJ56" s="784">
        <v>2847.5316130127489</v>
      </c>
      <c r="CK56" s="784">
        <v>2847.5316130127489</v>
      </c>
      <c r="CL56" s="784">
        <v>2847.5316130127489</v>
      </c>
      <c r="CM56" s="784">
        <v>2847.5316130127489</v>
      </c>
      <c r="CN56" s="784">
        <v>2847.5316130127489</v>
      </c>
      <c r="CO56" s="784">
        <v>2847.5316130127489</v>
      </c>
      <c r="CP56" s="784">
        <v>2847.5316130127489</v>
      </c>
      <c r="CQ56" s="784">
        <v>2847.5316130127489</v>
      </c>
      <c r="CR56" s="784">
        <v>2847.5316130127489</v>
      </c>
      <c r="CS56" s="784">
        <v>2847.5316130127489</v>
      </c>
      <c r="CT56" s="784">
        <v>2847.5316130127489</v>
      </c>
      <c r="CU56" s="784">
        <v>2847.5316130127489</v>
      </c>
      <c r="CV56" s="784">
        <v>2847.5316130127489</v>
      </c>
      <c r="CW56" s="784">
        <v>2847.5316130127489</v>
      </c>
      <c r="CX56" s="784">
        <v>2847.5316130127489</v>
      </c>
      <c r="CY56" s="785">
        <v>2847.5316130127489</v>
      </c>
      <c r="CZ56" s="803"/>
      <c r="DA56" s="804"/>
      <c r="DB56" s="804"/>
      <c r="DC56" s="804"/>
      <c r="DD56" s="804"/>
      <c r="DE56" s="804"/>
      <c r="DF56" s="804"/>
      <c r="DG56" s="804"/>
      <c r="DH56" s="804"/>
      <c r="DI56" s="804"/>
      <c r="DJ56" s="804"/>
      <c r="DK56" s="804"/>
      <c r="DL56" s="804"/>
      <c r="DM56" s="804"/>
      <c r="DN56" s="804"/>
      <c r="DO56" s="804"/>
      <c r="DP56" s="804"/>
      <c r="DQ56" s="804"/>
      <c r="DR56" s="804"/>
      <c r="DS56" s="804"/>
      <c r="DT56" s="804"/>
      <c r="DU56" s="804"/>
      <c r="DV56" s="804"/>
      <c r="DW56" s="805"/>
      <c r="DX56" s="806"/>
    </row>
    <row r="57" spans="2:128" s="490" customFormat="1" x14ac:dyDescent="0.2">
      <c r="B57" s="579"/>
      <c r="C57" s="580"/>
      <c r="D57" s="581"/>
      <c r="E57" s="581"/>
      <c r="F57" s="581"/>
      <c r="G57" s="581"/>
      <c r="H57" s="581"/>
      <c r="I57" s="581"/>
      <c r="J57" s="581"/>
      <c r="K57" s="581"/>
      <c r="L57" s="581"/>
      <c r="M57" s="581"/>
      <c r="N57" s="581"/>
      <c r="O57" s="581"/>
      <c r="P57" s="581"/>
      <c r="Q57" s="581"/>
      <c r="R57" s="787"/>
      <c r="S57" s="581"/>
      <c r="T57" s="581"/>
      <c r="U57" s="786" t="s">
        <v>793</v>
      </c>
      <c r="V57" s="780" t="s">
        <v>124</v>
      </c>
      <c r="W57" s="781" t="s">
        <v>493</v>
      </c>
      <c r="X57" s="782"/>
      <c r="Y57" s="782"/>
      <c r="Z57" s="782"/>
      <c r="AA57" s="782"/>
      <c r="AB57" s="782"/>
      <c r="AC57" s="782"/>
      <c r="AD57" s="782"/>
      <c r="AE57" s="782"/>
      <c r="AF57" s="782"/>
      <c r="AG57" s="782"/>
      <c r="AH57" s="782"/>
      <c r="AI57" s="782"/>
      <c r="AJ57" s="782"/>
      <c r="AK57" s="783"/>
      <c r="AL57" s="783"/>
      <c r="AM57" s="783"/>
      <c r="AN57" s="783"/>
      <c r="AO57" s="783"/>
      <c r="AP57" s="783"/>
      <c r="AQ57" s="783"/>
      <c r="AR57" s="783"/>
      <c r="AS57" s="783"/>
      <c r="AT57" s="783"/>
      <c r="AU57" s="783"/>
      <c r="AV57" s="783"/>
      <c r="AW57" s="783"/>
      <c r="AX57" s="783"/>
      <c r="AY57" s="783"/>
      <c r="AZ57" s="783"/>
      <c r="BA57" s="783"/>
      <c r="BB57" s="783"/>
      <c r="BC57" s="783"/>
      <c r="BD57" s="783"/>
      <c r="BE57" s="783"/>
      <c r="BF57" s="783"/>
      <c r="BG57" s="783"/>
      <c r="BH57" s="783"/>
      <c r="BI57" s="783"/>
      <c r="BJ57" s="783"/>
      <c r="BK57" s="783"/>
      <c r="BL57" s="783"/>
      <c r="BM57" s="783"/>
      <c r="BN57" s="783"/>
      <c r="BO57" s="783"/>
      <c r="BP57" s="783"/>
      <c r="BQ57" s="783"/>
      <c r="BR57" s="783"/>
      <c r="BS57" s="783"/>
      <c r="BT57" s="783"/>
      <c r="BU57" s="783"/>
      <c r="BV57" s="783"/>
      <c r="BW57" s="783"/>
      <c r="BX57" s="783"/>
      <c r="BY57" s="783"/>
      <c r="BZ57" s="783"/>
      <c r="CA57" s="783"/>
      <c r="CB57" s="783"/>
      <c r="CC57" s="783"/>
      <c r="CD57" s="783"/>
      <c r="CE57" s="784"/>
      <c r="CF57" s="784"/>
      <c r="CG57" s="784"/>
      <c r="CH57" s="784"/>
      <c r="CI57" s="784"/>
      <c r="CJ57" s="784"/>
      <c r="CK57" s="784"/>
      <c r="CL57" s="784"/>
      <c r="CM57" s="784"/>
      <c r="CN57" s="784"/>
      <c r="CO57" s="784"/>
      <c r="CP57" s="784"/>
      <c r="CQ57" s="784"/>
      <c r="CR57" s="784"/>
      <c r="CS57" s="784"/>
      <c r="CT57" s="784"/>
      <c r="CU57" s="784"/>
      <c r="CV57" s="784"/>
      <c r="CW57" s="784"/>
      <c r="CX57" s="784"/>
      <c r="CY57" s="785"/>
      <c r="CZ57" s="803"/>
      <c r="DA57" s="804"/>
      <c r="DB57" s="804"/>
      <c r="DC57" s="804"/>
      <c r="DD57" s="804"/>
      <c r="DE57" s="804"/>
      <c r="DF57" s="804"/>
      <c r="DG57" s="804"/>
      <c r="DH57" s="804"/>
      <c r="DI57" s="804"/>
      <c r="DJ57" s="804"/>
      <c r="DK57" s="804"/>
      <c r="DL57" s="804"/>
      <c r="DM57" s="804"/>
      <c r="DN57" s="804"/>
      <c r="DO57" s="804"/>
      <c r="DP57" s="804"/>
      <c r="DQ57" s="804"/>
      <c r="DR57" s="804"/>
      <c r="DS57" s="804"/>
      <c r="DT57" s="804"/>
      <c r="DU57" s="804"/>
      <c r="DV57" s="804"/>
      <c r="DW57" s="805"/>
      <c r="DX57" s="806"/>
    </row>
    <row r="58" spans="2:128" s="490" customFormat="1" x14ac:dyDescent="0.2">
      <c r="B58" s="585"/>
      <c r="C58" s="586"/>
      <c r="D58" s="587"/>
      <c r="E58" s="587"/>
      <c r="F58" s="587"/>
      <c r="G58" s="587"/>
      <c r="H58" s="587"/>
      <c r="I58" s="587"/>
      <c r="J58" s="587"/>
      <c r="K58" s="587"/>
      <c r="L58" s="587"/>
      <c r="M58" s="587"/>
      <c r="N58" s="587"/>
      <c r="O58" s="587"/>
      <c r="P58" s="587"/>
      <c r="Q58" s="587"/>
      <c r="R58" s="788"/>
      <c r="S58" s="587"/>
      <c r="T58" s="587"/>
      <c r="U58" s="786" t="s">
        <v>495</v>
      </c>
      <c r="V58" s="780" t="s">
        <v>124</v>
      </c>
      <c r="W58" s="789" t="s">
        <v>493</v>
      </c>
      <c r="X58" s="782"/>
      <c r="Y58" s="782"/>
      <c r="Z58" s="782"/>
      <c r="AA58" s="782"/>
      <c r="AB58" s="782"/>
      <c r="AC58" s="782"/>
      <c r="AD58" s="782"/>
      <c r="AE58" s="782"/>
      <c r="AF58" s="782"/>
      <c r="AG58" s="782"/>
      <c r="AH58" s="782"/>
      <c r="AI58" s="782"/>
      <c r="AJ58" s="782"/>
      <c r="AK58" s="783"/>
      <c r="AL58" s="783"/>
      <c r="AM58" s="783"/>
      <c r="AN58" s="783"/>
      <c r="AO58" s="783"/>
      <c r="AP58" s="783"/>
      <c r="AQ58" s="783"/>
      <c r="AR58" s="783"/>
      <c r="AS58" s="783"/>
      <c r="AT58" s="783"/>
      <c r="AU58" s="783"/>
      <c r="AV58" s="783"/>
      <c r="AW58" s="783"/>
      <c r="AX58" s="783"/>
      <c r="AY58" s="783"/>
      <c r="AZ58" s="783"/>
      <c r="BA58" s="783"/>
      <c r="BB58" s="783"/>
      <c r="BC58" s="783"/>
      <c r="BD58" s="783"/>
      <c r="BE58" s="783"/>
      <c r="BF58" s="783"/>
      <c r="BG58" s="783"/>
      <c r="BH58" s="783"/>
      <c r="BI58" s="783"/>
      <c r="BJ58" s="783"/>
      <c r="BK58" s="783"/>
      <c r="BL58" s="783"/>
      <c r="BM58" s="783"/>
      <c r="BN58" s="783"/>
      <c r="BO58" s="783"/>
      <c r="BP58" s="783"/>
      <c r="BQ58" s="783"/>
      <c r="BR58" s="783"/>
      <c r="BS58" s="783"/>
      <c r="BT58" s="783"/>
      <c r="BU58" s="783"/>
      <c r="BV58" s="783"/>
      <c r="BW58" s="783"/>
      <c r="BX58" s="783"/>
      <c r="BY58" s="783"/>
      <c r="BZ58" s="783"/>
      <c r="CA58" s="783"/>
      <c r="CB58" s="783"/>
      <c r="CC58" s="783"/>
      <c r="CD58" s="783"/>
      <c r="CE58" s="784"/>
      <c r="CF58" s="784"/>
      <c r="CG58" s="784"/>
      <c r="CH58" s="784"/>
      <c r="CI58" s="784"/>
      <c r="CJ58" s="784"/>
      <c r="CK58" s="784"/>
      <c r="CL58" s="784"/>
      <c r="CM58" s="784"/>
      <c r="CN58" s="784"/>
      <c r="CO58" s="784"/>
      <c r="CP58" s="784"/>
      <c r="CQ58" s="784"/>
      <c r="CR58" s="784"/>
      <c r="CS58" s="784"/>
      <c r="CT58" s="784"/>
      <c r="CU58" s="784"/>
      <c r="CV58" s="784"/>
      <c r="CW58" s="784"/>
      <c r="CX58" s="784"/>
      <c r="CY58" s="785"/>
      <c r="CZ58" s="803"/>
      <c r="DA58" s="804"/>
      <c r="DB58" s="804"/>
      <c r="DC58" s="804"/>
      <c r="DD58" s="804"/>
      <c r="DE58" s="804"/>
      <c r="DF58" s="804"/>
      <c r="DG58" s="804"/>
      <c r="DH58" s="804"/>
      <c r="DI58" s="804"/>
      <c r="DJ58" s="804"/>
      <c r="DK58" s="804"/>
      <c r="DL58" s="804"/>
      <c r="DM58" s="804"/>
      <c r="DN58" s="804"/>
      <c r="DO58" s="804"/>
      <c r="DP58" s="804"/>
      <c r="DQ58" s="804"/>
      <c r="DR58" s="804"/>
      <c r="DS58" s="804"/>
      <c r="DT58" s="804"/>
      <c r="DU58" s="804"/>
      <c r="DV58" s="804"/>
      <c r="DW58" s="805"/>
      <c r="DX58" s="806"/>
    </row>
    <row r="59" spans="2:128" s="490" customFormat="1" x14ac:dyDescent="0.2">
      <c r="B59" s="591"/>
      <c r="C59" s="592"/>
      <c r="D59" s="593"/>
      <c r="E59" s="593"/>
      <c r="F59" s="593"/>
      <c r="G59" s="593"/>
      <c r="H59" s="593"/>
      <c r="I59" s="593"/>
      <c r="J59" s="593"/>
      <c r="K59" s="593"/>
      <c r="L59" s="593"/>
      <c r="M59" s="593"/>
      <c r="N59" s="593"/>
      <c r="O59" s="593"/>
      <c r="P59" s="593"/>
      <c r="Q59" s="593"/>
      <c r="R59" s="790"/>
      <c r="S59" s="593"/>
      <c r="T59" s="593"/>
      <c r="U59" s="786" t="s">
        <v>496</v>
      </c>
      <c r="V59" s="780" t="s">
        <v>124</v>
      </c>
      <c r="W59" s="789" t="s">
        <v>493</v>
      </c>
      <c r="X59" s="783">
        <v>40.121433842376497</v>
      </c>
      <c r="Y59" s="783">
        <v>40.310778758590502</v>
      </c>
      <c r="Z59" s="783">
        <v>40.530844141478404</v>
      </c>
      <c r="AA59" s="783">
        <v>40.762714401823303</v>
      </c>
      <c r="AB59" s="783">
        <v>41.006661933989498</v>
      </c>
      <c r="AC59" s="783">
        <v>48.147140969259596</v>
      </c>
      <c r="AD59" s="783">
        <v>49.095748807594205</v>
      </c>
      <c r="AE59" s="783">
        <v>50.127663008219599</v>
      </c>
      <c r="AF59" s="783">
        <v>51.258727395728499</v>
      </c>
      <c r="AG59" s="783">
        <v>52.508692431641798</v>
      </c>
      <c r="AH59" s="783">
        <v>52.698701003582201</v>
      </c>
      <c r="AI59" s="783">
        <v>53.985972871698998</v>
      </c>
      <c r="AJ59" s="783">
        <v>55.422694854161797</v>
      </c>
      <c r="AK59" s="783">
        <v>57.055277424372498</v>
      </c>
      <c r="AL59" s="783">
        <v>58.941748470475304</v>
      </c>
      <c r="AM59" s="783">
        <v>57.775825990549706</v>
      </c>
      <c r="AN59" s="783">
        <v>59.611116902072304</v>
      </c>
      <c r="AO59" s="783">
        <v>61.7862466799846</v>
      </c>
      <c r="AP59" s="783">
        <v>64.428056124456504</v>
      </c>
      <c r="AQ59" s="783">
        <v>67.788642032365999</v>
      </c>
      <c r="AR59" s="783">
        <v>71.737613227526694</v>
      </c>
      <c r="AS59" s="783">
        <v>78.969125964349402</v>
      </c>
      <c r="AT59" s="783">
        <v>88.370329102699699</v>
      </c>
      <c r="AU59" s="783">
        <v>90.477812652677088</v>
      </c>
      <c r="AV59" s="783">
        <v>92.839054307766204</v>
      </c>
      <c r="AW59" s="783">
        <v>92.839054307766204</v>
      </c>
      <c r="AX59" s="783">
        <v>92.839054307766204</v>
      </c>
      <c r="AY59" s="783">
        <v>92.839054307766204</v>
      </c>
      <c r="AZ59" s="783">
        <v>92.839054307766204</v>
      </c>
      <c r="BA59" s="783">
        <v>92.839054307766204</v>
      </c>
      <c r="BB59" s="783">
        <v>92.839054307766204</v>
      </c>
      <c r="BC59" s="783">
        <v>92.839054307766204</v>
      </c>
      <c r="BD59" s="783">
        <v>92.839054307766204</v>
      </c>
      <c r="BE59" s="783">
        <v>92.839054307766204</v>
      </c>
      <c r="BF59" s="783">
        <v>92.839054307766204</v>
      </c>
      <c r="BG59" s="783">
        <v>92.839054307766204</v>
      </c>
      <c r="BH59" s="783">
        <v>92.839054307766204</v>
      </c>
      <c r="BI59" s="783">
        <v>92.839054307766204</v>
      </c>
      <c r="BJ59" s="783">
        <v>92.839054307766204</v>
      </c>
      <c r="BK59" s="783">
        <v>92.839054307766204</v>
      </c>
      <c r="BL59" s="783">
        <v>92.839054307766204</v>
      </c>
      <c r="BM59" s="783">
        <v>92.839054307766204</v>
      </c>
      <c r="BN59" s="783">
        <v>92.839054307766204</v>
      </c>
      <c r="BO59" s="783">
        <v>92.839054307766204</v>
      </c>
      <c r="BP59" s="783">
        <v>92.839054307766204</v>
      </c>
      <c r="BQ59" s="783">
        <v>92.839054307766204</v>
      </c>
      <c r="BR59" s="783">
        <v>92.839054307766204</v>
      </c>
      <c r="BS59" s="783">
        <v>92.839054307766204</v>
      </c>
      <c r="BT59" s="783">
        <v>92.839054307766204</v>
      </c>
      <c r="BU59" s="783">
        <v>92.839054307766204</v>
      </c>
      <c r="BV59" s="783">
        <v>92.839054307766204</v>
      </c>
      <c r="BW59" s="783">
        <v>92.839054307766204</v>
      </c>
      <c r="BX59" s="783">
        <v>92.839054307766204</v>
      </c>
      <c r="BY59" s="783">
        <v>92.839054307766204</v>
      </c>
      <c r="BZ59" s="783">
        <v>92.839054307766204</v>
      </c>
      <c r="CA59" s="783">
        <v>92.839054307766204</v>
      </c>
      <c r="CB59" s="783">
        <v>92.839054307766204</v>
      </c>
      <c r="CC59" s="783">
        <v>92.839054307766204</v>
      </c>
      <c r="CD59" s="783">
        <v>92.839054307766204</v>
      </c>
      <c r="CE59" s="784">
        <v>92.839054307766204</v>
      </c>
      <c r="CF59" s="784">
        <v>92.839054307766204</v>
      </c>
      <c r="CG59" s="784">
        <v>92.839054307766204</v>
      </c>
      <c r="CH59" s="784">
        <v>92.839054307766204</v>
      </c>
      <c r="CI59" s="784">
        <v>92.839054307766204</v>
      </c>
      <c r="CJ59" s="784">
        <v>92.839054307766204</v>
      </c>
      <c r="CK59" s="784">
        <v>92.839054307766204</v>
      </c>
      <c r="CL59" s="784">
        <v>92.839054307766204</v>
      </c>
      <c r="CM59" s="784">
        <v>92.839054307766204</v>
      </c>
      <c r="CN59" s="784">
        <v>92.839054307766204</v>
      </c>
      <c r="CO59" s="784">
        <v>92.839054307766204</v>
      </c>
      <c r="CP59" s="784">
        <v>92.839054307766204</v>
      </c>
      <c r="CQ59" s="784">
        <v>92.839054307766204</v>
      </c>
      <c r="CR59" s="784">
        <v>92.839054307766204</v>
      </c>
      <c r="CS59" s="784">
        <v>92.839054307766204</v>
      </c>
      <c r="CT59" s="784">
        <v>92.839054307766204</v>
      </c>
      <c r="CU59" s="784">
        <v>92.839054307766204</v>
      </c>
      <c r="CV59" s="784">
        <v>92.839054307766204</v>
      </c>
      <c r="CW59" s="784">
        <v>92.839054307766204</v>
      </c>
      <c r="CX59" s="784">
        <v>92.839054307766204</v>
      </c>
      <c r="CY59" s="785">
        <v>92.839054307766204</v>
      </c>
      <c r="CZ59" s="803"/>
      <c r="DA59" s="804"/>
      <c r="DB59" s="804"/>
      <c r="DC59" s="804"/>
      <c r="DD59" s="804"/>
      <c r="DE59" s="804"/>
      <c r="DF59" s="804"/>
      <c r="DG59" s="804"/>
      <c r="DH59" s="804"/>
      <c r="DI59" s="804"/>
      <c r="DJ59" s="804"/>
      <c r="DK59" s="804"/>
      <c r="DL59" s="804"/>
      <c r="DM59" s="804"/>
      <c r="DN59" s="804"/>
      <c r="DO59" s="804"/>
      <c r="DP59" s="804"/>
      <c r="DQ59" s="804"/>
      <c r="DR59" s="804"/>
      <c r="DS59" s="804"/>
      <c r="DT59" s="804"/>
      <c r="DU59" s="804"/>
      <c r="DV59" s="804"/>
      <c r="DW59" s="805"/>
      <c r="DX59" s="806"/>
    </row>
    <row r="60" spans="2:128" s="490" customFormat="1" x14ac:dyDescent="0.2">
      <c r="B60" s="591"/>
      <c r="C60" s="592"/>
      <c r="D60" s="593"/>
      <c r="E60" s="593"/>
      <c r="F60" s="593"/>
      <c r="G60" s="593"/>
      <c r="H60" s="593"/>
      <c r="I60" s="593"/>
      <c r="J60" s="593"/>
      <c r="K60" s="593"/>
      <c r="L60" s="593"/>
      <c r="M60" s="593"/>
      <c r="N60" s="593"/>
      <c r="O60" s="593"/>
      <c r="P60" s="593"/>
      <c r="Q60" s="593"/>
      <c r="R60" s="790"/>
      <c r="S60" s="593"/>
      <c r="T60" s="593"/>
      <c r="U60" s="791" t="s">
        <v>497</v>
      </c>
      <c r="V60" s="792" t="s">
        <v>124</v>
      </c>
      <c r="W60" s="789" t="s">
        <v>493</v>
      </c>
      <c r="X60" s="783">
        <v>0.31280441135755016</v>
      </c>
      <c r="Y60" s="783">
        <v>1.0537660897561296</v>
      </c>
      <c r="Z60" s="783">
        <v>3.2724370274620029</v>
      </c>
      <c r="AA60" s="783">
        <v>6.9618030381837972</v>
      </c>
      <c r="AB60" s="783">
        <v>12.114786564679475</v>
      </c>
      <c r="AC60" s="783">
        <v>18.72424540282616</v>
      </c>
      <c r="AD60" s="783">
        <v>87.92800767258224</v>
      </c>
      <c r="AE60" s="783">
        <v>158.53852258960038</v>
      </c>
      <c r="AF60" s="783">
        <v>230.54908757688355</v>
      </c>
      <c r="AG60" s="783">
        <v>303.95300586998519</v>
      </c>
      <c r="AH60" s="783">
        <v>378.74358637523551</v>
      </c>
      <c r="AI60" s="783">
        <v>445.46339059444631</v>
      </c>
      <c r="AJ60" s="783">
        <v>513.04754824375846</v>
      </c>
      <c r="AK60" s="783">
        <v>581.4760990324354</v>
      </c>
      <c r="AL60" s="783">
        <v>650.72869025184423</v>
      </c>
      <c r="AM60" s="783">
        <v>720.78455380880905</v>
      </c>
      <c r="AN60" s="783">
        <v>769.52099349499554</v>
      </c>
      <c r="AO60" s="783">
        <v>819.78982264147032</v>
      </c>
      <c r="AP60" s="783">
        <v>871.58833756267359</v>
      </c>
      <c r="AQ60" s="783">
        <v>924.91386377755703</v>
      </c>
      <c r="AR60" s="783">
        <v>979.76375530073517</v>
      </c>
      <c r="AS60" s="783">
        <v>1033.0751947340163</v>
      </c>
      <c r="AT60" s="783">
        <v>1087.6567481235927</v>
      </c>
      <c r="AU60" s="783">
        <v>1143.5058796389606</v>
      </c>
      <c r="AV60" s="783">
        <v>1200.6201498528469</v>
      </c>
      <c r="AW60" s="783">
        <v>1258.9972153159197</v>
      </c>
      <c r="AX60" s="783">
        <v>1258.9972153159197</v>
      </c>
      <c r="AY60" s="783">
        <v>1258.9972153159197</v>
      </c>
      <c r="AZ60" s="783">
        <v>1258.9972153159197</v>
      </c>
      <c r="BA60" s="783">
        <v>1258.9972153159197</v>
      </c>
      <c r="BB60" s="783">
        <v>1258.9972153159197</v>
      </c>
      <c r="BC60" s="783">
        <v>1258.9972153159197</v>
      </c>
      <c r="BD60" s="783">
        <v>1258.9972153159197</v>
      </c>
      <c r="BE60" s="783">
        <v>1258.9972153159197</v>
      </c>
      <c r="BF60" s="783">
        <v>1258.9972153159197</v>
      </c>
      <c r="BG60" s="783">
        <v>1258.9972153159197</v>
      </c>
      <c r="BH60" s="783">
        <v>1258.9972153159197</v>
      </c>
      <c r="BI60" s="783">
        <v>1258.9972153159197</v>
      </c>
      <c r="BJ60" s="783">
        <v>1258.9972153159197</v>
      </c>
      <c r="BK60" s="783">
        <v>1258.9972153159197</v>
      </c>
      <c r="BL60" s="783">
        <v>1258.9972153159197</v>
      </c>
      <c r="BM60" s="783">
        <v>1258.9972153159197</v>
      </c>
      <c r="BN60" s="783">
        <v>1258.9972153159197</v>
      </c>
      <c r="BO60" s="783">
        <v>1258.9972153159197</v>
      </c>
      <c r="BP60" s="783">
        <v>1258.9972153159197</v>
      </c>
      <c r="BQ60" s="783">
        <v>1258.9972153159197</v>
      </c>
      <c r="BR60" s="783">
        <v>1258.9972153159197</v>
      </c>
      <c r="BS60" s="783">
        <v>1258.9972153159197</v>
      </c>
      <c r="BT60" s="783">
        <v>1258.9972153159197</v>
      </c>
      <c r="BU60" s="783">
        <v>1258.9972153159197</v>
      </c>
      <c r="BV60" s="783">
        <v>1258.9972153159197</v>
      </c>
      <c r="BW60" s="783">
        <v>1258.9972153159197</v>
      </c>
      <c r="BX60" s="783">
        <v>1258.9972153159197</v>
      </c>
      <c r="BY60" s="783">
        <v>1258.9972153159197</v>
      </c>
      <c r="BZ60" s="783">
        <v>1258.9972153159197</v>
      </c>
      <c r="CA60" s="783">
        <v>1258.9972153159197</v>
      </c>
      <c r="CB60" s="783">
        <v>1258.9972153159197</v>
      </c>
      <c r="CC60" s="783">
        <v>1258.9972153159197</v>
      </c>
      <c r="CD60" s="783">
        <v>1258.9972153159197</v>
      </c>
      <c r="CE60" s="784">
        <v>1258.9972153159197</v>
      </c>
      <c r="CF60" s="784">
        <v>1258.9972153159197</v>
      </c>
      <c r="CG60" s="784">
        <v>1258.9972153159197</v>
      </c>
      <c r="CH60" s="784">
        <v>1258.9972153159197</v>
      </c>
      <c r="CI60" s="784">
        <v>1258.9972153159197</v>
      </c>
      <c r="CJ60" s="784">
        <v>1258.9972153159197</v>
      </c>
      <c r="CK60" s="784">
        <v>1258.9972153159197</v>
      </c>
      <c r="CL60" s="784">
        <v>1258.9972153159197</v>
      </c>
      <c r="CM60" s="784">
        <v>1258.9972153159197</v>
      </c>
      <c r="CN60" s="784">
        <v>1258.9972153159197</v>
      </c>
      <c r="CO60" s="784">
        <v>1258.9972153159197</v>
      </c>
      <c r="CP60" s="784">
        <v>1258.9972153159197</v>
      </c>
      <c r="CQ60" s="784">
        <v>1258.9972153159197</v>
      </c>
      <c r="CR60" s="784">
        <v>1258.9972153159197</v>
      </c>
      <c r="CS60" s="784">
        <v>1258.9972153159197</v>
      </c>
      <c r="CT60" s="784">
        <v>1258.9972153159197</v>
      </c>
      <c r="CU60" s="784">
        <v>1258.9972153159197</v>
      </c>
      <c r="CV60" s="784">
        <v>1258.9972153159197</v>
      </c>
      <c r="CW60" s="784">
        <v>1258.9972153159197</v>
      </c>
      <c r="CX60" s="784">
        <v>1258.9972153159197</v>
      </c>
      <c r="CY60" s="785">
        <v>1258.9972153159197</v>
      </c>
      <c r="CZ60" s="803"/>
      <c r="DA60" s="804"/>
      <c r="DB60" s="804"/>
      <c r="DC60" s="804"/>
      <c r="DD60" s="804"/>
      <c r="DE60" s="804"/>
      <c r="DF60" s="804"/>
      <c r="DG60" s="804"/>
      <c r="DH60" s="804"/>
      <c r="DI60" s="804"/>
      <c r="DJ60" s="804"/>
      <c r="DK60" s="804"/>
      <c r="DL60" s="804"/>
      <c r="DM60" s="804"/>
      <c r="DN60" s="804"/>
      <c r="DO60" s="804"/>
      <c r="DP60" s="804"/>
      <c r="DQ60" s="804"/>
      <c r="DR60" s="804"/>
      <c r="DS60" s="804"/>
      <c r="DT60" s="804"/>
      <c r="DU60" s="804"/>
      <c r="DV60" s="804"/>
      <c r="DW60" s="805"/>
      <c r="DX60" s="806"/>
    </row>
    <row r="61" spans="2:128" s="490" customFormat="1" x14ac:dyDescent="0.2">
      <c r="B61" s="591"/>
      <c r="C61" s="592"/>
      <c r="D61" s="593"/>
      <c r="E61" s="593"/>
      <c r="F61" s="593"/>
      <c r="G61" s="593"/>
      <c r="H61" s="593"/>
      <c r="I61" s="593"/>
      <c r="J61" s="593"/>
      <c r="K61" s="593"/>
      <c r="L61" s="593"/>
      <c r="M61" s="593"/>
      <c r="N61" s="593"/>
      <c r="O61" s="593"/>
      <c r="P61" s="593"/>
      <c r="Q61" s="593"/>
      <c r="R61" s="790"/>
      <c r="S61" s="593"/>
      <c r="T61" s="593"/>
      <c r="U61" s="786" t="s">
        <v>498</v>
      </c>
      <c r="V61" s="780" t="s">
        <v>124</v>
      </c>
      <c r="W61" s="789" t="s">
        <v>493</v>
      </c>
      <c r="X61" s="783"/>
      <c r="Y61" s="783"/>
      <c r="Z61" s="783"/>
      <c r="AA61" s="783"/>
      <c r="AB61" s="783"/>
      <c r="AC61" s="783"/>
      <c r="AD61" s="783"/>
      <c r="AE61" s="783"/>
      <c r="AF61" s="783"/>
      <c r="AG61" s="783"/>
      <c r="AH61" s="783"/>
      <c r="AI61" s="783"/>
      <c r="AJ61" s="783"/>
      <c r="AK61" s="783"/>
      <c r="AL61" s="783"/>
      <c r="AM61" s="783"/>
      <c r="AN61" s="783"/>
      <c r="AO61" s="783"/>
      <c r="AP61" s="783"/>
      <c r="AQ61" s="783"/>
      <c r="AR61" s="783"/>
      <c r="AS61" s="783"/>
      <c r="AT61" s="783"/>
      <c r="AU61" s="783"/>
      <c r="AV61" s="783"/>
      <c r="AW61" s="783"/>
      <c r="AX61" s="783"/>
      <c r="AY61" s="783"/>
      <c r="AZ61" s="783"/>
      <c r="BA61" s="783"/>
      <c r="BB61" s="783"/>
      <c r="BC61" s="783"/>
      <c r="BD61" s="783"/>
      <c r="BE61" s="783"/>
      <c r="BF61" s="783"/>
      <c r="BG61" s="783"/>
      <c r="BH61" s="783"/>
      <c r="BI61" s="783"/>
      <c r="BJ61" s="783"/>
      <c r="BK61" s="783"/>
      <c r="BL61" s="783"/>
      <c r="BM61" s="783"/>
      <c r="BN61" s="783"/>
      <c r="BO61" s="783"/>
      <c r="BP61" s="783"/>
      <c r="BQ61" s="783"/>
      <c r="BR61" s="783"/>
      <c r="BS61" s="783"/>
      <c r="BT61" s="783"/>
      <c r="BU61" s="783"/>
      <c r="BV61" s="783"/>
      <c r="BW61" s="783"/>
      <c r="BX61" s="783"/>
      <c r="BY61" s="783"/>
      <c r="BZ61" s="783"/>
      <c r="CA61" s="783"/>
      <c r="CB61" s="783"/>
      <c r="CC61" s="783"/>
      <c r="CD61" s="783"/>
      <c r="CE61" s="784"/>
      <c r="CF61" s="784"/>
      <c r="CG61" s="784"/>
      <c r="CH61" s="784"/>
      <c r="CI61" s="784"/>
      <c r="CJ61" s="784"/>
      <c r="CK61" s="784"/>
      <c r="CL61" s="784"/>
      <c r="CM61" s="784"/>
      <c r="CN61" s="784"/>
      <c r="CO61" s="784"/>
      <c r="CP61" s="784"/>
      <c r="CQ61" s="784"/>
      <c r="CR61" s="784"/>
      <c r="CS61" s="784"/>
      <c r="CT61" s="784"/>
      <c r="CU61" s="784"/>
      <c r="CV61" s="784"/>
      <c r="CW61" s="784"/>
      <c r="CX61" s="784"/>
      <c r="CY61" s="785"/>
      <c r="CZ61" s="803"/>
      <c r="DA61" s="804"/>
      <c r="DB61" s="804"/>
      <c r="DC61" s="804"/>
      <c r="DD61" s="804"/>
      <c r="DE61" s="804"/>
      <c r="DF61" s="804"/>
      <c r="DG61" s="804"/>
      <c r="DH61" s="804"/>
      <c r="DI61" s="804"/>
      <c r="DJ61" s="804"/>
      <c r="DK61" s="804"/>
      <c r="DL61" s="804"/>
      <c r="DM61" s="804"/>
      <c r="DN61" s="804"/>
      <c r="DO61" s="804"/>
      <c r="DP61" s="804"/>
      <c r="DQ61" s="804"/>
      <c r="DR61" s="804"/>
      <c r="DS61" s="804"/>
      <c r="DT61" s="804"/>
      <c r="DU61" s="804"/>
      <c r="DV61" s="804"/>
      <c r="DW61" s="805"/>
      <c r="DX61" s="806"/>
    </row>
    <row r="62" spans="2:128" s="490" customFormat="1" x14ac:dyDescent="0.2">
      <c r="B62" s="598"/>
      <c r="C62" s="592"/>
      <c r="D62" s="593"/>
      <c r="E62" s="593"/>
      <c r="F62" s="593"/>
      <c r="G62" s="593"/>
      <c r="H62" s="593"/>
      <c r="I62" s="593"/>
      <c r="J62" s="593"/>
      <c r="K62" s="593"/>
      <c r="L62" s="593"/>
      <c r="M62" s="593"/>
      <c r="N62" s="593"/>
      <c r="O62" s="593"/>
      <c r="P62" s="593"/>
      <c r="Q62" s="593"/>
      <c r="R62" s="790"/>
      <c r="S62" s="593"/>
      <c r="T62" s="593"/>
      <c r="U62" s="786" t="s">
        <v>499</v>
      </c>
      <c r="V62" s="780" t="s">
        <v>124</v>
      </c>
      <c r="W62" s="789" t="s">
        <v>493</v>
      </c>
      <c r="X62" s="783">
        <v>0.44394923803727898</v>
      </c>
      <c r="Y62" s="783">
        <v>1.3793870783826401</v>
      </c>
      <c r="Z62" s="783">
        <v>2.9370616222989203</v>
      </c>
      <c r="AA62" s="783">
        <v>5.1172303645860602</v>
      </c>
      <c r="AB62" s="783">
        <v>7.9214377622340901</v>
      </c>
      <c r="AC62" s="783">
        <v>37.832647972952699</v>
      </c>
      <c r="AD62" s="783">
        <v>69.471974124958194</v>
      </c>
      <c r="AE62" s="783">
        <v>103.051781762315</v>
      </c>
      <c r="AF62" s="783">
        <v>138.83720614061798</v>
      </c>
      <c r="AG62" s="783">
        <v>177.16569545681099</v>
      </c>
      <c r="AH62" s="783">
        <v>213.21326420218702</v>
      </c>
      <c r="AI62" s="783">
        <v>251.82577041403502</v>
      </c>
      <c r="AJ62" s="783">
        <v>293.48297388166901</v>
      </c>
      <c r="AK62" s="783">
        <v>338.84151915778205</v>
      </c>
      <c r="AL62" s="783">
        <v>388.83149907613705</v>
      </c>
      <c r="AM62" s="783">
        <v>426.680559952382</v>
      </c>
      <c r="AN62" s="783">
        <v>469.072976006609</v>
      </c>
      <c r="AO62" s="783">
        <v>517.31529611958399</v>
      </c>
      <c r="AP62" s="783">
        <v>573.50040204391109</v>
      </c>
      <c r="AQ62" s="783">
        <v>641.41266698279605</v>
      </c>
      <c r="AR62" s="783">
        <v>723.93994351107892</v>
      </c>
      <c r="AS62" s="783">
        <v>849.10232806104204</v>
      </c>
      <c r="AT62" s="783">
        <v>983.04532653751789</v>
      </c>
      <c r="AU62" s="783">
        <v>1065.0838594285301</v>
      </c>
      <c r="AV62" s="783">
        <v>1156.2115695063801</v>
      </c>
      <c r="AW62" s="783">
        <v>1156.2115695063801</v>
      </c>
      <c r="AX62" s="783">
        <v>1156.2115695063801</v>
      </c>
      <c r="AY62" s="783">
        <v>1156.2115695063801</v>
      </c>
      <c r="AZ62" s="783">
        <v>1156.2115695063801</v>
      </c>
      <c r="BA62" s="783">
        <v>1156.2115695063801</v>
      </c>
      <c r="BB62" s="783">
        <v>1156.2115695063801</v>
      </c>
      <c r="BC62" s="783">
        <v>1156.2115695063801</v>
      </c>
      <c r="BD62" s="783">
        <v>1156.2115695063801</v>
      </c>
      <c r="BE62" s="783">
        <v>1156.2115695063801</v>
      </c>
      <c r="BF62" s="783">
        <v>1156.2115695063801</v>
      </c>
      <c r="BG62" s="783">
        <v>1156.2115695063801</v>
      </c>
      <c r="BH62" s="783">
        <v>1156.2115695063801</v>
      </c>
      <c r="BI62" s="783">
        <v>1156.2115695063801</v>
      </c>
      <c r="BJ62" s="783">
        <v>1156.2115695063801</v>
      </c>
      <c r="BK62" s="783">
        <v>1156.2115695063801</v>
      </c>
      <c r="BL62" s="783">
        <v>1156.2115695063801</v>
      </c>
      <c r="BM62" s="783">
        <v>1156.2115695063801</v>
      </c>
      <c r="BN62" s="783">
        <v>1156.2115695063801</v>
      </c>
      <c r="BO62" s="783">
        <v>1156.2115695063801</v>
      </c>
      <c r="BP62" s="783">
        <v>1156.2115695063801</v>
      </c>
      <c r="BQ62" s="783">
        <v>1156.2115695063801</v>
      </c>
      <c r="BR62" s="783">
        <v>1156.2115695063801</v>
      </c>
      <c r="BS62" s="783">
        <v>1156.2115695063801</v>
      </c>
      <c r="BT62" s="783">
        <v>1156.2115695063801</v>
      </c>
      <c r="BU62" s="783">
        <v>1156.2115695063801</v>
      </c>
      <c r="BV62" s="783">
        <v>1156.2115695063801</v>
      </c>
      <c r="BW62" s="783">
        <v>1156.2115695063801</v>
      </c>
      <c r="BX62" s="783">
        <v>1156.2115695063801</v>
      </c>
      <c r="BY62" s="783">
        <v>1156.2115695063801</v>
      </c>
      <c r="BZ62" s="783">
        <v>1156.2115695063801</v>
      </c>
      <c r="CA62" s="783">
        <v>1156.2115695063801</v>
      </c>
      <c r="CB62" s="783">
        <v>1156.2115695063801</v>
      </c>
      <c r="CC62" s="783">
        <v>1156.2115695063801</v>
      </c>
      <c r="CD62" s="783">
        <v>1156.2115695063801</v>
      </c>
      <c r="CE62" s="784">
        <v>1156.2115695063801</v>
      </c>
      <c r="CF62" s="784">
        <v>1156.2115695063801</v>
      </c>
      <c r="CG62" s="784">
        <v>1156.2115695063801</v>
      </c>
      <c r="CH62" s="784">
        <v>1156.2115695063801</v>
      </c>
      <c r="CI62" s="784">
        <v>1156.2115695063801</v>
      </c>
      <c r="CJ62" s="784">
        <v>1156.2115695063801</v>
      </c>
      <c r="CK62" s="784">
        <v>1156.2115695063801</v>
      </c>
      <c r="CL62" s="784">
        <v>1156.2115695063801</v>
      </c>
      <c r="CM62" s="784">
        <v>1156.2115695063801</v>
      </c>
      <c r="CN62" s="784">
        <v>1156.2115695063801</v>
      </c>
      <c r="CO62" s="784">
        <v>1156.2115695063801</v>
      </c>
      <c r="CP62" s="784">
        <v>1156.2115695063801</v>
      </c>
      <c r="CQ62" s="784">
        <v>1156.2115695063801</v>
      </c>
      <c r="CR62" s="784">
        <v>1156.2115695063801</v>
      </c>
      <c r="CS62" s="784">
        <v>1156.2115695063801</v>
      </c>
      <c r="CT62" s="784">
        <v>1156.2115695063801</v>
      </c>
      <c r="CU62" s="784">
        <v>1156.2115695063801</v>
      </c>
      <c r="CV62" s="784">
        <v>1156.2115695063801</v>
      </c>
      <c r="CW62" s="784">
        <v>1156.2115695063801</v>
      </c>
      <c r="CX62" s="784">
        <v>1156.2115695063801</v>
      </c>
      <c r="CY62" s="785">
        <v>1156.2115695063801</v>
      </c>
      <c r="CZ62" s="803"/>
      <c r="DA62" s="804"/>
      <c r="DB62" s="804"/>
      <c r="DC62" s="804"/>
      <c r="DD62" s="804"/>
      <c r="DE62" s="804"/>
      <c r="DF62" s="804"/>
      <c r="DG62" s="804"/>
      <c r="DH62" s="804"/>
      <c r="DI62" s="804"/>
      <c r="DJ62" s="804"/>
      <c r="DK62" s="804"/>
      <c r="DL62" s="804"/>
      <c r="DM62" s="804"/>
      <c r="DN62" s="804"/>
      <c r="DO62" s="804"/>
      <c r="DP62" s="804"/>
      <c r="DQ62" s="804"/>
      <c r="DR62" s="804"/>
      <c r="DS62" s="804"/>
      <c r="DT62" s="804"/>
      <c r="DU62" s="804"/>
      <c r="DV62" s="804"/>
      <c r="DW62" s="805"/>
      <c r="DX62" s="806"/>
    </row>
    <row r="63" spans="2:128" s="490" customFormat="1" x14ac:dyDescent="0.2">
      <c r="B63" s="598"/>
      <c r="C63" s="592"/>
      <c r="D63" s="593"/>
      <c r="E63" s="593"/>
      <c r="F63" s="593"/>
      <c r="G63" s="593"/>
      <c r="H63" s="593"/>
      <c r="I63" s="593"/>
      <c r="J63" s="593"/>
      <c r="K63" s="593"/>
      <c r="L63" s="593"/>
      <c r="M63" s="593"/>
      <c r="N63" s="593"/>
      <c r="O63" s="593"/>
      <c r="P63" s="593"/>
      <c r="Q63" s="593"/>
      <c r="R63" s="790"/>
      <c r="S63" s="593"/>
      <c r="T63" s="593"/>
      <c r="U63" s="786" t="s">
        <v>500</v>
      </c>
      <c r="V63" s="780" t="s">
        <v>124</v>
      </c>
      <c r="W63" s="789" t="s">
        <v>493</v>
      </c>
      <c r="X63" s="783"/>
      <c r="Y63" s="783"/>
      <c r="Z63" s="783"/>
      <c r="AA63" s="783"/>
      <c r="AB63" s="783"/>
      <c r="AC63" s="783"/>
      <c r="AD63" s="783"/>
      <c r="AE63" s="783"/>
      <c r="AF63" s="783"/>
      <c r="AG63" s="783"/>
      <c r="AH63" s="783"/>
      <c r="AI63" s="783"/>
      <c r="AJ63" s="783"/>
      <c r="AK63" s="783"/>
      <c r="AL63" s="783"/>
      <c r="AM63" s="783"/>
      <c r="AN63" s="783"/>
      <c r="AO63" s="783"/>
      <c r="AP63" s="783"/>
      <c r="AQ63" s="783"/>
      <c r="AR63" s="783"/>
      <c r="AS63" s="783"/>
      <c r="AT63" s="783"/>
      <c r="AU63" s="783"/>
      <c r="AV63" s="783"/>
      <c r="AW63" s="783"/>
      <c r="AX63" s="783"/>
      <c r="AY63" s="783"/>
      <c r="AZ63" s="783"/>
      <c r="BA63" s="783"/>
      <c r="BB63" s="783"/>
      <c r="BC63" s="783"/>
      <c r="BD63" s="783"/>
      <c r="BE63" s="783"/>
      <c r="BF63" s="783"/>
      <c r="BG63" s="783"/>
      <c r="BH63" s="783"/>
      <c r="BI63" s="783"/>
      <c r="BJ63" s="783"/>
      <c r="BK63" s="783"/>
      <c r="BL63" s="783"/>
      <c r="BM63" s="783"/>
      <c r="BN63" s="783"/>
      <c r="BO63" s="783"/>
      <c r="BP63" s="783"/>
      <c r="BQ63" s="783"/>
      <c r="BR63" s="783"/>
      <c r="BS63" s="783"/>
      <c r="BT63" s="783"/>
      <c r="BU63" s="783"/>
      <c r="BV63" s="783"/>
      <c r="BW63" s="783"/>
      <c r="BX63" s="783"/>
      <c r="BY63" s="783"/>
      <c r="BZ63" s="783"/>
      <c r="CA63" s="783"/>
      <c r="CB63" s="783"/>
      <c r="CC63" s="783"/>
      <c r="CD63" s="783"/>
      <c r="CE63" s="784"/>
      <c r="CF63" s="784"/>
      <c r="CG63" s="784"/>
      <c r="CH63" s="784"/>
      <c r="CI63" s="784"/>
      <c r="CJ63" s="784"/>
      <c r="CK63" s="784"/>
      <c r="CL63" s="784"/>
      <c r="CM63" s="784"/>
      <c r="CN63" s="784"/>
      <c r="CO63" s="784"/>
      <c r="CP63" s="784"/>
      <c r="CQ63" s="784"/>
      <c r="CR63" s="784"/>
      <c r="CS63" s="784"/>
      <c r="CT63" s="784"/>
      <c r="CU63" s="784"/>
      <c r="CV63" s="784"/>
      <c r="CW63" s="784"/>
      <c r="CX63" s="784"/>
      <c r="CY63" s="785"/>
      <c r="CZ63" s="803"/>
      <c r="DA63" s="804"/>
      <c r="DB63" s="804"/>
      <c r="DC63" s="804"/>
      <c r="DD63" s="804"/>
      <c r="DE63" s="804"/>
      <c r="DF63" s="804"/>
      <c r="DG63" s="804"/>
      <c r="DH63" s="804"/>
      <c r="DI63" s="804"/>
      <c r="DJ63" s="804"/>
      <c r="DK63" s="804"/>
      <c r="DL63" s="804"/>
      <c r="DM63" s="804"/>
      <c r="DN63" s="804"/>
      <c r="DO63" s="804"/>
      <c r="DP63" s="804"/>
      <c r="DQ63" s="804"/>
      <c r="DR63" s="804"/>
      <c r="DS63" s="804"/>
      <c r="DT63" s="804"/>
      <c r="DU63" s="804"/>
      <c r="DV63" s="804"/>
      <c r="DW63" s="805"/>
      <c r="DX63" s="806"/>
    </row>
    <row r="64" spans="2:128" s="490" customFormat="1" x14ac:dyDescent="0.2">
      <c r="B64" s="598"/>
      <c r="C64" s="592"/>
      <c r="D64" s="593"/>
      <c r="E64" s="593"/>
      <c r="F64" s="593"/>
      <c r="G64" s="593"/>
      <c r="H64" s="593"/>
      <c r="I64" s="593"/>
      <c r="J64" s="593"/>
      <c r="K64" s="593"/>
      <c r="L64" s="593"/>
      <c r="M64" s="593"/>
      <c r="N64" s="593"/>
      <c r="O64" s="593"/>
      <c r="P64" s="593"/>
      <c r="Q64" s="593"/>
      <c r="R64" s="790"/>
      <c r="S64" s="593"/>
      <c r="T64" s="593"/>
      <c r="U64" s="786" t="s">
        <v>501</v>
      </c>
      <c r="V64" s="780" t="s">
        <v>124</v>
      </c>
      <c r="W64" s="789" t="s">
        <v>493</v>
      </c>
      <c r="X64" s="783">
        <v>0.419168894982551</v>
      </c>
      <c r="Y64" s="783">
        <v>0.4069053884144358</v>
      </c>
      <c r="Z64" s="783">
        <v>0.39529156925525832</v>
      </c>
      <c r="AA64" s="783">
        <v>0.38410914684897013</v>
      </c>
      <c r="AB64" s="783">
        <v>0.37334094390975081</v>
      </c>
      <c r="AC64" s="783">
        <v>0.42352724855841961</v>
      </c>
      <c r="AD64" s="783">
        <v>0.41726733873812805</v>
      </c>
      <c r="AE64" s="783">
        <v>0.41163056187304425</v>
      </c>
      <c r="AF64" s="783">
        <v>0.40668450322464217</v>
      </c>
      <c r="AG64" s="783">
        <v>0.40251369197864229</v>
      </c>
      <c r="AH64" s="783">
        <v>0.3903094036309514</v>
      </c>
      <c r="AI64" s="783">
        <v>0.38632221894525343</v>
      </c>
      <c r="AJ64" s="783">
        <v>0.38319165615062689</v>
      </c>
      <c r="AK64" s="783">
        <v>0.38113942688293356</v>
      </c>
      <c r="AL64" s="783">
        <v>0.38042646362598653</v>
      </c>
      <c r="AM64" s="783">
        <v>0.36029108710873409</v>
      </c>
      <c r="AN64" s="783">
        <v>0.35916521173878047</v>
      </c>
      <c r="AO64" s="783">
        <v>0.3596818058358307</v>
      </c>
      <c r="AP64" s="783">
        <v>0.36237759180538459</v>
      </c>
      <c r="AQ64" s="783">
        <v>0.3683858077781163</v>
      </c>
      <c r="AR64" s="783">
        <v>0.37666262598261935</v>
      </c>
      <c r="AS64" s="783">
        <v>0.40061073993452928</v>
      </c>
      <c r="AT64" s="783">
        <v>0.43314307901392868</v>
      </c>
      <c r="AU64" s="783">
        <v>0.42847614697236674</v>
      </c>
      <c r="AV64" s="783">
        <v>0.42479061712445937</v>
      </c>
      <c r="AW64" s="783">
        <v>0.41042571702846314</v>
      </c>
      <c r="AX64" s="783">
        <v>0.39654658650093061</v>
      </c>
      <c r="AY64" s="783">
        <v>0.38313679855162375</v>
      </c>
      <c r="AZ64" s="783">
        <v>0.3701804816923901</v>
      </c>
      <c r="BA64" s="783">
        <v>0.35766230115206782</v>
      </c>
      <c r="BB64" s="783">
        <v>0.39960100264984116</v>
      </c>
      <c r="BC64" s="783">
        <v>0.38796213849499134</v>
      </c>
      <c r="BD64" s="783">
        <v>0.37666227038348682</v>
      </c>
      <c r="BE64" s="783">
        <v>0.36569152464416199</v>
      </c>
      <c r="BF64" s="783">
        <v>0.35504031518850676</v>
      </c>
      <c r="BG64" s="783">
        <v>0.34469933513447254</v>
      </c>
      <c r="BH64" s="783">
        <v>0.33465954867424524</v>
      </c>
      <c r="BI64" s="783">
        <v>0.32491218317887893</v>
      </c>
      <c r="BJ64" s="783">
        <v>0.31544872153289216</v>
      </c>
      <c r="BK64" s="783">
        <v>0.30626089469212825</v>
      </c>
      <c r="BL64" s="783">
        <v>0.29734067445837703</v>
      </c>
      <c r="BM64" s="783">
        <v>0.28868026646444367</v>
      </c>
      <c r="BN64" s="783">
        <v>0.28027210336353747</v>
      </c>
      <c r="BO64" s="783">
        <v>0.27210883821702675</v>
      </c>
      <c r="BP64" s="783">
        <v>0.26418333807478322</v>
      </c>
      <c r="BQ64" s="783">
        <v>0.256488677742508</v>
      </c>
      <c r="BR64" s="783">
        <v>0.24901813373059031</v>
      </c>
      <c r="BS64" s="783">
        <v>0.24176517837921385</v>
      </c>
      <c r="BT64" s="783">
        <v>0.23472347415457659</v>
      </c>
      <c r="BU64" s="783">
        <v>0.22788686811123943</v>
      </c>
      <c r="BV64" s="783">
        <v>0.22124938651576645</v>
      </c>
      <c r="BW64" s="783">
        <v>0.21480522962695769</v>
      </c>
      <c r="BX64" s="783">
        <v>0.20854876662811425</v>
      </c>
      <c r="BY64" s="783">
        <v>0.2024745307069071</v>
      </c>
      <c r="BZ64" s="783">
        <v>0.19657721427855057</v>
      </c>
      <c r="CA64" s="783">
        <v>0.19085166434810732</v>
      </c>
      <c r="CB64" s="783">
        <v>0.18529287800787123</v>
      </c>
      <c r="CC64" s="783">
        <v>0.1798959980658944</v>
      </c>
      <c r="CD64" s="783">
        <v>0.17465630880183919</v>
      </c>
      <c r="CE64" s="784">
        <v>0.16956923184644584</v>
      </c>
      <c r="CF64" s="784">
        <v>0.16463032218101536</v>
      </c>
      <c r="CG64" s="784">
        <v>0.15983526425341302</v>
      </c>
      <c r="CH64" s="784">
        <v>0.15517986820719709</v>
      </c>
      <c r="CI64" s="784">
        <v>0.1506600662205797</v>
      </c>
      <c r="CJ64" s="784">
        <v>0.14627190895201914</v>
      </c>
      <c r="CK64" s="784">
        <v>0.14201156208933899</v>
      </c>
      <c r="CL64" s="784">
        <v>0.13787530299935824</v>
      </c>
      <c r="CM64" s="784">
        <v>0.13385951747510508</v>
      </c>
      <c r="CN64" s="784">
        <v>0.12996069657777193</v>
      </c>
      <c r="CO64" s="784">
        <v>0.12617543357065236</v>
      </c>
      <c r="CP64" s="784">
        <v>0.12250042094238092</v>
      </c>
      <c r="CQ64" s="784">
        <v>0.11893244751687468</v>
      </c>
      <c r="CR64" s="784">
        <v>0.11546839564745116</v>
      </c>
      <c r="CS64" s="784">
        <v>0.11210523849267102</v>
      </c>
      <c r="CT64" s="784">
        <v>0.10884003737152527</v>
      </c>
      <c r="CU64" s="784">
        <v>0.15221358193643456</v>
      </c>
      <c r="CV64" s="784">
        <v>0.14850105554774107</v>
      </c>
      <c r="CW64" s="784">
        <v>0.14487907858316201</v>
      </c>
      <c r="CX64" s="784">
        <v>0.1413454425201581</v>
      </c>
      <c r="CY64" s="785">
        <v>0.13789799270259323</v>
      </c>
      <c r="CZ64" s="803"/>
      <c r="DA64" s="804"/>
      <c r="DB64" s="804"/>
      <c r="DC64" s="804"/>
      <c r="DD64" s="804"/>
      <c r="DE64" s="804"/>
      <c r="DF64" s="804"/>
      <c r="DG64" s="804"/>
      <c r="DH64" s="804"/>
      <c r="DI64" s="804"/>
      <c r="DJ64" s="804"/>
      <c r="DK64" s="804"/>
      <c r="DL64" s="804"/>
      <c r="DM64" s="804"/>
      <c r="DN64" s="804"/>
      <c r="DO64" s="804"/>
      <c r="DP64" s="804"/>
      <c r="DQ64" s="804"/>
      <c r="DR64" s="804"/>
      <c r="DS64" s="804"/>
      <c r="DT64" s="804"/>
      <c r="DU64" s="804"/>
      <c r="DV64" s="804"/>
      <c r="DW64" s="805"/>
      <c r="DX64" s="806"/>
    </row>
    <row r="65" spans="1:1024" s="490" customFormat="1" x14ac:dyDescent="0.2">
      <c r="B65" s="598"/>
      <c r="C65" s="592"/>
      <c r="D65" s="593"/>
      <c r="E65" s="593"/>
      <c r="F65" s="593"/>
      <c r="G65" s="593"/>
      <c r="H65" s="593"/>
      <c r="I65" s="593"/>
      <c r="J65" s="593"/>
      <c r="K65" s="593"/>
      <c r="L65" s="593"/>
      <c r="M65" s="593"/>
      <c r="N65" s="593"/>
      <c r="O65" s="593"/>
      <c r="P65" s="593"/>
      <c r="Q65" s="593"/>
      <c r="R65" s="790"/>
      <c r="S65" s="593"/>
      <c r="T65" s="593"/>
      <c r="U65" s="793" t="s">
        <v>502</v>
      </c>
      <c r="V65" s="780" t="s">
        <v>124</v>
      </c>
      <c r="W65" s="789" t="s">
        <v>493</v>
      </c>
      <c r="X65" s="794"/>
      <c r="Y65" s="794"/>
      <c r="Z65" s="794"/>
      <c r="AA65" s="794"/>
      <c r="AB65" s="794"/>
      <c r="AC65" s="794"/>
      <c r="AD65" s="794"/>
      <c r="AE65" s="794"/>
      <c r="AF65" s="794"/>
      <c r="AG65" s="794"/>
      <c r="AH65" s="794"/>
      <c r="AI65" s="794"/>
      <c r="AJ65" s="794"/>
      <c r="AK65" s="794"/>
      <c r="AL65" s="794"/>
      <c r="AM65" s="794"/>
      <c r="AN65" s="794"/>
      <c r="AO65" s="794"/>
      <c r="AP65" s="794"/>
      <c r="AQ65" s="794"/>
      <c r="AR65" s="794"/>
      <c r="AS65" s="794"/>
      <c r="AT65" s="794"/>
      <c r="AU65" s="794"/>
      <c r="AV65" s="794"/>
      <c r="AW65" s="794"/>
      <c r="AX65" s="794"/>
      <c r="AY65" s="794"/>
      <c r="AZ65" s="794"/>
      <c r="BA65" s="794"/>
      <c r="BB65" s="794"/>
      <c r="BC65" s="794"/>
      <c r="BD65" s="794"/>
      <c r="BE65" s="794"/>
      <c r="BF65" s="794"/>
      <c r="BG65" s="794"/>
      <c r="BH65" s="794"/>
      <c r="BI65" s="794"/>
      <c r="BJ65" s="794"/>
      <c r="BK65" s="794"/>
      <c r="BL65" s="794"/>
      <c r="BM65" s="794"/>
      <c r="BN65" s="794"/>
      <c r="BO65" s="794"/>
      <c r="BP65" s="794"/>
      <c r="BQ65" s="794"/>
      <c r="BR65" s="794"/>
      <c r="BS65" s="794"/>
      <c r="BT65" s="794"/>
      <c r="BU65" s="794"/>
      <c r="BV65" s="794"/>
      <c r="BW65" s="794"/>
      <c r="BX65" s="794"/>
      <c r="BY65" s="794"/>
      <c r="BZ65" s="794"/>
      <c r="CA65" s="794"/>
      <c r="CB65" s="794"/>
      <c r="CC65" s="794"/>
      <c r="CD65" s="794"/>
      <c r="CE65" s="795"/>
      <c r="CF65" s="795"/>
      <c r="CG65" s="795"/>
      <c r="CH65" s="795"/>
      <c r="CI65" s="795"/>
      <c r="CJ65" s="795"/>
      <c r="CK65" s="795"/>
      <c r="CL65" s="795"/>
      <c r="CM65" s="795"/>
      <c r="CN65" s="795"/>
      <c r="CO65" s="795"/>
      <c r="CP65" s="795"/>
      <c r="CQ65" s="795"/>
      <c r="CR65" s="795"/>
      <c r="CS65" s="795"/>
      <c r="CT65" s="795"/>
      <c r="CU65" s="795"/>
      <c r="CV65" s="795"/>
      <c r="CW65" s="795"/>
      <c r="CX65" s="795"/>
      <c r="CY65" s="796"/>
      <c r="CZ65" s="803"/>
      <c r="DA65" s="804"/>
      <c r="DB65" s="804"/>
      <c r="DC65" s="804"/>
      <c r="DD65" s="804"/>
      <c r="DE65" s="804"/>
      <c r="DF65" s="804"/>
      <c r="DG65" s="804"/>
      <c r="DH65" s="804"/>
      <c r="DI65" s="804"/>
      <c r="DJ65" s="804"/>
      <c r="DK65" s="804"/>
      <c r="DL65" s="804"/>
      <c r="DM65" s="804"/>
      <c r="DN65" s="804"/>
      <c r="DO65" s="804"/>
      <c r="DP65" s="804"/>
      <c r="DQ65" s="804"/>
      <c r="DR65" s="804"/>
      <c r="DS65" s="804"/>
      <c r="DT65" s="804"/>
      <c r="DU65" s="804"/>
      <c r="DV65" s="804"/>
      <c r="DW65" s="805"/>
      <c r="DX65" s="806"/>
    </row>
    <row r="66" spans="1:1024" s="490" customFormat="1" ht="15.75" thickBot="1" x14ac:dyDescent="0.25">
      <c r="B66" s="600"/>
      <c r="C66" s="601"/>
      <c r="D66" s="602"/>
      <c r="E66" s="602"/>
      <c r="F66" s="602"/>
      <c r="G66" s="602"/>
      <c r="H66" s="602"/>
      <c r="I66" s="602"/>
      <c r="J66" s="602"/>
      <c r="K66" s="602"/>
      <c r="L66" s="602"/>
      <c r="M66" s="602"/>
      <c r="N66" s="602"/>
      <c r="O66" s="602"/>
      <c r="P66" s="602"/>
      <c r="Q66" s="602"/>
      <c r="R66" s="797"/>
      <c r="S66" s="602"/>
      <c r="T66" s="602"/>
      <c r="U66" s="798" t="s">
        <v>127</v>
      </c>
      <c r="V66" s="799" t="s">
        <v>503</v>
      </c>
      <c r="W66" s="800" t="s">
        <v>493</v>
      </c>
      <c r="X66" s="801">
        <f>SUM(X55:X65)</f>
        <v>420.1103281291326</v>
      </c>
      <c r="Y66" s="801">
        <f t="shared" ref="Y66:CJ66" si="43">SUM(Y55:Y65)</f>
        <v>425.37569470293425</v>
      </c>
      <c r="Z66" s="801">
        <f t="shared" si="43"/>
        <v>434.14462252502778</v>
      </c>
      <c r="AA66" s="801">
        <f t="shared" si="43"/>
        <v>446.21343874429954</v>
      </c>
      <c r="AB66" s="801">
        <f t="shared" si="43"/>
        <v>461.58211967274497</v>
      </c>
      <c r="AC66" s="801">
        <f t="shared" si="43"/>
        <v>624.6239009235876</v>
      </c>
      <c r="AD66" s="801">
        <f t="shared" si="43"/>
        <v>790.40463938588687</v>
      </c>
      <c r="AE66" s="801">
        <f t="shared" si="43"/>
        <v>963.77821427627725</v>
      </c>
      <c r="AF66" s="801">
        <f t="shared" si="43"/>
        <v>1145.6296314143399</v>
      </c>
      <c r="AG66" s="801">
        <f t="shared" si="43"/>
        <v>1337.0827841480761</v>
      </c>
      <c r="AH66" s="801">
        <f t="shared" si="43"/>
        <v>1512.6172074729873</v>
      </c>
      <c r="AI66" s="801">
        <f t="shared" si="43"/>
        <v>1698.553505249889</v>
      </c>
      <c r="AJ66" s="801">
        <f t="shared" si="43"/>
        <v>1895.2555662264133</v>
      </c>
      <c r="AK66" s="801">
        <f t="shared" si="43"/>
        <v>2104.9866643683263</v>
      </c>
      <c r="AL66" s="801">
        <f t="shared" si="43"/>
        <v>2330.8800908232206</v>
      </c>
      <c r="AM66" s="801">
        <f t="shared" si="43"/>
        <v>2492.4761587691469</v>
      </c>
      <c r="AN66" s="801">
        <f t="shared" si="43"/>
        <v>2676.5011454730543</v>
      </c>
      <c r="AO66" s="801">
        <f t="shared" si="43"/>
        <v>2881.6317100337483</v>
      </c>
      <c r="AP66" s="801">
        <f t="shared" si="43"/>
        <v>3114.9224791198708</v>
      </c>
      <c r="AQ66" s="801">
        <f t="shared" si="43"/>
        <v>3389.3691121504949</v>
      </c>
      <c r="AR66" s="801">
        <f t="shared" si="43"/>
        <v>3711.5220751916727</v>
      </c>
      <c r="AS66" s="801">
        <f t="shared" si="43"/>
        <v>4183.1907758974648</v>
      </c>
      <c r="AT66" s="801">
        <f t="shared" si="43"/>
        <v>4702.8117571035673</v>
      </c>
      <c r="AU66" s="801">
        <f t="shared" si="43"/>
        <v>5005.4190544615749</v>
      </c>
      <c r="AV66" s="801">
        <f t="shared" si="43"/>
        <v>5336.8429394470704</v>
      </c>
      <c r="AW66" s="801">
        <f t="shared" si="43"/>
        <v>5395.2056400100473</v>
      </c>
      <c r="AX66" s="801">
        <f t="shared" si="43"/>
        <v>5395.1917608795202</v>
      </c>
      <c r="AY66" s="801">
        <f t="shared" si="43"/>
        <v>5395.1783510915702</v>
      </c>
      <c r="AZ66" s="801">
        <f t="shared" si="43"/>
        <v>5395.1653947747118</v>
      </c>
      <c r="BA66" s="801">
        <f t="shared" si="43"/>
        <v>5395.1528765941712</v>
      </c>
      <c r="BB66" s="801">
        <f t="shared" si="43"/>
        <v>5395.1948152956684</v>
      </c>
      <c r="BC66" s="801">
        <f t="shared" si="43"/>
        <v>5395.1831764315139</v>
      </c>
      <c r="BD66" s="801">
        <f t="shared" si="43"/>
        <v>5395.1718765634023</v>
      </c>
      <c r="BE66" s="801">
        <f t="shared" si="43"/>
        <v>5395.1609058176628</v>
      </c>
      <c r="BF66" s="801">
        <f t="shared" si="43"/>
        <v>5395.1502546082074</v>
      </c>
      <c r="BG66" s="801">
        <f t="shared" si="43"/>
        <v>5395.1399136281534</v>
      </c>
      <c r="BH66" s="801">
        <f t="shared" si="43"/>
        <v>5395.1298738416936</v>
      </c>
      <c r="BI66" s="801">
        <f t="shared" si="43"/>
        <v>5395.1201264761976</v>
      </c>
      <c r="BJ66" s="801">
        <f t="shared" si="43"/>
        <v>5395.1106630145514</v>
      </c>
      <c r="BK66" s="801">
        <f t="shared" si="43"/>
        <v>5395.101475187711</v>
      </c>
      <c r="BL66" s="801">
        <f t="shared" si="43"/>
        <v>5395.0925549674776</v>
      </c>
      <c r="BM66" s="801">
        <f t="shared" si="43"/>
        <v>5395.0838945594833</v>
      </c>
      <c r="BN66" s="801">
        <f t="shared" si="43"/>
        <v>5395.0754863963821</v>
      </c>
      <c r="BO66" s="801">
        <f t="shared" si="43"/>
        <v>5395.0673231312358</v>
      </c>
      <c r="BP66" s="801">
        <f t="shared" si="43"/>
        <v>5395.0593976310938</v>
      </c>
      <c r="BQ66" s="801">
        <f t="shared" si="43"/>
        <v>5395.0517029707617</v>
      </c>
      <c r="BR66" s="801">
        <f t="shared" si="43"/>
        <v>5395.0442324267497</v>
      </c>
      <c r="BS66" s="801">
        <f t="shared" si="43"/>
        <v>5395.0369794713979</v>
      </c>
      <c r="BT66" s="801">
        <f t="shared" si="43"/>
        <v>5395.0299377671736</v>
      </c>
      <c r="BU66" s="801">
        <f t="shared" si="43"/>
        <v>5395.0231011611304</v>
      </c>
      <c r="BV66" s="801">
        <f t="shared" si="43"/>
        <v>5395.0164636795344</v>
      </c>
      <c r="BW66" s="801">
        <f t="shared" si="43"/>
        <v>5395.010019522646</v>
      </c>
      <c r="BX66" s="801">
        <f t="shared" si="43"/>
        <v>5395.0037630596471</v>
      </c>
      <c r="BY66" s="801">
        <f t="shared" si="43"/>
        <v>5394.9976888237261</v>
      </c>
      <c r="BZ66" s="801">
        <f t="shared" si="43"/>
        <v>5394.9917915072974</v>
      </c>
      <c r="CA66" s="801">
        <f t="shared" si="43"/>
        <v>5394.9860659573669</v>
      </c>
      <c r="CB66" s="801">
        <f t="shared" si="43"/>
        <v>5394.9805071710271</v>
      </c>
      <c r="CC66" s="801">
        <f t="shared" si="43"/>
        <v>5394.975110291085</v>
      </c>
      <c r="CD66" s="801">
        <f t="shared" si="43"/>
        <v>5394.9698706018207</v>
      </c>
      <c r="CE66" s="801">
        <f t="shared" si="43"/>
        <v>5394.9647835248652</v>
      </c>
      <c r="CF66" s="801">
        <f t="shared" si="43"/>
        <v>5394.9598446152004</v>
      </c>
      <c r="CG66" s="801">
        <f t="shared" si="43"/>
        <v>5394.9550495572721</v>
      </c>
      <c r="CH66" s="801">
        <f t="shared" si="43"/>
        <v>5394.9503941612265</v>
      </c>
      <c r="CI66" s="801">
        <f t="shared" si="43"/>
        <v>5394.9458743592395</v>
      </c>
      <c r="CJ66" s="801">
        <f t="shared" si="43"/>
        <v>5394.9414862019712</v>
      </c>
      <c r="CK66" s="801">
        <f t="shared" ref="CK66:DW66" si="44">SUM(CK55:CK65)</f>
        <v>5394.9372258551084</v>
      </c>
      <c r="CL66" s="801">
        <f t="shared" si="44"/>
        <v>5394.9330895960184</v>
      </c>
      <c r="CM66" s="801">
        <f t="shared" si="44"/>
        <v>5394.9290738104937</v>
      </c>
      <c r="CN66" s="801">
        <f t="shared" si="44"/>
        <v>5394.9251749895966</v>
      </c>
      <c r="CO66" s="801">
        <f t="shared" si="44"/>
        <v>5394.92138972659</v>
      </c>
      <c r="CP66" s="801">
        <f t="shared" si="44"/>
        <v>5394.9177147139617</v>
      </c>
      <c r="CQ66" s="801">
        <f t="shared" si="44"/>
        <v>5394.9141467405361</v>
      </c>
      <c r="CR66" s="801">
        <f t="shared" si="44"/>
        <v>5394.9106826886664</v>
      </c>
      <c r="CS66" s="801">
        <f t="shared" si="44"/>
        <v>5394.9073195315113</v>
      </c>
      <c r="CT66" s="801">
        <f t="shared" si="44"/>
        <v>5394.9040543303909</v>
      </c>
      <c r="CU66" s="801">
        <f t="shared" si="44"/>
        <v>5394.9474278749558</v>
      </c>
      <c r="CV66" s="801">
        <f t="shared" si="44"/>
        <v>5394.9437153485669</v>
      </c>
      <c r="CW66" s="801">
        <f t="shared" si="44"/>
        <v>5394.9400933716024</v>
      </c>
      <c r="CX66" s="801">
        <f t="shared" si="44"/>
        <v>5394.936559735539</v>
      </c>
      <c r="CY66" s="802">
        <f t="shared" si="44"/>
        <v>5394.9331122857211</v>
      </c>
      <c r="CZ66" s="752">
        <f t="shared" si="44"/>
        <v>0</v>
      </c>
      <c r="DA66" s="753">
        <f t="shared" si="44"/>
        <v>0</v>
      </c>
      <c r="DB66" s="753">
        <f t="shared" si="44"/>
        <v>0</v>
      </c>
      <c r="DC66" s="753">
        <f t="shared" si="44"/>
        <v>0</v>
      </c>
      <c r="DD66" s="753">
        <f t="shared" si="44"/>
        <v>0</v>
      </c>
      <c r="DE66" s="753">
        <f t="shared" si="44"/>
        <v>0</v>
      </c>
      <c r="DF66" s="753">
        <f t="shared" si="44"/>
        <v>0</v>
      </c>
      <c r="DG66" s="753">
        <f t="shared" si="44"/>
        <v>0</v>
      </c>
      <c r="DH66" s="753">
        <f t="shared" si="44"/>
        <v>0</v>
      </c>
      <c r="DI66" s="753">
        <f t="shared" si="44"/>
        <v>0</v>
      </c>
      <c r="DJ66" s="753">
        <f t="shared" si="44"/>
        <v>0</v>
      </c>
      <c r="DK66" s="753">
        <f t="shared" si="44"/>
        <v>0</v>
      </c>
      <c r="DL66" s="753">
        <f t="shared" si="44"/>
        <v>0</v>
      </c>
      <c r="DM66" s="753">
        <f t="shared" si="44"/>
        <v>0</v>
      </c>
      <c r="DN66" s="753">
        <f t="shared" si="44"/>
        <v>0</v>
      </c>
      <c r="DO66" s="753">
        <f t="shared" si="44"/>
        <v>0</v>
      </c>
      <c r="DP66" s="753">
        <f t="shared" si="44"/>
        <v>0</v>
      </c>
      <c r="DQ66" s="753">
        <f t="shared" si="44"/>
        <v>0</v>
      </c>
      <c r="DR66" s="753">
        <f t="shared" si="44"/>
        <v>0</v>
      </c>
      <c r="DS66" s="753">
        <f t="shared" si="44"/>
        <v>0</v>
      </c>
      <c r="DT66" s="753">
        <f t="shared" si="44"/>
        <v>0</v>
      </c>
      <c r="DU66" s="753">
        <f t="shared" si="44"/>
        <v>0</v>
      </c>
      <c r="DV66" s="753">
        <f t="shared" si="44"/>
        <v>0</v>
      </c>
      <c r="DW66" s="754">
        <f t="shared" si="44"/>
        <v>0</v>
      </c>
      <c r="DX66" s="806"/>
    </row>
    <row r="67" spans="1:1024" x14ac:dyDescent="0.2">
      <c r="B67" s="545" t="s">
        <v>518</v>
      </c>
      <c r="C67" s="546" t="s">
        <v>519</v>
      </c>
      <c r="D67" s="539"/>
      <c r="E67" s="539"/>
      <c r="F67" s="539"/>
      <c r="G67" s="539"/>
      <c r="H67" s="539"/>
      <c r="I67" s="539"/>
      <c r="J67" s="539"/>
      <c r="K67" s="539"/>
      <c r="L67" s="539"/>
      <c r="M67" s="539"/>
      <c r="N67" s="539"/>
      <c r="O67" s="539"/>
      <c r="P67" s="539"/>
      <c r="Q67" s="539"/>
      <c r="R67" s="541"/>
      <c r="S67" s="613"/>
      <c r="T67" s="541"/>
      <c r="U67" s="613"/>
      <c r="V67" s="539"/>
      <c r="W67" s="539"/>
      <c r="X67" s="537">
        <f t="shared" ref="X67:BC67" si="45">SUMIF($C:$C,"59.2x",X:X)</f>
        <v>0</v>
      </c>
      <c r="Y67" s="537">
        <f t="shared" si="45"/>
        <v>0</v>
      </c>
      <c r="Z67" s="537">
        <f t="shared" si="45"/>
        <v>0</v>
      </c>
      <c r="AA67" s="537">
        <f t="shared" si="45"/>
        <v>0</v>
      </c>
      <c r="AB67" s="537">
        <f t="shared" si="45"/>
        <v>0</v>
      </c>
      <c r="AC67" s="537">
        <f t="shared" si="45"/>
        <v>0</v>
      </c>
      <c r="AD67" s="537">
        <f t="shared" si="45"/>
        <v>0</v>
      </c>
      <c r="AE67" s="537">
        <f t="shared" si="45"/>
        <v>0</v>
      </c>
      <c r="AF67" s="537">
        <f t="shared" si="45"/>
        <v>0</v>
      </c>
      <c r="AG67" s="537">
        <f t="shared" si="45"/>
        <v>0</v>
      </c>
      <c r="AH67" s="537">
        <f t="shared" si="45"/>
        <v>0</v>
      </c>
      <c r="AI67" s="537">
        <f t="shared" si="45"/>
        <v>0</v>
      </c>
      <c r="AJ67" s="537">
        <f t="shared" si="45"/>
        <v>0</v>
      </c>
      <c r="AK67" s="537">
        <f t="shared" si="45"/>
        <v>0</v>
      </c>
      <c r="AL67" s="537">
        <f t="shared" si="45"/>
        <v>0</v>
      </c>
      <c r="AM67" s="537">
        <f t="shared" si="45"/>
        <v>0</v>
      </c>
      <c r="AN67" s="537">
        <f t="shared" si="45"/>
        <v>0</v>
      </c>
      <c r="AO67" s="537">
        <f t="shared" si="45"/>
        <v>0</v>
      </c>
      <c r="AP67" s="537">
        <f t="shared" si="45"/>
        <v>0</v>
      </c>
      <c r="AQ67" s="537">
        <f t="shared" si="45"/>
        <v>0</v>
      </c>
      <c r="AR67" s="537">
        <f t="shared" si="45"/>
        <v>0</v>
      </c>
      <c r="AS67" s="537">
        <f t="shared" si="45"/>
        <v>0</v>
      </c>
      <c r="AT67" s="537">
        <f t="shared" si="45"/>
        <v>0</v>
      </c>
      <c r="AU67" s="537">
        <f t="shared" si="45"/>
        <v>0</v>
      </c>
      <c r="AV67" s="537">
        <f t="shared" si="45"/>
        <v>0</v>
      </c>
      <c r="AW67" s="537">
        <f t="shared" si="45"/>
        <v>0</v>
      </c>
      <c r="AX67" s="537">
        <f t="shared" si="45"/>
        <v>0</v>
      </c>
      <c r="AY67" s="537">
        <f t="shared" si="45"/>
        <v>0</v>
      </c>
      <c r="AZ67" s="537">
        <f t="shared" si="45"/>
        <v>0</v>
      </c>
      <c r="BA67" s="537">
        <f t="shared" si="45"/>
        <v>0</v>
      </c>
      <c r="BB67" s="537">
        <f t="shared" si="45"/>
        <v>0</v>
      </c>
      <c r="BC67" s="537">
        <f t="shared" si="45"/>
        <v>0</v>
      </c>
      <c r="BD67" s="537">
        <f t="shared" ref="BD67:CI67" si="46">SUMIF($C:$C,"59.2x",BD:BD)</f>
        <v>0</v>
      </c>
      <c r="BE67" s="537">
        <f t="shared" si="46"/>
        <v>0</v>
      </c>
      <c r="BF67" s="537">
        <f t="shared" si="46"/>
        <v>0</v>
      </c>
      <c r="BG67" s="537">
        <f t="shared" si="46"/>
        <v>0</v>
      </c>
      <c r="BH67" s="537">
        <f t="shared" si="46"/>
        <v>0</v>
      </c>
      <c r="BI67" s="537">
        <f t="shared" si="46"/>
        <v>0</v>
      </c>
      <c r="BJ67" s="537">
        <f t="shared" si="46"/>
        <v>0</v>
      </c>
      <c r="BK67" s="537">
        <f t="shared" si="46"/>
        <v>0</v>
      </c>
      <c r="BL67" s="537">
        <f t="shared" si="46"/>
        <v>0</v>
      </c>
      <c r="BM67" s="537">
        <f t="shared" si="46"/>
        <v>0</v>
      </c>
      <c r="BN67" s="537">
        <f t="shared" si="46"/>
        <v>0</v>
      </c>
      <c r="BO67" s="537">
        <f t="shared" si="46"/>
        <v>0</v>
      </c>
      <c r="BP67" s="537">
        <f t="shared" si="46"/>
        <v>0</v>
      </c>
      <c r="BQ67" s="537">
        <f t="shared" si="46"/>
        <v>0</v>
      </c>
      <c r="BR67" s="537">
        <f t="shared" si="46"/>
        <v>0</v>
      </c>
      <c r="BS67" s="537">
        <f t="shared" si="46"/>
        <v>0</v>
      </c>
      <c r="BT67" s="537">
        <f t="shared" si="46"/>
        <v>0</v>
      </c>
      <c r="BU67" s="537">
        <f t="shared" si="46"/>
        <v>0</v>
      </c>
      <c r="BV67" s="537">
        <f t="shared" si="46"/>
        <v>0</v>
      </c>
      <c r="BW67" s="537">
        <f t="shared" si="46"/>
        <v>0</v>
      </c>
      <c r="BX67" s="537">
        <f t="shared" si="46"/>
        <v>0</v>
      </c>
      <c r="BY67" s="537">
        <f t="shared" si="46"/>
        <v>0</v>
      </c>
      <c r="BZ67" s="537">
        <f t="shared" si="46"/>
        <v>0</v>
      </c>
      <c r="CA67" s="537">
        <f t="shared" si="46"/>
        <v>0</v>
      </c>
      <c r="CB67" s="537">
        <f t="shared" si="46"/>
        <v>0</v>
      </c>
      <c r="CC67" s="537">
        <f t="shared" si="46"/>
        <v>0</v>
      </c>
      <c r="CD67" s="537">
        <f t="shared" si="46"/>
        <v>0</v>
      </c>
      <c r="CE67" s="537">
        <f t="shared" si="46"/>
        <v>0</v>
      </c>
      <c r="CF67" s="537">
        <f t="shared" si="46"/>
        <v>0</v>
      </c>
      <c r="CG67" s="537">
        <f t="shared" si="46"/>
        <v>0</v>
      </c>
      <c r="CH67" s="537">
        <f t="shared" si="46"/>
        <v>0</v>
      </c>
      <c r="CI67" s="537">
        <f t="shared" si="46"/>
        <v>0</v>
      </c>
      <c r="CJ67" s="537">
        <f t="shared" ref="CJ67:DO67" si="47">SUMIF($C:$C,"59.2x",CJ:CJ)</f>
        <v>0</v>
      </c>
      <c r="CK67" s="537">
        <f t="shared" si="47"/>
        <v>0</v>
      </c>
      <c r="CL67" s="537">
        <f t="shared" si="47"/>
        <v>0</v>
      </c>
      <c r="CM67" s="537">
        <f t="shared" si="47"/>
        <v>0</v>
      </c>
      <c r="CN67" s="537">
        <f t="shared" si="47"/>
        <v>0</v>
      </c>
      <c r="CO67" s="537">
        <f t="shared" si="47"/>
        <v>0</v>
      </c>
      <c r="CP67" s="537">
        <f t="shared" si="47"/>
        <v>0</v>
      </c>
      <c r="CQ67" s="537">
        <f t="shared" si="47"/>
        <v>0</v>
      </c>
      <c r="CR67" s="537">
        <f t="shared" si="47"/>
        <v>0</v>
      </c>
      <c r="CS67" s="537">
        <f t="shared" si="47"/>
        <v>0</v>
      </c>
      <c r="CT67" s="537">
        <f t="shared" si="47"/>
        <v>0</v>
      </c>
      <c r="CU67" s="537">
        <f t="shared" si="47"/>
        <v>0</v>
      </c>
      <c r="CV67" s="537">
        <f t="shared" si="47"/>
        <v>0</v>
      </c>
      <c r="CW67" s="537">
        <f t="shared" si="47"/>
        <v>0</v>
      </c>
      <c r="CX67" s="537">
        <f t="shared" si="47"/>
        <v>0</v>
      </c>
      <c r="CY67" s="552">
        <f t="shared" si="47"/>
        <v>0</v>
      </c>
      <c r="CZ67" s="553">
        <f t="shared" si="47"/>
        <v>0</v>
      </c>
      <c r="DA67" s="553">
        <f t="shared" si="47"/>
        <v>0</v>
      </c>
      <c r="DB67" s="553">
        <f t="shared" si="47"/>
        <v>0</v>
      </c>
      <c r="DC67" s="553">
        <f t="shared" si="47"/>
        <v>0</v>
      </c>
      <c r="DD67" s="553">
        <f t="shared" si="47"/>
        <v>0</v>
      </c>
      <c r="DE67" s="553">
        <f t="shared" si="47"/>
        <v>0</v>
      </c>
      <c r="DF67" s="553">
        <f t="shared" si="47"/>
        <v>0</v>
      </c>
      <c r="DG67" s="553">
        <f t="shared" si="47"/>
        <v>0</v>
      </c>
      <c r="DH67" s="553">
        <f t="shared" si="47"/>
        <v>0</v>
      </c>
      <c r="DI67" s="553">
        <f t="shared" si="47"/>
        <v>0</v>
      </c>
      <c r="DJ67" s="553">
        <f t="shared" si="47"/>
        <v>0</v>
      </c>
      <c r="DK67" s="553">
        <f t="shared" si="47"/>
        <v>0</v>
      </c>
      <c r="DL67" s="553">
        <f t="shared" si="47"/>
        <v>0</v>
      </c>
      <c r="DM67" s="553">
        <f t="shared" si="47"/>
        <v>0</v>
      </c>
      <c r="DN67" s="553">
        <f t="shared" si="47"/>
        <v>0</v>
      </c>
      <c r="DO67" s="553">
        <f t="shared" si="47"/>
        <v>0</v>
      </c>
      <c r="DP67" s="553">
        <f t="shared" ref="DP67:DW67" si="48">SUMIF($C:$C,"59.2x",DP:DP)</f>
        <v>0</v>
      </c>
      <c r="DQ67" s="553">
        <f t="shared" si="48"/>
        <v>0</v>
      </c>
      <c r="DR67" s="553">
        <f t="shared" si="48"/>
        <v>0</v>
      </c>
      <c r="DS67" s="553">
        <f t="shared" si="48"/>
        <v>0</v>
      </c>
      <c r="DT67" s="553">
        <f t="shared" si="48"/>
        <v>0</v>
      </c>
      <c r="DU67" s="553">
        <f t="shared" si="48"/>
        <v>0</v>
      </c>
      <c r="DV67" s="553">
        <f t="shared" si="48"/>
        <v>0</v>
      </c>
      <c r="DW67" s="614">
        <f t="shared" si="48"/>
        <v>0</v>
      </c>
    </row>
    <row r="68" spans="1:1024" x14ac:dyDescent="0.2">
      <c r="B68" s="615" t="s">
        <v>520</v>
      </c>
      <c r="C68" s="616" t="s">
        <v>825</v>
      </c>
      <c r="D68" s="539"/>
      <c r="E68" s="539"/>
      <c r="F68" s="539"/>
      <c r="G68" s="539"/>
      <c r="H68" s="539"/>
      <c r="I68" s="539"/>
      <c r="J68" s="539"/>
      <c r="K68" s="539"/>
      <c r="L68" s="539"/>
      <c r="M68" s="539"/>
      <c r="N68" s="539"/>
      <c r="O68" s="539"/>
      <c r="P68" s="539"/>
      <c r="Q68" s="539"/>
      <c r="R68" s="541"/>
      <c r="S68" s="613"/>
      <c r="T68" s="541"/>
      <c r="U68" s="617"/>
      <c r="V68" s="537"/>
      <c r="W68" s="537"/>
      <c r="X68" s="537"/>
      <c r="Y68" s="537"/>
      <c r="Z68" s="537"/>
      <c r="AA68" s="537"/>
      <c r="AB68" s="537"/>
      <c r="AC68" s="537"/>
      <c r="AD68" s="537"/>
      <c r="AE68" s="537"/>
      <c r="AF68" s="537"/>
      <c r="AG68" s="537"/>
      <c r="AH68" s="537"/>
      <c r="AI68" s="537"/>
      <c r="AJ68" s="537"/>
      <c r="AK68" s="537"/>
      <c r="AL68" s="537"/>
      <c r="AM68" s="537"/>
      <c r="AN68" s="537"/>
      <c r="AO68" s="537"/>
      <c r="AP68" s="537"/>
      <c r="AQ68" s="537"/>
      <c r="AR68" s="537"/>
      <c r="AS68" s="537"/>
      <c r="AT68" s="537"/>
      <c r="AU68" s="537"/>
      <c r="AV68" s="537"/>
      <c r="AW68" s="537"/>
      <c r="AX68" s="537"/>
      <c r="AY68" s="537"/>
      <c r="AZ68" s="537"/>
      <c r="BA68" s="537"/>
      <c r="BB68" s="537"/>
      <c r="BC68" s="537"/>
      <c r="BD68" s="537"/>
      <c r="BE68" s="537"/>
      <c r="BF68" s="537"/>
      <c r="BG68" s="537"/>
      <c r="BH68" s="537"/>
      <c r="BI68" s="537"/>
      <c r="BJ68" s="537"/>
      <c r="BK68" s="537"/>
      <c r="BL68" s="537"/>
      <c r="BM68" s="537"/>
      <c r="BN68" s="537"/>
      <c r="BO68" s="537"/>
      <c r="BP68" s="537"/>
      <c r="BQ68" s="537"/>
      <c r="BR68" s="537"/>
      <c r="BS68" s="537"/>
      <c r="BT68" s="537"/>
      <c r="BU68" s="537"/>
      <c r="BV68" s="537"/>
      <c r="BW68" s="537"/>
      <c r="BX68" s="537"/>
      <c r="BY68" s="537"/>
      <c r="BZ68" s="537"/>
      <c r="CA68" s="537"/>
      <c r="CB68" s="537"/>
      <c r="CC68" s="537"/>
      <c r="CD68" s="537"/>
      <c r="CE68" s="537"/>
      <c r="CF68" s="537"/>
      <c r="CG68" s="537"/>
      <c r="CH68" s="537"/>
      <c r="CI68" s="537"/>
      <c r="CJ68" s="537"/>
      <c r="CK68" s="537"/>
      <c r="CL68" s="537"/>
      <c r="CM68" s="537"/>
      <c r="CN68" s="537"/>
      <c r="CO68" s="537"/>
      <c r="CP68" s="537"/>
      <c r="CQ68" s="537"/>
      <c r="CR68" s="537"/>
      <c r="CS68" s="537"/>
      <c r="CT68" s="537"/>
      <c r="CU68" s="537"/>
      <c r="CV68" s="537"/>
      <c r="CW68" s="537"/>
      <c r="CX68" s="537"/>
      <c r="CY68" s="552"/>
      <c r="CZ68" s="553"/>
      <c r="DA68" s="553"/>
      <c r="DB68" s="553"/>
      <c r="DC68" s="553"/>
      <c r="DD68" s="553"/>
      <c r="DE68" s="553"/>
      <c r="DF68" s="553"/>
      <c r="DG68" s="553"/>
      <c r="DH68" s="553"/>
      <c r="DI68" s="553"/>
      <c r="DJ68" s="553"/>
      <c r="DK68" s="553"/>
      <c r="DL68" s="553"/>
      <c r="DM68" s="553"/>
      <c r="DN68" s="553"/>
      <c r="DO68" s="553"/>
      <c r="DP68" s="553"/>
      <c r="DQ68" s="553"/>
      <c r="DR68" s="553"/>
      <c r="DS68" s="553"/>
      <c r="DT68" s="553"/>
      <c r="DU68" s="553"/>
      <c r="DV68" s="553"/>
      <c r="DW68" s="614"/>
    </row>
    <row r="69" spans="1:1024" x14ac:dyDescent="0.2">
      <c r="B69" s="545" t="s">
        <v>521</v>
      </c>
      <c r="C69" s="546" t="s">
        <v>522</v>
      </c>
      <c r="D69" s="539"/>
      <c r="E69" s="539"/>
      <c r="F69" s="539"/>
      <c r="G69" s="539"/>
      <c r="H69" s="539"/>
      <c r="I69" s="539"/>
      <c r="J69" s="539"/>
      <c r="K69" s="539"/>
      <c r="L69" s="539"/>
      <c r="M69" s="539"/>
      <c r="N69" s="539"/>
      <c r="O69" s="539"/>
      <c r="P69" s="539"/>
      <c r="Q69" s="539"/>
      <c r="R69" s="541"/>
      <c r="S69" s="613"/>
      <c r="T69" s="541"/>
      <c r="U69" s="613"/>
      <c r="V69" s="539"/>
      <c r="W69" s="539"/>
      <c r="X69" s="537">
        <f t="shared" ref="X69:BC69" si="49">SUMIF($C:$C,"60.1x",X:X)</f>
        <v>0</v>
      </c>
      <c r="Y69" s="537">
        <f t="shared" si="49"/>
        <v>0</v>
      </c>
      <c r="Z69" s="537">
        <f t="shared" si="49"/>
        <v>0</v>
      </c>
      <c r="AA69" s="537">
        <f t="shared" si="49"/>
        <v>0</v>
      </c>
      <c r="AB69" s="537">
        <f t="shared" si="49"/>
        <v>0</v>
      </c>
      <c r="AC69" s="537">
        <f t="shared" si="49"/>
        <v>0</v>
      </c>
      <c r="AD69" s="537">
        <f t="shared" si="49"/>
        <v>0</v>
      </c>
      <c r="AE69" s="537">
        <f t="shared" si="49"/>
        <v>0</v>
      </c>
      <c r="AF69" s="537">
        <f t="shared" si="49"/>
        <v>0</v>
      </c>
      <c r="AG69" s="537">
        <f t="shared" si="49"/>
        <v>0</v>
      </c>
      <c r="AH69" s="537">
        <f t="shared" si="49"/>
        <v>0</v>
      </c>
      <c r="AI69" s="537">
        <f t="shared" si="49"/>
        <v>0</v>
      </c>
      <c r="AJ69" s="537">
        <f t="shared" si="49"/>
        <v>0</v>
      </c>
      <c r="AK69" s="537">
        <f t="shared" si="49"/>
        <v>0</v>
      </c>
      <c r="AL69" s="537">
        <f t="shared" si="49"/>
        <v>0</v>
      </c>
      <c r="AM69" s="537">
        <f t="shared" si="49"/>
        <v>0</v>
      </c>
      <c r="AN69" s="537">
        <f t="shared" si="49"/>
        <v>0</v>
      </c>
      <c r="AO69" s="537">
        <f t="shared" si="49"/>
        <v>0</v>
      </c>
      <c r="AP69" s="537">
        <f t="shared" si="49"/>
        <v>0</v>
      </c>
      <c r="AQ69" s="537">
        <f t="shared" si="49"/>
        <v>0</v>
      </c>
      <c r="AR69" s="537">
        <f t="shared" si="49"/>
        <v>0</v>
      </c>
      <c r="AS69" s="537">
        <f t="shared" si="49"/>
        <v>0</v>
      </c>
      <c r="AT69" s="537">
        <f t="shared" si="49"/>
        <v>0</v>
      </c>
      <c r="AU69" s="537">
        <f t="shared" si="49"/>
        <v>0</v>
      </c>
      <c r="AV69" s="537">
        <f t="shared" si="49"/>
        <v>0</v>
      </c>
      <c r="AW69" s="537">
        <f t="shared" si="49"/>
        <v>0</v>
      </c>
      <c r="AX69" s="537">
        <f t="shared" si="49"/>
        <v>0</v>
      </c>
      <c r="AY69" s="537">
        <f t="shared" si="49"/>
        <v>0</v>
      </c>
      <c r="AZ69" s="537">
        <f t="shared" si="49"/>
        <v>0</v>
      </c>
      <c r="BA69" s="537">
        <f t="shared" si="49"/>
        <v>0</v>
      </c>
      <c r="BB69" s="537">
        <f t="shared" si="49"/>
        <v>0</v>
      </c>
      <c r="BC69" s="537">
        <f t="shared" si="49"/>
        <v>0</v>
      </c>
      <c r="BD69" s="537">
        <f t="shared" ref="BD69:CI69" si="50">SUMIF($C:$C,"60.1x",BD:BD)</f>
        <v>0</v>
      </c>
      <c r="BE69" s="537">
        <f t="shared" si="50"/>
        <v>0</v>
      </c>
      <c r="BF69" s="537">
        <f t="shared" si="50"/>
        <v>0</v>
      </c>
      <c r="BG69" s="537">
        <f t="shared" si="50"/>
        <v>0</v>
      </c>
      <c r="BH69" s="537">
        <f t="shared" si="50"/>
        <v>0</v>
      </c>
      <c r="BI69" s="537">
        <f t="shared" si="50"/>
        <v>0</v>
      </c>
      <c r="BJ69" s="537">
        <f t="shared" si="50"/>
        <v>0</v>
      </c>
      <c r="BK69" s="537">
        <f t="shared" si="50"/>
        <v>0</v>
      </c>
      <c r="BL69" s="537">
        <f t="shared" si="50"/>
        <v>0</v>
      </c>
      <c r="BM69" s="537">
        <f t="shared" si="50"/>
        <v>0</v>
      </c>
      <c r="BN69" s="537">
        <f t="shared" si="50"/>
        <v>0</v>
      </c>
      <c r="BO69" s="537">
        <f t="shared" si="50"/>
        <v>0</v>
      </c>
      <c r="BP69" s="537">
        <f t="shared" si="50"/>
        <v>0</v>
      </c>
      <c r="BQ69" s="537">
        <f t="shared" si="50"/>
        <v>0</v>
      </c>
      <c r="BR69" s="537">
        <f t="shared" si="50"/>
        <v>0</v>
      </c>
      <c r="BS69" s="537">
        <f t="shared" si="50"/>
        <v>0</v>
      </c>
      <c r="BT69" s="537">
        <f t="shared" si="50"/>
        <v>0</v>
      </c>
      <c r="BU69" s="537">
        <f t="shared" si="50"/>
        <v>0</v>
      </c>
      <c r="BV69" s="537">
        <f t="shared" si="50"/>
        <v>0</v>
      </c>
      <c r="BW69" s="537">
        <f t="shared" si="50"/>
        <v>0</v>
      </c>
      <c r="BX69" s="537">
        <f t="shared" si="50"/>
        <v>0</v>
      </c>
      <c r="BY69" s="537">
        <f t="shared" si="50"/>
        <v>0</v>
      </c>
      <c r="BZ69" s="537">
        <f t="shared" si="50"/>
        <v>0</v>
      </c>
      <c r="CA69" s="537">
        <f t="shared" si="50"/>
        <v>0</v>
      </c>
      <c r="CB69" s="537">
        <f t="shared" si="50"/>
        <v>0</v>
      </c>
      <c r="CC69" s="537">
        <f t="shared" si="50"/>
        <v>0</v>
      </c>
      <c r="CD69" s="537">
        <f t="shared" si="50"/>
        <v>0</v>
      </c>
      <c r="CE69" s="537">
        <f t="shared" si="50"/>
        <v>0</v>
      </c>
      <c r="CF69" s="537">
        <f t="shared" si="50"/>
        <v>0</v>
      </c>
      <c r="CG69" s="537">
        <f t="shared" si="50"/>
        <v>0</v>
      </c>
      <c r="CH69" s="537">
        <f t="shared" si="50"/>
        <v>0</v>
      </c>
      <c r="CI69" s="537">
        <f t="shared" si="50"/>
        <v>0</v>
      </c>
      <c r="CJ69" s="537">
        <f t="shared" ref="CJ69:DO69" si="51">SUMIF($C:$C,"60.1x",CJ:CJ)</f>
        <v>0</v>
      </c>
      <c r="CK69" s="537">
        <f t="shared" si="51"/>
        <v>0</v>
      </c>
      <c r="CL69" s="537">
        <f t="shared" si="51"/>
        <v>0</v>
      </c>
      <c r="CM69" s="537">
        <f t="shared" si="51"/>
        <v>0</v>
      </c>
      <c r="CN69" s="537">
        <f t="shared" si="51"/>
        <v>0</v>
      </c>
      <c r="CO69" s="537">
        <f t="shared" si="51"/>
        <v>0</v>
      </c>
      <c r="CP69" s="537">
        <f t="shared" si="51"/>
        <v>0</v>
      </c>
      <c r="CQ69" s="537">
        <f t="shared" si="51"/>
        <v>0</v>
      </c>
      <c r="CR69" s="537">
        <f t="shared" si="51"/>
        <v>0</v>
      </c>
      <c r="CS69" s="537">
        <f t="shared" si="51"/>
        <v>0</v>
      </c>
      <c r="CT69" s="537">
        <f t="shared" si="51"/>
        <v>0</v>
      </c>
      <c r="CU69" s="537">
        <f t="shared" si="51"/>
        <v>0</v>
      </c>
      <c r="CV69" s="537">
        <f t="shared" si="51"/>
        <v>0</v>
      </c>
      <c r="CW69" s="537">
        <f t="shared" si="51"/>
        <v>0</v>
      </c>
      <c r="CX69" s="537">
        <f t="shared" si="51"/>
        <v>0</v>
      </c>
      <c r="CY69" s="552">
        <f t="shared" si="51"/>
        <v>0</v>
      </c>
      <c r="CZ69" s="553">
        <f t="shared" si="51"/>
        <v>0</v>
      </c>
      <c r="DA69" s="553">
        <f t="shared" si="51"/>
        <v>0</v>
      </c>
      <c r="DB69" s="553">
        <f t="shared" si="51"/>
        <v>0</v>
      </c>
      <c r="DC69" s="553">
        <f t="shared" si="51"/>
        <v>0</v>
      </c>
      <c r="DD69" s="553">
        <f t="shared" si="51"/>
        <v>0</v>
      </c>
      <c r="DE69" s="553">
        <f t="shared" si="51"/>
        <v>0</v>
      </c>
      <c r="DF69" s="553">
        <f t="shared" si="51"/>
        <v>0</v>
      </c>
      <c r="DG69" s="553">
        <f t="shared" si="51"/>
        <v>0</v>
      </c>
      <c r="DH69" s="553">
        <f t="shared" si="51"/>
        <v>0</v>
      </c>
      <c r="DI69" s="553">
        <f t="shared" si="51"/>
        <v>0</v>
      </c>
      <c r="DJ69" s="553">
        <f t="shared" si="51"/>
        <v>0</v>
      </c>
      <c r="DK69" s="553">
        <f t="shared" si="51"/>
        <v>0</v>
      </c>
      <c r="DL69" s="553">
        <f t="shared" si="51"/>
        <v>0</v>
      </c>
      <c r="DM69" s="553">
        <f t="shared" si="51"/>
        <v>0</v>
      </c>
      <c r="DN69" s="553">
        <f t="shared" si="51"/>
        <v>0</v>
      </c>
      <c r="DO69" s="553">
        <f t="shared" si="51"/>
        <v>0</v>
      </c>
      <c r="DP69" s="553">
        <f t="shared" ref="DP69:DW69" si="52">SUMIF($C:$C,"60.1x",DP:DP)</f>
        <v>0</v>
      </c>
      <c r="DQ69" s="553">
        <f t="shared" si="52"/>
        <v>0</v>
      </c>
      <c r="DR69" s="553">
        <f t="shared" si="52"/>
        <v>0</v>
      </c>
      <c r="DS69" s="553">
        <f t="shared" si="52"/>
        <v>0</v>
      </c>
      <c r="DT69" s="553">
        <f t="shared" si="52"/>
        <v>0</v>
      </c>
      <c r="DU69" s="553">
        <f t="shared" si="52"/>
        <v>0</v>
      </c>
      <c r="DV69" s="553">
        <f t="shared" si="52"/>
        <v>0</v>
      </c>
      <c r="DW69" s="614">
        <f t="shared" si="52"/>
        <v>0</v>
      </c>
    </row>
    <row r="70" spans="1:1024" x14ac:dyDescent="0.2">
      <c r="B70" s="545" t="s">
        <v>523</v>
      </c>
      <c r="C70" s="546" t="s">
        <v>524</v>
      </c>
      <c r="D70" s="539"/>
      <c r="E70" s="539"/>
      <c r="F70" s="539"/>
      <c r="G70" s="539"/>
      <c r="H70" s="539"/>
      <c r="I70" s="539"/>
      <c r="J70" s="539"/>
      <c r="K70" s="539"/>
      <c r="L70" s="539"/>
      <c r="M70" s="539"/>
      <c r="N70" s="539"/>
      <c r="O70" s="539"/>
      <c r="P70" s="539"/>
      <c r="Q70" s="539"/>
      <c r="R70" s="541"/>
      <c r="S70" s="613"/>
      <c r="T70" s="541"/>
      <c r="U70" s="613"/>
      <c r="V70" s="539"/>
      <c r="W70" s="539"/>
      <c r="X70" s="537">
        <f t="shared" ref="X70:BC70" si="53">SUMIF($C:$C,"60.2x",X:X)</f>
        <v>0</v>
      </c>
      <c r="Y70" s="537">
        <f t="shared" si="53"/>
        <v>0</v>
      </c>
      <c r="Z70" s="537">
        <f t="shared" si="53"/>
        <v>0</v>
      </c>
      <c r="AA70" s="537">
        <f t="shared" si="53"/>
        <v>0</v>
      </c>
      <c r="AB70" s="537">
        <f t="shared" si="53"/>
        <v>0</v>
      </c>
      <c r="AC70" s="537">
        <f t="shared" si="53"/>
        <v>0</v>
      </c>
      <c r="AD70" s="537">
        <f t="shared" si="53"/>
        <v>0</v>
      </c>
      <c r="AE70" s="537">
        <f t="shared" si="53"/>
        <v>0</v>
      </c>
      <c r="AF70" s="537">
        <f t="shared" si="53"/>
        <v>0</v>
      </c>
      <c r="AG70" s="537">
        <f t="shared" si="53"/>
        <v>0</v>
      </c>
      <c r="AH70" s="537">
        <f t="shared" si="53"/>
        <v>0</v>
      </c>
      <c r="AI70" s="537">
        <f t="shared" si="53"/>
        <v>0</v>
      </c>
      <c r="AJ70" s="537">
        <f t="shared" si="53"/>
        <v>0</v>
      </c>
      <c r="AK70" s="537">
        <f t="shared" si="53"/>
        <v>0</v>
      </c>
      <c r="AL70" s="537">
        <f t="shared" si="53"/>
        <v>0</v>
      </c>
      <c r="AM70" s="537">
        <f t="shared" si="53"/>
        <v>0</v>
      </c>
      <c r="AN70" s="537">
        <f t="shared" si="53"/>
        <v>0</v>
      </c>
      <c r="AO70" s="537">
        <f t="shared" si="53"/>
        <v>0</v>
      </c>
      <c r="AP70" s="537">
        <f t="shared" si="53"/>
        <v>0</v>
      </c>
      <c r="AQ70" s="537">
        <f t="shared" si="53"/>
        <v>0</v>
      </c>
      <c r="AR70" s="537">
        <f t="shared" si="53"/>
        <v>0</v>
      </c>
      <c r="AS70" s="537">
        <f t="shared" si="53"/>
        <v>0</v>
      </c>
      <c r="AT70" s="537">
        <f t="shared" si="53"/>
        <v>0</v>
      </c>
      <c r="AU70" s="537">
        <f t="shared" si="53"/>
        <v>0</v>
      </c>
      <c r="AV70" s="537">
        <f t="shared" si="53"/>
        <v>0</v>
      </c>
      <c r="AW70" s="537">
        <f t="shared" si="53"/>
        <v>0</v>
      </c>
      <c r="AX70" s="537">
        <f t="shared" si="53"/>
        <v>0</v>
      </c>
      <c r="AY70" s="537">
        <f t="shared" si="53"/>
        <v>0</v>
      </c>
      <c r="AZ70" s="537">
        <f t="shared" si="53"/>
        <v>0</v>
      </c>
      <c r="BA70" s="537">
        <f t="shared" si="53"/>
        <v>0</v>
      </c>
      <c r="BB70" s="537">
        <f t="shared" si="53"/>
        <v>0</v>
      </c>
      <c r="BC70" s="537">
        <f t="shared" si="53"/>
        <v>0</v>
      </c>
      <c r="BD70" s="537">
        <f t="shared" ref="BD70:CI70" si="54">SUMIF($C:$C,"60.2x",BD:BD)</f>
        <v>0</v>
      </c>
      <c r="BE70" s="537">
        <f t="shared" si="54"/>
        <v>0</v>
      </c>
      <c r="BF70" s="537">
        <f t="shared" si="54"/>
        <v>0</v>
      </c>
      <c r="BG70" s="537">
        <f t="shared" si="54"/>
        <v>0</v>
      </c>
      <c r="BH70" s="537">
        <f t="shared" si="54"/>
        <v>0</v>
      </c>
      <c r="BI70" s="537">
        <f t="shared" si="54"/>
        <v>0</v>
      </c>
      <c r="BJ70" s="537">
        <f t="shared" si="54"/>
        <v>0</v>
      </c>
      <c r="BK70" s="537">
        <f t="shared" si="54"/>
        <v>0</v>
      </c>
      <c r="BL70" s="537">
        <f t="shared" si="54"/>
        <v>0</v>
      </c>
      <c r="BM70" s="537">
        <f t="shared" si="54"/>
        <v>0</v>
      </c>
      <c r="BN70" s="537">
        <f t="shared" si="54"/>
        <v>0</v>
      </c>
      <c r="BO70" s="537">
        <f t="shared" si="54"/>
        <v>0</v>
      </c>
      <c r="BP70" s="537">
        <f t="shared" si="54"/>
        <v>0</v>
      </c>
      <c r="BQ70" s="537">
        <f t="shared" si="54"/>
        <v>0</v>
      </c>
      <c r="BR70" s="537">
        <f t="shared" si="54"/>
        <v>0</v>
      </c>
      <c r="BS70" s="537">
        <f t="shared" si="54"/>
        <v>0</v>
      </c>
      <c r="BT70" s="537">
        <f t="shared" si="54"/>
        <v>0</v>
      </c>
      <c r="BU70" s="537">
        <f t="shared" si="54"/>
        <v>0</v>
      </c>
      <c r="BV70" s="537">
        <f t="shared" si="54"/>
        <v>0</v>
      </c>
      <c r="BW70" s="537">
        <f t="shared" si="54"/>
        <v>0</v>
      </c>
      <c r="BX70" s="537">
        <f t="shared" si="54"/>
        <v>0</v>
      </c>
      <c r="BY70" s="537">
        <f t="shared" si="54"/>
        <v>0</v>
      </c>
      <c r="BZ70" s="537">
        <f t="shared" si="54"/>
        <v>0</v>
      </c>
      <c r="CA70" s="537">
        <f t="shared" si="54"/>
        <v>0</v>
      </c>
      <c r="CB70" s="537">
        <f t="shared" si="54"/>
        <v>0</v>
      </c>
      <c r="CC70" s="537">
        <f t="shared" si="54"/>
        <v>0</v>
      </c>
      <c r="CD70" s="537">
        <f t="shared" si="54"/>
        <v>0</v>
      </c>
      <c r="CE70" s="537">
        <f t="shared" si="54"/>
        <v>0</v>
      </c>
      <c r="CF70" s="537">
        <f t="shared" si="54"/>
        <v>0</v>
      </c>
      <c r="CG70" s="537">
        <f t="shared" si="54"/>
        <v>0</v>
      </c>
      <c r="CH70" s="537">
        <f t="shared" si="54"/>
        <v>0</v>
      </c>
      <c r="CI70" s="537">
        <f t="shared" si="54"/>
        <v>0</v>
      </c>
      <c r="CJ70" s="537">
        <f t="shared" ref="CJ70:DO70" si="55">SUMIF($C:$C,"60.2x",CJ:CJ)</f>
        <v>0</v>
      </c>
      <c r="CK70" s="537">
        <f t="shared" si="55"/>
        <v>0</v>
      </c>
      <c r="CL70" s="537">
        <f t="shared" si="55"/>
        <v>0</v>
      </c>
      <c r="CM70" s="537">
        <f t="shared" si="55"/>
        <v>0</v>
      </c>
      <c r="CN70" s="537">
        <f t="shared" si="55"/>
        <v>0</v>
      </c>
      <c r="CO70" s="537">
        <f t="shared" si="55"/>
        <v>0</v>
      </c>
      <c r="CP70" s="537">
        <f t="shared" si="55"/>
        <v>0</v>
      </c>
      <c r="CQ70" s="537">
        <f t="shared" si="55"/>
        <v>0</v>
      </c>
      <c r="CR70" s="537">
        <f t="shared" si="55"/>
        <v>0</v>
      </c>
      <c r="CS70" s="537">
        <f t="shared" si="55"/>
        <v>0</v>
      </c>
      <c r="CT70" s="537">
        <f t="shared" si="55"/>
        <v>0</v>
      </c>
      <c r="CU70" s="537">
        <f t="shared" si="55"/>
        <v>0</v>
      </c>
      <c r="CV70" s="537">
        <f t="shared" si="55"/>
        <v>0</v>
      </c>
      <c r="CW70" s="537">
        <f t="shared" si="55"/>
        <v>0</v>
      </c>
      <c r="CX70" s="537">
        <f t="shared" si="55"/>
        <v>0</v>
      </c>
      <c r="CY70" s="552">
        <f t="shared" si="55"/>
        <v>0</v>
      </c>
      <c r="CZ70" s="553">
        <f t="shared" si="55"/>
        <v>0</v>
      </c>
      <c r="DA70" s="553">
        <f t="shared" si="55"/>
        <v>0</v>
      </c>
      <c r="DB70" s="553">
        <f t="shared" si="55"/>
        <v>0</v>
      </c>
      <c r="DC70" s="553">
        <f t="shared" si="55"/>
        <v>0</v>
      </c>
      <c r="DD70" s="553">
        <f t="shared" si="55"/>
        <v>0</v>
      </c>
      <c r="DE70" s="553">
        <f t="shared" si="55"/>
        <v>0</v>
      </c>
      <c r="DF70" s="553">
        <f t="shared" si="55"/>
        <v>0</v>
      </c>
      <c r="DG70" s="553">
        <f t="shared" si="55"/>
        <v>0</v>
      </c>
      <c r="DH70" s="553">
        <f t="shared" si="55"/>
        <v>0</v>
      </c>
      <c r="DI70" s="553">
        <f t="shared" si="55"/>
        <v>0</v>
      </c>
      <c r="DJ70" s="553">
        <f t="shared" si="55"/>
        <v>0</v>
      </c>
      <c r="DK70" s="553">
        <f t="shared" si="55"/>
        <v>0</v>
      </c>
      <c r="DL70" s="553">
        <f t="shared" si="55"/>
        <v>0</v>
      </c>
      <c r="DM70" s="553">
        <f t="shared" si="55"/>
        <v>0</v>
      </c>
      <c r="DN70" s="553">
        <f t="shared" si="55"/>
        <v>0</v>
      </c>
      <c r="DO70" s="553">
        <f t="shared" si="55"/>
        <v>0</v>
      </c>
      <c r="DP70" s="553">
        <f t="shared" ref="DP70:DW70" si="56">SUMIF($C:$C,"60.2x",DP:DP)</f>
        <v>0</v>
      </c>
      <c r="DQ70" s="553">
        <f t="shared" si="56"/>
        <v>0</v>
      </c>
      <c r="DR70" s="553">
        <f t="shared" si="56"/>
        <v>0</v>
      </c>
      <c r="DS70" s="553">
        <f t="shared" si="56"/>
        <v>0</v>
      </c>
      <c r="DT70" s="553">
        <f t="shared" si="56"/>
        <v>0</v>
      </c>
      <c r="DU70" s="553">
        <f t="shared" si="56"/>
        <v>0</v>
      </c>
      <c r="DV70" s="553">
        <f t="shared" si="56"/>
        <v>0</v>
      </c>
      <c r="DW70" s="614">
        <f t="shared" si="56"/>
        <v>0</v>
      </c>
    </row>
    <row r="71" spans="1:1024" ht="15.75" x14ac:dyDescent="0.25">
      <c r="B71" s="615" t="s">
        <v>525</v>
      </c>
      <c r="C71" s="616" t="s">
        <v>526</v>
      </c>
      <c r="D71" s="539"/>
      <c r="E71" s="539"/>
      <c r="F71" s="539"/>
      <c r="G71" s="539"/>
      <c r="H71" s="539"/>
      <c r="I71" s="539"/>
      <c r="J71" s="539"/>
      <c r="K71" s="539"/>
      <c r="L71" s="539"/>
      <c r="M71" s="539"/>
      <c r="N71" s="539"/>
      <c r="O71" s="539"/>
      <c r="P71" s="539"/>
      <c r="Q71" s="539"/>
      <c r="R71" s="541"/>
      <c r="S71" s="613"/>
      <c r="T71" s="541"/>
      <c r="U71" s="617"/>
      <c r="V71" s="537"/>
      <c r="W71" s="537"/>
      <c r="X71" s="620"/>
      <c r="Y71" s="620"/>
      <c r="Z71" s="620"/>
      <c r="AA71" s="620"/>
      <c r="AB71" s="620"/>
      <c r="AC71" s="620"/>
      <c r="AD71" s="620"/>
      <c r="AE71" s="620"/>
      <c r="AF71" s="620"/>
      <c r="AG71" s="620"/>
      <c r="AH71" s="620"/>
      <c r="AI71" s="620"/>
      <c r="AJ71" s="620"/>
      <c r="AK71" s="620"/>
      <c r="AL71" s="620"/>
      <c r="AM71" s="620"/>
      <c r="AN71" s="620"/>
      <c r="AO71" s="620"/>
      <c r="AP71" s="620"/>
      <c r="AQ71" s="620"/>
      <c r="AR71" s="620"/>
      <c r="AS71" s="620"/>
      <c r="AT71" s="620"/>
      <c r="AU71" s="620"/>
      <c r="AV71" s="620"/>
      <c r="AW71" s="620"/>
      <c r="AX71" s="620"/>
      <c r="AY71" s="620"/>
      <c r="AZ71" s="620"/>
      <c r="BA71" s="620"/>
      <c r="BB71" s="620"/>
      <c r="BC71" s="620"/>
      <c r="BD71" s="620"/>
      <c r="BE71" s="620"/>
      <c r="BF71" s="620"/>
      <c r="BG71" s="620"/>
      <c r="BH71" s="620"/>
      <c r="BI71" s="620"/>
      <c r="BJ71" s="620"/>
      <c r="BK71" s="620"/>
      <c r="BL71" s="620"/>
      <c r="BM71" s="620"/>
      <c r="BN71" s="620"/>
      <c r="BO71" s="620"/>
      <c r="BP71" s="620"/>
      <c r="BQ71" s="620"/>
      <c r="BR71" s="620"/>
      <c r="BS71" s="620"/>
      <c r="BT71" s="620"/>
      <c r="BU71" s="620"/>
      <c r="BV71" s="620"/>
      <c r="BW71" s="620"/>
      <c r="BX71" s="620"/>
      <c r="BY71" s="620"/>
      <c r="BZ71" s="620"/>
      <c r="CA71" s="620"/>
      <c r="CB71" s="620"/>
      <c r="CC71" s="620"/>
      <c r="CD71" s="620"/>
      <c r="CE71" s="620"/>
      <c r="CF71" s="620"/>
      <c r="CG71" s="620"/>
      <c r="CH71" s="620"/>
      <c r="CI71" s="620"/>
      <c r="CJ71" s="620"/>
      <c r="CK71" s="620"/>
      <c r="CL71" s="620"/>
      <c r="CM71" s="620"/>
      <c r="CN71" s="620"/>
      <c r="CO71" s="620"/>
      <c r="CP71" s="620"/>
      <c r="CQ71" s="620"/>
      <c r="CR71" s="620"/>
      <c r="CS71" s="620"/>
      <c r="CT71" s="620"/>
      <c r="CU71" s="620"/>
      <c r="CV71" s="620"/>
      <c r="CW71" s="620"/>
      <c r="CX71" s="620"/>
      <c r="CY71" s="621"/>
      <c r="CZ71" s="622"/>
      <c r="DA71" s="622"/>
      <c r="DB71" s="622"/>
      <c r="DC71" s="622"/>
      <c r="DD71" s="622"/>
      <c r="DE71" s="622"/>
      <c r="DF71" s="622"/>
      <c r="DG71" s="622"/>
      <c r="DH71" s="622"/>
      <c r="DI71" s="622"/>
      <c r="DJ71" s="622"/>
      <c r="DK71" s="622"/>
      <c r="DL71" s="622"/>
      <c r="DM71" s="622"/>
      <c r="DN71" s="622"/>
      <c r="DO71" s="622"/>
      <c r="DP71" s="622"/>
      <c r="DQ71" s="622"/>
      <c r="DR71" s="622"/>
      <c r="DS71" s="622"/>
      <c r="DT71" s="622"/>
      <c r="DU71" s="622"/>
      <c r="DV71" s="622"/>
      <c r="DW71" s="623"/>
    </row>
    <row r="72" spans="1:1024" x14ac:dyDescent="0.2">
      <c r="B72" s="624" t="s">
        <v>527</v>
      </c>
      <c r="C72" s="625" t="s">
        <v>532</v>
      </c>
      <c r="D72" s="539"/>
      <c r="E72" s="539"/>
      <c r="F72" s="539"/>
      <c r="G72" s="539"/>
      <c r="H72" s="539"/>
      <c r="I72" s="539"/>
      <c r="J72" s="539"/>
      <c r="K72" s="539"/>
      <c r="L72" s="539"/>
      <c r="M72" s="539"/>
      <c r="N72" s="539"/>
      <c r="O72" s="539"/>
      <c r="P72" s="539"/>
      <c r="Q72" s="539"/>
      <c r="R72" s="541"/>
      <c r="S72" s="613"/>
      <c r="T72" s="541"/>
      <c r="U72" s="613"/>
      <c r="V72" s="539"/>
      <c r="W72" s="539"/>
      <c r="X72" s="537">
        <f t="shared" ref="X72:BC72" si="57">SUMIF($C:$C,"61.1x",X:X)</f>
        <v>0</v>
      </c>
      <c r="Y72" s="537">
        <f t="shared" si="57"/>
        <v>0</v>
      </c>
      <c r="Z72" s="537">
        <f t="shared" si="57"/>
        <v>0</v>
      </c>
      <c r="AA72" s="537">
        <f t="shared" si="57"/>
        <v>0</v>
      </c>
      <c r="AB72" s="537">
        <f t="shared" si="57"/>
        <v>0</v>
      </c>
      <c r="AC72" s="537">
        <f t="shared" si="57"/>
        <v>0</v>
      </c>
      <c r="AD72" s="537">
        <f t="shared" si="57"/>
        <v>0</v>
      </c>
      <c r="AE72" s="537">
        <f t="shared" si="57"/>
        <v>0</v>
      </c>
      <c r="AF72" s="537">
        <f t="shared" si="57"/>
        <v>0</v>
      </c>
      <c r="AG72" s="537">
        <f t="shared" si="57"/>
        <v>0</v>
      </c>
      <c r="AH72" s="537">
        <f t="shared" si="57"/>
        <v>0</v>
      </c>
      <c r="AI72" s="537">
        <f t="shared" si="57"/>
        <v>0</v>
      </c>
      <c r="AJ72" s="537">
        <f t="shared" si="57"/>
        <v>0</v>
      </c>
      <c r="AK72" s="537">
        <f t="shared" si="57"/>
        <v>0</v>
      </c>
      <c r="AL72" s="537">
        <f t="shared" si="57"/>
        <v>0</v>
      </c>
      <c r="AM72" s="537">
        <f t="shared" si="57"/>
        <v>0</v>
      </c>
      <c r="AN72" s="537">
        <f t="shared" si="57"/>
        <v>0</v>
      </c>
      <c r="AO72" s="537">
        <f t="shared" si="57"/>
        <v>0</v>
      </c>
      <c r="AP72" s="537">
        <f t="shared" si="57"/>
        <v>0</v>
      </c>
      <c r="AQ72" s="537">
        <f t="shared" si="57"/>
        <v>0</v>
      </c>
      <c r="AR72" s="537">
        <f t="shared" si="57"/>
        <v>0</v>
      </c>
      <c r="AS72" s="537">
        <f t="shared" si="57"/>
        <v>0</v>
      </c>
      <c r="AT72" s="537">
        <f t="shared" si="57"/>
        <v>0</v>
      </c>
      <c r="AU72" s="537">
        <f t="shared" si="57"/>
        <v>0</v>
      </c>
      <c r="AV72" s="537">
        <f t="shared" si="57"/>
        <v>0</v>
      </c>
      <c r="AW72" s="537">
        <f t="shared" si="57"/>
        <v>0</v>
      </c>
      <c r="AX72" s="537">
        <f t="shared" si="57"/>
        <v>0</v>
      </c>
      <c r="AY72" s="537">
        <f t="shared" si="57"/>
        <v>0</v>
      </c>
      <c r="AZ72" s="537">
        <f t="shared" si="57"/>
        <v>0</v>
      </c>
      <c r="BA72" s="537">
        <f t="shared" si="57"/>
        <v>0</v>
      </c>
      <c r="BB72" s="537">
        <f t="shared" si="57"/>
        <v>0</v>
      </c>
      <c r="BC72" s="537">
        <f t="shared" si="57"/>
        <v>0</v>
      </c>
      <c r="BD72" s="537">
        <f t="shared" ref="BD72:CI72" si="58">SUMIF($C:$C,"61.1x",BD:BD)</f>
        <v>0</v>
      </c>
      <c r="BE72" s="537">
        <f t="shared" si="58"/>
        <v>0</v>
      </c>
      <c r="BF72" s="537">
        <f t="shared" si="58"/>
        <v>0</v>
      </c>
      <c r="BG72" s="537">
        <f t="shared" si="58"/>
        <v>0</v>
      </c>
      <c r="BH72" s="537">
        <f t="shared" si="58"/>
        <v>0</v>
      </c>
      <c r="BI72" s="537">
        <f t="shared" si="58"/>
        <v>0</v>
      </c>
      <c r="BJ72" s="537">
        <f t="shared" si="58"/>
        <v>0</v>
      </c>
      <c r="BK72" s="537">
        <f t="shared" si="58"/>
        <v>0</v>
      </c>
      <c r="BL72" s="537">
        <f t="shared" si="58"/>
        <v>0</v>
      </c>
      <c r="BM72" s="537">
        <f t="shared" si="58"/>
        <v>0</v>
      </c>
      <c r="BN72" s="537">
        <f t="shared" si="58"/>
        <v>0</v>
      </c>
      <c r="BO72" s="537">
        <f t="shared" si="58"/>
        <v>0</v>
      </c>
      <c r="BP72" s="537">
        <f t="shared" si="58"/>
        <v>0</v>
      </c>
      <c r="BQ72" s="537">
        <f t="shared" si="58"/>
        <v>0</v>
      </c>
      <c r="BR72" s="537">
        <f t="shared" si="58"/>
        <v>0</v>
      </c>
      <c r="BS72" s="537">
        <f t="shared" si="58"/>
        <v>0</v>
      </c>
      <c r="BT72" s="537">
        <f t="shared" si="58"/>
        <v>0</v>
      </c>
      <c r="BU72" s="537">
        <f t="shared" si="58"/>
        <v>0</v>
      </c>
      <c r="BV72" s="537">
        <f t="shared" si="58"/>
        <v>0</v>
      </c>
      <c r="BW72" s="537">
        <f t="shared" si="58"/>
        <v>0</v>
      </c>
      <c r="BX72" s="537">
        <f t="shared" si="58"/>
        <v>0</v>
      </c>
      <c r="BY72" s="537">
        <f t="shared" si="58"/>
        <v>0</v>
      </c>
      <c r="BZ72" s="537">
        <f t="shared" si="58"/>
        <v>0</v>
      </c>
      <c r="CA72" s="537">
        <f t="shared" si="58"/>
        <v>0</v>
      </c>
      <c r="CB72" s="537">
        <f t="shared" si="58"/>
        <v>0</v>
      </c>
      <c r="CC72" s="537">
        <f t="shared" si="58"/>
        <v>0</v>
      </c>
      <c r="CD72" s="537">
        <f t="shared" si="58"/>
        <v>0</v>
      </c>
      <c r="CE72" s="537">
        <f t="shared" si="58"/>
        <v>0</v>
      </c>
      <c r="CF72" s="537">
        <f t="shared" si="58"/>
        <v>0</v>
      </c>
      <c r="CG72" s="537">
        <f t="shared" si="58"/>
        <v>0</v>
      </c>
      <c r="CH72" s="537">
        <f t="shared" si="58"/>
        <v>0</v>
      </c>
      <c r="CI72" s="537">
        <f t="shared" si="58"/>
        <v>0</v>
      </c>
      <c r="CJ72" s="537">
        <f t="shared" ref="CJ72:DO72" si="59">SUMIF($C:$C,"61.1x",CJ:CJ)</f>
        <v>0</v>
      </c>
      <c r="CK72" s="537">
        <f t="shared" si="59"/>
        <v>0</v>
      </c>
      <c r="CL72" s="537">
        <f t="shared" si="59"/>
        <v>0</v>
      </c>
      <c r="CM72" s="537">
        <f t="shared" si="59"/>
        <v>0</v>
      </c>
      <c r="CN72" s="537">
        <f t="shared" si="59"/>
        <v>0</v>
      </c>
      <c r="CO72" s="537">
        <f t="shared" si="59"/>
        <v>0</v>
      </c>
      <c r="CP72" s="537">
        <f t="shared" si="59"/>
        <v>0</v>
      </c>
      <c r="CQ72" s="537">
        <f t="shared" si="59"/>
        <v>0</v>
      </c>
      <c r="CR72" s="537">
        <f t="shared" si="59"/>
        <v>0</v>
      </c>
      <c r="CS72" s="537">
        <f t="shared" si="59"/>
        <v>0</v>
      </c>
      <c r="CT72" s="537">
        <f t="shared" si="59"/>
        <v>0</v>
      </c>
      <c r="CU72" s="537">
        <f t="shared" si="59"/>
        <v>0</v>
      </c>
      <c r="CV72" s="537">
        <f t="shared" si="59"/>
        <v>0</v>
      </c>
      <c r="CW72" s="537">
        <f t="shared" si="59"/>
        <v>0</v>
      </c>
      <c r="CX72" s="537">
        <f t="shared" si="59"/>
        <v>0</v>
      </c>
      <c r="CY72" s="552">
        <f t="shared" si="59"/>
        <v>0</v>
      </c>
      <c r="CZ72" s="553">
        <f t="shared" si="59"/>
        <v>0</v>
      </c>
      <c r="DA72" s="553">
        <f t="shared" si="59"/>
        <v>0</v>
      </c>
      <c r="DB72" s="553">
        <f t="shared" si="59"/>
        <v>0</v>
      </c>
      <c r="DC72" s="553">
        <f t="shared" si="59"/>
        <v>0</v>
      </c>
      <c r="DD72" s="553">
        <f t="shared" si="59"/>
        <v>0</v>
      </c>
      <c r="DE72" s="553">
        <f t="shared" si="59"/>
        <v>0</v>
      </c>
      <c r="DF72" s="553">
        <f t="shared" si="59"/>
        <v>0</v>
      </c>
      <c r="DG72" s="553">
        <f t="shared" si="59"/>
        <v>0</v>
      </c>
      <c r="DH72" s="553">
        <f t="shared" si="59"/>
        <v>0</v>
      </c>
      <c r="DI72" s="553">
        <f t="shared" si="59"/>
        <v>0</v>
      </c>
      <c r="DJ72" s="553">
        <f t="shared" si="59"/>
        <v>0</v>
      </c>
      <c r="DK72" s="553">
        <f t="shared" si="59"/>
        <v>0</v>
      </c>
      <c r="DL72" s="553">
        <f t="shared" si="59"/>
        <v>0</v>
      </c>
      <c r="DM72" s="553">
        <f t="shared" si="59"/>
        <v>0</v>
      </c>
      <c r="DN72" s="553">
        <f t="shared" si="59"/>
        <v>0</v>
      </c>
      <c r="DO72" s="553">
        <f t="shared" si="59"/>
        <v>0</v>
      </c>
      <c r="DP72" s="553">
        <f t="shared" ref="DP72:DW72" si="60">SUMIF($C:$C,"61.1x",DP:DP)</f>
        <v>0</v>
      </c>
      <c r="DQ72" s="553">
        <f t="shared" si="60"/>
        <v>0</v>
      </c>
      <c r="DR72" s="553">
        <f t="shared" si="60"/>
        <v>0</v>
      </c>
      <c r="DS72" s="553">
        <f t="shared" si="60"/>
        <v>0</v>
      </c>
      <c r="DT72" s="553">
        <f t="shared" si="60"/>
        <v>0</v>
      </c>
      <c r="DU72" s="553">
        <f t="shared" si="60"/>
        <v>0</v>
      </c>
      <c r="DV72" s="553">
        <f t="shared" si="60"/>
        <v>0</v>
      </c>
      <c r="DW72" s="614">
        <f t="shared" si="60"/>
        <v>0</v>
      </c>
    </row>
    <row r="73" spans="1:1024" x14ac:dyDescent="0.2">
      <c r="B73" s="624" t="s">
        <v>529</v>
      </c>
      <c r="C73" s="625" t="s">
        <v>534</v>
      </c>
      <c r="D73" s="539"/>
      <c r="E73" s="539"/>
      <c r="F73" s="539"/>
      <c r="G73" s="539"/>
      <c r="H73" s="539"/>
      <c r="I73" s="539"/>
      <c r="J73" s="539"/>
      <c r="K73" s="539"/>
      <c r="L73" s="539"/>
      <c r="M73" s="539"/>
      <c r="N73" s="539"/>
      <c r="O73" s="539"/>
      <c r="P73" s="539"/>
      <c r="Q73" s="539"/>
      <c r="R73" s="541"/>
      <c r="S73" s="613"/>
      <c r="T73" s="541"/>
      <c r="U73" s="613"/>
      <c r="V73" s="539"/>
      <c r="W73" s="539"/>
      <c r="X73" s="537">
        <f t="shared" ref="X73:BC73" si="61">SUMIF($C:$C,"61.2x",X:X)</f>
        <v>0</v>
      </c>
      <c r="Y73" s="537">
        <f t="shared" si="61"/>
        <v>0</v>
      </c>
      <c r="Z73" s="537">
        <f t="shared" si="61"/>
        <v>0</v>
      </c>
      <c r="AA73" s="537">
        <f t="shared" si="61"/>
        <v>0</v>
      </c>
      <c r="AB73" s="537">
        <f t="shared" si="61"/>
        <v>0</v>
      </c>
      <c r="AC73" s="537">
        <f t="shared" si="61"/>
        <v>0</v>
      </c>
      <c r="AD73" s="537">
        <f t="shared" si="61"/>
        <v>0</v>
      </c>
      <c r="AE73" s="537">
        <f t="shared" si="61"/>
        <v>0</v>
      </c>
      <c r="AF73" s="537">
        <f t="shared" si="61"/>
        <v>0</v>
      </c>
      <c r="AG73" s="537">
        <f t="shared" si="61"/>
        <v>0</v>
      </c>
      <c r="AH73" s="537">
        <f t="shared" si="61"/>
        <v>0</v>
      </c>
      <c r="AI73" s="537">
        <f t="shared" si="61"/>
        <v>0</v>
      </c>
      <c r="AJ73" s="537">
        <f t="shared" si="61"/>
        <v>0</v>
      </c>
      <c r="AK73" s="537">
        <f t="shared" si="61"/>
        <v>0</v>
      </c>
      <c r="AL73" s="537">
        <f t="shared" si="61"/>
        <v>0</v>
      </c>
      <c r="AM73" s="537">
        <f t="shared" si="61"/>
        <v>0</v>
      </c>
      <c r="AN73" s="537">
        <f t="shared" si="61"/>
        <v>0</v>
      </c>
      <c r="AO73" s="537">
        <f t="shared" si="61"/>
        <v>0</v>
      </c>
      <c r="AP73" s="537">
        <f t="shared" si="61"/>
        <v>0</v>
      </c>
      <c r="AQ73" s="537">
        <f t="shared" si="61"/>
        <v>0</v>
      </c>
      <c r="AR73" s="537">
        <f t="shared" si="61"/>
        <v>0</v>
      </c>
      <c r="AS73" s="537">
        <f t="shared" si="61"/>
        <v>0</v>
      </c>
      <c r="AT73" s="537">
        <f t="shared" si="61"/>
        <v>0</v>
      </c>
      <c r="AU73" s="537">
        <f t="shared" si="61"/>
        <v>0</v>
      </c>
      <c r="AV73" s="537">
        <f t="shared" si="61"/>
        <v>0</v>
      </c>
      <c r="AW73" s="537">
        <f t="shared" si="61"/>
        <v>0</v>
      </c>
      <c r="AX73" s="537">
        <f t="shared" si="61"/>
        <v>0</v>
      </c>
      <c r="AY73" s="537">
        <f t="shared" si="61"/>
        <v>0</v>
      </c>
      <c r="AZ73" s="537">
        <f t="shared" si="61"/>
        <v>0</v>
      </c>
      <c r="BA73" s="537">
        <f t="shared" si="61"/>
        <v>0</v>
      </c>
      <c r="BB73" s="537">
        <f t="shared" si="61"/>
        <v>0</v>
      </c>
      <c r="BC73" s="537">
        <f t="shared" si="61"/>
        <v>0</v>
      </c>
      <c r="BD73" s="537">
        <f t="shared" ref="BD73:CI73" si="62">SUMIF($C:$C,"61.2x",BD:BD)</f>
        <v>0</v>
      </c>
      <c r="BE73" s="537">
        <f t="shared" si="62"/>
        <v>0</v>
      </c>
      <c r="BF73" s="537">
        <f t="shared" si="62"/>
        <v>0</v>
      </c>
      <c r="BG73" s="537">
        <f t="shared" si="62"/>
        <v>0</v>
      </c>
      <c r="BH73" s="537">
        <f t="shared" si="62"/>
        <v>0</v>
      </c>
      <c r="BI73" s="537">
        <f t="shared" si="62"/>
        <v>0</v>
      </c>
      <c r="BJ73" s="537">
        <f t="shared" si="62"/>
        <v>0</v>
      </c>
      <c r="BK73" s="537">
        <f t="shared" si="62"/>
        <v>0</v>
      </c>
      <c r="BL73" s="537">
        <f t="shared" si="62"/>
        <v>0</v>
      </c>
      <c r="BM73" s="537">
        <f t="shared" si="62"/>
        <v>0</v>
      </c>
      <c r="BN73" s="537">
        <f t="shared" si="62"/>
        <v>0</v>
      </c>
      <c r="BO73" s="537">
        <f t="shared" si="62"/>
        <v>0</v>
      </c>
      <c r="BP73" s="537">
        <f t="shared" si="62"/>
        <v>0</v>
      </c>
      <c r="BQ73" s="537">
        <f t="shared" si="62"/>
        <v>0</v>
      </c>
      <c r="BR73" s="537">
        <f t="shared" si="62"/>
        <v>0</v>
      </c>
      <c r="BS73" s="537">
        <f t="shared" si="62"/>
        <v>0</v>
      </c>
      <c r="BT73" s="537">
        <f t="shared" si="62"/>
        <v>0</v>
      </c>
      <c r="BU73" s="537">
        <f t="shared" si="62"/>
        <v>0</v>
      </c>
      <c r="BV73" s="537">
        <f t="shared" si="62"/>
        <v>0</v>
      </c>
      <c r="BW73" s="537">
        <f t="shared" si="62"/>
        <v>0</v>
      </c>
      <c r="BX73" s="537">
        <f t="shared" si="62"/>
        <v>0</v>
      </c>
      <c r="BY73" s="537">
        <f t="shared" si="62"/>
        <v>0</v>
      </c>
      <c r="BZ73" s="537">
        <f t="shared" si="62"/>
        <v>0</v>
      </c>
      <c r="CA73" s="537">
        <f t="shared" si="62"/>
        <v>0</v>
      </c>
      <c r="CB73" s="537">
        <f t="shared" si="62"/>
        <v>0</v>
      </c>
      <c r="CC73" s="537">
        <f t="shared" si="62"/>
        <v>0</v>
      </c>
      <c r="CD73" s="537">
        <f t="shared" si="62"/>
        <v>0</v>
      </c>
      <c r="CE73" s="537">
        <f t="shared" si="62"/>
        <v>0</v>
      </c>
      <c r="CF73" s="537">
        <f t="shared" si="62"/>
        <v>0</v>
      </c>
      <c r="CG73" s="537">
        <f t="shared" si="62"/>
        <v>0</v>
      </c>
      <c r="CH73" s="537">
        <f t="shared" si="62"/>
        <v>0</v>
      </c>
      <c r="CI73" s="537">
        <f t="shared" si="62"/>
        <v>0</v>
      </c>
      <c r="CJ73" s="537">
        <f t="shared" ref="CJ73:DO73" si="63">SUMIF($C:$C,"61.2x",CJ:CJ)</f>
        <v>0</v>
      </c>
      <c r="CK73" s="537">
        <f t="shared" si="63"/>
        <v>0</v>
      </c>
      <c r="CL73" s="537">
        <f t="shared" si="63"/>
        <v>0</v>
      </c>
      <c r="CM73" s="537">
        <f t="shared" si="63"/>
        <v>0</v>
      </c>
      <c r="CN73" s="537">
        <f t="shared" si="63"/>
        <v>0</v>
      </c>
      <c r="CO73" s="537">
        <f t="shared" si="63"/>
        <v>0</v>
      </c>
      <c r="CP73" s="537">
        <f t="shared" si="63"/>
        <v>0</v>
      </c>
      <c r="CQ73" s="537">
        <f t="shared" si="63"/>
        <v>0</v>
      </c>
      <c r="CR73" s="537">
        <f t="shared" si="63"/>
        <v>0</v>
      </c>
      <c r="CS73" s="537">
        <f t="shared" si="63"/>
        <v>0</v>
      </c>
      <c r="CT73" s="537">
        <f t="shared" si="63"/>
        <v>0</v>
      </c>
      <c r="CU73" s="537">
        <f t="shared" si="63"/>
        <v>0</v>
      </c>
      <c r="CV73" s="537">
        <f t="shared" si="63"/>
        <v>0</v>
      </c>
      <c r="CW73" s="537">
        <f t="shared" si="63"/>
        <v>0</v>
      </c>
      <c r="CX73" s="537">
        <f t="shared" si="63"/>
        <v>0</v>
      </c>
      <c r="CY73" s="552">
        <f t="shared" si="63"/>
        <v>0</v>
      </c>
      <c r="CZ73" s="553">
        <f t="shared" si="63"/>
        <v>0</v>
      </c>
      <c r="DA73" s="553">
        <f t="shared" si="63"/>
        <v>0</v>
      </c>
      <c r="DB73" s="553">
        <f t="shared" si="63"/>
        <v>0</v>
      </c>
      <c r="DC73" s="553">
        <f t="shared" si="63"/>
        <v>0</v>
      </c>
      <c r="DD73" s="553">
        <f t="shared" si="63"/>
        <v>0</v>
      </c>
      <c r="DE73" s="553">
        <f t="shared" si="63"/>
        <v>0</v>
      </c>
      <c r="DF73" s="553">
        <f t="shared" si="63"/>
        <v>0</v>
      </c>
      <c r="DG73" s="553">
        <f t="shared" si="63"/>
        <v>0</v>
      </c>
      <c r="DH73" s="553">
        <f t="shared" si="63"/>
        <v>0</v>
      </c>
      <c r="DI73" s="553">
        <f t="shared" si="63"/>
        <v>0</v>
      </c>
      <c r="DJ73" s="553">
        <f t="shared" si="63"/>
        <v>0</v>
      </c>
      <c r="DK73" s="553">
        <f t="shared" si="63"/>
        <v>0</v>
      </c>
      <c r="DL73" s="553">
        <f t="shared" si="63"/>
        <v>0</v>
      </c>
      <c r="DM73" s="553">
        <f t="shared" si="63"/>
        <v>0</v>
      </c>
      <c r="DN73" s="553">
        <f t="shared" si="63"/>
        <v>0</v>
      </c>
      <c r="DO73" s="553">
        <f t="shared" si="63"/>
        <v>0</v>
      </c>
      <c r="DP73" s="553">
        <f t="shared" ref="DP73:DW73" si="64">SUMIF($C:$C,"61.2x",DP:DP)</f>
        <v>0</v>
      </c>
      <c r="DQ73" s="553">
        <f t="shared" si="64"/>
        <v>0</v>
      </c>
      <c r="DR73" s="553">
        <f t="shared" si="64"/>
        <v>0</v>
      </c>
      <c r="DS73" s="553">
        <f t="shared" si="64"/>
        <v>0</v>
      </c>
      <c r="DT73" s="553">
        <f t="shared" si="64"/>
        <v>0</v>
      </c>
      <c r="DU73" s="553">
        <f t="shared" si="64"/>
        <v>0</v>
      </c>
      <c r="DV73" s="553">
        <f t="shared" si="64"/>
        <v>0</v>
      </c>
      <c r="DW73" s="614">
        <f t="shared" si="64"/>
        <v>0</v>
      </c>
    </row>
    <row r="74" spans="1:1024" x14ac:dyDescent="0.2">
      <c r="B74" s="624" t="s">
        <v>531</v>
      </c>
      <c r="C74" s="625" t="s">
        <v>528</v>
      </c>
      <c r="D74" s="539"/>
      <c r="E74" s="539"/>
      <c r="F74" s="539"/>
      <c r="G74" s="539"/>
      <c r="H74" s="539"/>
      <c r="I74" s="539"/>
      <c r="J74" s="539"/>
      <c r="K74" s="539"/>
      <c r="L74" s="539"/>
      <c r="M74" s="539"/>
      <c r="N74" s="539"/>
      <c r="O74" s="539"/>
      <c r="P74" s="539"/>
      <c r="Q74" s="539"/>
      <c r="R74" s="541"/>
      <c r="S74" s="613"/>
      <c r="T74" s="541"/>
      <c r="U74" s="613"/>
      <c r="V74" s="539"/>
      <c r="W74" s="539"/>
      <c r="X74" s="537">
        <f t="shared" ref="X74:BC74" si="65">SUMIF($C:$C,"61.3x",X:X)</f>
        <v>0</v>
      </c>
      <c r="Y74" s="537">
        <f t="shared" si="65"/>
        <v>0</v>
      </c>
      <c r="Z74" s="537">
        <f t="shared" si="65"/>
        <v>0</v>
      </c>
      <c r="AA74" s="537">
        <f t="shared" si="65"/>
        <v>0</v>
      </c>
      <c r="AB74" s="537">
        <f t="shared" si="65"/>
        <v>0</v>
      </c>
      <c r="AC74" s="537">
        <f t="shared" si="65"/>
        <v>0</v>
      </c>
      <c r="AD74" s="537">
        <f t="shared" si="65"/>
        <v>0</v>
      </c>
      <c r="AE74" s="537">
        <f t="shared" si="65"/>
        <v>0</v>
      </c>
      <c r="AF74" s="537">
        <f t="shared" si="65"/>
        <v>0</v>
      </c>
      <c r="AG74" s="537">
        <f t="shared" si="65"/>
        <v>0</v>
      </c>
      <c r="AH74" s="537">
        <f t="shared" si="65"/>
        <v>0</v>
      </c>
      <c r="AI74" s="537">
        <f t="shared" si="65"/>
        <v>0</v>
      </c>
      <c r="AJ74" s="537">
        <f t="shared" si="65"/>
        <v>0</v>
      </c>
      <c r="AK74" s="537">
        <f t="shared" si="65"/>
        <v>0</v>
      </c>
      <c r="AL74" s="537">
        <f t="shared" si="65"/>
        <v>0</v>
      </c>
      <c r="AM74" s="537">
        <f t="shared" si="65"/>
        <v>0</v>
      </c>
      <c r="AN74" s="537">
        <f t="shared" si="65"/>
        <v>0</v>
      </c>
      <c r="AO74" s="537">
        <f t="shared" si="65"/>
        <v>0</v>
      </c>
      <c r="AP74" s="537">
        <f t="shared" si="65"/>
        <v>0</v>
      </c>
      <c r="AQ74" s="537">
        <f t="shared" si="65"/>
        <v>0</v>
      </c>
      <c r="AR74" s="537">
        <f t="shared" si="65"/>
        <v>0</v>
      </c>
      <c r="AS74" s="537">
        <f t="shared" si="65"/>
        <v>0</v>
      </c>
      <c r="AT74" s="537">
        <f t="shared" si="65"/>
        <v>0</v>
      </c>
      <c r="AU74" s="537">
        <f t="shared" si="65"/>
        <v>0</v>
      </c>
      <c r="AV74" s="537">
        <f t="shared" si="65"/>
        <v>0</v>
      </c>
      <c r="AW74" s="537">
        <f t="shared" si="65"/>
        <v>0</v>
      </c>
      <c r="AX74" s="537">
        <f t="shared" si="65"/>
        <v>0</v>
      </c>
      <c r="AY74" s="537">
        <f t="shared" si="65"/>
        <v>0</v>
      </c>
      <c r="AZ74" s="537">
        <f t="shared" si="65"/>
        <v>0</v>
      </c>
      <c r="BA74" s="537">
        <f t="shared" si="65"/>
        <v>0</v>
      </c>
      <c r="BB74" s="537">
        <f t="shared" si="65"/>
        <v>0</v>
      </c>
      <c r="BC74" s="537">
        <f t="shared" si="65"/>
        <v>0</v>
      </c>
      <c r="BD74" s="537">
        <f t="shared" ref="BD74:CI74" si="66">SUMIF($C:$C,"61.3x",BD:BD)</f>
        <v>0</v>
      </c>
      <c r="BE74" s="537">
        <f t="shared" si="66"/>
        <v>0</v>
      </c>
      <c r="BF74" s="537">
        <f t="shared" si="66"/>
        <v>0</v>
      </c>
      <c r="BG74" s="537">
        <f t="shared" si="66"/>
        <v>0</v>
      </c>
      <c r="BH74" s="537">
        <f t="shared" si="66"/>
        <v>0</v>
      </c>
      <c r="BI74" s="537">
        <f t="shared" si="66"/>
        <v>0</v>
      </c>
      <c r="BJ74" s="537">
        <f t="shared" si="66"/>
        <v>0</v>
      </c>
      <c r="BK74" s="537">
        <f t="shared" si="66"/>
        <v>0</v>
      </c>
      <c r="BL74" s="537">
        <f t="shared" si="66"/>
        <v>0</v>
      </c>
      <c r="BM74" s="537">
        <f t="shared" si="66"/>
        <v>0</v>
      </c>
      <c r="BN74" s="537">
        <f t="shared" si="66"/>
        <v>0</v>
      </c>
      <c r="BO74" s="537">
        <f t="shared" si="66"/>
        <v>0</v>
      </c>
      <c r="BP74" s="537">
        <f t="shared" si="66"/>
        <v>0</v>
      </c>
      <c r="BQ74" s="537">
        <f t="shared" si="66"/>
        <v>0</v>
      </c>
      <c r="BR74" s="537">
        <f t="shared" si="66"/>
        <v>0</v>
      </c>
      <c r="BS74" s="537">
        <f t="shared" si="66"/>
        <v>0</v>
      </c>
      <c r="BT74" s="537">
        <f t="shared" si="66"/>
        <v>0</v>
      </c>
      <c r="BU74" s="537">
        <f t="shared" si="66"/>
        <v>0</v>
      </c>
      <c r="BV74" s="537">
        <f t="shared" si="66"/>
        <v>0</v>
      </c>
      <c r="BW74" s="537">
        <f t="shared" si="66"/>
        <v>0</v>
      </c>
      <c r="BX74" s="537">
        <f t="shared" si="66"/>
        <v>0</v>
      </c>
      <c r="BY74" s="537">
        <f t="shared" si="66"/>
        <v>0</v>
      </c>
      <c r="BZ74" s="537">
        <f t="shared" si="66"/>
        <v>0</v>
      </c>
      <c r="CA74" s="537">
        <f t="shared" si="66"/>
        <v>0</v>
      </c>
      <c r="CB74" s="537">
        <f t="shared" si="66"/>
        <v>0</v>
      </c>
      <c r="CC74" s="537">
        <f t="shared" si="66"/>
        <v>0</v>
      </c>
      <c r="CD74" s="537">
        <f t="shared" si="66"/>
        <v>0</v>
      </c>
      <c r="CE74" s="537">
        <f t="shared" si="66"/>
        <v>0</v>
      </c>
      <c r="CF74" s="537">
        <f t="shared" si="66"/>
        <v>0</v>
      </c>
      <c r="CG74" s="537">
        <f t="shared" si="66"/>
        <v>0</v>
      </c>
      <c r="CH74" s="537">
        <f t="shared" si="66"/>
        <v>0</v>
      </c>
      <c r="CI74" s="537">
        <f t="shared" si="66"/>
        <v>0</v>
      </c>
      <c r="CJ74" s="537">
        <f t="shared" ref="CJ74:DO74" si="67">SUMIF($C:$C,"61.3x",CJ:CJ)</f>
        <v>0</v>
      </c>
      <c r="CK74" s="537">
        <f t="shared" si="67"/>
        <v>0</v>
      </c>
      <c r="CL74" s="537">
        <f t="shared" si="67"/>
        <v>0</v>
      </c>
      <c r="CM74" s="537">
        <f t="shared" si="67"/>
        <v>0</v>
      </c>
      <c r="CN74" s="537">
        <f t="shared" si="67"/>
        <v>0</v>
      </c>
      <c r="CO74" s="537">
        <f t="shared" si="67"/>
        <v>0</v>
      </c>
      <c r="CP74" s="537">
        <f t="shared" si="67"/>
        <v>0</v>
      </c>
      <c r="CQ74" s="537">
        <f t="shared" si="67"/>
        <v>0</v>
      </c>
      <c r="CR74" s="537">
        <f t="shared" si="67"/>
        <v>0</v>
      </c>
      <c r="CS74" s="537">
        <f t="shared" si="67"/>
        <v>0</v>
      </c>
      <c r="CT74" s="537">
        <f t="shared" si="67"/>
        <v>0</v>
      </c>
      <c r="CU74" s="537">
        <f t="shared" si="67"/>
        <v>0</v>
      </c>
      <c r="CV74" s="537">
        <f t="shared" si="67"/>
        <v>0</v>
      </c>
      <c r="CW74" s="537">
        <f t="shared" si="67"/>
        <v>0</v>
      </c>
      <c r="CX74" s="537">
        <f t="shared" si="67"/>
        <v>0</v>
      </c>
      <c r="CY74" s="552">
        <f t="shared" si="67"/>
        <v>0</v>
      </c>
      <c r="CZ74" s="553">
        <f t="shared" si="67"/>
        <v>0</v>
      </c>
      <c r="DA74" s="553">
        <f t="shared" si="67"/>
        <v>0</v>
      </c>
      <c r="DB74" s="553">
        <f t="shared" si="67"/>
        <v>0</v>
      </c>
      <c r="DC74" s="553">
        <f t="shared" si="67"/>
        <v>0</v>
      </c>
      <c r="DD74" s="553">
        <f t="shared" si="67"/>
        <v>0</v>
      </c>
      <c r="DE74" s="553">
        <f t="shared" si="67"/>
        <v>0</v>
      </c>
      <c r="DF74" s="553">
        <f t="shared" si="67"/>
        <v>0</v>
      </c>
      <c r="DG74" s="553">
        <f t="shared" si="67"/>
        <v>0</v>
      </c>
      <c r="DH74" s="553">
        <f t="shared" si="67"/>
        <v>0</v>
      </c>
      <c r="DI74" s="553">
        <f t="shared" si="67"/>
        <v>0</v>
      </c>
      <c r="DJ74" s="553">
        <f t="shared" si="67"/>
        <v>0</v>
      </c>
      <c r="DK74" s="553">
        <f t="shared" si="67"/>
        <v>0</v>
      </c>
      <c r="DL74" s="553">
        <f t="shared" si="67"/>
        <v>0</v>
      </c>
      <c r="DM74" s="553">
        <f t="shared" si="67"/>
        <v>0</v>
      </c>
      <c r="DN74" s="553">
        <f t="shared" si="67"/>
        <v>0</v>
      </c>
      <c r="DO74" s="553">
        <f t="shared" si="67"/>
        <v>0</v>
      </c>
      <c r="DP74" s="553">
        <f t="shared" ref="DP74:DW74" si="68">SUMIF($C:$C,"61.3x",DP:DP)</f>
        <v>0</v>
      </c>
      <c r="DQ74" s="553">
        <f t="shared" si="68"/>
        <v>0</v>
      </c>
      <c r="DR74" s="553">
        <f t="shared" si="68"/>
        <v>0</v>
      </c>
      <c r="DS74" s="553">
        <f t="shared" si="68"/>
        <v>0</v>
      </c>
      <c r="DT74" s="553">
        <f t="shared" si="68"/>
        <v>0</v>
      </c>
      <c r="DU74" s="553">
        <f t="shared" si="68"/>
        <v>0</v>
      </c>
      <c r="DV74" s="553">
        <f t="shared" si="68"/>
        <v>0</v>
      </c>
      <c r="DW74" s="614">
        <f t="shared" si="68"/>
        <v>0</v>
      </c>
    </row>
    <row r="75" spans="1:1024" ht="51" x14ac:dyDescent="0.2">
      <c r="A75" s="718"/>
      <c r="B75" s="719" t="s">
        <v>488</v>
      </c>
      <c r="C75" s="556" t="s">
        <v>832</v>
      </c>
      <c r="D75" s="557" t="s">
        <v>833</v>
      </c>
      <c r="E75" s="558" t="s">
        <v>584</v>
      </c>
      <c r="F75" s="559" t="s">
        <v>791</v>
      </c>
      <c r="G75" s="560" t="s">
        <v>54</v>
      </c>
      <c r="H75" s="561" t="s">
        <v>490</v>
      </c>
      <c r="I75" s="720">
        <f>MAX(X75:AV75)</f>
        <v>9.5177731973812687</v>
      </c>
      <c r="J75" s="561">
        <f>SUMPRODUCT($X$2:$CY$2,$X75:$CY75)*365</f>
        <v>21686.014173502612</v>
      </c>
      <c r="K75" s="561">
        <f>SUMPRODUCT($X$2:$CY$2,$X76:$CY76)+SUMPRODUCT($X$2:$CY$2,$X77:$CY77)+SUMPRODUCT($X$2:$CY$2,$X78:$CY78)</f>
        <v>9412.4048590648836</v>
      </c>
      <c r="L75" s="561">
        <f>SUMPRODUCT($X$2:$CY$2,$X79:$CY79) +SUMPRODUCT($X$2:$CY$2,$X80:$CY80)</f>
        <v>0</v>
      </c>
      <c r="M75" s="561">
        <f>SUMPRODUCT($X$2:$CY$2,$X81:$CY81)*-1</f>
        <v>-2844.1287315386407</v>
      </c>
      <c r="N75" s="561">
        <f>SUMPRODUCT($X$2:$CY$2,$X84:$CY84) +SUMPRODUCT($X$2:$CY$2,$X85:$CY85)</f>
        <v>3741.2664862566999</v>
      </c>
      <c r="O75" s="561">
        <f>SUMPRODUCT($X$2:$CY$2,$X82:$CY82) +SUMPRODUCT($X$2:$CY$2,$X83:$CY83) +SUMPRODUCT($X$2:$CY$2,$X86:$CY86)</f>
        <v>0</v>
      </c>
      <c r="P75" s="561">
        <f>SUM(K75:O75)</f>
        <v>10309.542613782942</v>
      </c>
      <c r="Q75" s="561">
        <f>(SUM(K75:M75)*100000)/(J75*1000)</f>
        <v>30.288074493429921</v>
      </c>
      <c r="R75" s="562">
        <f>(P75*100000)/(J75*1000)</f>
        <v>47.540052917514984</v>
      </c>
      <c r="S75" s="721">
        <v>3</v>
      </c>
      <c r="T75" s="722">
        <v>3</v>
      </c>
      <c r="U75" s="723" t="s">
        <v>491</v>
      </c>
      <c r="V75" s="724" t="s">
        <v>124</v>
      </c>
      <c r="W75" s="724" t="s">
        <v>75</v>
      </c>
      <c r="X75" s="559">
        <v>0.5060579999999999</v>
      </c>
      <c r="Y75" s="559">
        <v>1.0400884755126576</v>
      </c>
      <c r="Z75" s="559">
        <v>1.6389904077528588</v>
      </c>
      <c r="AA75" s="559">
        <v>2.0421440075886901</v>
      </c>
      <c r="AB75" s="559">
        <v>2.6218932411499116</v>
      </c>
      <c r="AC75" s="559">
        <v>3.3073300568174533</v>
      </c>
      <c r="AD75" s="559">
        <v>4.177457561118179</v>
      </c>
      <c r="AE75" s="559">
        <v>4.9968707244387831</v>
      </c>
      <c r="AF75" s="559">
        <v>5.7684084749322091</v>
      </c>
      <c r="AG75" s="559">
        <v>6.4947527373344558</v>
      </c>
      <c r="AH75" s="559">
        <v>7.1788570042214319</v>
      </c>
      <c r="AI75" s="559">
        <v>7.8187964064076239</v>
      </c>
      <c r="AJ75" s="559">
        <v>8.2430873904383795</v>
      </c>
      <c r="AK75" s="559">
        <v>8.8334090210503327</v>
      </c>
      <c r="AL75" s="559">
        <v>9.3244559966274601</v>
      </c>
      <c r="AM75" s="559">
        <v>9.5177731973812687</v>
      </c>
      <c r="AN75" s="559">
        <v>0</v>
      </c>
      <c r="AO75" s="559">
        <v>0</v>
      </c>
      <c r="AP75" s="559">
        <v>0</v>
      </c>
      <c r="AQ75" s="559">
        <v>0</v>
      </c>
      <c r="AR75" s="559">
        <v>0</v>
      </c>
      <c r="AS75" s="559">
        <v>0</v>
      </c>
      <c r="AT75" s="559">
        <v>0</v>
      </c>
      <c r="AU75" s="559">
        <v>0</v>
      </c>
      <c r="AV75" s="559">
        <v>0</v>
      </c>
      <c r="AW75" s="559">
        <v>0</v>
      </c>
      <c r="AX75" s="559">
        <v>0</v>
      </c>
      <c r="AY75" s="559">
        <v>0</v>
      </c>
      <c r="AZ75" s="559">
        <v>0</v>
      </c>
      <c r="BA75" s="559">
        <v>0</v>
      </c>
      <c r="BB75" s="559">
        <v>0</v>
      </c>
      <c r="BC75" s="559">
        <v>0</v>
      </c>
      <c r="BD75" s="559">
        <v>0</v>
      </c>
      <c r="BE75" s="559">
        <v>0</v>
      </c>
      <c r="BF75" s="559">
        <v>0</v>
      </c>
      <c r="BG75" s="559">
        <v>0</v>
      </c>
      <c r="BH75" s="559">
        <v>0</v>
      </c>
      <c r="BI75" s="559">
        <v>0</v>
      </c>
      <c r="BJ75" s="559">
        <v>0</v>
      </c>
      <c r="BK75" s="559">
        <v>0</v>
      </c>
      <c r="BL75" s="559">
        <v>0</v>
      </c>
      <c r="BM75" s="559">
        <v>0</v>
      </c>
      <c r="BN75" s="559">
        <v>0</v>
      </c>
      <c r="BO75" s="559">
        <v>0</v>
      </c>
      <c r="BP75" s="559">
        <v>0</v>
      </c>
      <c r="BQ75" s="559">
        <v>0</v>
      </c>
      <c r="BR75" s="559">
        <v>0</v>
      </c>
      <c r="BS75" s="559">
        <v>0</v>
      </c>
      <c r="BT75" s="559">
        <v>0</v>
      </c>
      <c r="BU75" s="559">
        <v>0</v>
      </c>
      <c r="BV75" s="559">
        <v>0</v>
      </c>
      <c r="BW75" s="559">
        <v>0</v>
      </c>
      <c r="BX75" s="559">
        <v>0</v>
      </c>
      <c r="BY75" s="559">
        <v>0</v>
      </c>
      <c r="BZ75" s="559">
        <v>0</v>
      </c>
      <c r="CA75" s="559">
        <v>0</v>
      </c>
      <c r="CB75" s="559">
        <v>0</v>
      </c>
      <c r="CC75" s="559">
        <v>0</v>
      </c>
      <c r="CD75" s="559">
        <v>0</v>
      </c>
      <c r="CE75" s="559">
        <v>0</v>
      </c>
      <c r="CF75" s="559">
        <v>0</v>
      </c>
      <c r="CG75" s="559">
        <v>0</v>
      </c>
      <c r="CH75" s="559">
        <v>0</v>
      </c>
      <c r="CI75" s="559">
        <v>0</v>
      </c>
      <c r="CJ75" s="559">
        <v>0</v>
      </c>
      <c r="CK75" s="559">
        <v>0</v>
      </c>
      <c r="CL75" s="559">
        <v>0</v>
      </c>
      <c r="CM75" s="559">
        <v>0</v>
      </c>
      <c r="CN75" s="559">
        <v>0</v>
      </c>
      <c r="CO75" s="559">
        <v>0</v>
      </c>
      <c r="CP75" s="559">
        <v>0</v>
      </c>
      <c r="CQ75" s="559">
        <v>0</v>
      </c>
      <c r="CR75" s="559">
        <v>0</v>
      </c>
      <c r="CS75" s="559">
        <v>0</v>
      </c>
      <c r="CT75" s="559">
        <v>0</v>
      </c>
      <c r="CU75" s="559">
        <v>0</v>
      </c>
      <c r="CV75" s="559">
        <v>0</v>
      </c>
      <c r="CW75" s="559">
        <v>0</v>
      </c>
      <c r="CX75" s="559">
        <v>0</v>
      </c>
      <c r="CY75" s="559">
        <v>0</v>
      </c>
      <c r="CZ75" s="725">
        <v>0</v>
      </c>
      <c r="DA75" s="726">
        <v>0</v>
      </c>
      <c r="DB75" s="726">
        <v>0</v>
      </c>
      <c r="DC75" s="726">
        <v>0</v>
      </c>
      <c r="DD75" s="726">
        <v>0</v>
      </c>
      <c r="DE75" s="726">
        <v>0</v>
      </c>
      <c r="DF75" s="726">
        <v>0</v>
      </c>
      <c r="DG75" s="726">
        <v>0</v>
      </c>
      <c r="DH75" s="726">
        <v>0</v>
      </c>
      <c r="DI75" s="726">
        <v>0</v>
      </c>
      <c r="DJ75" s="726">
        <v>0</v>
      </c>
      <c r="DK75" s="726">
        <v>0</v>
      </c>
      <c r="DL75" s="726">
        <v>0</v>
      </c>
      <c r="DM75" s="726">
        <v>0</v>
      </c>
      <c r="DN75" s="726">
        <v>0</v>
      </c>
      <c r="DO75" s="726">
        <v>0</v>
      </c>
      <c r="DP75" s="726">
        <v>0</v>
      </c>
      <c r="DQ75" s="726">
        <v>0</v>
      </c>
      <c r="DR75" s="726">
        <v>0</v>
      </c>
      <c r="DS75" s="726">
        <v>0</v>
      </c>
      <c r="DT75" s="726">
        <v>0</v>
      </c>
      <c r="DU75" s="726">
        <v>0</v>
      </c>
      <c r="DV75" s="726">
        <v>0</v>
      </c>
      <c r="DW75" s="727">
        <v>0</v>
      </c>
      <c r="DX75" s="584"/>
      <c r="DY75" s="718"/>
      <c r="DZ75" s="718"/>
      <c r="EA75" s="718"/>
      <c r="EB75" s="718"/>
      <c r="EC75" s="718"/>
      <c r="ED75" s="718"/>
      <c r="EE75" s="718"/>
      <c r="EF75" s="718"/>
      <c r="EG75" s="718"/>
      <c r="EH75" s="718"/>
      <c r="EI75" s="718"/>
      <c r="EJ75" s="718"/>
      <c r="EK75" s="718"/>
      <c r="EL75" s="718"/>
      <c r="EM75" s="718"/>
      <c r="EN75" s="718"/>
      <c r="EO75" s="718"/>
      <c r="EP75" s="718"/>
      <c r="EQ75" s="718"/>
      <c r="ER75" s="718"/>
      <c r="ES75" s="718"/>
      <c r="ET75" s="718"/>
      <c r="EU75" s="718"/>
      <c r="EV75" s="718"/>
      <c r="EW75" s="718"/>
      <c r="EX75" s="718"/>
      <c r="EY75" s="718"/>
      <c r="EZ75" s="718"/>
      <c r="FA75" s="718"/>
      <c r="FB75" s="718"/>
      <c r="FC75" s="718"/>
      <c r="FD75" s="718"/>
      <c r="FE75" s="718"/>
      <c r="FF75" s="718"/>
      <c r="FG75" s="718"/>
      <c r="FH75" s="718"/>
      <c r="FI75" s="718"/>
      <c r="FJ75" s="718"/>
      <c r="FK75" s="718"/>
      <c r="FL75" s="718"/>
      <c r="FM75" s="718"/>
      <c r="FN75" s="718"/>
      <c r="FO75" s="718"/>
      <c r="FP75" s="718"/>
      <c r="FQ75" s="718"/>
      <c r="FR75" s="718"/>
      <c r="FS75" s="718"/>
      <c r="FT75" s="718"/>
      <c r="FU75" s="718"/>
      <c r="FV75" s="718"/>
      <c r="FW75" s="718"/>
      <c r="FX75" s="718"/>
      <c r="FY75" s="718"/>
      <c r="FZ75" s="718"/>
      <c r="GA75" s="718"/>
      <c r="GB75" s="718"/>
      <c r="GC75" s="718"/>
      <c r="GD75" s="718"/>
      <c r="GE75" s="718"/>
      <c r="GF75" s="718"/>
      <c r="GG75" s="718"/>
      <c r="GH75" s="718"/>
      <c r="GI75" s="718"/>
      <c r="GJ75" s="718"/>
      <c r="GK75" s="718"/>
      <c r="GL75" s="718"/>
      <c r="GM75" s="718"/>
      <c r="GN75" s="718"/>
      <c r="GO75" s="718"/>
      <c r="GP75" s="718"/>
      <c r="GQ75" s="718"/>
      <c r="GR75" s="718"/>
      <c r="GS75" s="718"/>
      <c r="GT75" s="718"/>
      <c r="GU75" s="718"/>
      <c r="GV75" s="718"/>
      <c r="GW75" s="718"/>
      <c r="GX75" s="718"/>
      <c r="GY75" s="718"/>
      <c r="GZ75" s="718"/>
      <c r="HA75" s="718"/>
      <c r="HB75" s="718"/>
      <c r="HC75" s="718"/>
      <c r="HD75" s="718"/>
      <c r="HE75" s="718"/>
      <c r="HF75" s="718"/>
      <c r="HG75" s="718"/>
      <c r="HH75" s="718"/>
      <c r="HI75" s="718"/>
      <c r="HJ75" s="718"/>
      <c r="HK75" s="718"/>
      <c r="HL75" s="718"/>
      <c r="HM75" s="718"/>
      <c r="HN75" s="718"/>
      <c r="HO75" s="718"/>
      <c r="HP75" s="718"/>
      <c r="HQ75" s="718"/>
      <c r="HR75" s="718"/>
      <c r="HS75" s="718"/>
      <c r="HT75" s="718"/>
      <c r="HU75" s="718"/>
      <c r="HV75" s="718"/>
      <c r="HW75" s="718"/>
      <c r="HX75" s="718"/>
      <c r="HY75" s="718"/>
      <c r="HZ75" s="718"/>
      <c r="IA75" s="718"/>
      <c r="IB75" s="718"/>
      <c r="IC75" s="718"/>
      <c r="ID75" s="718"/>
      <c r="IE75" s="718"/>
      <c r="IF75" s="718"/>
      <c r="IG75" s="718"/>
      <c r="IH75" s="718"/>
      <c r="II75" s="718"/>
      <c r="IJ75" s="718"/>
      <c r="IK75" s="718"/>
      <c r="IL75" s="718"/>
      <c r="IM75" s="718"/>
      <c r="IN75" s="718"/>
      <c r="IO75" s="718"/>
      <c r="IP75" s="718"/>
      <c r="IQ75" s="718"/>
      <c r="IR75" s="718"/>
      <c r="IS75" s="718"/>
      <c r="IT75" s="718"/>
      <c r="IU75" s="718"/>
      <c r="IV75" s="718"/>
      <c r="IW75" s="718"/>
      <c r="IX75" s="718"/>
      <c r="IY75" s="718"/>
      <c r="IZ75" s="718"/>
      <c r="JA75" s="718"/>
      <c r="JB75" s="718"/>
      <c r="JC75" s="718"/>
      <c r="JD75" s="718"/>
      <c r="JE75" s="718"/>
      <c r="JF75" s="718"/>
      <c r="JG75" s="718"/>
      <c r="JH75" s="718"/>
      <c r="JI75" s="718"/>
      <c r="JJ75" s="718"/>
      <c r="JK75" s="718"/>
      <c r="JL75" s="718"/>
      <c r="JM75" s="718"/>
      <c r="JN75" s="718"/>
      <c r="JO75" s="718"/>
      <c r="JP75" s="718"/>
      <c r="JQ75" s="718"/>
      <c r="JR75" s="718"/>
      <c r="JS75" s="718"/>
      <c r="JT75" s="718"/>
      <c r="JU75" s="718"/>
      <c r="JV75" s="718"/>
      <c r="JW75" s="718"/>
      <c r="JX75" s="718"/>
      <c r="JY75" s="718"/>
      <c r="JZ75" s="718"/>
      <c r="KA75" s="718"/>
      <c r="KB75" s="718"/>
      <c r="KC75" s="718"/>
      <c r="KD75" s="718"/>
      <c r="KE75" s="718"/>
      <c r="KF75" s="718"/>
      <c r="KG75" s="718"/>
      <c r="KH75" s="718"/>
      <c r="KI75" s="718"/>
      <c r="KJ75" s="718"/>
      <c r="KK75" s="718"/>
      <c r="KL75" s="718"/>
      <c r="KM75" s="718"/>
      <c r="KN75" s="718"/>
      <c r="KO75" s="718"/>
      <c r="KP75" s="718"/>
      <c r="KQ75" s="718"/>
      <c r="KR75" s="718"/>
      <c r="KS75" s="718"/>
      <c r="KT75" s="718"/>
      <c r="KU75" s="718"/>
      <c r="KV75" s="718"/>
      <c r="KW75" s="718"/>
      <c r="KX75" s="718"/>
      <c r="KY75" s="718"/>
      <c r="KZ75" s="718"/>
      <c r="LA75" s="718"/>
      <c r="LB75" s="718"/>
      <c r="LC75" s="718"/>
      <c r="LD75" s="718"/>
      <c r="LE75" s="718"/>
      <c r="LF75" s="718"/>
      <c r="LG75" s="718"/>
      <c r="LH75" s="718"/>
      <c r="LI75" s="718"/>
      <c r="LJ75" s="718"/>
      <c r="LK75" s="718"/>
      <c r="LL75" s="718"/>
      <c r="LM75" s="718"/>
      <c r="LN75" s="718"/>
      <c r="LO75" s="718"/>
      <c r="LP75" s="718"/>
      <c r="LQ75" s="718"/>
      <c r="LR75" s="718"/>
      <c r="LS75" s="718"/>
      <c r="LT75" s="718"/>
      <c r="LU75" s="718"/>
      <c r="LV75" s="718"/>
      <c r="LW75" s="718"/>
      <c r="LX75" s="718"/>
      <c r="LY75" s="718"/>
      <c r="LZ75" s="718"/>
      <c r="MA75" s="718"/>
      <c r="MB75" s="718"/>
      <c r="MC75" s="718"/>
      <c r="MD75" s="718"/>
      <c r="ME75" s="718"/>
      <c r="MF75" s="718"/>
      <c r="MG75" s="718"/>
      <c r="MH75" s="718"/>
      <c r="MI75" s="718"/>
      <c r="MJ75" s="718"/>
      <c r="MK75" s="718"/>
      <c r="ML75" s="718"/>
      <c r="MM75" s="718"/>
      <c r="MN75" s="718"/>
      <c r="MO75" s="718"/>
      <c r="MP75" s="718"/>
      <c r="MQ75" s="718"/>
      <c r="MR75" s="718"/>
      <c r="MS75" s="718"/>
      <c r="MT75" s="718"/>
      <c r="MU75" s="718"/>
      <c r="MV75" s="718"/>
      <c r="MW75" s="718"/>
      <c r="MX75" s="718"/>
      <c r="MY75" s="718"/>
      <c r="MZ75" s="718"/>
      <c r="NA75" s="718"/>
      <c r="NB75" s="718"/>
      <c r="NC75" s="718"/>
      <c r="ND75" s="718"/>
      <c r="NE75" s="718"/>
      <c r="NF75" s="718"/>
      <c r="NG75" s="718"/>
      <c r="NH75" s="718"/>
      <c r="NI75" s="718"/>
      <c r="NJ75" s="718"/>
      <c r="NK75" s="718"/>
      <c r="NL75" s="718"/>
      <c r="NM75" s="718"/>
      <c r="NN75" s="718"/>
      <c r="NO75" s="718"/>
      <c r="NP75" s="718"/>
      <c r="NQ75" s="718"/>
      <c r="NR75" s="718"/>
      <c r="NS75" s="718"/>
      <c r="NT75" s="718"/>
      <c r="NU75" s="718"/>
      <c r="NV75" s="718"/>
      <c r="NW75" s="718"/>
      <c r="NX75" s="718"/>
      <c r="NY75" s="718"/>
      <c r="NZ75" s="718"/>
      <c r="OA75" s="718"/>
      <c r="OB75" s="718"/>
      <c r="OC75" s="718"/>
      <c r="OD75" s="718"/>
      <c r="OE75" s="718"/>
      <c r="OF75" s="718"/>
      <c r="OG75" s="718"/>
      <c r="OH75" s="718"/>
      <c r="OI75" s="718"/>
      <c r="OJ75" s="718"/>
      <c r="OK75" s="718"/>
      <c r="OL75" s="718"/>
      <c r="OM75" s="718"/>
      <c r="ON75" s="718"/>
      <c r="OO75" s="718"/>
      <c r="OP75" s="718"/>
      <c r="OQ75" s="718"/>
      <c r="OR75" s="718"/>
      <c r="OS75" s="718"/>
      <c r="OT75" s="718"/>
      <c r="OU75" s="718"/>
      <c r="OV75" s="718"/>
      <c r="OW75" s="718"/>
      <c r="OX75" s="718"/>
      <c r="OY75" s="718"/>
      <c r="OZ75" s="718"/>
      <c r="PA75" s="718"/>
      <c r="PB75" s="718"/>
      <c r="PC75" s="718"/>
      <c r="PD75" s="718"/>
      <c r="PE75" s="718"/>
      <c r="PF75" s="718"/>
      <c r="PG75" s="718"/>
      <c r="PH75" s="718"/>
      <c r="PI75" s="718"/>
      <c r="PJ75" s="718"/>
      <c r="PK75" s="718"/>
      <c r="PL75" s="718"/>
      <c r="PM75" s="718"/>
      <c r="PN75" s="718"/>
      <c r="PO75" s="718"/>
      <c r="PP75" s="718"/>
      <c r="PQ75" s="718"/>
      <c r="PR75" s="718"/>
      <c r="PS75" s="718"/>
      <c r="PT75" s="718"/>
      <c r="PU75" s="718"/>
      <c r="PV75" s="718"/>
      <c r="PW75" s="718"/>
      <c r="PX75" s="718"/>
      <c r="PY75" s="718"/>
      <c r="PZ75" s="718"/>
      <c r="QA75" s="718"/>
      <c r="QB75" s="718"/>
      <c r="QC75" s="718"/>
      <c r="QD75" s="718"/>
      <c r="QE75" s="718"/>
      <c r="QF75" s="718"/>
      <c r="QG75" s="718"/>
      <c r="QH75" s="718"/>
      <c r="QI75" s="718"/>
      <c r="QJ75" s="718"/>
      <c r="QK75" s="718"/>
      <c r="QL75" s="718"/>
      <c r="QM75" s="718"/>
      <c r="QN75" s="718"/>
      <c r="QO75" s="718"/>
      <c r="QP75" s="718"/>
      <c r="QQ75" s="718"/>
      <c r="QR75" s="718"/>
      <c r="QS75" s="718"/>
      <c r="QT75" s="718"/>
      <c r="QU75" s="718"/>
      <c r="QV75" s="718"/>
      <c r="QW75" s="718"/>
      <c r="QX75" s="718"/>
      <c r="QY75" s="718"/>
      <c r="QZ75" s="718"/>
      <c r="RA75" s="718"/>
      <c r="RB75" s="718"/>
      <c r="RC75" s="718"/>
      <c r="RD75" s="718"/>
      <c r="RE75" s="718"/>
      <c r="RF75" s="718"/>
      <c r="RG75" s="718"/>
      <c r="RH75" s="718"/>
      <c r="RI75" s="718"/>
      <c r="RJ75" s="718"/>
      <c r="RK75" s="718"/>
      <c r="RL75" s="718"/>
      <c r="RM75" s="718"/>
      <c r="RN75" s="718"/>
      <c r="RO75" s="718"/>
      <c r="RP75" s="718"/>
      <c r="RQ75" s="718"/>
      <c r="RR75" s="718"/>
      <c r="RS75" s="718"/>
      <c r="RT75" s="718"/>
      <c r="RU75" s="718"/>
      <c r="RV75" s="718"/>
      <c r="RW75" s="718"/>
      <c r="RX75" s="718"/>
      <c r="RY75" s="718"/>
      <c r="RZ75" s="718"/>
      <c r="SA75" s="718"/>
      <c r="SB75" s="718"/>
      <c r="SC75" s="718"/>
      <c r="SD75" s="718"/>
      <c r="SE75" s="718"/>
      <c r="SF75" s="718"/>
      <c r="SG75" s="718"/>
      <c r="SH75" s="718"/>
      <c r="SI75" s="718"/>
      <c r="SJ75" s="718"/>
      <c r="SK75" s="718"/>
      <c r="SL75" s="718"/>
      <c r="SM75" s="718"/>
      <c r="SN75" s="718"/>
      <c r="SO75" s="718"/>
      <c r="SP75" s="718"/>
      <c r="SQ75" s="718"/>
      <c r="SR75" s="718"/>
      <c r="SS75" s="718"/>
      <c r="ST75" s="718"/>
      <c r="SU75" s="718"/>
      <c r="SV75" s="718"/>
      <c r="SW75" s="718"/>
      <c r="SX75" s="718"/>
      <c r="SY75" s="718"/>
      <c r="SZ75" s="718"/>
      <c r="TA75" s="718"/>
      <c r="TB75" s="718"/>
      <c r="TC75" s="718"/>
      <c r="TD75" s="718"/>
      <c r="TE75" s="718"/>
      <c r="TF75" s="718"/>
      <c r="TG75" s="718"/>
      <c r="TH75" s="718"/>
      <c r="TI75" s="718"/>
      <c r="TJ75" s="718"/>
      <c r="TK75" s="718"/>
      <c r="TL75" s="718"/>
      <c r="TM75" s="718"/>
      <c r="TN75" s="718"/>
      <c r="TO75" s="718"/>
      <c r="TP75" s="718"/>
      <c r="TQ75" s="718"/>
      <c r="TR75" s="718"/>
      <c r="TS75" s="718"/>
      <c r="TT75" s="718"/>
      <c r="TU75" s="718"/>
      <c r="TV75" s="718"/>
      <c r="TW75" s="718"/>
      <c r="TX75" s="718"/>
      <c r="TY75" s="718"/>
      <c r="TZ75" s="718"/>
      <c r="UA75" s="718"/>
      <c r="UB75" s="718"/>
      <c r="UC75" s="718"/>
      <c r="UD75" s="718"/>
      <c r="UE75" s="718"/>
      <c r="UF75" s="718"/>
      <c r="UG75" s="718"/>
      <c r="UH75" s="718"/>
      <c r="UI75" s="718"/>
      <c r="UJ75" s="718"/>
      <c r="UK75" s="718"/>
      <c r="UL75" s="718"/>
      <c r="UM75" s="718"/>
      <c r="UN75" s="718"/>
      <c r="UO75" s="718"/>
      <c r="UP75" s="718"/>
      <c r="UQ75" s="718"/>
      <c r="UR75" s="718"/>
      <c r="US75" s="718"/>
      <c r="UT75" s="718"/>
      <c r="UU75" s="718"/>
      <c r="UV75" s="718"/>
      <c r="UW75" s="718"/>
      <c r="UX75" s="718"/>
      <c r="UY75" s="718"/>
      <c r="UZ75" s="718"/>
      <c r="VA75" s="718"/>
      <c r="VB75" s="718"/>
      <c r="VC75" s="718"/>
      <c r="VD75" s="718"/>
      <c r="VE75" s="718"/>
      <c r="VF75" s="718"/>
      <c r="VG75" s="718"/>
      <c r="VH75" s="718"/>
      <c r="VI75" s="718"/>
      <c r="VJ75" s="718"/>
      <c r="VK75" s="718"/>
      <c r="VL75" s="718"/>
      <c r="VM75" s="718"/>
      <c r="VN75" s="718"/>
      <c r="VO75" s="718"/>
      <c r="VP75" s="718"/>
      <c r="VQ75" s="718"/>
      <c r="VR75" s="718"/>
      <c r="VS75" s="718"/>
      <c r="VT75" s="718"/>
      <c r="VU75" s="718"/>
      <c r="VV75" s="718"/>
      <c r="VW75" s="718"/>
      <c r="VX75" s="718"/>
      <c r="VY75" s="718"/>
      <c r="VZ75" s="718"/>
      <c r="WA75" s="718"/>
      <c r="WB75" s="718"/>
      <c r="WC75" s="718"/>
      <c r="WD75" s="718"/>
      <c r="WE75" s="718"/>
      <c r="WF75" s="718"/>
      <c r="WG75" s="718"/>
      <c r="WH75" s="718"/>
      <c r="WI75" s="718"/>
      <c r="WJ75" s="718"/>
      <c r="WK75" s="718"/>
      <c r="WL75" s="718"/>
      <c r="WM75" s="718"/>
      <c r="WN75" s="718"/>
      <c r="WO75" s="718"/>
      <c r="WP75" s="718"/>
      <c r="WQ75" s="718"/>
      <c r="WR75" s="718"/>
      <c r="WS75" s="718"/>
      <c r="WT75" s="718"/>
      <c r="WU75" s="718"/>
      <c r="WV75" s="718"/>
      <c r="WW75" s="718"/>
      <c r="WX75" s="718"/>
      <c r="WY75" s="718"/>
      <c r="WZ75" s="718"/>
      <c r="XA75" s="718"/>
      <c r="XB75" s="718"/>
      <c r="XC75" s="718"/>
      <c r="XD75" s="718"/>
      <c r="XE75" s="718"/>
      <c r="XF75" s="718"/>
      <c r="XG75" s="718"/>
      <c r="XH75" s="718"/>
      <c r="XI75" s="718"/>
      <c r="XJ75" s="718"/>
      <c r="XK75" s="718"/>
      <c r="XL75" s="718"/>
      <c r="XM75" s="718"/>
      <c r="XN75" s="718"/>
      <c r="XO75" s="718"/>
      <c r="XP75" s="718"/>
      <c r="XQ75" s="718"/>
      <c r="XR75" s="718"/>
      <c r="XS75" s="718"/>
      <c r="XT75" s="718"/>
      <c r="XU75" s="718"/>
      <c r="XV75" s="718"/>
      <c r="XW75" s="718"/>
      <c r="XX75" s="718"/>
      <c r="XY75" s="718"/>
      <c r="XZ75" s="718"/>
      <c r="YA75" s="718"/>
      <c r="YB75" s="718"/>
      <c r="YC75" s="718"/>
      <c r="YD75" s="718"/>
      <c r="YE75" s="718"/>
      <c r="YF75" s="718"/>
      <c r="YG75" s="718"/>
      <c r="YH75" s="718"/>
      <c r="YI75" s="718"/>
      <c r="YJ75" s="718"/>
      <c r="YK75" s="718"/>
      <c r="YL75" s="718"/>
      <c r="YM75" s="718"/>
      <c r="YN75" s="718"/>
      <c r="YO75" s="718"/>
      <c r="YP75" s="718"/>
      <c r="YQ75" s="718"/>
      <c r="YR75" s="718"/>
      <c r="YS75" s="718"/>
      <c r="YT75" s="718"/>
      <c r="YU75" s="718"/>
      <c r="YV75" s="718"/>
      <c r="YW75" s="718"/>
      <c r="YX75" s="718"/>
      <c r="YY75" s="718"/>
      <c r="YZ75" s="718"/>
      <c r="ZA75" s="718"/>
      <c r="ZB75" s="718"/>
      <c r="ZC75" s="718"/>
      <c r="ZD75" s="718"/>
      <c r="ZE75" s="718"/>
      <c r="ZF75" s="718"/>
      <c r="ZG75" s="718"/>
      <c r="ZH75" s="718"/>
      <c r="ZI75" s="718"/>
      <c r="ZJ75" s="718"/>
      <c r="ZK75" s="718"/>
      <c r="ZL75" s="718"/>
      <c r="ZM75" s="718"/>
      <c r="ZN75" s="718"/>
      <c r="ZO75" s="718"/>
      <c r="ZP75" s="718"/>
      <c r="ZQ75" s="718"/>
      <c r="ZR75" s="718"/>
      <c r="ZS75" s="718"/>
      <c r="ZT75" s="718"/>
      <c r="ZU75" s="718"/>
      <c r="ZV75" s="718"/>
      <c r="ZW75" s="718"/>
      <c r="ZX75" s="718"/>
      <c r="ZY75" s="718"/>
      <c r="ZZ75" s="718"/>
      <c r="AAA75" s="718"/>
      <c r="AAB75" s="718"/>
      <c r="AAC75" s="718"/>
      <c r="AAD75" s="718"/>
      <c r="AAE75" s="718"/>
      <c r="AAF75" s="718"/>
      <c r="AAG75" s="718"/>
      <c r="AAH75" s="718"/>
      <c r="AAI75" s="718"/>
      <c r="AAJ75" s="718"/>
      <c r="AAK75" s="718"/>
      <c r="AAL75" s="718"/>
      <c r="AAM75" s="718"/>
      <c r="AAN75" s="718"/>
      <c r="AAO75" s="718"/>
      <c r="AAP75" s="718"/>
      <c r="AAQ75" s="718"/>
      <c r="AAR75" s="718"/>
      <c r="AAS75" s="718"/>
      <c r="AAT75" s="718"/>
      <c r="AAU75" s="718"/>
      <c r="AAV75" s="718"/>
      <c r="AAW75" s="718"/>
      <c r="AAX75" s="718"/>
      <c r="AAY75" s="718"/>
      <c r="AAZ75" s="718"/>
      <c r="ABA75" s="718"/>
      <c r="ABB75" s="718"/>
      <c r="ABC75" s="718"/>
      <c r="ABD75" s="718"/>
      <c r="ABE75" s="718"/>
      <c r="ABF75" s="718"/>
      <c r="ABG75" s="718"/>
      <c r="ABH75" s="718"/>
      <c r="ABI75" s="718"/>
      <c r="ABJ75" s="718"/>
      <c r="ABK75" s="718"/>
      <c r="ABL75" s="718"/>
      <c r="ABM75" s="718"/>
      <c r="ABN75" s="718"/>
      <c r="ABO75" s="718"/>
      <c r="ABP75" s="718"/>
      <c r="ABQ75" s="718"/>
      <c r="ABR75" s="718"/>
      <c r="ABS75" s="718"/>
      <c r="ABT75" s="718"/>
      <c r="ABU75" s="718"/>
      <c r="ABV75" s="718"/>
      <c r="ABW75" s="718"/>
      <c r="ABX75" s="718"/>
      <c r="ABY75" s="718"/>
      <c r="ABZ75" s="718"/>
      <c r="ACA75" s="718"/>
      <c r="ACB75" s="718"/>
      <c r="ACC75" s="718"/>
      <c r="ACD75" s="718"/>
      <c r="ACE75" s="718"/>
      <c r="ACF75" s="718"/>
      <c r="ACG75" s="718"/>
      <c r="ACH75" s="718"/>
      <c r="ACI75" s="718"/>
      <c r="ACJ75" s="718"/>
      <c r="ACK75" s="718"/>
      <c r="ACL75" s="718"/>
      <c r="ACM75" s="718"/>
      <c r="ACN75" s="718"/>
      <c r="ACO75" s="718"/>
      <c r="ACP75" s="718"/>
      <c r="ACQ75" s="718"/>
      <c r="ACR75" s="718"/>
      <c r="ACS75" s="718"/>
      <c r="ACT75" s="718"/>
      <c r="ACU75" s="718"/>
      <c r="ACV75" s="718"/>
      <c r="ACW75" s="718"/>
      <c r="ACX75" s="718"/>
      <c r="ACY75" s="718"/>
      <c r="ACZ75" s="718"/>
      <c r="ADA75" s="718"/>
      <c r="ADB75" s="718"/>
      <c r="ADC75" s="718"/>
      <c r="ADD75" s="718"/>
      <c r="ADE75" s="718"/>
      <c r="ADF75" s="718"/>
      <c r="ADG75" s="718"/>
      <c r="ADH75" s="718"/>
      <c r="ADI75" s="718"/>
      <c r="ADJ75" s="718"/>
      <c r="ADK75" s="718"/>
      <c r="ADL75" s="718"/>
      <c r="ADM75" s="718"/>
      <c r="ADN75" s="718"/>
      <c r="ADO75" s="718"/>
      <c r="ADP75" s="718"/>
      <c r="ADQ75" s="718"/>
      <c r="ADR75" s="718"/>
      <c r="ADS75" s="718"/>
      <c r="ADT75" s="718"/>
      <c r="ADU75" s="718"/>
      <c r="ADV75" s="718"/>
      <c r="ADW75" s="718"/>
      <c r="ADX75" s="718"/>
      <c r="ADY75" s="718"/>
      <c r="ADZ75" s="718"/>
      <c r="AEA75" s="718"/>
      <c r="AEB75" s="718"/>
      <c r="AEC75" s="718"/>
      <c r="AED75" s="718"/>
      <c r="AEE75" s="718"/>
      <c r="AEF75" s="718"/>
      <c r="AEG75" s="718"/>
      <c r="AEH75" s="718"/>
      <c r="AEI75" s="718"/>
      <c r="AEJ75" s="718"/>
      <c r="AEK75" s="718"/>
      <c r="AEL75" s="718"/>
      <c r="AEM75" s="718"/>
      <c r="AEN75" s="718"/>
      <c r="AEO75" s="718"/>
      <c r="AEP75" s="718"/>
      <c r="AEQ75" s="718"/>
      <c r="AER75" s="718"/>
      <c r="AES75" s="718"/>
      <c r="AET75" s="718"/>
      <c r="AEU75" s="718"/>
      <c r="AEV75" s="718"/>
      <c r="AEW75" s="718"/>
      <c r="AEX75" s="718"/>
      <c r="AEY75" s="718"/>
      <c r="AEZ75" s="718"/>
      <c r="AFA75" s="718"/>
      <c r="AFB75" s="718"/>
      <c r="AFC75" s="718"/>
      <c r="AFD75" s="718"/>
      <c r="AFE75" s="718"/>
      <c r="AFF75" s="718"/>
      <c r="AFG75" s="718"/>
      <c r="AFH75" s="718"/>
      <c r="AFI75" s="718"/>
      <c r="AFJ75" s="718"/>
      <c r="AFK75" s="718"/>
      <c r="AFL75" s="718"/>
      <c r="AFM75" s="718"/>
      <c r="AFN75" s="718"/>
      <c r="AFO75" s="718"/>
      <c r="AFP75" s="718"/>
      <c r="AFQ75" s="718"/>
      <c r="AFR75" s="718"/>
      <c r="AFS75" s="718"/>
      <c r="AFT75" s="718"/>
      <c r="AFU75" s="718"/>
      <c r="AFV75" s="718"/>
      <c r="AFW75" s="718"/>
      <c r="AFX75" s="718"/>
      <c r="AFY75" s="718"/>
      <c r="AFZ75" s="718"/>
      <c r="AGA75" s="718"/>
      <c r="AGB75" s="718"/>
      <c r="AGC75" s="718"/>
      <c r="AGD75" s="718"/>
      <c r="AGE75" s="718"/>
      <c r="AGF75" s="718"/>
      <c r="AGG75" s="718"/>
      <c r="AGH75" s="718"/>
      <c r="AGI75" s="718"/>
      <c r="AGJ75" s="718"/>
      <c r="AGK75" s="718"/>
      <c r="AGL75" s="718"/>
      <c r="AGM75" s="718"/>
      <c r="AGN75" s="718"/>
      <c r="AGO75" s="718"/>
      <c r="AGP75" s="718"/>
      <c r="AGQ75" s="718"/>
      <c r="AGR75" s="718"/>
      <c r="AGS75" s="718"/>
      <c r="AGT75" s="718"/>
      <c r="AGU75" s="718"/>
      <c r="AGV75" s="718"/>
      <c r="AGW75" s="718"/>
      <c r="AGX75" s="718"/>
      <c r="AGY75" s="718"/>
      <c r="AGZ75" s="718"/>
      <c r="AHA75" s="718"/>
      <c r="AHB75" s="718"/>
      <c r="AHC75" s="718"/>
      <c r="AHD75" s="718"/>
      <c r="AHE75" s="718"/>
      <c r="AHF75" s="718"/>
      <c r="AHG75" s="718"/>
      <c r="AHH75" s="718"/>
      <c r="AHI75" s="718"/>
      <c r="AHJ75" s="718"/>
      <c r="AHK75" s="718"/>
      <c r="AHL75" s="718"/>
      <c r="AHM75" s="718"/>
      <c r="AHN75" s="718"/>
      <c r="AHO75" s="718"/>
      <c r="AHP75" s="718"/>
      <c r="AHQ75" s="718"/>
      <c r="AHR75" s="718"/>
      <c r="AHS75" s="718"/>
      <c r="AHT75" s="718"/>
      <c r="AHU75" s="718"/>
      <c r="AHV75" s="718"/>
      <c r="AHW75" s="718"/>
      <c r="AHX75" s="718"/>
      <c r="AHY75" s="718"/>
      <c r="AHZ75" s="718"/>
      <c r="AIA75" s="718"/>
      <c r="AIB75" s="718"/>
      <c r="AIC75" s="718"/>
      <c r="AID75" s="718"/>
      <c r="AIE75" s="718"/>
      <c r="AIF75" s="718"/>
      <c r="AIG75" s="718"/>
      <c r="AIH75" s="718"/>
      <c r="AII75" s="718"/>
      <c r="AIJ75" s="718"/>
      <c r="AIK75" s="718"/>
      <c r="AIL75" s="718"/>
      <c r="AIM75" s="718"/>
      <c r="AIN75" s="718"/>
      <c r="AIO75" s="718"/>
      <c r="AIP75" s="718"/>
      <c r="AIQ75" s="718"/>
      <c r="AIR75" s="718"/>
      <c r="AIS75" s="718"/>
      <c r="AIT75" s="718"/>
      <c r="AIU75" s="718"/>
      <c r="AIV75" s="718"/>
      <c r="AIW75" s="718"/>
      <c r="AIX75" s="718"/>
      <c r="AIY75" s="718"/>
      <c r="AIZ75" s="718"/>
      <c r="AJA75" s="718"/>
      <c r="AJB75" s="718"/>
      <c r="AJC75" s="718"/>
      <c r="AJD75" s="718"/>
      <c r="AJE75" s="718"/>
      <c r="AJF75" s="718"/>
      <c r="AJG75" s="718"/>
      <c r="AJH75" s="718"/>
      <c r="AJI75" s="718"/>
      <c r="AJJ75" s="718"/>
      <c r="AJK75" s="718"/>
      <c r="AJL75" s="718"/>
      <c r="AJM75" s="718"/>
      <c r="AJN75" s="718"/>
      <c r="AJO75" s="718"/>
      <c r="AJP75" s="718"/>
      <c r="AJQ75" s="718"/>
      <c r="AJR75" s="718"/>
      <c r="AJS75" s="718"/>
      <c r="AJT75" s="718"/>
      <c r="AJU75" s="718"/>
      <c r="AJV75" s="718"/>
      <c r="AJW75" s="718"/>
      <c r="AJX75" s="718"/>
      <c r="AJY75" s="718"/>
      <c r="AJZ75" s="718"/>
      <c r="AKA75" s="718"/>
      <c r="AKB75" s="718"/>
      <c r="AKC75" s="718"/>
      <c r="AKD75" s="718"/>
      <c r="AKE75" s="718"/>
      <c r="AKF75" s="718"/>
      <c r="AKG75" s="718"/>
      <c r="AKH75" s="718"/>
      <c r="AKI75" s="718"/>
      <c r="AKJ75" s="718"/>
      <c r="AKK75" s="718"/>
      <c r="AKL75" s="718"/>
      <c r="AKM75" s="718"/>
      <c r="AKN75" s="718"/>
      <c r="AKO75" s="718"/>
      <c r="AKP75" s="718"/>
      <c r="AKQ75" s="718"/>
      <c r="AKR75" s="718"/>
      <c r="AKS75" s="718"/>
      <c r="AKT75" s="718"/>
      <c r="AKU75" s="718"/>
      <c r="AKV75" s="718"/>
      <c r="AKW75" s="718"/>
      <c r="AKX75" s="718"/>
      <c r="AKY75" s="718"/>
      <c r="AKZ75" s="718"/>
      <c r="ALA75" s="718"/>
      <c r="ALB75" s="718"/>
      <c r="ALC75" s="718"/>
      <c r="ALD75" s="718"/>
      <c r="ALE75" s="718"/>
      <c r="ALF75" s="718"/>
      <c r="ALG75" s="718"/>
      <c r="ALH75" s="718"/>
      <c r="ALI75" s="718"/>
      <c r="ALJ75" s="718"/>
      <c r="ALK75" s="718"/>
      <c r="ALL75" s="718"/>
      <c r="ALM75" s="718"/>
      <c r="ALN75" s="718"/>
      <c r="ALO75" s="718"/>
      <c r="ALP75" s="718"/>
      <c r="ALQ75" s="718"/>
      <c r="ALR75" s="718"/>
      <c r="ALS75" s="718"/>
      <c r="ALT75" s="718"/>
      <c r="ALU75" s="718"/>
      <c r="ALV75" s="718"/>
      <c r="ALW75" s="718"/>
      <c r="ALX75" s="718"/>
      <c r="ALY75" s="718"/>
      <c r="ALZ75" s="718"/>
      <c r="AMA75" s="718"/>
      <c r="AMB75" s="718"/>
      <c r="AMC75" s="718"/>
      <c r="AMD75" s="718"/>
      <c r="AME75" s="718"/>
      <c r="AMF75" s="718"/>
      <c r="AMG75" s="718"/>
      <c r="AMH75" s="718"/>
      <c r="AMI75" s="718"/>
      <c r="AMJ75" s="718"/>
    </row>
    <row r="76" spans="1:1024" ht="25.5" x14ac:dyDescent="0.2">
      <c r="A76" s="718"/>
      <c r="B76" s="728"/>
      <c r="C76" s="729" t="s">
        <v>822</v>
      </c>
      <c r="D76" s="575"/>
      <c r="E76" s="576"/>
      <c r="F76" s="576"/>
      <c r="G76" s="575"/>
      <c r="H76" s="576"/>
      <c r="I76" s="576"/>
      <c r="J76" s="576"/>
      <c r="K76" s="576"/>
      <c r="L76" s="576"/>
      <c r="M76" s="576"/>
      <c r="N76" s="576"/>
      <c r="O76" s="576"/>
      <c r="P76" s="576"/>
      <c r="Q76" s="576"/>
      <c r="R76" s="577"/>
      <c r="S76" s="576"/>
      <c r="T76" s="576"/>
      <c r="U76" s="730" t="s">
        <v>492</v>
      </c>
      <c r="V76" s="724" t="s">
        <v>124</v>
      </c>
      <c r="W76" s="724" t="s">
        <v>493</v>
      </c>
      <c r="X76" s="559">
        <v>879.73050799999987</v>
      </c>
      <c r="Y76" s="559">
        <v>906.12000000000023</v>
      </c>
      <c r="Z76" s="559">
        <v>775.5</v>
      </c>
      <c r="AA76" s="559">
        <v>852.47872000000041</v>
      </c>
      <c r="AB76" s="559">
        <v>775.5</v>
      </c>
      <c r="AC76" s="559">
        <v>775.49999999999977</v>
      </c>
      <c r="AD76" s="559">
        <v>775.5</v>
      </c>
      <c r="AE76" s="559">
        <v>775.49999999999977</v>
      </c>
      <c r="AF76" s="559">
        <v>775.5</v>
      </c>
      <c r="AG76" s="559">
        <v>775.50000000000023</v>
      </c>
      <c r="AH76" s="559">
        <v>775.50000000000023</v>
      </c>
      <c r="AI76" s="559">
        <v>765.79058000000009</v>
      </c>
      <c r="AJ76" s="559">
        <v>503.67977999999982</v>
      </c>
      <c r="AK76" s="559">
        <v>772.14742000000012</v>
      </c>
      <c r="AL76" s="559">
        <v>630.40295000000037</v>
      </c>
      <c r="AM76" s="559">
        <v>245.43199999999999</v>
      </c>
      <c r="AN76" s="559">
        <v>0</v>
      </c>
      <c r="AO76" s="559">
        <v>0</v>
      </c>
      <c r="AP76" s="559">
        <v>0</v>
      </c>
      <c r="AQ76" s="559">
        <v>0</v>
      </c>
      <c r="AR76" s="559">
        <v>0</v>
      </c>
      <c r="AS76" s="559">
        <v>0</v>
      </c>
      <c r="AT76" s="559">
        <v>0</v>
      </c>
      <c r="AU76" s="559">
        <v>0</v>
      </c>
      <c r="AV76" s="559">
        <v>0</v>
      </c>
      <c r="AW76" s="559">
        <v>0</v>
      </c>
      <c r="AX76" s="559">
        <v>0</v>
      </c>
      <c r="AY76" s="559">
        <v>0</v>
      </c>
      <c r="AZ76" s="559">
        <v>0</v>
      </c>
      <c r="BA76" s="559">
        <v>0</v>
      </c>
      <c r="BB76" s="559">
        <v>0</v>
      </c>
      <c r="BC76" s="559">
        <v>0</v>
      </c>
      <c r="BD76" s="559">
        <v>0</v>
      </c>
      <c r="BE76" s="559">
        <v>0</v>
      </c>
      <c r="BF76" s="559">
        <v>0</v>
      </c>
      <c r="BG76" s="559">
        <v>0</v>
      </c>
      <c r="BH76" s="559">
        <v>0</v>
      </c>
      <c r="BI76" s="559">
        <v>0</v>
      </c>
      <c r="BJ76" s="559">
        <v>0</v>
      </c>
      <c r="BK76" s="559">
        <v>0</v>
      </c>
      <c r="BL76" s="559">
        <v>0</v>
      </c>
      <c r="BM76" s="559">
        <v>0</v>
      </c>
      <c r="BN76" s="559">
        <v>0</v>
      </c>
      <c r="BO76" s="559">
        <v>0</v>
      </c>
      <c r="BP76" s="559">
        <v>0</v>
      </c>
      <c r="BQ76" s="559">
        <v>0</v>
      </c>
      <c r="BR76" s="559">
        <v>0</v>
      </c>
      <c r="BS76" s="559">
        <v>0</v>
      </c>
      <c r="BT76" s="559">
        <v>0</v>
      </c>
      <c r="BU76" s="559">
        <v>0</v>
      </c>
      <c r="BV76" s="559">
        <v>0</v>
      </c>
      <c r="BW76" s="559">
        <v>0</v>
      </c>
      <c r="BX76" s="559">
        <v>0</v>
      </c>
      <c r="BY76" s="559">
        <v>0</v>
      </c>
      <c r="BZ76" s="559">
        <v>0</v>
      </c>
      <c r="CA76" s="559">
        <v>0</v>
      </c>
      <c r="CB76" s="559">
        <v>0</v>
      </c>
      <c r="CC76" s="559">
        <v>0</v>
      </c>
      <c r="CD76" s="559">
        <v>0</v>
      </c>
      <c r="CE76" s="559">
        <v>0</v>
      </c>
      <c r="CF76" s="559">
        <v>0</v>
      </c>
      <c r="CG76" s="559">
        <v>0</v>
      </c>
      <c r="CH76" s="559">
        <v>0</v>
      </c>
      <c r="CI76" s="559">
        <v>0</v>
      </c>
      <c r="CJ76" s="559">
        <v>0</v>
      </c>
      <c r="CK76" s="559">
        <v>0</v>
      </c>
      <c r="CL76" s="559">
        <v>0</v>
      </c>
      <c r="CM76" s="559">
        <v>0</v>
      </c>
      <c r="CN76" s="559">
        <v>0</v>
      </c>
      <c r="CO76" s="559">
        <v>0</v>
      </c>
      <c r="CP76" s="559">
        <v>0</v>
      </c>
      <c r="CQ76" s="559">
        <v>0</v>
      </c>
      <c r="CR76" s="559">
        <v>0</v>
      </c>
      <c r="CS76" s="559">
        <v>0</v>
      </c>
      <c r="CT76" s="559">
        <v>0</v>
      </c>
      <c r="CU76" s="559">
        <v>0</v>
      </c>
      <c r="CV76" s="559">
        <v>0</v>
      </c>
      <c r="CW76" s="559">
        <v>0</v>
      </c>
      <c r="CX76" s="559">
        <v>0</v>
      </c>
      <c r="CY76" s="559">
        <v>0</v>
      </c>
      <c r="CZ76" s="725">
        <v>0</v>
      </c>
      <c r="DA76" s="726">
        <v>0</v>
      </c>
      <c r="DB76" s="726">
        <v>0</v>
      </c>
      <c r="DC76" s="726">
        <v>0</v>
      </c>
      <c r="DD76" s="726">
        <v>0</v>
      </c>
      <c r="DE76" s="726">
        <v>0</v>
      </c>
      <c r="DF76" s="726">
        <v>0</v>
      </c>
      <c r="DG76" s="726">
        <v>0</v>
      </c>
      <c r="DH76" s="726">
        <v>0</v>
      </c>
      <c r="DI76" s="726">
        <v>0</v>
      </c>
      <c r="DJ76" s="726">
        <v>0</v>
      </c>
      <c r="DK76" s="726">
        <v>0</v>
      </c>
      <c r="DL76" s="726">
        <v>0</v>
      </c>
      <c r="DM76" s="726">
        <v>0</v>
      </c>
      <c r="DN76" s="726">
        <v>0</v>
      </c>
      <c r="DO76" s="726">
        <v>0</v>
      </c>
      <c r="DP76" s="726">
        <v>0</v>
      </c>
      <c r="DQ76" s="726">
        <v>0</v>
      </c>
      <c r="DR76" s="726">
        <v>0</v>
      </c>
      <c r="DS76" s="726">
        <v>0</v>
      </c>
      <c r="DT76" s="726">
        <v>0</v>
      </c>
      <c r="DU76" s="726">
        <v>0</v>
      </c>
      <c r="DV76" s="726">
        <v>0</v>
      </c>
      <c r="DW76" s="727">
        <v>0</v>
      </c>
      <c r="DX76" s="584"/>
      <c r="DY76" s="718"/>
      <c r="DZ76" s="718"/>
      <c r="EA76" s="718"/>
      <c r="EB76" s="718"/>
      <c r="EC76" s="718"/>
      <c r="ED76" s="718"/>
      <c r="EE76" s="718"/>
      <c r="EF76" s="718"/>
      <c r="EG76" s="718"/>
      <c r="EH76" s="718"/>
      <c r="EI76" s="718"/>
      <c r="EJ76" s="718"/>
      <c r="EK76" s="718"/>
      <c r="EL76" s="718"/>
      <c r="EM76" s="718"/>
      <c r="EN76" s="718"/>
      <c r="EO76" s="718"/>
      <c r="EP76" s="718"/>
      <c r="EQ76" s="718"/>
      <c r="ER76" s="718"/>
      <c r="ES76" s="718"/>
      <c r="ET76" s="718"/>
      <c r="EU76" s="718"/>
      <c r="EV76" s="718"/>
      <c r="EW76" s="718"/>
      <c r="EX76" s="718"/>
      <c r="EY76" s="718"/>
      <c r="EZ76" s="718"/>
      <c r="FA76" s="718"/>
      <c r="FB76" s="718"/>
      <c r="FC76" s="718"/>
      <c r="FD76" s="718"/>
      <c r="FE76" s="718"/>
      <c r="FF76" s="718"/>
      <c r="FG76" s="718"/>
      <c r="FH76" s="718"/>
      <c r="FI76" s="718"/>
      <c r="FJ76" s="718"/>
      <c r="FK76" s="718"/>
      <c r="FL76" s="718"/>
      <c r="FM76" s="718"/>
      <c r="FN76" s="718"/>
      <c r="FO76" s="718"/>
      <c r="FP76" s="718"/>
      <c r="FQ76" s="718"/>
      <c r="FR76" s="718"/>
      <c r="FS76" s="718"/>
      <c r="FT76" s="718"/>
      <c r="FU76" s="718"/>
      <c r="FV76" s="718"/>
      <c r="FW76" s="718"/>
      <c r="FX76" s="718"/>
      <c r="FY76" s="718"/>
      <c r="FZ76" s="718"/>
      <c r="GA76" s="718"/>
      <c r="GB76" s="718"/>
      <c r="GC76" s="718"/>
      <c r="GD76" s="718"/>
      <c r="GE76" s="718"/>
      <c r="GF76" s="718"/>
      <c r="GG76" s="718"/>
      <c r="GH76" s="718"/>
      <c r="GI76" s="718"/>
      <c r="GJ76" s="718"/>
      <c r="GK76" s="718"/>
      <c r="GL76" s="718"/>
      <c r="GM76" s="718"/>
      <c r="GN76" s="718"/>
      <c r="GO76" s="718"/>
      <c r="GP76" s="718"/>
      <c r="GQ76" s="718"/>
      <c r="GR76" s="718"/>
      <c r="GS76" s="718"/>
      <c r="GT76" s="718"/>
      <c r="GU76" s="718"/>
      <c r="GV76" s="718"/>
      <c r="GW76" s="718"/>
      <c r="GX76" s="718"/>
      <c r="GY76" s="718"/>
      <c r="GZ76" s="718"/>
      <c r="HA76" s="718"/>
      <c r="HB76" s="718"/>
      <c r="HC76" s="718"/>
      <c r="HD76" s="718"/>
      <c r="HE76" s="718"/>
      <c r="HF76" s="718"/>
      <c r="HG76" s="718"/>
      <c r="HH76" s="718"/>
      <c r="HI76" s="718"/>
      <c r="HJ76" s="718"/>
      <c r="HK76" s="718"/>
      <c r="HL76" s="718"/>
      <c r="HM76" s="718"/>
      <c r="HN76" s="718"/>
      <c r="HO76" s="718"/>
      <c r="HP76" s="718"/>
      <c r="HQ76" s="718"/>
      <c r="HR76" s="718"/>
      <c r="HS76" s="718"/>
      <c r="HT76" s="718"/>
      <c r="HU76" s="718"/>
      <c r="HV76" s="718"/>
      <c r="HW76" s="718"/>
      <c r="HX76" s="718"/>
      <c r="HY76" s="718"/>
      <c r="HZ76" s="718"/>
      <c r="IA76" s="718"/>
      <c r="IB76" s="718"/>
      <c r="IC76" s="718"/>
      <c r="ID76" s="718"/>
      <c r="IE76" s="718"/>
      <c r="IF76" s="718"/>
      <c r="IG76" s="718"/>
      <c r="IH76" s="718"/>
      <c r="II76" s="718"/>
      <c r="IJ76" s="718"/>
      <c r="IK76" s="718"/>
      <c r="IL76" s="718"/>
      <c r="IM76" s="718"/>
      <c r="IN76" s="718"/>
      <c r="IO76" s="718"/>
      <c r="IP76" s="718"/>
      <c r="IQ76" s="718"/>
      <c r="IR76" s="718"/>
      <c r="IS76" s="718"/>
      <c r="IT76" s="718"/>
      <c r="IU76" s="718"/>
      <c r="IV76" s="718"/>
      <c r="IW76" s="718"/>
      <c r="IX76" s="718"/>
      <c r="IY76" s="718"/>
      <c r="IZ76" s="718"/>
      <c r="JA76" s="718"/>
      <c r="JB76" s="718"/>
      <c r="JC76" s="718"/>
      <c r="JD76" s="718"/>
      <c r="JE76" s="718"/>
      <c r="JF76" s="718"/>
      <c r="JG76" s="718"/>
      <c r="JH76" s="718"/>
      <c r="JI76" s="718"/>
      <c r="JJ76" s="718"/>
      <c r="JK76" s="718"/>
      <c r="JL76" s="718"/>
      <c r="JM76" s="718"/>
      <c r="JN76" s="718"/>
      <c r="JO76" s="718"/>
      <c r="JP76" s="718"/>
      <c r="JQ76" s="718"/>
      <c r="JR76" s="718"/>
      <c r="JS76" s="718"/>
      <c r="JT76" s="718"/>
      <c r="JU76" s="718"/>
      <c r="JV76" s="718"/>
      <c r="JW76" s="718"/>
      <c r="JX76" s="718"/>
      <c r="JY76" s="718"/>
      <c r="JZ76" s="718"/>
      <c r="KA76" s="718"/>
      <c r="KB76" s="718"/>
      <c r="KC76" s="718"/>
      <c r="KD76" s="718"/>
      <c r="KE76" s="718"/>
      <c r="KF76" s="718"/>
      <c r="KG76" s="718"/>
      <c r="KH76" s="718"/>
      <c r="KI76" s="718"/>
      <c r="KJ76" s="718"/>
      <c r="KK76" s="718"/>
      <c r="KL76" s="718"/>
      <c r="KM76" s="718"/>
      <c r="KN76" s="718"/>
      <c r="KO76" s="718"/>
      <c r="KP76" s="718"/>
      <c r="KQ76" s="718"/>
      <c r="KR76" s="718"/>
      <c r="KS76" s="718"/>
      <c r="KT76" s="718"/>
      <c r="KU76" s="718"/>
      <c r="KV76" s="718"/>
      <c r="KW76" s="718"/>
      <c r="KX76" s="718"/>
      <c r="KY76" s="718"/>
      <c r="KZ76" s="718"/>
      <c r="LA76" s="718"/>
      <c r="LB76" s="718"/>
      <c r="LC76" s="718"/>
      <c r="LD76" s="718"/>
      <c r="LE76" s="718"/>
      <c r="LF76" s="718"/>
      <c r="LG76" s="718"/>
      <c r="LH76" s="718"/>
      <c r="LI76" s="718"/>
      <c r="LJ76" s="718"/>
      <c r="LK76" s="718"/>
      <c r="LL76" s="718"/>
      <c r="LM76" s="718"/>
      <c r="LN76" s="718"/>
      <c r="LO76" s="718"/>
      <c r="LP76" s="718"/>
      <c r="LQ76" s="718"/>
      <c r="LR76" s="718"/>
      <c r="LS76" s="718"/>
      <c r="LT76" s="718"/>
      <c r="LU76" s="718"/>
      <c r="LV76" s="718"/>
      <c r="LW76" s="718"/>
      <c r="LX76" s="718"/>
      <c r="LY76" s="718"/>
      <c r="LZ76" s="718"/>
      <c r="MA76" s="718"/>
      <c r="MB76" s="718"/>
      <c r="MC76" s="718"/>
      <c r="MD76" s="718"/>
      <c r="ME76" s="718"/>
      <c r="MF76" s="718"/>
      <c r="MG76" s="718"/>
      <c r="MH76" s="718"/>
      <c r="MI76" s="718"/>
      <c r="MJ76" s="718"/>
      <c r="MK76" s="718"/>
      <c r="ML76" s="718"/>
      <c r="MM76" s="718"/>
      <c r="MN76" s="718"/>
      <c r="MO76" s="718"/>
      <c r="MP76" s="718"/>
      <c r="MQ76" s="718"/>
      <c r="MR76" s="718"/>
      <c r="MS76" s="718"/>
      <c r="MT76" s="718"/>
      <c r="MU76" s="718"/>
      <c r="MV76" s="718"/>
      <c r="MW76" s="718"/>
      <c r="MX76" s="718"/>
      <c r="MY76" s="718"/>
      <c r="MZ76" s="718"/>
      <c r="NA76" s="718"/>
      <c r="NB76" s="718"/>
      <c r="NC76" s="718"/>
      <c r="ND76" s="718"/>
      <c r="NE76" s="718"/>
      <c r="NF76" s="718"/>
      <c r="NG76" s="718"/>
      <c r="NH76" s="718"/>
      <c r="NI76" s="718"/>
      <c r="NJ76" s="718"/>
      <c r="NK76" s="718"/>
      <c r="NL76" s="718"/>
      <c r="NM76" s="718"/>
      <c r="NN76" s="718"/>
      <c r="NO76" s="718"/>
      <c r="NP76" s="718"/>
      <c r="NQ76" s="718"/>
      <c r="NR76" s="718"/>
      <c r="NS76" s="718"/>
      <c r="NT76" s="718"/>
      <c r="NU76" s="718"/>
      <c r="NV76" s="718"/>
      <c r="NW76" s="718"/>
      <c r="NX76" s="718"/>
      <c r="NY76" s="718"/>
      <c r="NZ76" s="718"/>
      <c r="OA76" s="718"/>
      <c r="OB76" s="718"/>
      <c r="OC76" s="718"/>
      <c r="OD76" s="718"/>
      <c r="OE76" s="718"/>
      <c r="OF76" s="718"/>
      <c r="OG76" s="718"/>
      <c r="OH76" s="718"/>
      <c r="OI76" s="718"/>
      <c r="OJ76" s="718"/>
      <c r="OK76" s="718"/>
      <c r="OL76" s="718"/>
      <c r="OM76" s="718"/>
      <c r="ON76" s="718"/>
      <c r="OO76" s="718"/>
      <c r="OP76" s="718"/>
      <c r="OQ76" s="718"/>
      <c r="OR76" s="718"/>
      <c r="OS76" s="718"/>
      <c r="OT76" s="718"/>
      <c r="OU76" s="718"/>
      <c r="OV76" s="718"/>
      <c r="OW76" s="718"/>
      <c r="OX76" s="718"/>
      <c r="OY76" s="718"/>
      <c r="OZ76" s="718"/>
      <c r="PA76" s="718"/>
      <c r="PB76" s="718"/>
      <c r="PC76" s="718"/>
      <c r="PD76" s="718"/>
      <c r="PE76" s="718"/>
      <c r="PF76" s="718"/>
      <c r="PG76" s="718"/>
      <c r="PH76" s="718"/>
      <c r="PI76" s="718"/>
      <c r="PJ76" s="718"/>
      <c r="PK76" s="718"/>
      <c r="PL76" s="718"/>
      <c r="PM76" s="718"/>
      <c r="PN76" s="718"/>
      <c r="PO76" s="718"/>
      <c r="PP76" s="718"/>
      <c r="PQ76" s="718"/>
      <c r="PR76" s="718"/>
      <c r="PS76" s="718"/>
      <c r="PT76" s="718"/>
      <c r="PU76" s="718"/>
      <c r="PV76" s="718"/>
      <c r="PW76" s="718"/>
      <c r="PX76" s="718"/>
      <c r="PY76" s="718"/>
      <c r="PZ76" s="718"/>
      <c r="QA76" s="718"/>
      <c r="QB76" s="718"/>
      <c r="QC76" s="718"/>
      <c r="QD76" s="718"/>
      <c r="QE76" s="718"/>
      <c r="QF76" s="718"/>
      <c r="QG76" s="718"/>
      <c r="QH76" s="718"/>
      <c r="QI76" s="718"/>
      <c r="QJ76" s="718"/>
      <c r="QK76" s="718"/>
      <c r="QL76" s="718"/>
      <c r="QM76" s="718"/>
      <c r="QN76" s="718"/>
      <c r="QO76" s="718"/>
      <c r="QP76" s="718"/>
      <c r="QQ76" s="718"/>
      <c r="QR76" s="718"/>
      <c r="QS76" s="718"/>
      <c r="QT76" s="718"/>
      <c r="QU76" s="718"/>
      <c r="QV76" s="718"/>
      <c r="QW76" s="718"/>
      <c r="QX76" s="718"/>
      <c r="QY76" s="718"/>
      <c r="QZ76" s="718"/>
      <c r="RA76" s="718"/>
      <c r="RB76" s="718"/>
      <c r="RC76" s="718"/>
      <c r="RD76" s="718"/>
      <c r="RE76" s="718"/>
      <c r="RF76" s="718"/>
      <c r="RG76" s="718"/>
      <c r="RH76" s="718"/>
      <c r="RI76" s="718"/>
      <c r="RJ76" s="718"/>
      <c r="RK76" s="718"/>
      <c r="RL76" s="718"/>
      <c r="RM76" s="718"/>
      <c r="RN76" s="718"/>
      <c r="RO76" s="718"/>
      <c r="RP76" s="718"/>
      <c r="RQ76" s="718"/>
      <c r="RR76" s="718"/>
      <c r="RS76" s="718"/>
      <c r="RT76" s="718"/>
      <c r="RU76" s="718"/>
      <c r="RV76" s="718"/>
      <c r="RW76" s="718"/>
      <c r="RX76" s="718"/>
      <c r="RY76" s="718"/>
      <c r="RZ76" s="718"/>
      <c r="SA76" s="718"/>
      <c r="SB76" s="718"/>
      <c r="SC76" s="718"/>
      <c r="SD76" s="718"/>
      <c r="SE76" s="718"/>
      <c r="SF76" s="718"/>
      <c r="SG76" s="718"/>
      <c r="SH76" s="718"/>
      <c r="SI76" s="718"/>
      <c r="SJ76" s="718"/>
      <c r="SK76" s="718"/>
      <c r="SL76" s="718"/>
      <c r="SM76" s="718"/>
      <c r="SN76" s="718"/>
      <c r="SO76" s="718"/>
      <c r="SP76" s="718"/>
      <c r="SQ76" s="718"/>
      <c r="SR76" s="718"/>
      <c r="SS76" s="718"/>
      <c r="ST76" s="718"/>
      <c r="SU76" s="718"/>
      <c r="SV76" s="718"/>
      <c r="SW76" s="718"/>
      <c r="SX76" s="718"/>
      <c r="SY76" s="718"/>
      <c r="SZ76" s="718"/>
      <c r="TA76" s="718"/>
      <c r="TB76" s="718"/>
      <c r="TC76" s="718"/>
      <c r="TD76" s="718"/>
      <c r="TE76" s="718"/>
      <c r="TF76" s="718"/>
      <c r="TG76" s="718"/>
      <c r="TH76" s="718"/>
      <c r="TI76" s="718"/>
      <c r="TJ76" s="718"/>
      <c r="TK76" s="718"/>
      <c r="TL76" s="718"/>
      <c r="TM76" s="718"/>
      <c r="TN76" s="718"/>
      <c r="TO76" s="718"/>
      <c r="TP76" s="718"/>
      <c r="TQ76" s="718"/>
      <c r="TR76" s="718"/>
      <c r="TS76" s="718"/>
      <c r="TT76" s="718"/>
      <c r="TU76" s="718"/>
      <c r="TV76" s="718"/>
      <c r="TW76" s="718"/>
      <c r="TX76" s="718"/>
      <c r="TY76" s="718"/>
      <c r="TZ76" s="718"/>
      <c r="UA76" s="718"/>
      <c r="UB76" s="718"/>
      <c r="UC76" s="718"/>
      <c r="UD76" s="718"/>
      <c r="UE76" s="718"/>
      <c r="UF76" s="718"/>
      <c r="UG76" s="718"/>
      <c r="UH76" s="718"/>
      <c r="UI76" s="718"/>
      <c r="UJ76" s="718"/>
      <c r="UK76" s="718"/>
      <c r="UL76" s="718"/>
      <c r="UM76" s="718"/>
      <c r="UN76" s="718"/>
      <c r="UO76" s="718"/>
      <c r="UP76" s="718"/>
      <c r="UQ76" s="718"/>
      <c r="UR76" s="718"/>
      <c r="US76" s="718"/>
      <c r="UT76" s="718"/>
      <c r="UU76" s="718"/>
      <c r="UV76" s="718"/>
      <c r="UW76" s="718"/>
      <c r="UX76" s="718"/>
      <c r="UY76" s="718"/>
      <c r="UZ76" s="718"/>
      <c r="VA76" s="718"/>
      <c r="VB76" s="718"/>
      <c r="VC76" s="718"/>
      <c r="VD76" s="718"/>
      <c r="VE76" s="718"/>
      <c r="VF76" s="718"/>
      <c r="VG76" s="718"/>
      <c r="VH76" s="718"/>
      <c r="VI76" s="718"/>
      <c r="VJ76" s="718"/>
      <c r="VK76" s="718"/>
      <c r="VL76" s="718"/>
      <c r="VM76" s="718"/>
      <c r="VN76" s="718"/>
      <c r="VO76" s="718"/>
      <c r="VP76" s="718"/>
      <c r="VQ76" s="718"/>
      <c r="VR76" s="718"/>
      <c r="VS76" s="718"/>
      <c r="VT76" s="718"/>
      <c r="VU76" s="718"/>
      <c r="VV76" s="718"/>
      <c r="VW76" s="718"/>
      <c r="VX76" s="718"/>
      <c r="VY76" s="718"/>
      <c r="VZ76" s="718"/>
      <c r="WA76" s="718"/>
      <c r="WB76" s="718"/>
      <c r="WC76" s="718"/>
      <c r="WD76" s="718"/>
      <c r="WE76" s="718"/>
      <c r="WF76" s="718"/>
      <c r="WG76" s="718"/>
      <c r="WH76" s="718"/>
      <c r="WI76" s="718"/>
      <c r="WJ76" s="718"/>
      <c r="WK76" s="718"/>
      <c r="WL76" s="718"/>
      <c r="WM76" s="718"/>
      <c r="WN76" s="718"/>
      <c r="WO76" s="718"/>
      <c r="WP76" s="718"/>
      <c r="WQ76" s="718"/>
      <c r="WR76" s="718"/>
      <c r="WS76" s="718"/>
      <c r="WT76" s="718"/>
      <c r="WU76" s="718"/>
      <c r="WV76" s="718"/>
      <c r="WW76" s="718"/>
      <c r="WX76" s="718"/>
      <c r="WY76" s="718"/>
      <c r="WZ76" s="718"/>
      <c r="XA76" s="718"/>
      <c r="XB76" s="718"/>
      <c r="XC76" s="718"/>
      <c r="XD76" s="718"/>
      <c r="XE76" s="718"/>
      <c r="XF76" s="718"/>
      <c r="XG76" s="718"/>
      <c r="XH76" s="718"/>
      <c r="XI76" s="718"/>
      <c r="XJ76" s="718"/>
      <c r="XK76" s="718"/>
      <c r="XL76" s="718"/>
      <c r="XM76" s="718"/>
      <c r="XN76" s="718"/>
      <c r="XO76" s="718"/>
      <c r="XP76" s="718"/>
      <c r="XQ76" s="718"/>
      <c r="XR76" s="718"/>
      <c r="XS76" s="718"/>
      <c r="XT76" s="718"/>
      <c r="XU76" s="718"/>
      <c r="XV76" s="718"/>
      <c r="XW76" s="718"/>
      <c r="XX76" s="718"/>
      <c r="XY76" s="718"/>
      <c r="XZ76" s="718"/>
      <c r="YA76" s="718"/>
      <c r="YB76" s="718"/>
      <c r="YC76" s="718"/>
      <c r="YD76" s="718"/>
      <c r="YE76" s="718"/>
      <c r="YF76" s="718"/>
      <c r="YG76" s="718"/>
      <c r="YH76" s="718"/>
      <c r="YI76" s="718"/>
      <c r="YJ76" s="718"/>
      <c r="YK76" s="718"/>
      <c r="YL76" s="718"/>
      <c r="YM76" s="718"/>
      <c r="YN76" s="718"/>
      <c r="YO76" s="718"/>
      <c r="YP76" s="718"/>
      <c r="YQ76" s="718"/>
      <c r="YR76" s="718"/>
      <c r="YS76" s="718"/>
      <c r="YT76" s="718"/>
      <c r="YU76" s="718"/>
      <c r="YV76" s="718"/>
      <c r="YW76" s="718"/>
      <c r="YX76" s="718"/>
      <c r="YY76" s="718"/>
      <c r="YZ76" s="718"/>
      <c r="ZA76" s="718"/>
      <c r="ZB76" s="718"/>
      <c r="ZC76" s="718"/>
      <c r="ZD76" s="718"/>
      <c r="ZE76" s="718"/>
      <c r="ZF76" s="718"/>
      <c r="ZG76" s="718"/>
      <c r="ZH76" s="718"/>
      <c r="ZI76" s="718"/>
      <c r="ZJ76" s="718"/>
      <c r="ZK76" s="718"/>
      <c r="ZL76" s="718"/>
      <c r="ZM76" s="718"/>
      <c r="ZN76" s="718"/>
      <c r="ZO76" s="718"/>
      <c r="ZP76" s="718"/>
      <c r="ZQ76" s="718"/>
      <c r="ZR76" s="718"/>
      <c r="ZS76" s="718"/>
      <c r="ZT76" s="718"/>
      <c r="ZU76" s="718"/>
      <c r="ZV76" s="718"/>
      <c r="ZW76" s="718"/>
      <c r="ZX76" s="718"/>
      <c r="ZY76" s="718"/>
      <c r="ZZ76" s="718"/>
      <c r="AAA76" s="718"/>
      <c r="AAB76" s="718"/>
      <c r="AAC76" s="718"/>
      <c r="AAD76" s="718"/>
      <c r="AAE76" s="718"/>
      <c r="AAF76" s="718"/>
      <c r="AAG76" s="718"/>
      <c r="AAH76" s="718"/>
      <c r="AAI76" s="718"/>
      <c r="AAJ76" s="718"/>
      <c r="AAK76" s="718"/>
      <c r="AAL76" s="718"/>
      <c r="AAM76" s="718"/>
      <c r="AAN76" s="718"/>
      <c r="AAO76" s="718"/>
      <c r="AAP76" s="718"/>
      <c r="AAQ76" s="718"/>
      <c r="AAR76" s="718"/>
      <c r="AAS76" s="718"/>
      <c r="AAT76" s="718"/>
      <c r="AAU76" s="718"/>
      <c r="AAV76" s="718"/>
      <c r="AAW76" s="718"/>
      <c r="AAX76" s="718"/>
      <c r="AAY76" s="718"/>
      <c r="AAZ76" s="718"/>
      <c r="ABA76" s="718"/>
      <c r="ABB76" s="718"/>
      <c r="ABC76" s="718"/>
      <c r="ABD76" s="718"/>
      <c r="ABE76" s="718"/>
      <c r="ABF76" s="718"/>
      <c r="ABG76" s="718"/>
      <c r="ABH76" s="718"/>
      <c r="ABI76" s="718"/>
      <c r="ABJ76" s="718"/>
      <c r="ABK76" s="718"/>
      <c r="ABL76" s="718"/>
      <c r="ABM76" s="718"/>
      <c r="ABN76" s="718"/>
      <c r="ABO76" s="718"/>
      <c r="ABP76" s="718"/>
      <c r="ABQ76" s="718"/>
      <c r="ABR76" s="718"/>
      <c r="ABS76" s="718"/>
      <c r="ABT76" s="718"/>
      <c r="ABU76" s="718"/>
      <c r="ABV76" s="718"/>
      <c r="ABW76" s="718"/>
      <c r="ABX76" s="718"/>
      <c r="ABY76" s="718"/>
      <c r="ABZ76" s="718"/>
      <c r="ACA76" s="718"/>
      <c r="ACB76" s="718"/>
      <c r="ACC76" s="718"/>
      <c r="ACD76" s="718"/>
      <c r="ACE76" s="718"/>
      <c r="ACF76" s="718"/>
      <c r="ACG76" s="718"/>
      <c r="ACH76" s="718"/>
      <c r="ACI76" s="718"/>
      <c r="ACJ76" s="718"/>
      <c r="ACK76" s="718"/>
      <c r="ACL76" s="718"/>
      <c r="ACM76" s="718"/>
      <c r="ACN76" s="718"/>
      <c r="ACO76" s="718"/>
      <c r="ACP76" s="718"/>
      <c r="ACQ76" s="718"/>
      <c r="ACR76" s="718"/>
      <c r="ACS76" s="718"/>
      <c r="ACT76" s="718"/>
      <c r="ACU76" s="718"/>
      <c r="ACV76" s="718"/>
      <c r="ACW76" s="718"/>
      <c r="ACX76" s="718"/>
      <c r="ACY76" s="718"/>
      <c r="ACZ76" s="718"/>
      <c r="ADA76" s="718"/>
      <c r="ADB76" s="718"/>
      <c r="ADC76" s="718"/>
      <c r="ADD76" s="718"/>
      <c r="ADE76" s="718"/>
      <c r="ADF76" s="718"/>
      <c r="ADG76" s="718"/>
      <c r="ADH76" s="718"/>
      <c r="ADI76" s="718"/>
      <c r="ADJ76" s="718"/>
      <c r="ADK76" s="718"/>
      <c r="ADL76" s="718"/>
      <c r="ADM76" s="718"/>
      <c r="ADN76" s="718"/>
      <c r="ADO76" s="718"/>
      <c r="ADP76" s="718"/>
      <c r="ADQ76" s="718"/>
      <c r="ADR76" s="718"/>
      <c r="ADS76" s="718"/>
      <c r="ADT76" s="718"/>
      <c r="ADU76" s="718"/>
      <c r="ADV76" s="718"/>
      <c r="ADW76" s="718"/>
      <c r="ADX76" s="718"/>
      <c r="ADY76" s="718"/>
      <c r="ADZ76" s="718"/>
      <c r="AEA76" s="718"/>
      <c r="AEB76" s="718"/>
      <c r="AEC76" s="718"/>
      <c r="AED76" s="718"/>
      <c r="AEE76" s="718"/>
      <c r="AEF76" s="718"/>
      <c r="AEG76" s="718"/>
      <c r="AEH76" s="718"/>
      <c r="AEI76" s="718"/>
      <c r="AEJ76" s="718"/>
      <c r="AEK76" s="718"/>
      <c r="AEL76" s="718"/>
      <c r="AEM76" s="718"/>
      <c r="AEN76" s="718"/>
      <c r="AEO76" s="718"/>
      <c r="AEP76" s="718"/>
      <c r="AEQ76" s="718"/>
      <c r="AER76" s="718"/>
      <c r="AES76" s="718"/>
      <c r="AET76" s="718"/>
      <c r="AEU76" s="718"/>
      <c r="AEV76" s="718"/>
      <c r="AEW76" s="718"/>
      <c r="AEX76" s="718"/>
      <c r="AEY76" s="718"/>
      <c r="AEZ76" s="718"/>
      <c r="AFA76" s="718"/>
      <c r="AFB76" s="718"/>
      <c r="AFC76" s="718"/>
      <c r="AFD76" s="718"/>
      <c r="AFE76" s="718"/>
      <c r="AFF76" s="718"/>
      <c r="AFG76" s="718"/>
      <c r="AFH76" s="718"/>
      <c r="AFI76" s="718"/>
      <c r="AFJ76" s="718"/>
      <c r="AFK76" s="718"/>
      <c r="AFL76" s="718"/>
      <c r="AFM76" s="718"/>
      <c r="AFN76" s="718"/>
      <c r="AFO76" s="718"/>
      <c r="AFP76" s="718"/>
      <c r="AFQ76" s="718"/>
      <c r="AFR76" s="718"/>
      <c r="AFS76" s="718"/>
      <c r="AFT76" s="718"/>
      <c r="AFU76" s="718"/>
      <c r="AFV76" s="718"/>
      <c r="AFW76" s="718"/>
      <c r="AFX76" s="718"/>
      <c r="AFY76" s="718"/>
      <c r="AFZ76" s="718"/>
      <c r="AGA76" s="718"/>
      <c r="AGB76" s="718"/>
      <c r="AGC76" s="718"/>
      <c r="AGD76" s="718"/>
      <c r="AGE76" s="718"/>
      <c r="AGF76" s="718"/>
      <c r="AGG76" s="718"/>
      <c r="AGH76" s="718"/>
      <c r="AGI76" s="718"/>
      <c r="AGJ76" s="718"/>
      <c r="AGK76" s="718"/>
      <c r="AGL76" s="718"/>
      <c r="AGM76" s="718"/>
      <c r="AGN76" s="718"/>
      <c r="AGO76" s="718"/>
      <c r="AGP76" s="718"/>
      <c r="AGQ76" s="718"/>
      <c r="AGR76" s="718"/>
      <c r="AGS76" s="718"/>
      <c r="AGT76" s="718"/>
      <c r="AGU76" s="718"/>
      <c r="AGV76" s="718"/>
      <c r="AGW76" s="718"/>
      <c r="AGX76" s="718"/>
      <c r="AGY76" s="718"/>
      <c r="AGZ76" s="718"/>
      <c r="AHA76" s="718"/>
      <c r="AHB76" s="718"/>
      <c r="AHC76" s="718"/>
      <c r="AHD76" s="718"/>
      <c r="AHE76" s="718"/>
      <c r="AHF76" s="718"/>
      <c r="AHG76" s="718"/>
      <c r="AHH76" s="718"/>
      <c r="AHI76" s="718"/>
      <c r="AHJ76" s="718"/>
      <c r="AHK76" s="718"/>
      <c r="AHL76" s="718"/>
      <c r="AHM76" s="718"/>
      <c r="AHN76" s="718"/>
      <c r="AHO76" s="718"/>
      <c r="AHP76" s="718"/>
      <c r="AHQ76" s="718"/>
      <c r="AHR76" s="718"/>
      <c r="AHS76" s="718"/>
      <c r="AHT76" s="718"/>
      <c r="AHU76" s="718"/>
      <c r="AHV76" s="718"/>
      <c r="AHW76" s="718"/>
      <c r="AHX76" s="718"/>
      <c r="AHY76" s="718"/>
      <c r="AHZ76" s="718"/>
      <c r="AIA76" s="718"/>
      <c r="AIB76" s="718"/>
      <c r="AIC76" s="718"/>
      <c r="AID76" s="718"/>
      <c r="AIE76" s="718"/>
      <c r="AIF76" s="718"/>
      <c r="AIG76" s="718"/>
      <c r="AIH76" s="718"/>
      <c r="AII76" s="718"/>
      <c r="AIJ76" s="718"/>
      <c r="AIK76" s="718"/>
      <c r="AIL76" s="718"/>
      <c r="AIM76" s="718"/>
      <c r="AIN76" s="718"/>
      <c r="AIO76" s="718"/>
      <c r="AIP76" s="718"/>
      <c r="AIQ76" s="718"/>
      <c r="AIR76" s="718"/>
      <c r="AIS76" s="718"/>
      <c r="AIT76" s="718"/>
      <c r="AIU76" s="718"/>
      <c r="AIV76" s="718"/>
      <c r="AIW76" s="718"/>
      <c r="AIX76" s="718"/>
      <c r="AIY76" s="718"/>
      <c r="AIZ76" s="718"/>
      <c r="AJA76" s="718"/>
      <c r="AJB76" s="718"/>
      <c r="AJC76" s="718"/>
      <c r="AJD76" s="718"/>
      <c r="AJE76" s="718"/>
      <c r="AJF76" s="718"/>
      <c r="AJG76" s="718"/>
      <c r="AJH76" s="718"/>
      <c r="AJI76" s="718"/>
      <c r="AJJ76" s="718"/>
      <c r="AJK76" s="718"/>
      <c r="AJL76" s="718"/>
      <c r="AJM76" s="718"/>
      <c r="AJN76" s="718"/>
      <c r="AJO76" s="718"/>
      <c r="AJP76" s="718"/>
      <c r="AJQ76" s="718"/>
      <c r="AJR76" s="718"/>
      <c r="AJS76" s="718"/>
      <c r="AJT76" s="718"/>
      <c r="AJU76" s="718"/>
      <c r="AJV76" s="718"/>
      <c r="AJW76" s="718"/>
      <c r="AJX76" s="718"/>
      <c r="AJY76" s="718"/>
      <c r="AJZ76" s="718"/>
      <c r="AKA76" s="718"/>
      <c r="AKB76" s="718"/>
      <c r="AKC76" s="718"/>
      <c r="AKD76" s="718"/>
      <c r="AKE76" s="718"/>
      <c r="AKF76" s="718"/>
      <c r="AKG76" s="718"/>
      <c r="AKH76" s="718"/>
      <c r="AKI76" s="718"/>
      <c r="AKJ76" s="718"/>
      <c r="AKK76" s="718"/>
      <c r="AKL76" s="718"/>
      <c r="AKM76" s="718"/>
      <c r="AKN76" s="718"/>
      <c r="AKO76" s="718"/>
      <c r="AKP76" s="718"/>
      <c r="AKQ76" s="718"/>
      <c r="AKR76" s="718"/>
      <c r="AKS76" s="718"/>
      <c r="AKT76" s="718"/>
      <c r="AKU76" s="718"/>
      <c r="AKV76" s="718"/>
      <c r="AKW76" s="718"/>
      <c r="AKX76" s="718"/>
      <c r="AKY76" s="718"/>
      <c r="AKZ76" s="718"/>
      <c r="ALA76" s="718"/>
      <c r="ALB76" s="718"/>
      <c r="ALC76" s="718"/>
      <c r="ALD76" s="718"/>
      <c r="ALE76" s="718"/>
      <c r="ALF76" s="718"/>
      <c r="ALG76" s="718"/>
      <c r="ALH76" s="718"/>
      <c r="ALI76" s="718"/>
      <c r="ALJ76" s="718"/>
      <c r="ALK76" s="718"/>
      <c r="ALL76" s="718"/>
      <c r="ALM76" s="718"/>
      <c r="ALN76" s="718"/>
      <c r="ALO76" s="718"/>
      <c r="ALP76" s="718"/>
      <c r="ALQ76" s="718"/>
      <c r="ALR76" s="718"/>
      <c r="ALS76" s="718"/>
      <c r="ALT76" s="718"/>
      <c r="ALU76" s="718"/>
      <c r="ALV76" s="718"/>
      <c r="ALW76" s="718"/>
      <c r="ALX76" s="718"/>
      <c r="ALY76" s="718"/>
      <c r="ALZ76" s="718"/>
      <c r="AMA76" s="718"/>
      <c r="AMB76" s="718"/>
      <c r="AMC76" s="718"/>
      <c r="AMD76" s="718"/>
      <c r="AME76" s="718"/>
      <c r="AMF76" s="718"/>
      <c r="AMG76" s="718"/>
      <c r="AMH76" s="718"/>
      <c r="AMI76" s="718"/>
      <c r="AMJ76" s="718"/>
    </row>
    <row r="77" spans="1:1024" x14ac:dyDescent="0.2">
      <c r="A77" s="718"/>
      <c r="B77" s="731"/>
      <c r="C77" s="732"/>
      <c r="D77" s="733"/>
      <c r="E77" s="733"/>
      <c r="F77" s="733"/>
      <c r="G77" s="733"/>
      <c r="H77" s="733"/>
      <c r="I77" s="733"/>
      <c r="J77" s="733"/>
      <c r="K77" s="733"/>
      <c r="L77" s="733"/>
      <c r="M77" s="733"/>
      <c r="N77" s="733"/>
      <c r="O77" s="733"/>
      <c r="P77" s="733"/>
      <c r="Q77" s="733"/>
      <c r="R77" s="734"/>
      <c r="S77" s="733"/>
      <c r="T77" s="733"/>
      <c r="U77" s="730" t="s">
        <v>494</v>
      </c>
      <c r="V77" s="724" t="s">
        <v>124</v>
      </c>
      <c r="W77" s="724" t="s">
        <v>493</v>
      </c>
      <c r="X77" s="559"/>
      <c r="Y77" s="559"/>
      <c r="Z77" s="559"/>
      <c r="AA77" s="559"/>
      <c r="AB77" s="559"/>
      <c r="AC77" s="559"/>
      <c r="AD77" s="559"/>
      <c r="AE77" s="559"/>
      <c r="AF77" s="559"/>
      <c r="AG77" s="559"/>
      <c r="AH77" s="559"/>
      <c r="AI77" s="559"/>
      <c r="AJ77" s="559"/>
      <c r="AK77" s="559"/>
      <c r="AL77" s="559"/>
      <c r="AM77" s="559"/>
      <c r="AN77" s="559"/>
      <c r="AO77" s="559"/>
      <c r="AP77" s="559"/>
      <c r="AQ77" s="559"/>
      <c r="AR77" s="559"/>
      <c r="AS77" s="559"/>
      <c r="AT77" s="559"/>
      <c r="AU77" s="559"/>
      <c r="AV77" s="559"/>
      <c r="AW77" s="559"/>
      <c r="AX77" s="559"/>
      <c r="AY77" s="559"/>
      <c r="AZ77" s="559"/>
      <c r="BA77" s="559"/>
      <c r="BB77" s="559"/>
      <c r="BC77" s="559"/>
      <c r="BD77" s="559"/>
      <c r="BE77" s="559"/>
      <c r="BF77" s="559"/>
      <c r="BG77" s="559"/>
      <c r="BH77" s="559"/>
      <c r="BI77" s="559"/>
      <c r="BJ77" s="559"/>
      <c r="BK77" s="559"/>
      <c r="BL77" s="559"/>
      <c r="BM77" s="559"/>
      <c r="BN77" s="559"/>
      <c r="BO77" s="559"/>
      <c r="BP77" s="559"/>
      <c r="BQ77" s="559"/>
      <c r="BR77" s="559"/>
      <c r="BS77" s="559"/>
      <c r="BT77" s="559"/>
      <c r="BU77" s="559"/>
      <c r="BV77" s="559"/>
      <c r="BW77" s="559"/>
      <c r="BX77" s="559"/>
      <c r="BY77" s="559"/>
      <c r="BZ77" s="559"/>
      <c r="CA77" s="559"/>
      <c r="CB77" s="559"/>
      <c r="CC77" s="559"/>
      <c r="CD77" s="559"/>
      <c r="CE77" s="559"/>
      <c r="CF77" s="559"/>
      <c r="CG77" s="559"/>
      <c r="CH77" s="559"/>
      <c r="CI77" s="559"/>
      <c r="CJ77" s="559"/>
      <c r="CK77" s="559"/>
      <c r="CL77" s="559"/>
      <c r="CM77" s="559"/>
      <c r="CN77" s="559"/>
      <c r="CO77" s="559"/>
      <c r="CP77" s="559"/>
      <c r="CQ77" s="559"/>
      <c r="CR77" s="559"/>
      <c r="CS77" s="559"/>
      <c r="CT77" s="559"/>
      <c r="CU77" s="559"/>
      <c r="CV77" s="559"/>
      <c r="CW77" s="559"/>
      <c r="CX77" s="559"/>
      <c r="CY77" s="559"/>
      <c r="CZ77" s="725">
        <v>0</v>
      </c>
      <c r="DA77" s="726">
        <v>0</v>
      </c>
      <c r="DB77" s="726">
        <v>0</v>
      </c>
      <c r="DC77" s="726">
        <v>0</v>
      </c>
      <c r="DD77" s="726">
        <v>0</v>
      </c>
      <c r="DE77" s="726">
        <v>0</v>
      </c>
      <c r="DF77" s="726">
        <v>0</v>
      </c>
      <c r="DG77" s="726">
        <v>0</v>
      </c>
      <c r="DH77" s="726">
        <v>0</v>
      </c>
      <c r="DI77" s="726">
        <v>0</v>
      </c>
      <c r="DJ77" s="726">
        <v>0</v>
      </c>
      <c r="DK77" s="726">
        <v>0</v>
      </c>
      <c r="DL77" s="726">
        <v>0</v>
      </c>
      <c r="DM77" s="726">
        <v>0</v>
      </c>
      <c r="DN77" s="726">
        <v>0</v>
      </c>
      <c r="DO77" s="726">
        <v>0</v>
      </c>
      <c r="DP77" s="726">
        <v>0</v>
      </c>
      <c r="DQ77" s="726">
        <v>0</v>
      </c>
      <c r="DR77" s="726">
        <v>0</v>
      </c>
      <c r="DS77" s="726">
        <v>0</v>
      </c>
      <c r="DT77" s="726">
        <v>0</v>
      </c>
      <c r="DU77" s="726">
        <v>0</v>
      </c>
      <c r="DV77" s="726">
        <v>0</v>
      </c>
      <c r="DW77" s="727">
        <v>0</v>
      </c>
      <c r="DX77" s="584"/>
      <c r="DY77" s="718"/>
      <c r="DZ77" s="718"/>
      <c r="EA77" s="718"/>
      <c r="EB77" s="718"/>
      <c r="EC77" s="718"/>
      <c r="ED77" s="718"/>
      <c r="EE77" s="718"/>
      <c r="EF77" s="718"/>
      <c r="EG77" s="718"/>
      <c r="EH77" s="718"/>
      <c r="EI77" s="718"/>
      <c r="EJ77" s="718"/>
      <c r="EK77" s="718"/>
      <c r="EL77" s="718"/>
      <c r="EM77" s="718"/>
      <c r="EN77" s="718"/>
      <c r="EO77" s="718"/>
      <c r="EP77" s="718"/>
      <c r="EQ77" s="718"/>
      <c r="ER77" s="718"/>
      <c r="ES77" s="718"/>
      <c r="ET77" s="718"/>
      <c r="EU77" s="718"/>
      <c r="EV77" s="718"/>
      <c r="EW77" s="718"/>
      <c r="EX77" s="718"/>
      <c r="EY77" s="718"/>
      <c r="EZ77" s="718"/>
      <c r="FA77" s="718"/>
      <c r="FB77" s="718"/>
      <c r="FC77" s="718"/>
      <c r="FD77" s="718"/>
      <c r="FE77" s="718"/>
      <c r="FF77" s="718"/>
      <c r="FG77" s="718"/>
      <c r="FH77" s="718"/>
      <c r="FI77" s="718"/>
      <c r="FJ77" s="718"/>
      <c r="FK77" s="718"/>
      <c r="FL77" s="718"/>
      <c r="FM77" s="718"/>
      <c r="FN77" s="718"/>
      <c r="FO77" s="718"/>
      <c r="FP77" s="718"/>
      <c r="FQ77" s="718"/>
      <c r="FR77" s="718"/>
      <c r="FS77" s="718"/>
      <c r="FT77" s="718"/>
      <c r="FU77" s="718"/>
      <c r="FV77" s="718"/>
      <c r="FW77" s="718"/>
      <c r="FX77" s="718"/>
      <c r="FY77" s="718"/>
      <c r="FZ77" s="718"/>
      <c r="GA77" s="718"/>
      <c r="GB77" s="718"/>
      <c r="GC77" s="718"/>
      <c r="GD77" s="718"/>
      <c r="GE77" s="718"/>
      <c r="GF77" s="718"/>
      <c r="GG77" s="718"/>
      <c r="GH77" s="718"/>
      <c r="GI77" s="718"/>
      <c r="GJ77" s="718"/>
      <c r="GK77" s="718"/>
      <c r="GL77" s="718"/>
      <c r="GM77" s="718"/>
      <c r="GN77" s="718"/>
      <c r="GO77" s="718"/>
      <c r="GP77" s="718"/>
      <c r="GQ77" s="718"/>
      <c r="GR77" s="718"/>
      <c r="GS77" s="718"/>
      <c r="GT77" s="718"/>
      <c r="GU77" s="718"/>
      <c r="GV77" s="718"/>
      <c r="GW77" s="718"/>
      <c r="GX77" s="718"/>
      <c r="GY77" s="718"/>
      <c r="GZ77" s="718"/>
      <c r="HA77" s="718"/>
      <c r="HB77" s="718"/>
      <c r="HC77" s="718"/>
      <c r="HD77" s="718"/>
      <c r="HE77" s="718"/>
      <c r="HF77" s="718"/>
      <c r="HG77" s="718"/>
      <c r="HH77" s="718"/>
      <c r="HI77" s="718"/>
      <c r="HJ77" s="718"/>
      <c r="HK77" s="718"/>
      <c r="HL77" s="718"/>
      <c r="HM77" s="718"/>
      <c r="HN77" s="718"/>
      <c r="HO77" s="718"/>
      <c r="HP77" s="718"/>
      <c r="HQ77" s="718"/>
      <c r="HR77" s="718"/>
      <c r="HS77" s="718"/>
      <c r="HT77" s="718"/>
      <c r="HU77" s="718"/>
      <c r="HV77" s="718"/>
      <c r="HW77" s="718"/>
      <c r="HX77" s="718"/>
      <c r="HY77" s="718"/>
      <c r="HZ77" s="718"/>
      <c r="IA77" s="718"/>
      <c r="IB77" s="718"/>
      <c r="IC77" s="718"/>
      <c r="ID77" s="718"/>
      <c r="IE77" s="718"/>
      <c r="IF77" s="718"/>
      <c r="IG77" s="718"/>
      <c r="IH77" s="718"/>
      <c r="II77" s="718"/>
      <c r="IJ77" s="718"/>
      <c r="IK77" s="718"/>
      <c r="IL77" s="718"/>
      <c r="IM77" s="718"/>
      <c r="IN77" s="718"/>
      <c r="IO77" s="718"/>
      <c r="IP77" s="718"/>
      <c r="IQ77" s="718"/>
      <c r="IR77" s="718"/>
      <c r="IS77" s="718"/>
      <c r="IT77" s="718"/>
      <c r="IU77" s="718"/>
      <c r="IV77" s="718"/>
      <c r="IW77" s="718"/>
      <c r="IX77" s="718"/>
      <c r="IY77" s="718"/>
      <c r="IZ77" s="718"/>
      <c r="JA77" s="718"/>
      <c r="JB77" s="718"/>
      <c r="JC77" s="718"/>
      <c r="JD77" s="718"/>
      <c r="JE77" s="718"/>
      <c r="JF77" s="718"/>
      <c r="JG77" s="718"/>
      <c r="JH77" s="718"/>
      <c r="JI77" s="718"/>
      <c r="JJ77" s="718"/>
      <c r="JK77" s="718"/>
      <c r="JL77" s="718"/>
      <c r="JM77" s="718"/>
      <c r="JN77" s="718"/>
      <c r="JO77" s="718"/>
      <c r="JP77" s="718"/>
      <c r="JQ77" s="718"/>
      <c r="JR77" s="718"/>
      <c r="JS77" s="718"/>
      <c r="JT77" s="718"/>
      <c r="JU77" s="718"/>
      <c r="JV77" s="718"/>
      <c r="JW77" s="718"/>
      <c r="JX77" s="718"/>
      <c r="JY77" s="718"/>
      <c r="JZ77" s="718"/>
      <c r="KA77" s="718"/>
      <c r="KB77" s="718"/>
      <c r="KC77" s="718"/>
      <c r="KD77" s="718"/>
      <c r="KE77" s="718"/>
      <c r="KF77" s="718"/>
      <c r="KG77" s="718"/>
      <c r="KH77" s="718"/>
      <c r="KI77" s="718"/>
      <c r="KJ77" s="718"/>
      <c r="KK77" s="718"/>
      <c r="KL77" s="718"/>
      <c r="KM77" s="718"/>
      <c r="KN77" s="718"/>
      <c r="KO77" s="718"/>
      <c r="KP77" s="718"/>
      <c r="KQ77" s="718"/>
      <c r="KR77" s="718"/>
      <c r="KS77" s="718"/>
      <c r="KT77" s="718"/>
      <c r="KU77" s="718"/>
      <c r="KV77" s="718"/>
      <c r="KW77" s="718"/>
      <c r="KX77" s="718"/>
      <c r="KY77" s="718"/>
      <c r="KZ77" s="718"/>
      <c r="LA77" s="718"/>
      <c r="LB77" s="718"/>
      <c r="LC77" s="718"/>
      <c r="LD77" s="718"/>
      <c r="LE77" s="718"/>
      <c r="LF77" s="718"/>
      <c r="LG77" s="718"/>
      <c r="LH77" s="718"/>
      <c r="LI77" s="718"/>
      <c r="LJ77" s="718"/>
      <c r="LK77" s="718"/>
      <c r="LL77" s="718"/>
      <c r="LM77" s="718"/>
      <c r="LN77" s="718"/>
      <c r="LO77" s="718"/>
      <c r="LP77" s="718"/>
      <c r="LQ77" s="718"/>
      <c r="LR77" s="718"/>
      <c r="LS77" s="718"/>
      <c r="LT77" s="718"/>
      <c r="LU77" s="718"/>
      <c r="LV77" s="718"/>
      <c r="LW77" s="718"/>
      <c r="LX77" s="718"/>
      <c r="LY77" s="718"/>
      <c r="LZ77" s="718"/>
      <c r="MA77" s="718"/>
      <c r="MB77" s="718"/>
      <c r="MC77" s="718"/>
      <c r="MD77" s="718"/>
      <c r="ME77" s="718"/>
      <c r="MF77" s="718"/>
      <c r="MG77" s="718"/>
      <c r="MH77" s="718"/>
      <c r="MI77" s="718"/>
      <c r="MJ77" s="718"/>
      <c r="MK77" s="718"/>
      <c r="ML77" s="718"/>
      <c r="MM77" s="718"/>
      <c r="MN77" s="718"/>
      <c r="MO77" s="718"/>
      <c r="MP77" s="718"/>
      <c r="MQ77" s="718"/>
      <c r="MR77" s="718"/>
      <c r="MS77" s="718"/>
      <c r="MT77" s="718"/>
      <c r="MU77" s="718"/>
      <c r="MV77" s="718"/>
      <c r="MW77" s="718"/>
      <c r="MX77" s="718"/>
      <c r="MY77" s="718"/>
      <c r="MZ77" s="718"/>
      <c r="NA77" s="718"/>
      <c r="NB77" s="718"/>
      <c r="NC77" s="718"/>
      <c r="ND77" s="718"/>
      <c r="NE77" s="718"/>
      <c r="NF77" s="718"/>
      <c r="NG77" s="718"/>
      <c r="NH77" s="718"/>
      <c r="NI77" s="718"/>
      <c r="NJ77" s="718"/>
      <c r="NK77" s="718"/>
      <c r="NL77" s="718"/>
      <c r="NM77" s="718"/>
      <c r="NN77" s="718"/>
      <c r="NO77" s="718"/>
      <c r="NP77" s="718"/>
      <c r="NQ77" s="718"/>
      <c r="NR77" s="718"/>
      <c r="NS77" s="718"/>
      <c r="NT77" s="718"/>
      <c r="NU77" s="718"/>
      <c r="NV77" s="718"/>
      <c r="NW77" s="718"/>
      <c r="NX77" s="718"/>
      <c r="NY77" s="718"/>
      <c r="NZ77" s="718"/>
      <c r="OA77" s="718"/>
      <c r="OB77" s="718"/>
      <c r="OC77" s="718"/>
      <c r="OD77" s="718"/>
      <c r="OE77" s="718"/>
      <c r="OF77" s="718"/>
      <c r="OG77" s="718"/>
      <c r="OH77" s="718"/>
      <c r="OI77" s="718"/>
      <c r="OJ77" s="718"/>
      <c r="OK77" s="718"/>
      <c r="OL77" s="718"/>
      <c r="OM77" s="718"/>
      <c r="ON77" s="718"/>
      <c r="OO77" s="718"/>
      <c r="OP77" s="718"/>
      <c r="OQ77" s="718"/>
      <c r="OR77" s="718"/>
      <c r="OS77" s="718"/>
      <c r="OT77" s="718"/>
      <c r="OU77" s="718"/>
      <c r="OV77" s="718"/>
      <c r="OW77" s="718"/>
      <c r="OX77" s="718"/>
      <c r="OY77" s="718"/>
      <c r="OZ77" s="718"/>
      <c r="PA77" s="718"/>
      <c r="PB77" s="718"/>
      <c r="PC77" s="718"/>
      <c r="PD77" s="718"/>
      <c r="PE77" s="718"/>
      <c r="PF77" s="718"/>
      <c r="PG77" s="718"/>
      <c r="PH77" s="718"/>
      <c r="PI77" s="718"/>
      <c r="PJ77" s="718"/>
      <c r="PK77" s="718"/>
      <c r="PL77" s="718"/>
      <c r="PM77" s="718"/>
      <c r="PN77" s="718"/>
      <c r="PO77" s="718"/>
      <c r="PP77" s="718"/>
      <c r="PQ77" s="718"/>
      <c r="PR77" s="718"/>
      <c r="PS77" s="718"/>
      <c r="PT77" s="718"/>
      <c r="PU77" s="718"/>
      <c r="PV77" s="718"/>
      <c r="PW77" s="718"/>
      <c r="PX77" s="718"/>
      <c r="PY77" s="718"/>
      <c r="PZ77" s="718"/>
      <c r="QA77" s="718"/>
      <c r="QB77" s="718"/>
      <c r="QC77" s="718"/>
      <c r="QD77" s="718"/>
      <c r="QE77" s="718"/>
      <c r="QF77" s="718"/>
      <c r="QG77" s="718"/>
      <c r="QH77" s="718"/>
      <c r="QI77" s="718"/>
      <c r="QJ77" s="718"/>
      <c r="QK77" s="718"/>
      <c r="QL77" s="718"/>
      <c r="QM77" s="718"/>
      <c r="QN77" s="718"/>
      <c r="QO77" s="718"/>
      <c r="QP77" s="718"/>
      <c r="QQ77" s="718"/>
      <c r="QR77" s="718"/>
      <c r="QS77" s="718"/>
      <c r="QT77" s="718"/>
      <c r="QU77" s="718"/>
      <c r="QV77" s="718"/>
      <c r="QW77" s="718"/>
      <c r="QX77" s="718"/>
      <c r="QY77" s="718"/>
      <c r="QZ77" s="718"/>
      <c r="RA77" s="718"/>
      <c r="RB77" s="718"/>
      <c r="RC77" s="718"/>
      <c r="RD77" s="718"/>
      <c r="RE77" s="718"/>
      <c r="RF77" s="718"/>
      <c r="RG77" s="718"/>
      <c r="RH77" s="718"/>
      <c r="RI77" s="718"/>
      <c r="RJ77" s="718"/>
      <c r="RK77" s="718"/>
      <c r="RL77" s="718"/>
      <c r="RM77" s="718"/>
      <c r="RN77" s="718"/>
      <c r="RO77" s="718"/>
      <c r="RP77" s="718"/>
      <c r="RQ77" s="718"/>
      <c r="RR77" s="718"/>
      <c r="RS77" s="718"/>
      <c r="RT77" s="718"/>
      <c r="RU77" s="718"/>
      <c r="RV77" s="718"/>
      <c r="RW77" s="718"/>
      <c r="RX77" s="718"/>
      <c r="RY77" s="718"/>
      <c r="RZ77" s="718"/>
      <c r="SA77" s="718"/>
      <c r="SB77" s="718"/>
      <c r="SC77" s="718"/>
      <c r="SD77" s="718"/>
      <c r="SE77" s="718"/>
      <c r="SF77" s="718"/>
      <c r="SG77" s="718"/>
      <c r="SH77" s="718"/>
      <c r="SI77" s="718"/>
      <c r="SJ77" s="718"/>
      <c r="SK77" s="718"/>
      <c r="SL77" s="718"/>
      <c r="SM77" s="718"/>
      <c r="SN77" s="718"/>
      <c r="SO77" s="718"/>
      <c r="SP77" s="718"/>
      <c r="SQ77" s="718"/>
      <c r="SR77" s="718"/>
      <c r="SS77" s="718"/>
      <c r="ST77" s="718"/>
      <c r="SU77" s="718"/>
      <c r="SV77" s="718"/>
      <c r="SW77" s="718"/>
      <c r="SX77" s="718"/>
      <c r="SY77" s="718"/>
      <c r="SZ77" s="718"/>
      <c r="TA77" s="718"/>
      <c r="TB77" s="718"/>
      <c r="TC77" s="718"/>
      <c r="TD77" s="718"/>
      <c r="TE77" s="718"/>
      <c r="TF77" s="718"/>
      <c r="TG77" s="718"/>
      <c r="TH77" s="718"/>
      <c r="TI77" s="718"/>
      <c r="TJ77" s="718"/>
      <c r="TK77" s="718"/>
      <c r="TL77" s="718"/>
      <c r="TM77" s="718"/>
      <c r="TN77" s="718"/>
      <c r="TO77" s="718"/>
      <c r="TP77" s="718"/>
      <c r="TQ77" s="718"/>
      <c r="TR77" s="718"/>
      <c r="TS77" s="718"/>
      <c r="TT77" s="718"/>
      <c r="TU77" s="718"/>
      <c r="TV77" s="718"/>
      <c r="TW77" s="718"/>
      <c r="TX77" s="718"/>
      <c r="TY77" s="718"/>
      <c r="TZ77" s="718"/>
      <c r="UA77" s="718"/>
      <c r="UB77" s="718"/>
      <c r="UC77" s="718"/>
      <c r="UD77" s="718"/>
      <c r="UE77" s="718"/>
      <c r="UF77" s="718"/>
      <c r="UG77" s="718"/>
      <c r="UH77" s="718"/>
      <c r="UI77" s="718"/>
      <c r="UJ77" s="718"/>
      <c r="UK77" s="718"/>
      <c r="UL77" s="718"/>
      <c r="UM77" s="718"/>
      <c r="UN77" s="718"/>
      <c r="UO77" s="718"/>
      <c r="UP77" s="718"/>
      <c r="UQ77" s="718"/>
      <c r="UR77" s="718"/>
      <c r="US77" s="718"/>
      <c r="UT77" s="718"/>
      <c r="UU77" s="718"/>
      <c r="UV77" s="718"/>
      <c r="UW77" s="718"/>
      <c r="UX77" s="718"/>
      <c r="UY77" s="718"/>
      <c r="UZ77" s="718"/>
      <c r="VA77" s="718"/>
      <c r="VB77" s="718"/>
      <c r="VC77" s="718"/>
      <c r="VD77" s="718"/>
      <c r="VE77" s="718"/>
      <c r="VF77" s="718"/>
      <c r="VG77" s="718"/>
      <c r="VH77" s="718"/>
      <c r="VI77" s="718"/>
      <c r="VJ77" s="718"/>
      <c r="VK77" s="718"/>
      <c r="VL77" s="718"/>
      <c r="VM77" s="718"/>
      <c r="VN77" s="718"/>
      <c r="VO77" s="718"/>
      <c r="VP77" s="718"/>
      <c r="VQ77" s="718"/>
      <c r="VR77" s="718"/>
      <c r="VS77" s="718"/>
      <c r="VT77" s="718"/>
      <c r="VU77" s="718"/>
      <c r="VV77" s="718"/>
      <c r="VW77" s="718"/>
      <c r="VX77" s="718"/>
      <c r="VY77" s="718"/>
      <c r="VZ77" s="718"/>
      <c r="WA77" s="718"/>
      <c r="WB77" s="718"/>
      <c r="WC77" s="718"/>
      <c r="WD77" s="718"/>
      <c r="WE77" s="718"/>
      <c r="WF77" s="718"/>
      <c r="WG77" s="718"/>
      <c r="WH77" s="718"/>
      <c r="WI77" s="718"/>
      <c r="WJ77" s="718"/>
      <c r="WK77" s="718"/>
      <c r="WL77" s="718"/>
      <c r="WM77" s="718"/>
      <c r="WN77" s="718"/>
      <c r="WO77" s="718"/>
      <c r="WP77" s="718"/>
      <c r="WQ77" s="718"/>
      <c r="WR77" s="718"/>
      <c r="WS77" s="718"/>
      <c r="WT77" s="718"/>
      <c r="WU77" s="718"/>
      <c r="WV77" s="718"/>
      <c r="WW77" s="718"/>
      <c r="WX77" s="718"/>
      <c r="WY77" s="718"/>
      <c r="WZ77" s="718"/>
      <c r="XA77" s="718"/>
      <c r="XB77" s="718"/>
      <c r="XC77" s="718"/>
      <c r="XD77" s="718"/>
      <c r="XE77" s="718"/>
      <c r="XF77" s="718"/>
      <c r="XG77" s="718"/>
      <c r="XH77" s="718"/>
      <c r="XI77" s="718"/>
      <c r="XJ77" s="718"/>
      <c r="XK77" s="718"/>
      <c r="XL77" s="718"/>
      <c r="XM77" s="718"/>
      <c r="XN77" s="718"/>
      <c r="XO77" s="718"/>
      <c r="XP77" s="718"/>
      <c r="XQ77" s="718"/>
      <c r="XR77" s="718"/>
      <c r="XS77" s="718"/>
      <c r="XT77" s="718"/>
      <c r="XU77" s="718"/>
      <c r="XV77" s="718"/>
      <c r="XW77" s="718"/>
      <c r="XX77" s="718"/>
      <c r="XY77" s="718"/>
      <c r="XZ77" s="718"/>
      <c r="YA77" s="718"/>
      <c r="YB77" s="718"/>
      <c r="YC77" s="718"/>
      <c r="YD77" s="718"/>
      <c r="YE77" s="718"/>
      <c r="YF77" s="718"/>
      <c r="YG77" s="718"/>
      <c r="YH77" s="718"/>
      <c r="YI77" s="718"/>
      <c r="YJ77" s="718"/>
      <c r="YK77" s="718"/>
      <c r="YL77" s="718"/>
      <c r="YM77" s="718"/>
      <c r="YN77" s="718"/>
      <c r="YO77" s="718"/>
      <c r="YP77" s="718"/>
      <c r="YQ77" s="718"/>
      <c r="YR77" s="718"/>
      <c r="YS77" s="718"/>
      <c r="YT77" s="718"/>
      <c r="YU77" s="718"/>
      <c r="YV77" s="718"/>
      <c r="YW77" s="718"/>
      <c r="YX77" s="718"/>
      <c r="YY77" s="718"/>
      <c r="YZ77" s="718"/>
      <c r="ZA77" s="718"/>
      <c r="ZB77" s="718"/>
      <c r="ZC77" s="718"/>
      <c r="ZD77" s="718"/>
      <c r="ZE77" s="718"/>
      <c r="ZF77" s="718"/>
      <c r="ZG77" s="718"/>
      <c r="ZH77" s="718"/>
      <c r="ZI77" s="718"/>
      <c r="ZJ77" s="718"/>
      <c r="ZK77" s="718"/>
      <c r="ZL77" s="718"/>
      <c r="ZM77" s="718"/>
      <c r="ZN77" s="718"/>
      <c r="ZO77" s="718"/>
      <c r="ZP77" s="718"/>
      <c r="ZQ77" s="718"/>
      <c r="ZR77" s="718"/>
      <c r="ZS77" s="718"/>
      <c r="ZT77" s="718"/>
      <c r="ZU77" s="718"/>
      <c r="ZV77" s="718"/>
      <c r="ZW77" s="718"/>
      <c r="ZX77" s="718"/>
      <c r="ZY77" s="718"/>
      <c r="ZZ77" s="718"/>
      <c r="AAA77" s="718"/>
      <c r="AAB77" s="718"/>
      <c r="AAC77" s="718"/>
      <c r="AAD77" s="718"/>
      <c r="AAE77" s="718"/>
      <c r="AAF77" s="718"/>
      <c r="AAG77" s="718"/>
      <c r="AAH77" s="718"/>
      <c r="AAI77" s="718"/>
      <c r="AAJ77" s="718"/>
      <c r="AAK77" s="718"/>
      <c r="AAL77" s="718"/>
      <c r="AAM77" s="718"/>
      <c r="AAN77" s="718"/>
      <c r="AAO77" s="718"/>
      <c r="AAP77" s="718"/>
      <c r="AAQ77" s="718"/>
      <c r="AAR77" s="718"/>
      <c r="AAS77" s="718"/>
      <c r="AAT77" s="718"/>
      <c r="AAU77" s="718"/>
      <c r="AAV77" s="718"/>
      <c r="AAW77" s="718"/>
      <c r="AAX77" s="718"/>
      <c r="AAY77" s="718"/>
      <c r="AAZ77" s="718"/>
      <c r="ABA77" s="718"/>
      <c r="ABB77" s="718"/>
      <c r="ABC77" s="718"/>
      <c r="ABD77" s="718"/>
      <c r="ABE77" s="718"/>
      <c r="ABF77" s="718"/>
      <c r="ABG77" s="718"/>
      <c r="ABH77" s="718"/>
      <c r="ABI77" s="718"/>
      <c r="ABJ77" s="718"/>
      <c r="ABK77" s="718"/>
      <c r="ABL77" s="718"/>
      <c r="ABM77" s="718"/>
      <c r="ABN77" s="718"/>
      <c r="ABO77" s="718"/>
      <c r="ABP77" s="718"/>
      <c r="ABQ77" s="718"/>
      <c r="ABR77" s="718"/>
      <c r="ABS77" s="718"/>
      <c r="ABT77" s="718"/>
      <c r="ABU77" s="718"/>
      <c r="ABV77" s="718"/>
      <c r="ABW77" s="718"/>
      <c r="ABX77" s="718"/>
      <c r="ABY77" s="718"/>
      <c r="ABZ77" s="718"/>
      <c r="ACA77" s="718"/>
      <c r="ACB77" s="718"/>
      <c r="ACC77" s="718"/>
      <c r="ACD77" s="718"/>
      <c r="ACE77" s="718"/>
      <c r="ACF77" s="718"/>
      <c r="ACG77" s="718"/>
      <c r="ACH77" s="718"/>
      <c r="ACI77" s="718"/>
      <c r="ACJ77" s="718"/>
      <c r="ACK77" s="718"/>
      <c r="ACL77" s="718"/>
      <c r="ACM77" s="718"/>
      <c r="ACN77" s="718"/>
      <c r="ACO77" s="718"/>
      <c r="ACP77" s="718"/>
      <c r="ACQ77" s="718"/>
      <c r="ACR77" s="718"/>
      <c r="ACS77" s="718"/>
      <c r="ACT77" s="718"/>
      <c r="ACU77" s="718"/>
      <c r="ACV77" s="718"/>
      <c r="ACW77" s="718"/>
      <c r="ACX77" s="718"/>
      <c r="ACY77" s="718"/>
      <c r="ACZ77" s="718"/>
      <c r="ADA77" s="718"/>
      <c r="ADB77" s="718"/>
      <c r="ADC77" s="718"/>
      <c r="ADD77" s="718"/>
      <c r="ADE77" s="718"/>
      <c r="ADF77" s="718"/>
      <c r="ADG77" s="718"/>
      <c r="ADH77" s="718"/>
      <c r="ADI77" s="718"/>
      <c r="ADJ77" s="718"/>
      <c r="ADK77" s="718"/>
      <c r="ADL77" s="718"/>
      <c r="ADM77" s="718"/>
      <c r="ADN77" s="718"/>
      <c r="ADO77" s="718"/>
      <c r="ADP77" s="718"/>
      <c r="ADQ77" s="718"/>
      <c r="ADR77" s="718"/>
      <c r="ADS77" s="718"/>
      <c r="ADT77" s="718"/>
      <c r="ADU77" s="718"/>
      <c r="ADV77" s="718"/>
      <c r="ADW77" s="718"/>
      <c r="ADX77" s="718"/>
      <c r="ADY77" s="718"/>
      <c r="ADZ77" s="718"/>
      <c r="AEA77" s="718"/>
      <c r="AEB77" s="718"/>
      <c r="AEC77" s="718"/>
      <c r="AED77" s="718"/>
      <c r="AEE77" s="718"/>
      <c r="AEF77" s="718"/>
      <c r="AEG77" s="718"/>
      <c r="AEH77" s="718"/>
      <c r="AEI77" s="718"/>
      <c r="AEJ77" s="718"/>
      <c r="AEK77" s="718"/>
      <c r="AEL77" s="718"/>
      <c r="AEM77" s="718"/>
      <c r="AEN77" s="718"/>
      <c r="AEO77" s="718"/>
      <c r="AEP77" s="718"/>
      <c r="AEQ77" s="718"/>
      <c r="AER77" s="718"/>
      <c r="AES77" s="718"/>
      <c r="AET77" s="718"/>
      <c r="AEU77" s="718"/>
      <c r="AEV77" s="718"/>
      <c r="AEW77" s="718"/>
      <c r="AEX77" s="718"/>
      <c r="AEY77" s="718"/>
      <c r="AEZ77" s="718"/>
      <c r="AFA77" s="718"/>
      <c r="AFB77" s="718"/>
      <c r="AFC77" s="718"/>
      <c r="AFD77" s="718"/>
      <c r="AFE77" s="718"/>
      <c r="AFF77" s="718"/>
      <c r="AFG77" s="718"/>
      <c r="AFH77" s="718"/>
      <c r="AFI77" s="718"/>
      <c r="AFJ77" s="718"/>
      <c r="AFK77" s="718"/>
      <c r="AFL77" s="718"/>
      <c r="AFM77" s="718"/>
      <c r="AFN77" s="718"/>
      <c r="AFO77" s="718"/>
      <c r="AFP77" s="718"/>
      <c r="AFQ77" s="718"/>
      <c r="AFR77" s="718"/>
      <c r="AFS77" s="718"/>
      <c r="AFT77" s="718"/>
      <c r="AFU77" s="718"/>
      <c r="AFV77" s="718"/>
      <c r="AFW77" s="718"/>
      <c r="AFX77" s="718"/>
      <c r="AFY77" s="718"/>
      <c r="AFZ77" s="718"/>
      <c r="AGA77" s="718"/>
      <c r="AGB77" s="718"/>
      <c r="AGC77" s="718"/>
      <c r="AGD77" s="718"/>
      <c r="AGE77" s="718"/>
      <c r="AGF77" s="718"/>
      <c r="AGG77" s="718"/>
      <c r="AGH77" s="718"/>
      <c r="AGI77" s="718"/>
      <c r="AGJ77" s="718"/>
      <c r="AGK77" s="718"/>
      <c r="AGL77" s="718"/>
      <c r="AGM77" s="718"/>
      <c r="AGN77" s="718"/>
      <c r="AGO77" s="718"/>
      <c r="AGP77" s="718"/>
      <c r="AGQ77" s="718"/>
      <c r="AGR77" s="718"/>
      <c r="AGS77" s="718"/>
      <c r="AGT77" s="718"/>
      <c r="AGU77" s="718"/>
      <c r="AGV77" s="718"/>
      <c r="AGW77" s="718"/>
      <c r="AGX77" s="718"/>
      <c r="AGY77" s="718"/>
      <c r="AGZ77" s="718"/>
      <c r="AHA77" s="718"/>
      <c r="AHB77" s="718"/>
      <c r="AHC77" s="718"/>
      <c r="AHD77" s="718"/>
      <c r="AHE77" s="718"/>
      <c r="AHF77" s="718"/>
      <c r="AHG77" s="718"/>
      <c r="AHH77" s="718"/>
      <c r="AHI77" s="718"/>
      <c r="AHJ77" s="718"/>
      <c r="AHK77" s="718"/>
      <c r="AHL77" s="718"/>
      <c r="AHM77" s="718"/>
      <c r="AHN77" s="718"/>
      <c r="AHO77" s="718"/>
      <c r="AHP77" s="718"/>
      <c r="AHQ77" s="718"/>
      <c r="AHR77" s="718"/>
      <c r="AHS77" s="718"/>
      <c r="AHT77" s="718"/>
      <c r="AHU77" s="718"/>
      <c r="AHV77" s="718"/>
      <c r="AHW77" s="718"/>
      <c r="AHX77" s="718"/>
      <c r="AHY77" s="718"/>
      <c r="AHZ77" s="718"/>
      <c r="AIA77" s="718"/>
      <c r="AIB77" s="718"/>
      <c r="AIC77" s="718"/>
      <c r="AID77" s="718"/>
      <c r="AIE77" s="718"/>
      <c r="AIF77" s="718"/>
      <c r="AIG77" s="718"/>
      <c r="AIH77" s="718"/>
      <c r="AII77" s="718"/>
      <c r="AIJ77" s="718"/>
      <c r="AIK77" s="718"/>
      <c r="AIL77" s="718"/>
      <c r="AIM77" s="718"/>
      <c r="AIN77" s="718"/>
      <c r="AIO77" s="718"/>
      <c r="AIP77" s="718"/>
      <c r="AIQ77" s="718"/>
      <c r="AIR77" s="718"/>
      <c r="AIS77" s="718"/>
      <c r="AIT77" s="718"/>
      <c r="AIU77" s="718"/>
      <c r="AIV77" s="718"/>
      <c r="AIW77" s="718"/>
      <c r="AIX77" s="718"/>
      <c r="AIY77" s="718"/>
      <c r="AIZ77" s="718"/>
      <c r="AJA77" s="718"/>
      <c r="AJB77" s="718"/>
      <c r="AJC77" s="718"/>
      <c r="AJD77" s="718"/>
      <c r="AJE77" s="718"/>
      <c r="AJF77" s="718"/>
      <c r="AJG77" s="718"/>
      <c r="AJH77" s="718"/>
      <c r="AJI77" s="718"/>
      <c r="AJJ77" s="718"/>
      <c r="AJK77" s="718"/>
      <c r="AJL77" s="718"/>
      <c r="AJM77" s="718"/>
      <c r="AJN77" s="718"/>
      <c r="AJO77" s="718"/>
      <c r="AJP77" s="718"/>
      <c r="AJQ77" s="718"/>
      <c r="AJR77" s="718"/>
      <c r="AJS77" s="718"/>
      <c r="AJT77" s="718"/>
      <c r="AJU77" s="718"/>
      <c r="AJV77" s="718"/>
      <c r="AJW77" s="718"/>
      <c r="AJX77" s="718"/>
      <c r="AJY77" s="718"/>
      <c r="AJZ77" s="718"/>
      <c r="AKA77" s="718"/>
      <c r="AKB77" s="718"/>
      <c r="AKC77" s="718"/>
      <c r="AKD77" s="718"/>
      <c r="AKE77" s="718"/>
      <c r="AKF77" s="718"/>
      <c r="AKG77" s="718"/>
      <c r="AKH77" s="718"/>
      <c r="AKI77" s="718"/>
      <c r="AKJ77" s="718"/>
      <c r="AKK77" s="718"/>
      <c r="AKL77" s="718"/>
      <c r="AKM77" s="718"/>
      <c r="AKN77" s="718"/>
      <c r="AKO77" s="718"/>
      <c r="AKP77" s="718"/>
      <c r="AKQ77" s="718"/>
      <c r="AKR77" s="718"/>
      <c r="AKS77" s="718"/>
      <c r="AKT77" s="718"/>
      <c r="AKU77" s="718"/>
      <c r="AKV77" s="718"/>
      <c r="AKW77" s="718"/>
      <c r="AKX77" s="718"/>
      <c r="AKY77" s="718"/>
      <c r="AKZ77" s="718"/>
      <c r="ALA77" s="718"/>
      <c r="ALB77" s="718"/>
      <c r="ALC77" s="718"/>
      <c r="ALD77" s="718"/>
      <c r="ALE77" s="718"/>
      <c r="ALF77" s="718"/>
      <c r="ALG77" s="718"/>
      <c r="ALH77" s="718"/>
      <c r="ALI77" s="718"/>
      <c r="ALJ77" s="718"/>
      <c r="ALK77" s="718"/>
      <c r="ALL77" s="718"/>
      <c r="ALM77" s="718"/>
      <c r="ALN77" s="718"/>
      <c r="ALO77" s="718"/>
      <c r="ALP77" s="718"/>
      <c r="ALQ77" s="718"/>
      <c r="ALR77" s="718"/>
      <c r="ALS77" s="718"/>
      <c r="ALT77" s="718"/>
      <c r="ALU77" s="718"/>
      <c r="ALV77" s="718"/>
      <c r="ALW77" s="718"/>
      <c r="ALX77" s="718"/>
      <c r="ALY77" s="718"/>
      <c r="ALZ77" s="718"/>
      <c r="AMA77" s="718"/>
      <c r="AMB77" s="718"/>
      <c r="AMC77" s="718"/>
      <c r="AMD77" s="718"/>
      <c r="AME77" s="718"/>
      <c r="AMF77" s="718"/>
      <c r="AMG77" s="718"/>
      <c r="AMH77" s="718"/>
      <c r="AMI77" s="718"/>
      <c r="AMJ77" s="718"/>
    </row>
    <row r="78" spans="1:1024" x14ac:dyDescent="0.2">
      <c r="A78" s="718"/>
      <c r="B78" s="731"/>
      <c r="C78" s="732"/>
      <c r="D78" s="733"/>
      <c r="E78" s="733"/>
      <c r="F78" s="733"/>
      <c r="G78" s="733"/>
      <c r="H78" s="733"/>
      <c r="I78" s="733"/>
      <c r="J78" s="733"/>
      <c r="K78" s="733"/>
      <c r="L78" s="733"/>
      <c r="M78" s="733"/>
      <c r="N78" s="733"/>
      <c r="O78" s="733"/>
      <c r="P78" s="733"/>
      <c r="Q78" s="733"/>
      <c r="R78" s="734"/>
      <c r="S78" s="733"/>
      <c r="T78" s="733"/>
      <c r="U78" s="730" t="s">
        <v>793</v>
      </c>
      <c r="V78" s="724" t="s">
        <v>124</v>
      </c>
      <c r="W78" s="724" t="s">
        <v>493</v>
      </c>
      <c r="X78" s="559"/>
      <c r="Y78" s="559"/>
      <c r="Z78" s="559"/>
      <c r="AA78" s="559"/>
      <c r="AB78" s="559"/>
      <c r="AC78" s="559"/>
      <c r="AD78" s="559"/>
      <c r="AE78" s="559"/>
      <c r="AF78" s="559"/>
      <c r="AG78" s="559"/>
      <c r="AH78" s="559"/>
      <c r="AI78" s="559"/>
      <c r="AJ78" s="559"/>
      <c r="AK78" s="559"/>
      <c r="AL78" s="559"/>
      <c r="AM78" s="559"/>
      <c r="AN78" s="559"/>
      <c r="AO78" s="559"/>
      <c r="AP78" s="559"/>
      <c r="AQ78" s="559"/>
      <c r="AR78" s="559"/>
      <c r="AS78" s="559"/>
      <c r="AT78" s="559"/>
      <c r="AU78" s="559"/>
      <c r="AV78" s="559"/>
      <c r="AW78" s="559"/>
      <c r="AX78" s="559"/>
      <c r="AY78" s="559"/>
      <c r="AZ78" s="559"/>
      <c r="BA78" s="559"/>
      <c r="BB78" s="559"/>
      <c r="BC78" s="559"/>
      <c r="BD78" s="559"/>
      <c r="BE78" s="559"/>
      <c r="BF78" s="559"/>
      <c r="BG78" s="559"/>
      <c r="BH78" s="559"/>
      <c r="BI78" s="559"/>
      <c r="BJ78" s="559"/>
      <c r="BK78" s="559"/>
      <c r="BL78" s="559"/>
      <c r="BM78" s="559"/>
      <c r="BN78" s="559"/>
      <c r="BO78" s="559"/>
      <c r="BP78" s="559"/>
      <c r="BQ78" s="559"/>
      <c r="BR78" s="559"/>
      <c r="BS78" s="559"/>
      <c r="BT78" s="559"/>
      <c r="BU78" s="559"/>
      <c r="BV78" s="559"/>
      <c r="BW78" s="559"/>
      <c r="BX78" s="559"/>
      <c r="BY78" s="559"/>
      <c r="BZ78" s="559"/>
      <c r="CA78" s="559"/>
      <c r="CB78" s="559"/>
      <c r="CC78" s="559"/>
      <c r="CD78" s="559"/>
      <c r="CE78" s="559"/>
      <c r="CF78" s="559"/>
      <c r="CG78" s="559"/>
      <c r="CH78" s="559"/>
      <c r="CI78" s="559"/>
      <c r="CJ78" s="559"/>
      <c r="CK78" s="559"/>
      <c r="CL78" s="559"/>
      <c r="CM78" s="559"/>
      <c r="CN78" s="559"/>
      <c r="CO78" s="559"/>
      <c r="CP78" s="559"/>
      <c r="CQ78" s="559"/>
      <c r="CR78" s="559"/>
      <c r="CS78" s="559"/>
      <c r="CT78" s="559"/>
      <c r="CU78" s="559"/>
      <c r="CV78" s="559"/>
      <c r="CW78" s="559"/>
      <c r="CX78" s="559"/>
      <c r="CY78" s="559"/>
      <c r="CZ78" s="725"/>
      <c r="DA78" s="726"/>
      <c r="DB78" s="726"/>
      <c r="DC78" s="726"/>
      <c r="DD78" s="726"/>
      <c r="DE78" s="726"/>
      <c r="DF78" s="726"/>
      <c r="DG78" s="726"/>
      <c r="DH78" s="726"/>
      <c r="DI78" s="726"/>
      <c r="DJ78" s="726"/>
      <c r="DK78" s="726"/>
      <c r="DL78" s="726"/>
      <c r="DM78" s="726"/>
      <c r="DN78" s="726"/>
      <c r="DO78" s="726"/>
      <c r="DP78" s="726"/>
      <c r="DQ78" s="726"/>
      <c r="DR78" s="726"/>
      <c r="DS78" s="726"/>
      <c r="DT78" s="726"/>
      <c r="DU78" s="726"/>
      <c r="DV78" s="726"/>
      <c r="DW78" s="727"/>
      <c r="DX78" s="584"/>
      <c r="DY78" s="718"/>
      <c r="DZ78" s="718"/>
      <c r="EA78" s="718"/>
      <c r="EB78" s="718"/>
      <c r="EC78" s="718"/>
      <c r="ED78" s="718"/>
      <c r="EE78" s="718"/>
      <c r="EF78" s="718"/>
      <c r="EG78" s="718"/>
      <c r="EH78" s="718"/>
      <c r="EI78" s="718"/>
      <c r="EJ78" s="718"/>
      <c r="EK78" s="718"/>
      <c r="EL78" s="718"/>
      <c r="EM78" s="718"/>
      <c r="EN78" s="718"/>
      <c r="EO78" s="718"/>
      <c r="EP78" s="718"/>
      <c r="EQ78" s="718"/>
      <c r="ER78" s="718"/>
      <c r="ES78" s="718"/>
      <c r="ET78" s="718"/>
      <c r="EU78" s="718"/>
      <c r="EV78" s="718"/>
      <c r="EW78" s="718"/>
      <c r="EX78" s="718"/>
      <c r="EY78" s="718"/>
      <c r="EZ78" s="718"/>
      <c r="FA78" s="718"/>
      <c r="FB78" s="718"/>
      <c r="FC78" s="718"/>
      <c r="FD78" s="718"/>
      <c r="FE78" s="718"/>
      <c r="FF78" s="718"/>
      <c r="FG78" s="718"/>
      <c r="FH78" s="718"/>
      <c r="FI78" s="718"/>
      <c r="FJ78" s="718"/>
      <c r="FK78" s="718"/>
      <c r="FL78" s="718"/>
      <c r="FM78" s="718"/>
      <c r="FN78" s="718"/>
      <c r="FO78" s="718"/>
      <c r="FP78" s="718"/>
      <c r="FQ78" s="718"/>
      <c r="FR78" s="718"/>
      <c r="FS78" s="718"/>
      <c r="FT78" s="718"/>
      <c r="FU78" s="718"/>
      <c r="FV78" s="718"/>
      <c r="FW78" s="718"/>
      <c r="FX78" s="718"/>
      <c r="FY78" s="718"/>
      <c r="FZ78" s="718"/>
      <c r="GA78" s="718"/>
      <c r="GB78" s="718"/>
      <c r="GC78" s="718"/>
      <c r="GD78" s="718"/>
      <c r="GE78" s="718"/>
      <c r="GF78" s="718"/>
      <c r="GG78" s="718"/>
      <c r="GH78" s="718"/>
      <c r="GI78" s="718"/>
      <c r="GJ78" s="718"/>
      <c r="GK78" s="718"/>
      <c r="GL78" s="718"/>
      <c r="GM78" s="718"/>
      <c r="GN78" s="718"/>
      <c r="GO78" s="718"/>
      <c r="GP78" s="718"/>
      <c r="GQ78" s="718"/>
      <c r="GR78" s="718"/>
      <c r="GS78" s="718"/>
      <c r="GT78" s="718"/>
      <c r="GU78" s="718"/>
      <c r="GV78" s="718"/>
      <c r="GW78" s="718"/>
      <c r="GX78" s="718"/>
      <c r="GY78" s="718"/>
      <c r="GZ78" s="718"/>
      <c r="HA78" s="718"/>
      <c r="HB78" s="718"/>
      <c r="HC78" s="718"/>
      <c r="HD78" s="718"/>
      <c r="HE78" s="718"/>
      <c r="HF78" s="718"/>
      <c r="HG78" s="718"/>
      <c r="HH78" s="718"/>
      <c r="HI78" s="718"/>
      <c r="HJ78" s="718"/>
      <c r="HK78" s="718"/>
      <c r="HL78" s="718"/>
      <c r="HM78" s="718"/>
      <c r="HN78" s="718"/>
      <c r="HO78" s="718"/>
      <c r="HP78" s="718"/>
      <c r="HQ78" s="718"/>
      <c r="HR78" s="718"/>
      <c r="HS78" s="718"/>
      <c r="HT78" s="718"/>
      <c r="HU78" s="718"/>
      <c r="HV78" s="718"/>
      <c r="HW78" s="718"/>
      <c r="HX78" s="718"/>
      <c r="HY78" s="718"/>
      <c r="HZ78" s="718"/>
      <c r="IA78" s="718"/>
      <c r="IB78" s="718"/>
      <c r="IC78" s="718"/>
      <c r="ID78" s="718"/>
      <c r="IE78" s="718"/>
      <c r="IF78" s="718"/>
      <c r="IG78" s="718"/>
      <c r="IH78" s="718"/>
      <c r="II78" s="718"/>
      <c r="IJ78" s="718"/>
      <c r="IK78" s="718"/>
      <c r="IL78" s="718"/>
      <c r="IM78" s="718"/>
      <c r="IN78" s="718"/>
      <c r="IO78" s="718"/>
      <c r="IP78" s="718"/>
      <c r="IQ78" s="718"/>
      <c r="IR78" s="718"/>
      <c r="IS78" s="718"/>
      <c r="IT78" s="718"/>
      <c r="IU78" s="718"/>
      <c r="IV78" s="718"/>
      <c r="IW78" s="718"/>
      <c r="IX78" s="718"/>
      <c r="IY78" s="718"/>
      <c r="IZ78" s="718"/>
      <c r="JA78" s="718"/>
      <c r="JB78" s="718"/>
      <c r="JC78" s="718"/>
      <c r="JD78" s="718"/>
      <c r="JE78" s="718"/>
      <c r="JF78" s="718"/>
      <c r="JG78" s="718"/>
      <c r="JH78" s="718"/>
      <c r="JI78" s="718"/>
      <c r="JJ78" s="718"/>
      <c r="JK78" s="718"/>
      <c r="JL78" s="718"/>
      <c r="JM78" s="718"/>
      <c r="JN78" s="718"/>
      <c r="JO78" s="718"/>
      <c r="JP78" s="718"/>
      <c r="JQ78" s="718"/>
      <c r="JR78" s="718"/>
      <c r="JS78" s="718"/>
      <c r="JT78" s="718"/>
      <c r="JU78" s="718"/>
      <c r="JV78" s="718"/>
      <c r="JW78" s="718"/>
      <c r="JX78" s="718"/>
      <c r="JY78" s="718"/>
      <c r="JZ78" s="718"/>
      <c r="KA78" s="718"/>
      <c r="KB78" s="718"/>
      <c r="KC78" s="718"/>
      <c r="KD78" s="718"/>
      <c r="KE78" s="718"/>
      <c r="KF78" s="718"/>
      <c r="KG78" s="718"/>
      <c r="KH78" s="718"/>
      <c r="KI78" s="718"/>
      <c r="KJ78" s="718"/>
      <c r="KK78" s="718"/>
      <c r="KL78" s="718"/>
      <c r="KM78" s="718"/>
      <c r="KN78" s="718"/>
      <c r="KO78" s="718"/>
      <c r="KP78" s="718"/>
      <c r="KQ78" s="718"/>
      <c r="KR78" s="718"/>
      <c r="KS78" s="718"/>
      <c r="KT78" s="718"/>
      <c r="KU78" s="718"/>
      <c r="KV78" s="718"/>
      <c r="KW78" s="718"/>
      <c r="KX78" s="718"/>
      <c r="KY78" s="718"/>
      <c r="KZ78" s="718"/>
      <c r="LA78" s="718"/>
      <c r="LB78" s="718"/>
      <c r="LC78" s="718"/>
      <c r="LD78" s="718"/>
      <c r="LE78" s="718"/>
      <c r="LF78" s="718"/>
      <c r="LG78" s="718"/>
      <c r="LH78" s="718"/>
      <c r="LI78" s="718"/>
      <c r="LJ78" s="718"/>
      <c r="LK78" s="718"/>
      <c r="LL78" s="718"/>
      <c r="LM78" s="718"/>
      <c r="LN78" s="718"/>
      <c r="LO78" s="718"/>
      <c r="LP78" s="718"/>
      <c r="LQ78" s="718"/>
      <c r="LR78" s="718"/>
      <c r="LS78" s="718"/>
      <c r="LT78" s="718"/>
      <c r="LU78" s="718"/>
      <c r="LV78" s="718"/>
      <c r="LW78" s="718"/>
      <c r="LX78" s="718"/>
      <c r="LY78" s="718"/>
      <c r="LZ78" s="718"/>
      <c r="MA78" s="718"/>
      <c r="MB78" s="718"/>
      <c r="MC78" s="718"/>
      <c r="MD78" s="718"/>
      <c r="ME78" s="718"/>
      <c r="MF78" s="718"/>
      <c r="MG78" s="718"/>
      <c r="MH78" s="718"/>
      <c r="MI78" s="718"/>
      <c r="MJ78" s="718"/>
      <c r="MK78" s="718"/>
      <c r="ML78" s="718"/>
      <c r="MM78" s="718"/>
      <c r="MN78" s="718"/>
      <c r="MO78" s="718"/>
      <c r="MP78" s="718"/>
      <c r="MQ78" s="718"/>
      <c r="MR78" s="718"/>
      <c r="MS78" s="718"/>
      <c r="MT78" s="718"/>
      <c r="MU78" s="718"/>
      <c r="MV78" s="718"/>
      <c r="MW78" s="718"/>
      <c r="MX78" s="718"/>
      <c r="MY78" s="718"/>
      <c r="MZ78" s="718"/>
      <c r="NA78" s="718"/>
      <c r="NB78" s="718"/>
      <c r="NC78" s="718"/>
      <c r="ND78" s="718"/>
      <c r="NE78" s="718"/>
      <c r="NF78" s="718"/>
      <c r="NG78" s="718"/>
      <c r="NH78" s="718"/>
      <c r="NI78" s="718"/>
      <c r="NJ78" s="718"/>
      <c r="NK78" s="718"/>
      <c r="NL78" s="718"/>
      <c r="NM78" s="718"/>
      <c r="NN78" s="718"/>
      <c r="NO78" s="718"/>
      <c r="NP78" s="718"/>
      <c r="NQ78" s="718"/>
      <c r="NR78" s="718"/>
      <c r="NS78" s="718"/>
      <c r="NT78" s="718"/>
      <c r="NU78" s="718"/>
      <c r="NV78" s="718"/>
      <c r="NW78" s="718"/>
      <c r="NX78" s="718"/>
      <c r="NY78" s="718"/>
      <c r="NZ78" s="718"/>
      <c r="OA78" s="718"/>
      <c r="OB78" s="718"/>
      <c r="OC78" s="718"/>
      <c r="OD78" s="718"/>
      <c r="OE78" s="718"/>
      <c r="OF78" s="718"/>
      <c r="OG78" s="718"/>
      <c r="OH78" s="718"/>
      <c r="OI78" s="718"/>
      <c r="OJ78" s="718"/>
      <c r="OK78" s="718"/>
      <c r="OL78" s="718"/>
      <c r="OM78" s="718"/>
      <c r="ON78" s="718"/>
      <c r="OO78" s="718"/>
      <c r="OP78" s="718"/>
      <c r="OQ78" s="718"/>
      <c r="OR78" s="718"/>
      <c r="OS78" s="718"/>
      <c r="OT78" s="718"/>
      <c r="OU78" s="718"/>
      <c r="OV78" s="718"/>
      <c r="OW78" s="718"/>
      <c r="OX78" s="718"/>
      <c r="OY78" s="718"/>
      <c r="OZ78" s="718"/>
      <c r="PA78" s="718"/>
      <c r="PB78" s="718"/>
      <c r="PC78" s="718"/>
      <c r="PD78" s="718"/>
      <c r="PE78" s="718"/>
      <c r="PF78" s="718"/>
      <c r="PG78" s="718"/>
      <c r="PH78" s="718"/>
      <c r="PI78" s="718"/>
      <c r="PJ78" s="718"/>
      <c r="PK78" s="718"/>
      <c r="PL78" s="718"/>
      <c r="PM78" s="718"/>
      <c r="PN78" s="718"/>
      <c r="PO78" s="718"/>
      <c r="PP78" s="718"/>
      <c r="PQ78" s="718"/>
      <c r="PR78" s="718"/>
      <c r="PS78" s="718"/>
      <c r="PT78" s="718"/>
      <c r="PU78" s="718"/>
      <c r="PV78" s="718"/>
      <c r="PW78" s="718"/>
      <c r="PX78" s="718"/>
      <c r="PY78" s="718"/>
      <c r="PZ78" s="718"/>
      <c r="QA78" s="718"/>
      <c r="QB78" s="718"/>
      <c r="QC78" s="718"/>
      <c r="QD78" s="718"/>
      <c r="QE78" s="718"/>
      <c r="QF78" s="718"/>
      <c r="QG78" s="718"/>
      <c r="QH78" s="718"/>
      <c r="QI78" s="718"/>
      <c r="QJ78" s="718"/>
      <c r="QK78" s="718"/>
      <c r="QL78" s="718"/>
      <c r="QM78" s="718"/>
      <c r="QN78" s="718"/>
      <c r="QO78" s="718"/>
      <c r="QP78" s="718"/>
      <c r="QQ78" s="718"/>
      <c r="QR78" s="718"/>
      <c r="QS78" s="718"/>
      <c r="QT78" s="718"/>
      <c r="QU78" s="718"/>
      <c r="QV78" s="718"/>
      <c r="QW78" s="718"/>
      <c r="QX78" s="718"/>
      <c r="QY78" s="718"/>
      <c r="QZ78" s="718"/>
      <c r="RA78" s="718"/>
      <c r="RB78" s="718"/>
      <c r="RC78" s="718"/>
      <c r="RD78" s="718"/>
      <c r="RE78" s="718"/>
      <c r="RF78" s="718"/>
      <c r="RG78" s="718"/>
      <c r="RH78" s="718"/>
      <c r="RI78" s="718"/>
      <c r="RJ78" s="718"/>
      <c r="RK78" s="718"/>
      <c r="RL78" s="718"/>
      <c r="RM78" s="718"/>
      <c r="RN78" s="718"/>
      <c r="RO78" s="718"/>
      <c r="RP78" s="718"/>
      <c r="RQ78" s="718"/>
      <c r="RR78" s="718"/>
      <c r="RS78" s="718"/>
      <c r="RT78" s="718"/>
      <c r="RU78" s="718"/>
      <c r="RV78" s="718"/>
      <c r="RW78" s="718"/>
      <c r="RX78" s="718"/>
      <c r="RY78" s="718"/>
      <c r="RZ78" s="718"/>
      <c r="SA78" s="718"/>
      <c r="SB78" s="718"/>
      <c r="SC78" s="718"/>
      <c r="SD78" s="718"/>
      <c r="SE78" s="718"/>
      <c r="SF78" s="718"/>
      <c r="SG78" s="718"/>
      <c r="SH78" s="718"/>
      <c r="SI78" s="718"/>
      <c r="SJ78" s="718"/>
      <c r="SK78" s="718"/>
      <c r="SL78" s="718"/>
      <c r="SM78" s="718"/>
      <c r="SN78" s="718"/>
      <c r="SO78" s="718"/>
      <c r="SP78" s="718"/>
      <c r="SQ78" s="718"/>
      <c r="SR78" s="718"/>
      <c r="SS78" s="718"/>
      <c r="ST78" s="718"/>
      <c r="SU78" s="718"/>
      <c r="SV78" s="718"/>
      <c r="SW78" s="718"/>
      <c r="SX78" s="718"/>
      <c r="SY78" s="718"/>
      <c r="SZ78" s="718"/>
      <c r="TA78" s="718"/>
      <c r="TB78" s="718"/>
      <c r="TC78" s="718"/>
      <c r="TD78" s="718"/>
      <c r="TE78" s="718"/>
      <c r="TF78" s="718"/>
      <c r="TG78" s="718"/>
      <c r="TH78" s="718"/>
      <c r="TI78" s="718"/>
      <c r="TJ78" s="718"/>
      <c r="TK78" s="718"/>
      <c r="TL78" s="718"/>
      <c r="TM78" s="718"/>
      <c r="TN78" s="718"/>
      <c r="TO78" s="718"/>
      <c r="TP78" s="718"/>
      <c r="TQ78" s="718"/>
      <c r="TR78" s="718"/>
      <c r="TS78" s="718"/>
      <c r="TT78" s="718"/>
      <c r="TU78" s="718"/>
      <c r="TV78" s="718"/>
      <c r="TW78" s="718"/>
      <c r="TX78" s="718"/>
      <c r="TY78" s="718"/>
      <c r="TZ78" s="718"/>
      <c r="UA78" s="718"/>
      <c r="UB78" s="718"/>
      <c r="UC78" s="718"/>
      <c r="UD78" s="718"/>
      <c r="UE78" s="718"/>
      <c r="UF78" s="718"/>
      <c r="UG78" s="718"/>
      <c r="UH78" s="718"/>
      <c r="UI78" s="718"/>
      <c r="UJ78" s="718"/>
      <c r="UK78" s="718"/>
      <c r="UL78" s="718"/>
      <c r="UM78" s="718"/>
      <c r="UN78" s="718"/>
      <c r="UO78" s="718"/>
      <c r="UP78" s="718"/>
      <c r="UQ78" s="718"/>
      <c r="UR78" s="718"/>
      <c r="US78" s="718"/>
      <c r="UT78" s="718"/>
      <c r="UU78" s="718"/>
      <c r="UV78" s="718"/>
      <c r="UW78" s="718"/>
      <c r="UX78" s="718"/>
      <c r="UY78" s="718"/>
      <c r="UZ78" s="718"/>
      <c r="VA78" s="718"/>
      <c r="VB78" s="718"/>
      <c r="VC78" s="718"/>
      <c r="VD78" s="718"/>
      <c r="VE78" s="718"/>
      <c r="VF78" s="718"/>
      <c r="VG78" s="718"/>
      <c r="VH78" s="718"/>
      <c r="VI78" s="718"/>
      <c r="VJ78" s="718"/>
      <c r="VK78" s="718"/>
      <c r="VL78" s="718"/>
      <c r="VM78" s="718"/>
      <c r="VN78" s="718"/>
      <c r="VO78" s="718"/>
      <c r="VP78" s="718"/>
      <c r="VQ78" s="718"/>
      <c r="VR78" s="718"/>
      <c r="VS78" s="718"/>
      <c r="VT78" s="718"/>
      <c r="VU78" s="718"/>
      <c r="VV78" s="718"/>
      <c r="VW78" s="718"/>
      <c r="VX78" s="718"/>
      <c r="VY78" s="718"/>
      <c r="VZ78" s="718"/>
      <c r="WA78" s="718"/>
      <c r="WB78" s="718"/>
      <c r="WC78" s="718"/>
      <c r="WD78" s="718"/>
      <c r="WE78" s="718"/>
      <c r="WF78" s="718"/>
      <c r="WG78" s="718"/>
      <c r="WH78" s="718"/>
      <c r="WI78" s="718"/>
      <c r="WJ78" s="718"/>
      <c r="WK78" s="718"/>
      <c r="WL78" s="718"/>
      <c r="WM78" s="718"/>
      <c r="WN78" s="718"/>
      <c r="WO78" s="718"/>
      <c r="WP78" s="718"/>
      <c r="WQ78" s="718"/>
      <c r="WR78" s="718"/>
      <c r="WS78" s="718"/>
      <c r="WT78" s="718"/>
      <c r="WU78" s="718"/>
      <c r="WV78" s="718"/>
      <c r="WW78" s="718"/>
      <c r="WX78" s="718"/>
      <c r="WY78" s="718"/>
      <c r="WZ78" s="718"/>
      <c r="XA78" s="718"/>
      <c r="XB78" s="718"/>
      <c r="XC78" s="718"/>
      <c r="XD78" s="718"/>
      <c r="XE78" s="718"/>
      <c r="XF78" s="718"/>
      <c r="XG78" s="718"/>
      <c r="XH78" s="718"/>
      <c r="XI78" s="718"/>
      <c r="XJ78" s="718"/>
      <c r="XK78" s="718"/>
      <c r="XL78" s="718"/>
      <c r="XM78" s="718"/>
      <c r="XN78" s="718"/>
      <c r="XO78" s="718"/>
      <c r="XP78" s="718"/>
      <c r="XQ78" s="718"/>
      <c r="XR78" s="718"/>
      <c r="XS78" s="718"/>
      <c r="XT78" s="718"/>
      <c r="XU78" s="718"/>
      <c r="XV78" s="718"/>
      <c r="XW78" s="718"/>
      <c r="XX78" s="718"/>
      <c r="XY78" s="718"/>
      <c r="XZ78" s="718"/>
      <c r="YA78" s="718"/>
      <c r="YB78" s="718"/>
      <c r="YC78" s="718"/>
      <c r="YD78" s="718"/>
      <c r="YE78" s="718"/>
      <c r="YF78" s="718"/>
      <c r="YG78" s="718"/>
      <c r="YH78" s="718"/>
      <c r="YI78" s="718"/>
      <c r="YJ78" s="718"/>
      <c r="YK78" s="718"/>
      <c r="YL78" s="718"/>
      <c r="YM78" s="718"/>
      <c r="YN78" s="718"/>
      <c r="YO78" s="718"/>
      <c r="YP78" s="718"/>
      <c r="YQ78" s="718"/>
      <c r="YR78" s="718"/>
      <c r="YS78" s="718"/>
      <c r="YT78" s="718"/>
      <c r="YU78" s="718"/>
      <c r="YV78" s="718"/>
      <c r="YW78" s="718"/>
      <c r="YX78" s="718"/>
      <c r="YY78" s="718"/>
      <c r="YZ78" s="718"/>
      <c r="ZA78" s="718"/>
      <c r="ZB78" s="718"/>
      <c r="ZC78" s="718"/>
      <c r="ZD78" s="718"/>
      <c r="ZE78" s="718"/>
      <c r="ZF78" s="718"/>
      <c r="ZG78" s="718"/>
      <c r="ZH78" s="718"/>
      <c r="ZI78" s="718"/>
      <c r="ZJ78" s="718"/>
      <c r="ZK78" s="718"/>
      <c r="ZL78" s="718"/>
      <c r="ZM78" s="718"/>
      <c r="ZN78" s="718"/>
      <c r="ZO78" s="718"/>
      <c r="ZP78" s="718"/>
      <c r="ZQ78" s="718"/>
      <c r="ZR78" s="718"/>
      <c r="ZS78" s="718"/>
      <c r="ZT78" s="718"/>
      <c r="ZU78" s="718"/>
      <c r="ZV78" s="718"/>
      <c r="ZW78" s="718"/>
      <c r="ZX78" s="718"/>
      <c r="ZY78" s="718"/>
      <c r="ZZ78" s="718"/>
      <c r="AAA78" s="718"/>
      <c r="AAB78" s="718"/>
      <c r="AAC78" s="718"/>
      <c r="AAD78" s="718"/>
      <c r="AAE78" s="718"/>
      <c r="AAF78" s="718"/>
      <c r="AAG78" s="718"/>
      <c r="AAH78" s="718"/>
      <c r="AAI78" s="718"/>
      <c r="AAJ78" s="718"/>
      <c r="AAK78" s="718"/>
      <c r="AAL78" s="718"/>
      <c r="AAM78" s="718"/>
      <c r="AAN78" s="718"/>
      <c r="AAO78" s="718"/>
      <c r="AAP78" s="718"/>
      <c r="AAQ78" s="718"/>
      <c r="AAR78" s="718"/>
      <c r="AAS78" s="718"/>
      <c r="AAT78" s="718"/>
      <c r="AAU78" s="718"/>
      <c r="AAV78" s="718"/>
      <c r="AAW78" s="718"/>
      <c r="AAX78" s="718"/>
      <c r="AAY78" s="718"/>
      <c r="AAZ78" s="718"/>
      <c r="ABA78" s="718"/>
      <c r="ABB78" s="718"/>
      <c r="ABC78" s="718"/>
      <c r="ABD78" s="718"/>
      <c r="ABE78" s="718"/>
      <c r="ABF78" s="718"/>
      <c r="ABG78" s="718"/>
      <c r="ABH78" s="718"/>
      <c r="ABI78" s="718"/>
      <c r="ABJ78" s="718"/>
      <c r="ABK78" s="718"/>
      <c r="ABL78" s="718"/>
      <c r="ABM78" s="718"/>
      <c r="ABN78" s="718"/>
      <c r="ABO78" s="718"/>
      <c r="ABP78" s="718"/>
      <c r="ABQ78" s="718"/>
      <c r="ABR78" s="718"/>
      <c r="ABS78" s="718"/>
      <c r="ABT78" s="718"/>
      <c r="ABU78" s="718"/>
      <c r="ABV78" s="718"/>
      <c r="ABW78" s="718"/>
      <c r="ABX78" s="718"/>
      <c r="ABY78" s="718"/>
      <c r="ABZ78" s="718"/>
      <c r="ACA78" s="718"/>
      <c r="ACB78" s="718"/>
      <c r="ACC78" s="718"/>
      <c r="ACD78" s="718"/>
      <c r="ACE78" s="718"/>
      <c r="ACF78" s="718"/>
      <c r="ACG78" s="718"/>
      <c r="ACH78" s="718"/>
      <c r="ACI78" s="718"/>
      <c r="ACJ78" s="718"/>
      <c r="ACK78" s="718"/>
      <c r="ACL78" s="718"/>
      <c r="ACM78" s="718"/>
      <c r="ACN78" s="718"/>
      <c r="ACO78" s="718"/>
      <c r="ACP78" s="718"/>
      <c r="ACQ78" s="718"/>
      <c r="ACR78" s="718"/>
      <c r="ACS78" s="718"/>
      <c r="ACT78" s="718"/>
      <c r="ACU78" s="718"/>
      <c r="ACV78" s="718"/>
      <c r="ACW78" s="718"/>
      <c r="ACX78" s="718"/>
      <c r="ACY78" s="718"/>
      <c r="ACZ78" s="718"/>
      <c r="ADA78" s="718"/>
      <c r="ADB78" s="718"/>
      <c r="ADC78" s="718"/>
      <c r="ADD78" s="718"/>
      <c r="ADE78" s="718"/>
      <c r="ADF78" s="718"/>
      <c r="ADG78" s="718"/>
      <c r="ADH78" s="718"/>
      <c r="ADI78" s="718"/>
      <c r="ADJ78" s="718"/>
      <c r="ADK78" s="718"/>
      <c r="ADL78" s="718"/>
      <c r="ADM78" s="718"/>
      <c r="ADN78" s="718"/>
      <c r="ADO78" s="718"/>
      <c r="ADP78" s="718"/>
      <c r="ADQ78" s="718"/>
      <c r="ADR78" s="718"/>
      <c r="ADS78" s="718"/>
      <c r="ADT78" s="718"/>
      <c r="ADU78" s="718"/>
      <c r="ADV78" s="718"/>
      <c r="ADW78" s="718"/>
      <c r="ADX78" s="718"/>
      <c r="ADY78" s="718"/>
      <c r="ADZ78" s="718"/>
      <c r="AEA78" s="718"/>
      <c r="AEB78" s="718"/>
      <c r="AEC78" s="718"/>
      <c r="AED78" s="718"/>
      <c r="AEE78" s="718"/>
      <c r="AEF78" s="718"/>
      <c r="AEG78" s="718"/>
      <c r="AEH78" s="718"/>
      <c r="AEI78" s="718"/>
      <c r="AEJ78" s="718"/>
      <c r="AEK78" s="718"/>
      <c r="AEL78" s="718"/>
      <c r="AEM78" s="718"/>
      <c r="AEN78" s="718"/>
      <c r="AEO78" s="718"/>
      <c r="AEP78" s="718"/>
      <c r="AEQ78" s="718"/>
      <c r="AER78" s="718"/>
      <c r="AES78" s="718"/>
      <c r="AET78" s="718"/>
      <c r="AEU78" s="718"/>
      <c r="AEV78" s="718"/>
      <c r="AEW78" s="718"/>
      <c r="AEX78" s="718"/>
      <c r="AEY78" s="718"/>
      <c r="AEZ78" s="718"/>
      <c r="AFA78" s="718"/>
      <c r="AFB78" s="718"/>
      <c r="AFC78" s="718"/>
      <c r="AFD78" s="718"/>
      <c r="AFE78" s="718"/>
      <c r="AFF78" s="718"/>
      <c r="AFG78" s="718"/>
      <c r="AFH78" s="718"/>
      <c r="AFI78" s="718"/>
      <c r="AFJ78" s="718"/>
      <c r="AFK78" s="718"/>
      <c r="AFL78" s="718"/>
      <c r="AFM78" s="718"/>
      <c r="AFN78" s="718"/>
      <c r="AFO78" s="718"/>
      <c r="AFP78" s="718"/>
      <c r="AFQ78" s="718"/>
      <c r="AFR78" s="718"/>
      <c r="AFS78" s="718"/>
      <c r="AFT78" s="718"/>
      <c r="AFU78" s="718"/>
      <c r="AFV78" s="718"/>
      <c r="AFW78" s="718"/>
      <c r="AFX78" s="718"/>
      <c r="AFY78" s="718"/>
      <c r="AFZ78" s="718"/>
      <c r="AGA78" s="718"/>
      <c r="AGB78" s="718"/>
      <c r="AGC78" s="718"/>
      <c r="AGD78" s="718"/>
      <c r="AGE78" s="718"/>
      <c r="AGF78" s="718"/>
      <c r="AGG78" s="718"/>
      <c r="AGH78" s="718"/>
      <c r="AGI78" s="718"/>
      <c r="AGJ78" s="718"/>
      <c r="AGK78" s="718"/>
      <c r="AGL78" s="718"/>
      <c r="AGM78" s="718"/>
      <c r="AGN78" s="718"/>
      <c r="AGO78" s="718"/>
      <c r="AGP78" s="718"/>
      <c r="AGQ78" s="718"/>
      <c r="AGR78" s="718"/>
      <c r="AGS78" s="718"/>
      <c r="AGT78" s="718"/>
      <c r="AGU78" s="718"/>
      <c r="AGV78" s="718"/>
      <c r="AGW78" s="718"/>
      <c r="AGX78" s="718"/>
      <c r="AGY78" s="718"/>
      <c r="AGZ78" s="718"/>
      <c r="AHA78" s="718"/>
      <c r="AHB78" s="718"/>
      <c r="AHC78" s="718"/>
      <c r="AHD78" s="718"/>
      <c r="AHE78" s="718"/>
      <c r="AHF78" s="718"/>
      <c r="AHG78" s="718"/>
      <c r="AHH78" s="718"/>
      <c r="AHI78" s="718"/>
      <c r="AHJ78" s="718"/>
      <c r="AHK78" s="718"/>
      <c r="AHL78" s="718"/>
      <c r="AHM78" s="718"/>
      <c r="AHN78" s="718"/>
      <c r="AHO78" s="718"/>
      <c r="AHP78" s="718"/>
      <c r="AHQ78" s="718"/>
      <c r="AHR78" s="718"/>
      <c r="AHS78" s="718"/>
      <c r="AHT78" s="718"/>
      <c r="AHU78" s="718"/>
      <c r="AHV78" s="718"/>
      <c r="AHW78" s="718"/>
      <c r="AHX78" s="718"/>
      <c r="AHY78" s="718"/>
      <c r="AHZ78" s="718"/>
      <c r="AIA78" s="718"/>
      <c r="AIB78" s="718"/>
      <c r="AIC78" s="718"/>
      <c r="AID78" s="718"/>
      <c r="AIE78" s="718"/>
      <c r="AIF78" s="718"/>
      <c r="AIG78" s="718"/>
      <c r="AIH78" s="718"/>
      <c r="AII78" s="718"/>
      <c r="AIJ78" s="718"/>
      <c r="AIK78" s="718"/>
      <c r="AIL78" s="718"/>
      <c r="AIM78" s="718"/>
      <c r="AIN78" s="718"/>
      <c r="AIO78" s="718"/>
      <c r="AIP78" s="718"/>
      <c r="AIQ78" s="718"/>
      <c r="AIR78" s="718"/>
      <c r="AIS78" s="718"/>
      <c r="AIT78" s="718"/>
      <c r="AIU78" s="718"/>
      <c r="AIV78" s="718"/>
      <c r="AIW78" s="718"/>
      <c r="AIX78" s="718"/>
      <c r="AIY78" s="718"/>
      <c r="AIZ78" s="718"/>
      <c r="AJA78" s="718"/>
      <c r="AJB78" s="718"/>
      <c r="AJC78" s="718"/>
      <c r="AJD78" s="718"/>
      <c r="AJE78" s="718"/>
      <c r="AJF78" s="718"/>
      <c r="AJG78" s="718"/>
      <c r="AJH78" s="718"/>
      <c r="AJI78" s="718"/>
      <c r="AJJ78" s="718"/>
      <c r="AJK78" s="718"/>
      <c r="AJL78" s="718"/>
      <c r="AJM78" s="718"/>
      <c r="AJN78" s="718"/>
      <c r="AJO78" s="718"/>
      <c r="AJP78" s="718"/>
      <c r="AJQ78" s="718"/>
      <c r="AJR78" s="718"/>
      <c r="AJS78" s="718"/>
      <c r="AJT78" s="718"/>
      <c r="AJU78" s="718"/>
      <c r="AJV78" s="718"/>
      <c r="AJW78" s="718"/>
      <c r="AJX78" s="718"/>
      <c r="AJY78" s="718"/>
      <c r="AJZ78" s="718"/>
      <c r="AKA78" s="718"/>
      <c r="AKB78" s="718"/>
      <c r="AKC78" s="718"/>
      <c r="AKD78" s="718"/>
      <c r="AKE78" s="718"/>
      <c r="AKF78" s="718"/>
      <c r="AKG78" s="718"/>
      <c r="AKH78" s="718"/>
      <c r="AKI78" s="718"/>
      <c r="AKJ78" s="718"/>
      <c r="AKK78" s="718"/>
      <c r="AKL78" s="718"/>
      <c r="AKM78" s="718"/>
      <c r="AKN78" s="718"/>
      <c r="AKO78" s="718"/>
      <c r="AKP78" s="718"/>
      <c r="AKQ78" s="718"/>
      <c r="AKR78" s="718"/>
      <c r="AKS78" s="718"/>
      <c r="AKT78" s="718"/>
      <c r="AKU78" s="718"/>
      <c r="AKV78" s="718"/>
      <c r="AKW78" s="718"/>
      <c r="AKX78" s="718"/>
      <c r="AKY78" s="718"/>
      <c r="AKZ78" s="718"/>
      <c r="ALA78" s="718"/>
      <c r="ALB78" s="718"/>
      <c r="ALC78" s="718"/>
      <c r="ALD78" s="718"/>
      <c r="ALE78" s="718"/>
      <c r="ALF78" s="718"/>
      <c r="ALG78" s="718"/>
      <c r="ALH78" s="718"/>
      <c r="ALI78" s="718"/>
      <c r="ALJ78" s="718"/>
      <c r="ALK78" s="718"/>
      <c r="ALL78" s="718"/>
      <c r="ALM78" s="718"/>
      <c r="ALN78" s="718"/>
      <c r="ALO78" s="718"/>
      <c r="ALP78" s="718"/>
      <c r="ALQ78" s="718"/>
      <c r="ALR78" s="718"/>
      <c r="ALS78" s="718"/>
      <c r="ALT78" s="718"/>
      <c r="ALU78" s="718"/>
      <c r="ALV78" s="718"/>
      <c r="ALW78" s="718"/>
      <c r="ALX78" s="718"/>
      <c r="ALY78" s="718"/>
      <c r="ALZ78" s="718"/>
      <c r="AMA78" s="718"/>
      <c r="AMB78" s="718"/>
      <c r="AMC78" s="718"/>
      <c r="AMD78" s="718"/>
      <c r="AME78" s="718"/>
      <c r="AMF78" s="718"/>
      <c r="AMG78" s="718"/>
      <c r="AMH78" s="718"/>
      <c r="AMI78" s="718"/>
      <c r="AMJ78" s="718"/>
    </row>
    <row r="79" spans="1:1024" x14ac:dyDescent="0.2">
      <c r="A79" s="718"/>
      <c r="B79" s="735"/>
      <c r="C79" s="736"/>
      <c r="D79" s="737"/>
      <c r="E79" s="737"/>
      <c r="F79" s="737"/>
      <c r="G79" s="737"/>
      <c r="H79" s="737"/>
      <c r="I79" s="737"/>
      <c r="J79" s="737"/>
      <c r="K79" s="737"/>
      <c r="L79" s="737"/>
      <c r="M79" s="737"/>
      <c r="N79" s="737">
        <v>0</v>
      </c>
      <c r="O79" s="737"/>
      <c r="P79" s="737"/>
      <c r="Q79" s="737"/>
      <c r="R79" s="738"/>
      <c r="S79" s="737"/>
      <c r="T79" s="737"/>
      <c r="U79" s="730" t="s">
        <v>495</v>
      </c>
      <c r="V79" s="724" t="s">
        <v>124</v>
      </c>
      <c r="W79" s="739" t="s">
        <v>493</v>
      </c>
      <c r="X79" s="559"/>
      <c r="Y79" s="559"/>
      <c r="Z79" s="559"/>
      <c r="AA79" s="559"/>
      <c r="AB79" s="559"/>
      <c r="AC79" s="559"/>
      <c r="AD79" s="559"/>
      <c r="AE79" s="559"/>
      <c r="AF79" s="559"/>
      <c r="AG79" s="559"/>
      <c r="AH79" s="559"/>
      <c r="AI79" s="559"/>
      <c r="AJ79" s="559"/>
      <c r="AK79" s="559"/>
      <c r="AL79" s="559"/>
      <c r="AM79" s="559"/>
      <c r="AN79" s="559"/>
      <c r="AO79" s="559"/>
      <c r="AP79" s="559"/>
      <c r="AQ79" s="559"/>
      <c r="AR79" s="559"/>
      <c r="AS79" s="559"/>
      <c r="AT79" s="559"/>
      <c r="AU79" s="559"/>
      <c r="AV79" s="559"/>
      <c r="AW79" s="559"/>
      <c r="AX79" s="559"/>
      <c r="AY79" s="559"/>
      <c r="AZ79" s="559"/>
      <c r="BA79" s="559"/>
      <c r="BB79" s="559"/>
      <c r="BC79" s="559"/>
      <c r="BD79" s="559"/>
      <c r="BE79" s="559"/>
      <c r="BF79" s="559"/>
      <c r="BG79" s="559"/>
      <c r="BH79" s="559"/>
      <c r="BI79" s="559"/>
      <c r="BJ79" s="559"/>
      <c r="BK79" s="559"/>
      <c r="BL79" s="559"/>
      <c r="BM79" s="559"/>
      <c r="BN79" s="559"/>
      <c r="BO79" s="559"/>
      <c r="BP79" s="559"/>
      <c r="BQ79" s="559"/>
      <c r="BR79" s="559"/>
      <c r="BS79" s="559"/>
      <c r="BT79" s="559"/>
      <c r="BU79" s="559"/>
      <c r="BV79" s="559"/>
      <c r="BW79" s="559"/>
      <c r="BX79" s="559"/>
      <c r="BY79" s="559"/>
      <c r="BZ79" s="559"/>
      <c r="CA79" s="559"/>
      <c r="CB79" s="559"/>
      <c r="CC79" s="559"/>
      <c r="CD79" s="559"/>
      <c r="CE79" s="559"/>
      <c r="CF79" s="559"/>
      <c r="CG79" s="559"/>
      <c r="CH79" s="559"/>
      <c r="CI79" s="559"/>
      <c r="CJ79" s="559"/>
      <c r="CK79" s="559"/>
      <c r="CL79" s="559"/>
      <c r="CM79" s="559"/>
      <c r="CN79" s="559"/>
      <c r="CO79" s="559"/>
      <c r="CP79" s="559"/>
      <c r="CQ79" s="559"/>
      <c r="CR79" s="559"/>
      <c r="CS79" s="559"/>
      <c r="CT79" s="559"/>
      <c r="CU79" s="559"/>
      <c r="CV79" s="559"/>
      <c r="CW79" s="559"/>
      <c r="CX79" s="559"/>
      <c r="CY79" s="559"/>
      <c r="CZ79" s="725">
        <v>0</v>
      </c>
      <c r="DA79" s="726">
        <v>0</v>
      </c>
      <c r="DB79" s="726">
        <v>0</v>
      </c>
      <c r="DC79" s="726">
        <v>0</v>
      </c>
      <c r="DD79" s="726">
        <v>0</v>
      </c>
      <c r="DE79" s="726">
        <v>0</v>
      </c>
      <c r="DF79" s="726">
        <v>0</v>
      </c>
      <c r="DG79" s="726">
        <v>0</v>
      </c>
      <c r="DH79" s="726">
        <v>0</v>
      </c>
      <c r="DI79" s="726">
        <v>0</v>
      </c>
      <c r="DJ79" s="726">
        <v>0</v>
      </c>
      <c r="DK79" s="726">
        <v>0</v>
      </c>
      <c r="DL79" s="726">
        <v>0</v>
      </c>
      <c r="DM79" s="726">
        <v>0</v>
      </c>
      <c r="DN79" s="726">
        <v>0</v>
      </c>
      <c r="DO79" s="726">
        <v>0</v>
      </c>
      <c r="DP79" s="726">
        <v>0</v>
      </c>
      <c r="DQ79" s="726">
        <v>0</v>
      </c>
      <c r="DR79" s="726">
        <v>0</v>
      </c>
      <c r="DS79" s="726">
        <v>0</v>
      </c>
      <c r="DT79" s="726">
        <v>0</v>
      </c>
      <c r="DU79" s="726">
        <v>0</v>
      </c>
      <c r="DV79" s="726">
        <v>0</v>
      </c>
      <c r="DW79" s="727">
        <v>0</v>
      </c>
      <c r="DX79" s="584"/>
      <c r="DY79" s="718"/>
      <c r="DZ79" s="718"/>
      <c r="EA79" s="718"/>
      <c r="EB79" s="718"/>
      <c r="EC79" s="718"/>
      <c r="ED79" s="718"/>
      <c r="EE79" s="718"/>
      <c r="EF79" s="718"/>
      <c r="EG79" s="718"/>
      <c r="EH79" s="718"/>
      <c r="EI79" s="718"/>
      <c r="EJ79" s="718"/>
      <c r="EK79" s="718"/>
      <c r="EL79" s="718"/>
      <c r="EM79" s="718"/>
      <c r="EN79" s="718"/>
      <c r="EO79" s="718"/>
      <c r="EP79" s="718"/>
      <c r="EQ79" s="718"/>
      <c r="ER79" s="718"/>
      <c r="ES79" s="718"/>
      <c r="ET79" s="718"/>
      <c r="EU79" s="718"/>
      <c r="EV79" s="718"/>
      <c r="EW79" s="718"/>
      <c r="EX79" s="718"/>
      <c r="EY79" s="718"/>
      <c r="EZ79" s="718"/>
      <c r="FA79" s="718"/>
      <c r="FB79" s="718"/>
      <c r="FC79" s="718"/>
      <c r="FD79" s="718"/>
      <c r="FE79" s="718"/>
      <c r="FF79" s="718"/>
      <c r="FG79" s="718"/>
      <c r="FH79" s="718"/>
      <c r="FI79" s="718"/>
      <c r="FJ79" s="718"/>
      <c r="FK79" s="718"/>
      <c r="FL79" s="718"/>
      <c r="FM79" s="718"/>
      <c r="FN79" s="718"/>
      <c r="FO79" s="718"/>
      <c r="FP79" s="718"/>
      <c r="FQ79" s="718"/>
      <c r="FR79" s="718"/>
      <c r="FS79" s="718"/>
      <c r="FT79" s="718"/>
      <c r="FU79" s="718"/>
      <c r="FV79" s="718"/>
      <c r="FW79" s="718"/>
      <c r="FX79" s="718"/>
      <c r="FY79" s="718"/>
      <c r="FZ79" s="718"/>
      <c r="GA79" s="718"/>
      <c r="GB79" s="718"/>
      <c r="GC79" s="718"/>
      <c r="GD79" s="718"/>
      <c r="GE79" s="718"/>
      <c r="GF79" s="718"/>
      <c r="GG79" s="718"/>
      <c r="GH79" s="718"/>
      <c r="GI79" s="718"/>
      <c r="GJ79" s="718"/>
      <c r="GK79" s="718"/>
      <c r="GL79" s="718"/>
      <c r="GM79" s="718"/>
      <c r="GN79" s="718"/>
      <c r="GO79" s="718"/>
      <c r="GP79" s="718"/>
      <c r="GQ79" s="718"/>
      <c r="GR79" s="718"/>
      <c r="GS79" s="718"/>
      <c r="GT79" s="718"/>
      <c r="GU79" s="718"/>
      <c r="GV79" s="718"/>
      <c r="GW79" s="718"/>
      <c r="GX79" s="718"/>
      <c r="GY79" s="718"/>
      <c r="GZ79" s="718"/>
      <c r="HA79" s="718"/>
      <c r="HB79" s="718"/>
      <c r="HC79" s="718"/>
      <c r="HD79" s="718"/>
      <c r="HE79" s="718"/>
      <c r="HF79" s="718"/>
      <c r="HG79" s="718"/>
      <c r="HH79" s="718"/>
      <c r="HI79" s="718"/>
      <c r="HJ79" s="718"/>
      <c r="HK79" s="718"/>
      <c r="HL79" s="718"/>
      <c r="HM79" s="718"/>
      <c r="HN79" s="718"/>
      <c r="HO79" s="718"/>
      <c r="HP79" s="718"/>
      <c r="HQ79" s="718"/>
      <c r="HR79" s="718"/>
      <c r="HS79" s="718"/>
      <c r="HT79" s="718"/>
      <c r="HU79" s="718"/>
      <c r="HV79" s="718"/>
      <c r="HW79" s="718"/>
      <c r="HX79" s="718"/>
      <c r="HY79" s="718"/>
      <c r="HZ79" s="718"/>
      <c r="IA79" s="718"/>
      <c r="IB79" s="718"/>
      <c r="IC79" s="718"/>
      <c r="ID79" s="718"/>
      <c r="IE79" s="718"/>
      <c r="IF79" s="718"/>
      <c r="IG79" s="718"/>
      <c r="IH79" s="718"/>
      <c r="II79" s="718"/>
      <c r="IJ79" s="718"/>
      <c r="IK79" s="718"/>
      <c r="IL79" s="718"/>
      <c r="IM79" s="718"/>
      <c r="IN79" s="718"/>
      <c r="IO79" s="718"/>
      <c r="IP79" s="718"/>
      <c r="IQ79" s="718"/>
      <c r="IR79" s="718"/>
      <c r="IS79" s="718"/>
      <c r="IT79" s="718"/>
      <c r="IU79" s="718"/>
      <c r="IV79" s="718"/>
      <c r="IW79" s="718"/>
      <c r="IX79" s="718"/>
      <c r="IY79" s="718"/>
      <c r="IZ79" s="718"/>
      <c r="JA79" s="718"/>
      <c r="JB79" s="718"/>
      <c r="JC79" s="718"/>
      <c r="JD79" s="718"/>
      <c r="JE79" s="718"/>
      <c r="JF79" s="718"/>
      <c r="JG79" s="718"/>
      <c r="JH79" s="718"/>
      <c r="JI79" s="718"/>
      <c r="JJ79" s="718"/>
      <c r="JK79" s="718"/>
      <c r="JL79" s="718"/>
      <c r="JM79" s="718"/>
      <c r="JN79" s="718"/>
      <c r="JO79" s="718"/>
      <c r="JP79" s="718"/>
      <c r="JQ79" s="718"/>
      <c r="JR79" s="718"/>
      <c r="JS79" s="718"/>
      <c r="JT79" s="718"/>
      <c r="JU79" s="718"/>
      <c r="JV79" s="718"/>
      <c r="JW79" s="718"/>
      <c r="JX79" s="718"/>
      <c r="JY79" s="718"/>
      <c r="JZ79" s="718"/>
      <c r="KA79" s="718"/>
      <c r="KB79" s="718"/>
      <c r="KC79" s="718"/>
      <c r="KD79" s="718"/>
      <c r="KE79" s="718"/>
      <c r="KF79" s="718"/>
      <c r="KG79" s="718"/>
      <c r="KH79" s="718"/>
      <c r="KI79" s="718"/>
      <c r="KJ79" s="718"/>
      <c r="KK79" s="718"/>
      <c r="KL79" s="718"/>
      <c r="KM79" s="718"/>
      <c r="KN79" s="718"/>
      <c r="KO79" s="718"/>
      <c r="KP79" s="718"/>
      <c r="KQ79" s="718"/>
      <c r="KR79" s="718"/>
      <c r="KS79" s="718"/>
      <c r="KT79" s="718"/>
      <c r="KU79" s="718"/>
      <c r="KV79" s="718"/>
      <c r="KW79" s="718"/>
      <c r="KX79" s="718"/>
      <c r="KY79" s="718"/>
      <c r="KZ79" s="718"/>
      <c r="LA79" s="718"/>
      <c r="LB79" s="718"/>
      <c r="LC79" s="718"/>
      <c r="LD79" s="718"/>
      <c r="LE79" s="718"/>
      <c r="LF79" s="718"/>
      <c r="LG79" s="718"/>
      <c r="LH79" s="718"/>
      <c r="LI79" s="718"/>
      <c r="LJ79" s="718"/>
      <c r="LK79" s="718"/>
      <c r="LL79" s="718"/>
      <c r="LM79" s="718"/>
      <c r="LN79" s="718"/>
      <c r="LO79" s="718"/>
      <c r="LP79" s="718"/>
      <c r="LQ79" s="718"/>
      <c r="LR79" s="718"/>
      <c r="LS79" s="718"/>
      <c r="LT79" s="718"/>
      <c r="LU79" s="718"/>
      <c r="LV79" s="718"/>
      <c r="LW79" s="718"/>
      <c r="LX79" s="718"/>
      <c r="LY79" s="718"/>
      <c r="LZ79" s="718"/>
      <c r="MA79" s="718"/>
      <c r="MB79" s="718"/>
      <c r="MC79" s="718"/>
      <c r="MD79" s="718"/>
      <c r="ME79" s="718"/>
      <c r="MF79" s="718"/>
      <c r="MG79" s="718"/>
      <c r="MH79" s="718"/>
      <c r="MI79" s="718"/>
      <c r="MJ79" s="718"/>
      <c r="MK79" s="718"/>
      <c r="ML79" s="718"/>
      <c r="MM79" s="718"/>
      <c r="MN79" s="718"/>
      <c r="MO79" s="718"/>
      <c r="MP79" s="718"/>
      <c r="MQ79" s="718"/>
      <c r="MR79" s="718"/>
      <c r="MS79" s="718"/>
      <c r="MT79" s="718"/>
      <c r="MU79" s="718"/>
      <c r="MV79" s="718"/>
      <c r="MW79" s="718"/>
      <c r="MX79" s="718"/>
      <c r="MY79" s="718"/>
      <c r="MZ79" s="718"/>
      <c r="NA79" s="718"/>
      <c r="NB79" s="718"/>
      <c r="NC79" s="718"/>
      <c r="ND79" s="718"/>
      <c r="NE79" s="718"/>
      <c r="NF79" s="718"/>
      <c r="NG79" s="718"/>
      <c r="NH79" s="718"/>
      <c r="NI79" s="718"/>
      <c r="NJ79" s="718"/>
      <c r="NK79" s="718"/>
      <c r="NL79" s="718"/>
      <c r="NM79" s="718"/>
      <c r="NN79" s="718"/>
      <c r="NO79" s="718"/>
      <c r="NP79" s="718"/>
      <c r="NQ79" s="718"/>
      <c r="NR79" s="718"/>
      <c r="NS79" s="718"/>
      <c r="NT79" s="718"/>
      <c r="NU79" s="718"/>
      <c r="NV79" s="718"/>
      <c r="NW79" s="718"/>
      <c r="NX79" s="718"/>
      <c r="NY79" s="718"/>
      <c r="NZ79" s="718"/>
      <c r="OA79" s="718"/>
      <c r="OB79" s="718"/>
      <c r="OC79" s="718"/>
      <c r="OD79" s="718"/>
      <c r="OE79" s="718"/>
      <c r="OF79" s="718"/>
      <c r="OG79" s="718"/>
      <c r="OH79" s="718"/>
      <c r="OI79" s="718"/>
      <c r="OJ79" s="718"/>
      <c r="OK79" s="718"/>
      <c r="OL79" s="718"/>
      <c r="OM79" s="718"/>
      <c r="ON79" s="718"/>
      <c r="OO79" s="718"/>
      <c r="OP79" s="718"/>
      <c r="OQ79" s="718"/>
      <c r="OR79" s="718"/>
      <c r="OS79" s="718"/>
      <c r="OT79" s="718"/>
      <c r="OU79" s="718"/>
      <c r="OV79" s="718"/>
      <c r="OW79" s="718"/>
      <c r="OX79" s="718"/>
      <c r="OY79" s="718"/>
      <c r="OZ79" s="718"/>
      <c r="PA79" s="718"/>
      <c r="PB79" s="718"/>
      <c r="PC79" s="718"/>
      <c r="PD79" s="718"/>
      <c r="PE79" s="718"/>
      <c r="PF79" s="718"/>
      <c r="PG79" s="718"/>
      <c r="PH79" s="718"/>
      <c r="PI79" s="718"/>
      <c r="PJ79" s="718"/>
      <c r="PK79" s="718"/>
      <c r="PL79" s="718"/>
      <c r="PM79" s="718"/>
      <c r="PN79" s="718"/>
      <c r="PO79" s="718"/>
      <c r="PP79" s="718"/>
      <c r="PQ79" s="718"/>
      <c r="PR79" s="718"/>
      <c r="PS79" s="718"/>
      <c r="PT79" s="718"/>
      <c r="PU79" s="718"/>
      <c r="PV79" s="718"/>
      <c r="PW79" s="718"/>
      <c r="PX79" s="718"/>
      <c r="PY79" s="718"/>
      <c r="PZ79" s="718"/>
      <c r="QA79" s="718"/>
      <c r="QB79" s="718"/>
      <c r="QC79" s="718"/>
      <c r="QD79" s="718"/>
      <c r="QE79" s="718"/>
      <c r="QF79" s="718"/>
      <c r="QG79" s="718"/>
      <c r="QH79" s="718"/>
      <c r="QI79" s="718"/>
      <c r="QJ79" s="718"/>
      <c r="QK79" s="718"/>
      <c r="QL79" s="718"/>
      <c r="QM79" s="718"/>
      <c r="QN79" s="718"/>
      <c r="QO79" s="718"/>
      <c r="QP79" s="718"/>
      <c r="QQ79" s="718"/>
      <c r="QR79" s="718"/>
      <c r="QS79" s="718"/>
      <c r="QT79" s="718"/>
      <c r="QU79" s="718"/>
      <c r="QV79" s="718"/>
      <c r="QW79" s="718"/>
      <c r="QX79" s="718"/>
      <c r="QY79" s="718"/>
      <c r="QZ79" s="718"/>
      <c r="RA79" s="718"/>
      <c r="RB79" s="718"/>
      <c r="RC79" s="718"/>
      <c r="RD79" s="718"/>
      <c r="RE79" s="718"/>
      <c r="RF79" s="718"/>
      <c r="RG79" s="718"/>
      <c r="RH79" s="718"/>
      <c r="RI79" s="718"/>
      <c r="RJ79" s="718"/>
      <c r="RK79" s="718"/>
      <c r="RL79" s="718"/>
      <c r="RM79" s="718"/>
      <c r="RN79" s="718"/>
      <c r="RO79" s="718"/>
      <c r="RP79" s="718"/>
      <c r="RQ79" s="718"/>
      <c r="RR79" s="718"/>
      <c r="RS79" s="718"/>
      <c r="RT79" s="718"/>
      <c r="RU79" s="718"/>
      <c r="RV79" s="718"/>
      <c r="RW79" s="718"/>
      <c r="RX79" s="718"/>
      <c r="RY79" s="718"/>
      <c r="RZ79" s="718"/>
      <c r="SA79" s="718"/>
      <c r="SB79" s="718"/>
      <c r="SC79" s="718"/>
      <c r="SD79" s="718"/>
      <c r="SE79" s="718"/>
      <c r="SF79" s="718"/>
      <c r="SG79" s="718"/>
      <c r="SH79" s="718"/>
      <c r="SI79" s="718"/>
      <c r="SJ79" s="718"/>
      <c r="SK79" s="718"/>
      <c r="SL79" s="718"/>
      <c r="SM79" s="718"/>
      <c r="SN79" s="718"/>
      <c r="SO79" s="718"/>
      <c r="SP79" s="718"/>
      <c r="SQ79" s="718"/>
      <c r="SR79" s="718"/>
      <c r="SS79" s="718"/>
      <c r="ST79" s="718"/>
      <c r="SU79" s="718"/>
      <c r="SV79" s="718"/>
      <c r="SW79" s="718"/>
      <c r="SX79" s="718"/>
      <c r="SY79" s="718"/>
      <c r="SZ79" s="718"/>
      <c r="TA79" s="718"/>
      <c r="TB79" s="718"/>
      <c r="TC79" s="718"/>
      <c r="TD79" s="718"/>
      <c r="TE79" s="718"/>
      <c r="TF79" s="718"/>
      <c r="TG79" s="718"/>
      <c r="TH79" s="718"/>
      <c r="TI79" s="718"/>
      <c r="TJ79" s="718"/>
      <c r="TK79" s="718"/>
      <c r="TL79" s="718"/>
      <c r="TM79" s="718"/>
      <c r="TN79" s="718"/>
      <c r="TO79" s="718"/>
      <c r="TP79" s="718"/>
      <c r="TQ79" s="718"/>
      <c r="TR79" s="718"/>
      <c r="TS79" s="718"/>
      <c r="TT79" s="718"/>
      <c r="TU79" s="718"/>
      <c r="TV79" s="718"/>
      <c r="TW79" s="718"/>
      <c r="TX79" s="718"/>
      <c r="TY79" s="718"/>
      <c r="TZ79" s="718"/>
      <c r="UA79" s="718"/>
      <c r="UB79" s="718"/>
      <c r="UC79" s="718"/>
      <c r="UD79" s="718"/>
      <c r="UE79" s="718"/>
      <c r="UF79" s="718"/>
      <c r="UG79" s="718"/>
      <c r="UH79" s="718"/>
      <c r="UI79" s="718"/>
      <c r="UJ79" s="718"/>
      <c r="UK79" s="718"/>
      <c r="UL79" s="718"/>
      <c r="UM79" s="718"/>
      <c r="UN79" s="718"/>
      <c r="UO79" s="718"/>
      <c r="UP79" s="718"/>
      <c r="UQ79" s="718"/>
      <c r="UR79" s="718"/>
      <c r="US79" s="718"/>
      <c r="UT79" s="718"/>
      <c r="UU79" s="718"/>
      <c r="UV79" s="718"/>
      <c r="UW79" s="718"/>
      <c r="UX79" s="718"/>
      <c r="UY79" s="718"/>
      <c r="UZ79" s="718"/>
      <c r="VA79" s="718"/>
      <c r="VB79" s="718"/>
      <c r="VC79" s="718"/>
      <c r="VD79" s="718"/>
      <c r="VE79" s="718"/>
      <c r="VF79" s="718"/>
      <c r="VG79" s="718"/>
      <c r="VH79" s="718"/>
      <c r="VI79" s="718"/>
      <c r="VJ79" s="718"/>
      <c r="VK79" s="718"/>
      <c r="VL79" s="718"/>
      <c r="VM79" s="718"/>
      <c r="VN79" s="718"/>
      <c r="VO79" s="718"/>
      <c r="VP79" s="718"/>
      <c r="VQ79" s="718"/>
      <c r="VR79" s="718"/>
      <c r="VS79" s="718"/>
      <c r="VT79" s="718"/>
      <c r="VU79" s="718"/>
      <c r="VV79" s="718"/>
      <c r="VW79" s="718"/>
      <c r="VX79" s="718"/>
      <c r="VY79" s="718"/>
      <c r="VZ79" s="718"/>
      <c r="WA79" s="718"/>
      <c r="WB79" s="718"/>
      <c r="WC79" s="718"/>
      <c r="WD79" s="718"/>
      <c r="WE79" s="718"/>
      <c r="WF79" s="718"/>
      <c r="WG79" s="718"/>
      <c r="WH79" s="718"/>
      <c r="WI79" s="718"/>
      <c r="WJ79" s="718"/>
      <c r="WK79" s="718"/>
      <c r="WL79" s="718"/>
      <c r="WM79" s="718"/>
      <c r="WN79" s="718"/>
      <c r="WO79" s="718"/>
      <c r="WP79" s="718"/>
      <c r="WQ79" s="718"/>
      <c r="WR79" s="718"/>
      <c r="WS79" s="718"/>
      <c r="WT79" s="718"/>
      <c r="WU79" s="718"/>
      <c r="WV79" s="718"/>
      <c r="WW79" s="718"/>
      <c r="WX79" s="718"/>
      <c r="WY79" s="718"/>
      <c r="WZ79" s="718"/>
      <c r="XA79" s="718"/>
      <c r="XB79" s="718"/>
      <c r="XC79" s="718"/>
      <c r="XD79" s="718"/>
      <c r="XE79" s="718"/>
      <c r="XF79" s="718"/>
      <c r="XG79" s="718"/>
      <c r="XH79" s="718"/>
      <c r="XI79" s="718"/>
      <c r="XJ79" s="718"/>
      <c r="XK79" s="718"/>
      <c r="XL79" s="718"/>
      <c r="XM79" s="718"/>
      <c r="XN79" s="718"/>
      <c r="XO79" s="718"/>
      <c r="XP79" s="718"/>
      <c r="XQ79" s="718"/>
      <c r="XR79" s="718"/>
      <c r="XS79" s="718"/>
      <c r="XT79" s="718"/>
      <c r="XU79" s="718"/>
      <c r="XV79" s="718"/>
      <c r="XW79" s="718"/>
      <c r="XX79" s="718"/>
      <c r="XY79" s="718"/>
      <c r="XZ79" s="718"/>
      <c r="YA79" s="718"/>
      <c r="YB79" s="718"/>
      <c r="YC79" s="718"/>
      <c r="YD79" s="718"/>
      <c r="YE79" s="718"/>
      <c r="YF79" s="718"/>
      <c r="YG79" s="718"/>
      <c r="YH79" s="718"/>
      <c r="YI79" s="718"/>
      <c r="YJ79" s="718"/>
      <c r="YK79" s="718"/>
      <c r="YL79" s="718"/>
      <c r="YM79" s="718"/>
      <c r="YN79" s="718"/>
      <c r="YO79" s="718"/>
      <c r="YP79" s="718"/>
      <c r="YQ79" s="718"/>
      <c r="YR79" s="718"/>
      <c r="YS79" s="718"/>
      <c r="YT79" s="718"/>
      <c r="YU79" s="718"/>
      <c r="YV79" s="718"/>
      <c r="YW79" s="718"/>
      <c r="YX79" s="718"/>
      <c r="YY79" s="718"/>
      <c r="YZ79" s="718"/>
      <c r="ZA79" s="718"/>
      <c r="ZB79" s="718"/>
      <c r="ZC79" s="718"/>
      <c r="ZD79" s="718"/>
      <c r="ZE79" s="718"/>
      <c r="ZF79" s="718"/>
      <c r="ZG79" s="718"/>
      <c r="ZH79" s="718"/>
      <c r="ZI79" s="718"/>
      <c r="ZJ79" s="718"/>
      <c r="ZK79" s="718"/>
      <c r="ZL79" s="718"/>
      <c r="ZM79" s="718"/>
      <c r="ZN79" s="718"/>
      <c r="ZO79" s="718"/>
      <c r="ZP79" s="718"/>
      <c r="ZQ79" s="718"/>
      <c r="ZR79" s="718"/>
      <c r="ZS79" s="718"/>
      <c r="ZT79" s="718"/>
      <c r="ZU79" s="718"/>
      <c r="ZV79" s="718"/>
      <c r="ZW79" s="718"/>
      <c r="ZX79" s="718"/>
      <c r="ZY79" s="718"/>
      <c r="ZZ79" s="718"/>
      <c r="AAA79" s="718"/>
      <c r="AAB79" s="718"/>
      <c r="AAC79" s="718"/>
      <c r="AAD79" s="718"/>
      <c r="AAE79" s="718"/>
      <c r="AAF79" s="718"/>
      <c r="AAG79" s="718"/>
      <c r="AAH79" s="718"/>
      <c r="AAI79" s="718"/>
      <c r="AAJ79" s="718"/>
      <c r="AAK79" s="718"/>
      <c r="AAL79" s="718"/>
      <c r="AAM79" s="718"/>
      <c r="AAN79" s="718"/>
      <c r="AAO79" s="718"/>
      <c r="AAP79" s="718"/>
      <c r="AAQ79" s="718"/>
      <c r="AAR79" s="718"/>
      <c r="AAS79" s="718"/>
      <c r="AAT79" s="718"/>
      <c r="AAU79" s="718"/>
      <c r="AAV79" s="718"/>
      <c r="AAW79" s="718"/>
      <c r="AAX79" s="718"/>
      <c r="AAY79" s="718"/>
      <c r="AAZ79" s="718"/>
      <c r="ABA79" s="718"/>
      <c r="ABB79" s="718"/>
      <c r="ABC79" s="718"/>
      <c r="ABD79" s="718"/>
      <c r="ABE79" s="718"/>
      <c r="ABF79" s="718"/>
      <c r="ABG79" s="718"/>
      <c r="ABH79" s="718"/>
      <c r="ABI79" s="718"/>
      <c r="ABJ79" s="718"/>
      <c r="ABK79" s="718"/>
      <c r="ABL79" s="718"/>
      <c r="ABM79" s="718"/>
      <c r="ABN79" s="718"/>
      <c r="ABO79" s="718"/>
      <c r="ABP79" s="718"/>
      <c r="ABQ79" s="718"/>
      <c r="ABR79" s="718"/>
      <c r="ABS79" s="718"/>
      <c r="ABT79" s="718"/>
      <c r="ABU79" s="718"/>
      <c r="ABV79" s="718"/>
      <c r="ABW79" s="718"/>
      <c r="ABX79" s="718"/>
      <c r="ABY79" s="718"/>
      <c r="ABZ79" s="718"/>
      <c r="ACA79" s="718"/>
      <c r="ACB79" s="718"/>
      <c r="ACC79" s="718"/>
      <c r="ACD79" s="718"/>
      <c r="ACE79" s="718"/>
      <c r="ACF79" s="718"/>
      <c r="ACG79" s="718"/>
      <c r="ACH79" s="718"/>
      <c r="ACI79" s="718"/>
      <c r="ACJ79" s="718"/>
      <c r="ACK79" s="718"/>
      <c r="ACL79" s="718"/>
      <c r="ACM79" s="718"/>
      <c r="ACN79" s="718"/>
      <c r="ACO79" s="718"/>
      <c r="ACP79" s="718"/>
      <c r="ACQ79" s="718"/>
      <c r="ACR79" s="718"/>
      <c r="ACS79" s="718"/>
      <c r="ACT79" s="718"/>
      <c r="ACU79" s="718"/>
      <c r="ACV79" s="718"/>
      <c r="ACW79" s="718"/>
      <c r="ACX79" s="718"/>
      <c r="ACY79" s="718"/>
      <c r="ACZ79" s="718"/>
      <c r="ADA79" s="718"/>
      <c r="ADB79" s="718"/>
      <c r="ADC79" s="718"/>
      <c r="ADD79" s="718"/>
      <c r="ADE79" s="718"/>
      <c r="ADF79" s="718"/>
      <c r="ADG79" s="718"/>
      <c r="ADH79" s="718"/>
      <c r="ADI79" s="718"/>
      <c r="ADJ79" s="718"/>
      <c r="ADK79" s="718"/>
      <c r="ADL79" s="718"/>
      <c r="ADM79" s="718"/>
      <c r="ADN79" s="718"/>
      <c r="ADO79" s="718"/>
      <c r="ADP79" s="718"/>
      <c r="ADQ79" s="718"/>
      <c r="ADR79" s="718"/>
      <c r="ADS79" s="718"/>
      <c r="ADT79" s="718"/>
      <c r="ADU79" s="718"/>
      <c r="ADV79" s="718"/>
      <c r="ADW79" s="718"/>
      <c r="ADX79" s="718"/>
      <c r="ADY79" s="718"/>
      <c r="ADZ79" s="718"/>
      <c r="AEA79" s="718"/>
      <c r="AEB79" s="718"/>
      <c r="AEC79" s="718"/>
      <c r="AED79" s="718"/>
      <c r="AEE79" s="718"/>
      <c r="AEF79" s="718"/>
      <c r="AEG79" s="718"/>
      <c r="AEH79" s="718"/>
      <c r="AEI79" s="718"/>
      <c r="AEJ79" s="718"/>
      <c r="AEK79" s="718"/>
      <c r="AEL79" s="718"/>
      <c r="AEM79" s="718"/>
      <c r="AEN79" s="718"/>
      <c r="AEO79" s="718"/>
      <c r="AEP79" s="718"/>
      <c r="AEQ79" s="718"/>
      <c r="AER79" s="718"/>
      <c r="AES79" s="718"/>
      <c r="AET79" s="718"/>
      <c r="AEU79" s="718"/>
      <c r="AEV79" s="718"/>
      <c r="AEW79" s="718"/>
      <c r="AEX79" s="718"/>
      <c r="AEY79" s="718"/>
      <c r="AEZ79" s="718"/>
      <c r="AFA79" s="718"/>
      <c r="AFB79" s="718"/>
      <c r="AFC79" s="718"/>
      <c r="AFD79" s="718"/>
      <c r="AFE79" s="718"/>
      <c r="AFF79" s="718"/>
      <c r="AFG79" s="718"/>
      <c r="AFH79" s="718"/>
      <c r="AFI79" s="718"/>
      <c r="AFJ79" s="718"/>
      <c r="AFK79" s="718"/>
      <c r="AFL79" s="718"/>
      <c r="AFM79" s="718"/>
      <c r="AFN79" s="718"/>
      <c r="AFO79" s="718"/>
      <c r="AFP79" s="718"/>
      <c r="AFQ79" s="718"/>
      <c r="AFR79" s="718"/>
      <c r="AFS79" s="718"/>
      <c r="AFT79" s="718"/>
      <c r="AFU79" s="718"/>
      <c r="AFV79" s="718"/>
      <c r="AFW79" s="718"/>
      <c r="AFX79" s="718"/>
      <c r="AFY79" s="718"/>
      <c r="AFZ79" s="718"/>
      <c r="AGA79" s="718"/>
      <c r="AGB79" s="718"/>
      <c r="AGC79" s="718"/>
      <c r="AGD79" s="718"/>
      <c r="AGE79" s="718"/>
      <c r="AGF79" s="718"/>
      <c r="AGG79" s="718"/>
      <c r="AGH79" s="718"/>
      <c r="AGI79" s="718"/>
      <c r="AGJ79" s="718"/>
      <c r="AGK79" s="718"/>
      <c r="AGL79" s="718"/>
      <c r="AGM79" s="718"/>
      <c r="AGN79" s="718"/>
      <c r="AGO79" s="718"/>
      <c r="AGP79" s="718"/>
      <c r="AGQ79" s="718"/>
      <c r="AGR79" s="718"/>
      <c r="AGS79" s="718"/>
      <c r="AGT79" s="718"/>
      <c r="AGU79" s="718"/>
      <c r="AGV79" s="718"/>
      <c r="AGW79" s="718"/>
      <c r="AGX79" s="718"/>
      <c r="AGY79" s="718"/>
      <c r="AGZ79" s="718"/>
      <c r="AHA79" s="718"/>
      <c r="AHB79" s="718"/>
      <c r="AHC79" s="718"/>
      <c r="AHD79" s="718"/>
      <c r="AHE79" s="718"/>
      <c r="AHF79" s="718"/>
      <c r="AHG79" s="718"/>
      <c r="AHH79" s="718"/>
      <c r="AHI79" s="718"/>
      <c r="AHJ79" s="718"/>
      <c r="AHK79" s="718"/>
      <c r="AHL79" s="718"/>
      <c r="AHM79" s="718"/>
      <c r="AHN79" s="718"/>
      <c r="AHO79" s="718"/>
      <c r="AHP79" s="718"/>
      <c r="AHQ79" s="718"/>
      <c r="AHR79" s="718"/>
      <c r="AHS79" s="718"/>
      <c r="AHT79" s="718"/>
      <c r="AHU79" s="718"/>
      <c r="AHV79" s="718"/>
      <c r="AHW79" s="718"/>
      <c r="AHX79" s="718"/>
      <c r="AHY79" s="718"/>
      <c r="AHZ79" s="718"/>
      <c r="AIA79" s="718"/>
      <c r="AIB79" s="718"/>
      <c r="AIC79" s="718"/>
      <c r="AID79" s="718"/>
      <c r="AIE79" s="718"/>
      <c r="AIF79" s="718"/>
      <c r="AIG79" s="718"/>
      <c r="AIH79" s="718"/>
      <c r="AII79" s="718"/>
      <c r="AIJ79" s="718"/>
      <c r="AIK79" s="718"/>
      <c r="AIL79" s="718"/>
      <c r="AIM79" s="718"/>
      <c r="AIN79" s="718"/>
      <c r="AIO79" s="718"/>
      <c r="AIP79" s="718"/>
      <c r="AIQ79" s="718"/>
      <c r="AIR79" s="718"/>
      <c r="AIS79" s="718"/>
      <c r="AIT79" s="718"/>
      <c r="AIU79" s="718"/>
      <c r="AIV79" s="718"/>
      <c r="AIW79" s="718"/>
      <c r="AIX79" s="718"/>
      <c r="AIY79" s="718"/>
      <c r="AIZ79" s="718"/>
      <c r="AJA79" s="718"/>
      <c r="AJB79" s="718"/>
      <c r="AJC79" s="718"/>
      <c r="AJD79" s="718"/>
      <c r="AJE79" s="718"/>
      <c r="AJF79" s="718"/>
      <c r="AJG79" s="718"/>
      <c r="AJH79" s="718"/>
      <c r="AJI79" s="718"/>
      <c r="AJJ79" s="718"/>
      <c r="AJK79" s="718"/>
      <c r="AJL79" s="718"/>
      <c r="AJM79" s="718"/>
      <c r="AJN79" s="718"/>
      <c r="AJO79" s="718"/>
      <c r="AJP79" s="718"/>
      <c r="AJQ79" s="718"/>
      <c r="AJR79" s="718"/>
      <c r="AJS79" s="718"/>
      <c r="AJT79" s="718"/>
      <c r="AJU79" s="718"/>
      <c r="AJV79" s="718"/>
      <c r="AJW79" s="718"/>
      <c r="AJX79" s="718"/>
      <c r="AJY79" s="718"/>
      <c r="AJZ79" s="718"/>
      <c r="AKA79" s="718"/>
      <c r="AKB79" s="718"/>
      <c r="AKC79" s="718"/>
      <c r="AKD79" s="718"/>
      <c r="AKE79" s="718"/>
      <c r="AKF79" s="718"/>
      <c r="AKG79" s="718"/>
      <c r="AKH79" s="718"/>
      <c r="AKI79" s="718"/>
      <c r="AKJ79" s="718"/>
      <c r="AKK79" s="718"/>
      <c r="AKL79" s="718"/>
      <c r="AKM79" s="718"/>
      <c r="AKN79" s="718"/>
      <c r="AKO79" s="718"/>
      <c r="AKP79" s="718"/>
      <c r="AKQ79" s="718"/>
      <c r="AKR79" s="718"/>
      <c r="AKS79" s="718"/>
      <c r="AKT79" s="718"/>
      <c r="AKU79" s="718"/>
      <c r="AKV79" s="718"/>
      <c r="AKW79" s="718"/>
      <c r="AKX79" s="718"/>
      <c r="AKY79" s="718"/>
      <c r="AKZ79" s="718"/>
      <c r="ALA79" s="718"/>
      <c r="ALB79" s="718"/>
      <c r="ALC79" s="718"/>
      <c r="ALD79" s="718"/>
      <c r="ALE79" s="718"/>
      <c r="ALF79" s="718"/>
      <c r="ALG79" s="718"/>
      <c r="ALH79" s="718"/>
      <c r="ALI79" s="718"/>
      <c r="ALJ79" s="718"/>
      <c r="ALK79" s="718"/>
      <c r="ALL79" s="718"/>
      <c r="ALM79" s="718"/>
      <c r="ALN79" s="718"/>
      <c r="ALO79" s="718"/>
      <c r="ALP79" s="718"/>
      <c r="ALQ79" s="718"/>
      <c r="ALR79" s="718"/>
      <c r="ALS79" s="718"/>
      <c r="ALT79" s="718"/>
      <c r="ALU79" s="718"/>
      <c r="ALV79" s="718"/>
      <c r="ALW79" s="718"/>
      <c r="ALX79" s="718"/>
      <c r="ALY79" s="718"/>
      <c r="ALZ79" s="718"/>
      <c r="AMA79" s="718"/>
      <c r="AMB79" s="718"/>
      <c r="AMC79" s="718"/>
      <c r="AMD79" s="718"/>
      <c r="AME79" s="718"/>
      <c r="AMF79" s="718"/>
      <c r="AMG79" s="718"/>
      <c r="AMH79" s="718"/>
      <c r="AMI79" s="718"/>
      <c r="AMJ79" s="718"/>
    </row>
    <row r="80" spans="1:1024" x14ac:dyDescent="0.2">
      <c r="A80" s="718"/>
      <c r="B80" s="735"/>
      <c r="C80" s="740"/>
      <c r="D80" s="737"/>
      <c r="E80" s="737"/>
      <c r="F80" s="737"/>
      <c r="G80" s="737"/>
      <c r="H80" s="737"/>
      <c r="I80" s="737"/>
      <c r="J80" s="737"/>
      <c r="K80" s="737"/>
      <c r="L80" s="737"/>
      <c r="M80" s="737"/>
      <c r="N80" s="737"/>
      <c r="O80" s="737"/>
      <c r="P80" s="737"/>
      <c r="Q80" s="737"/>
      <c r="R80" s="738"/>
      <c r="S80" s="737"/>
      <c r="T80" s="737"/>
      <c r="U80" s="730" t="s">
        <v>496</v>
      </c>
      <c r="V80" s="724" t="s">
        <v>124</v>
      </c>
      <c r="W80" s="739" t="s">
        <v>493</v>
      </c>
      <c r="X80" s="559"/>
      <c r="Y80" s="559"/>
      <c r="Z80" s="559"/>
      <c r="AA80" s="559"/>
      <c r="AB80" s="559"/>
      <c r="AC80" s="559"/>
      <c r="AD80" s="559"/>
      <c r="AE80" s="559"/>
      <c r="AF80" s="559"/>
      <c r="AG80" s="559"/>
      <c r="AH80" s="559"/>
      <c r="AI80" s="559"/>
      <c r="AJ80" s="559"/>
      <c r="AK80" s="559"/>
      <c r="AL80" s="559"/>
      <c r="AM80" s="559"/>
      <c r="AN80" s="559"/>
      <c r="AO80" s="559"/>
      <c r="AP80" s="559"/>
      <c r="AQ80" s="559"/>
      <c r="AR80" s="559"/>
      <c r="AS80" s="559"/>
      <c r="AT80" s="559"/>
      <c r="AU80" s="559"/>
      <c r="AV80" s="559"/>
      <c r="AW80" s="559"/>
      <c r="AX80" s="559"/>
      <c r="AY80" s="559"/>
      <c r="AZ80" s="559"/>
      <c r="BA80" s="559"/>
      <c r="BB80" s="559"/>
      <c r="BC80" s="559"/>
      <c r="BD80" s="559"/>
      <c r="BE80" s="559"/>
      <c r="BF80" s="559"/>
      <c r="BG80" s="559"/>
      <c r="BH80" s="559"/>
      <c r="BI80" s="559"/>
      <c r="BJ80" s="559"/>
      <c r="BK80" s="559"/>
      <c r="BL80" s="559"/>
      <c r="BM80" s="559"/>
      <c r="BN80" s="559"/>
      <c r="BO80" s="559"/>
      <c r="BP80" s="559"/>
      <c r="BQ80" s="559"/>
      <c r="BR80" s="559"/>
      <c r="BS80" s="559"/>
      <c r="BT80" s="559"/>
      <c r="BU80" s="559"/>
      <c r="BV80" s="559"/>
      <c r="BW80" s="559"/>
      <c r="BX80" s="559"/>
      <c r="BY80" s="559"/>
      <c r="BZ80" s="559"/>
      <c r="CA80" s="559"/>
      <c r="CB80" s="559"/>
      <c r="CC80" s="559"/>
      <c r="CD80" s="559"/>
      <c r="CE80" s="559"/>
      <c r="CF80" s="559"/>
      <c r="CG80" s="559"/>
      <c r="CH80" s="559"/>
      <c r="CI80" s="559"/>
      <c r="CJ80" s="559"/>
      <c r="CK80" s="559"/>
      <c r="CL80" s="559"/>
      <c r="CM80" s="559"/>
      <c r="CN80" s="559"/>
      <c r="CO80" s="559"/>
      <c r="CP80" s="559"/>
      <c r="CQ80" s="559"/>
      <c r="CR80" s="559"/>
      <c r="CS80" s="559"/>
      <c r="CT80" s="559"/>
      <c r="CU80" s="559"/>
      <c r="CV80" s="559"/>
      <c r="CW80" s="559"/>
      <c r="CX80" s="559"/>
      <c r="CY80" s="559"/>
      <c r="CZ80" s="725">
        <v>0</v>
      </c>
      <c r="DA80" s="726">
        <v>0</v>
      </c>
      <c r="DB80" s="726">
        <v>0</v>
      </c>
      <c r="DC80" s="726">
        <v>0</v>
      </c>
      <c r="DD80" s="726">
        <v>0</v>
      </c>
      <c r="DE80" s="726">
        <v>0</v>
      </c>
      <c r="DF80" s="726">
        <v>0</v>
      </c>
      <c r="DG80" s="726">
        <v>0</v>
      </c>
      <c r="DH80" s="726">
        <v>0</v>
      </c>
      <c r="DI80" s="726">
        <v>0</v>
      </c>
      <c r="DJ80" s="726">
        <v>0</v>
      </c>
      <c r="DK80" s="726">
        <v>0</v>
      </c>
      <c r="DL80" s="726">
        <v>0</v>
      </c>
      <c r="DM80" s="726">
        <v>0</v>
      </c>
      <c r="DN80" s="726">
        <v>0</v>
      </c>
      <c r="DO80" s="726">
        <v>0</v>
      </c>
      <c r="DP80" s="726">
        <v>0</v>
      </c>
      <c r="DQ80" s="726">
        <v>0</v>
      </c>
      <c r="DR80" s="726">
        <v>0</v>
      </c>
      <c r="DS80" s="726">
        <v>0</v>
      </c>
      <c r="DT80" s="726">
        <v>0</v>
      </c>
      <c r="DU80" s="726">
        <v>0</v>
      </c>
      <c r="DV80" s="726">
        <v>0</v>
      </c>
      <c r="DW80" s="727">
        <v>0</v>
      </c>
      <c r="DX80" s="584"/>
      <c r="DY80" s="718"/>
      <c r="DZ80" s="718"/>
      <c r="EA80" s="718"/>
      <c r="EB80" s="718"/>
      <c r="EC80" s="718"/>
      <c r="ED80" s="718"/>
      <c r="EE80" s="718"/>
      <c r="EF80" s="718"/>
      <c r="EG80" s="718"/>
      <c r="EH80" s="718"/>
      <c r="EI80" s="718"/>
      <c r="EJ80" s="718"/>
      <c r="EK80" s="718"/>
      <c r="EL80" s="718"/>
      <c r="EM80" s="718"/>
      <c r="EN80" s="718"/>
      <c r="EO80" s="718"/>
      <c r="EP80" s="718"/>
      <c r="EQ80" s="718"/>
      <c r="ER80" s="718"/>
      <c r="ES80" s="718"/>
      <c r="ET80" s="718"/>
      <c r="EU80" s="718"/>
      <c r="EV80" s="718"/>
      <c r="EW80" s="718"/>
      <c r="EX80" s="718"/>
      <c r="EY80" s="718"/>
      <c r="EZ80" s="718"/>
      <c r="FA80" s="718"/>
      <c r="FB80" s="718"/>
      <c r="FC80" s="718"/>
      <c r="FD80" s="718"/>
      <c r="FE80" s="718"/>
      <c r="FF80" s="718"/>
      <c r="FG80" s="718"/>
      <c r="FH80" s="718"/>
      <c r="FI80" s="718"/>
      <c r="FJ80" s="718"/>
      <c r="FK80" s="718"/>
      <c r="FL80" s="718"/>
      <c r="FM80" s="718"/>
      <c r="FN80" s="718"/>
      <c r="FO80" s="718"/>
      <c r="FP80" s="718"/>
      <c r="FQ80" s="718"/>
      <c r="FR80" s="718"/>
      <c r="FS80" s="718"/>
      <c r="FT80" s="718"/>
      <c r="FU80" s="718"/>
      <c r="FV80" s="718"/>
      <c r="FW80" s="718"/>
      <c r="FX80" s="718"/>
      <c r="FY80" s="718"/>
      <c r="FZ80" s="718"/>
      <c r="GA80" s="718"/>
      <c r="GB80" s="718"/>
      <c r="GC80" s="718"/>
      <c r="GD80" s="718"/>
      <c r="GE80" s="718"/>
      <c r="GF80" s="718"/>
      <c r="GG80" s="718"/>
      <c r="GH80" s="718"/>
      <c r="GI80" s="718"/>
      <c r="GJ80" s="718"/>
      <c r="GK80" s="718"/>
      <c r="GL80" s="718"/>
      <c r="GM80" s="718"/>
      <c r="GN80" s="718"/>
      <c r="GO80" s="718"/>
      <c r="GP80" s="718"/>
      <c r="GQ80" s="718"/>
      <c r="GR80" s="718"/>
      <c r="GS80" s="718"/>
      <c r="GT80" s="718"/>
      <c r="GU80" s="718"/>
      <c r="GV80" s="718"/>
      <c r="GW80" s="718"/>
      <c r="GX80" s="718"/>
      <c r="GY80" s="718"/>
      <c r="GZ80" s="718"/>
      <c r="HA80" s="718"/>
      <c r="HB80" s="718"/>
      <c r="HC80" s="718"/>
      <c r="HD80" s="718"/>
      <c r="HE80" s="718"/>
      <c r="HF80" s="718"/>
      <c r="HG80" s="718"/>
      <c r="HH80" s="718"/>
      <c r="HI80" s="718"/>
      <c r="HJ80" s="718"/>
      <c r="HK80" s="718"/>
      <c r="HL80" s="718"/>
      <c r="HM80" s="718"/>
      <c r="HN80" s="718"/>
      <c r="HO80" s="718"/>
      <c r="HP80" s="718"/>
      <c r="HQ80" s="718"/>
      <c r="HR80" s="718"/>
      <c r="HS80" s="718"/>
      <c r="HT80" s="718"/>
      <c r="HU80" s="718"/>
      <c r="HV80" s="718"/>
      <c r="HW80" s="718"/>
      <c r="HX80" s="718"/>
      <c r="HY80" s="718"/>
      <c r="HZ80" s="718"/>
      <c r="IA80" s="718"/>
      <c r="IB80" s="718"/>
      <c r="IC80" s="718"/>
      <c r="ID80" s="718"/>
      <c r="IE80" s="718"/>
      <c r="IF80" s="718"/>
      <c r="IG80" s="718"/>
      <c r="IH80" s="718"/>
      <c r="II80" s="718"/>
      <c r="IJ80" s="718"/>
      <c r="IK80" s="718"/>
      <c r="IL80" s="718"/>
      <c r="IM80" s="718"/>
      <c r="IN80" s="718"/>
      <c r="IO80" s="718"/>
      <c r="IP80" s="718"/>
      <c r="IQ80" s="718"/>
      <c r="IR80" s="718"/>
      <c r="IS80" s="718"/>
      <c r="IT80" s="718"/>
      <c r="IU80" s="718"/>
      <c r="IV80" s="718"/>
      <c r="IW80" s="718"/>
      <c r="IX80" s="718"/>
      <c r="IY80" s="718"/>
      <c r="IZ80" s="718"/>
      <c r="JA80" s="718"/>
      <c r="JB80" s="718"/>
      <c r="JC80" s="718"/>
      <c r="JD80" s="718"/>
      <c r="JE80" s="718"/>
      <c r="JF80" s="718"/>
      <c r="JG80" s="718"/>
      <c r="JH80" s="718"/>
      <c r="JI80" s="718"/>
      <c r="JJ80" s="718"/>
      <c r="JK80" s="718"/>
      <c r="JL80" s="718"/>
      <c r="JM80" s="718"/>
      <c r="JN80" s="718"/>
      <c r="JO80" s="718"/>
      <c r="JP80" s="718"/>
      <c r="JQ80" s="718"/>
      <c r="JR80" s="718"/>
      <c r="JS80" s="718"/>
      <c r="JT80" s="718"/>
      <c r="JU80" s="718"/>
      <c r="JV80" s="718"/>
      <c r="JW80" s="718"/>
      <c r="JX80" s="718"/>
      <c r="JY80" s="718"/>
      <c r="JZ80" s="718"/>
      <c r="KA80" s="718"/>
      <c r="KB80" s="718"/>
      <c r="KC80" s="718"/>
      <c r="KD80" s="718"/>
      <c r="KE80" s="718"/>
      <c r="KF80" s="718"/>
      <c r="KG80" s="718"/>
      <c r="KH80" s="718"/>
      <c r="KI80" s="718"/>
      <c r="KJ80" s="718"/>
      <c r="KK80" s="718"/>
      <c r="KL80" s="718"/>
      <c r="KM80" s="718"/>
      <c r="KN80" s="718"/>
      <c r="KO80" s="718"/>
      <c r="KP80" s="718"/>
      <c r="KQ80" s="718"/>
      <c r="KR80" s="718"/>
      <c r="KS80" s="718"/>
      <c r="KT80" s="718"/>
      <c r="KU80" s="718"/>
      <c r="KV80" s="718"/>
      <c r="KW80" s="718"/>
      <c r="KX80" s="718"/>
      <c r="KY80" s="718"/>
      <c r="KZ80" s="718"/>
      <c r="LA80" s="718"/>
      <c r="LB80" s="718"/>
      <c r="LC80" s="718"/>
      <c r="LD80" s="718"/>
      <c r="LE80" s="718"/>
      <c r="LF80" s="718"/>
      <c r="LG80" s="718"/>
      <c r="LH80" s="718"/>
      <c r="LI80" s="718"/>
      <c r="LJ80" s="718"/>
      <c r="LK80" s="718"/>
      <c r="LL80" s="718"/>
      <c r="LM80" s="718"/>
      <c r="LN80" s="718"/>
      <c r="LO80" s="718"/>
      <c r="LP80" s="718"/>
      <c r="LQ80" s="718"/>
      <c r="LR80" s="718"/>
      <c r="LS80" s="718"/>
      <c r="LT80" s="718"/>
      <c r="LU80" s="718"/>
      <c r="LV80" s="718"/>
      <c r="LW80" s="718"/>
      <c r="LX80" s="718"/>
      <c r="LY80" s="718"/>
      <c r="LZ80" s="718"/>
      <c r="MA80" s="718"/>
      <c r="MB80" s="718"/>
      <c r="MC80" s="718"/>
      <c r="MD80" s="718"/>
      <c r="ME80" s="718"/>
      <c r="MF80" s="718"/>
      <c r="MG80" s="718"/>
      <c r="MH80" s="718"/>
      <c r="MI80" s="718"/>
      <c r="MJ80" s="718"/>
      <c r="MK80" s="718"/>
      <c r="ML80" s="718"/>
      <c r="MM80" s="718"/>
      <c r="MN80" s="718"/>
      <c r="MO80" s="718"/>
      <c r="MP80" s="718"/>
      <c r="MQ80" s="718"/>
      <c r="MR80" s="718"/>
      <c r="MS80" s="718"/>
      <c r="MT80" s="718"/>
      <c r="MU80" s="718"/>
      <c r="MV80" s="718"/>
      <c r="MW80" s="718"/>
      <c r="MX80" s="718"/>
      <c r="MY80" s="718"/>
      <c r="MZ80" s="718"/>
      <c r="NA80" s="718"/>
      <c r="NB80" s="718"/>
      <c r="NC80" s="718"/>
      <c r="ND80" s="718"/>
      <c r="NE80" s="718"/>
      <c r="NF80" s="718"/>
      <c r="NG80" s="718"/>
      <c r="NH80" s="718"/>
      <c r="NI80" s="718"/>
      <c r="NJ80" s="718"/>
      <c r="NK80" s="718"/>
      <c r="NL80" s="718"/>
      <c r="NM80" s="718"/>
      <c r="NN80" s="718"/>
      <c r="NO80" s="718"/>
      <c r="NP80" s="718"/>
      <c r="NQ80" s="718"/>
      <c r="NR80" s="718"/>
      <c r="NS80" s="718"/>
      <c r="NT80" s="718"/>
      <c r="NU80" s="718"/>
      <c r="NV80" s="718"/>
      <c r="NW80" s="718"/>
      <c r="NX80" s="718"/>
      <c r="NY80" s="718"/>
      <c r="NZ80" s="718"/>
      <c r="OA80" s="718"/>
      <c r="OB80" s="718"/>
      <c r="OC80" s="718"/>
      <c r="OD80" s="718"/>
      <c r="OE80" s="718"/>
      <c r="OF80" s="718"/>
      <c r="OG80" s="718"/>
      <c r="OH80" s="718"/>
      <c r="OI80" s="718"/>
      <c r="OJ80" s="718"/>
      <c r="OK80" s="718"/>
      <c r="OL80" s="718"/>
      <c r="OM80" s="718"/>
      <c r="ON80" s="718"/>
      <c r="OO80" s="718"/>
      <c r="OP80" s="718"/>
      <c r="OQ80" s="718"/>
      <c r="OR80" s="718"/>
      <c r="OS80" s="718"/>
      <c r="OT80" s="718"/>
      <c r="OU80" s="718"/>
      <c r="OV80" s="718"/>
      <c r="OW80" s="718"/>
      <c r="OX80" s="718"/>
      <c r="OY80" s="718"/>
      <c r="OZ80" s="718"/>
      <c r="PA80" s="718"/>
      <c r="PB80" s="718"/>
      <c r="PC80" s="718"/>
      <c r="PD80" s="718"/>
      <c r="PE80" s="718"/>
      <c r="PF80" s="718"/>
      <c r="PG80" s="718"/>
      <c r="PH80" s="718"/>
      <c r="PI80" s="718"/>
      <c r="PJ80" s="718"/>
      <c r="PK80" s="718"/>
      <c r="PL80" s="718"/>
      <c r="PM80" s="718"/>
      <c r="PN80" s="718"/>
      <c r="PO80" s="718"/>
      <c r="PP80" s="718"/>
      <c r="PQ80" s="718"/>
      <c r="PR80" s="718"/>
      <c r="PS80" s="718"/>
      <c r="PT80" s="718"/>
      <c r="PU80" s="718"/>
      <c r="PV80" s="718"/>
      <c r="PW80" s="718"/>
      <c r="PX80" s="718"/>
      <c r="PY80" s="718"/>
      <c r="PZ80" s="718"/>
      <c r="QA80" s="718"/>
      <c r="QB80" s="718"/>
      <c r="QC80" s="718"/>
      <c r="QD80" s="718"/>
      <c r="QE80" s="718"/>
      <c r="QF80" s="718"/>
      <c r="QG80" s="718"/>
      <c r="QH80" s="718"/>
      <c r="QI80" s="718"/>
      <c r="QJ80" s="718"/>
      <c r="QK80" s="718"/>
      <c r="QL80" s="718"/>
      <c r="QM80" s="718"/>
      <c r="QN80" s="718"/>
      <c r="QO80" s="718"/>
      <c r="QP80" s="718"/>
      <c r="QQ80" s="718"/>
      <c r="QR80" s="718"/>
      <c r="QS80" s="718"/>
      <c r="QT80" s="718"/>
      <c r="QU80" s="718"/>
      <c r="QV80" s="718"/>
      <c r="QW80" s="718"/>
      <c r="QX80" s="718"/>
      <c r="QY80" s="718"/>
      <c r="QZ80" s="718"/>
      <c r="RA80" s="718"/>
      <c r="RB80" s="718"/>
      <c r="RC80" s="718"/>
      <c r="RD80" s="718"/>
      <c r="RE80" s="718"/>
      <c r="RF80" s="718"/>
      <c r="RG80" s="718"/>
      <c r="RH80" s="718"/>
      <c r="RI80" s="718"/>
      <c r="RJ80" s="718"/>
      <c r="RK80" s="718"/>
      <c r="RL80" s="718"/>
      <c r="RM80" s="718"/>
      <c r="RN80" s="718"/>
      <c r="RO80" s="718"/>
      <c r="RP80" s="718"/>
      <c r="RQ80" s="718"/>
      <c r="RR80" s="718"/>
      <c r="RS80" s="718"/>
      <c r="RT80" s="718"/>
      <c r="RU80" s="718"/>
      <c r="RV80" s="718"/>
      <c r="RW80" s="718"/>
      <c r="RX80" s="718"/>
      <c r="RY80" s="718"/>
      <c r="RZ80" s="718"/>
      <c r="SA80" s="718"/>
      <c r="SB80" s="718"/>
      <c r="SC80" s="718"/>
      <c r="SD80" s="718"/>
      <c r="SE80" s="718"/>
      <c r="SF80" s="718"/>
      <c r="SG80" s="718"/>
      <c r="SH80" s="718"/>
      <c r="SI80" s="718"/>
      <c r="SJ80" s="718"/>
      <c r="SK80" s="718"/>
      <c r="SL80" s="718"/>
      <c r="SM80" s="718"/>
      <c r="SN80" s="718"/>
      <c r="SO80" s="718"/>
      <c r="SP80" s="718"/>
      <c r="SQ80" s="718"/>
      <c r="SR80" s="718"/>
      <c r="SS80" s="718"/>
      <c r="ST80" s="718"/>
      <c r="SU80" s="718"/>
      <c r="SV80" s="718"/>
      <c r="SW80" s="718"/>
      <c r="SX80" s="718"/>
      <c r="SY80" s="718"/>
      <c r="SZ80" s="718"/>
      <c r="TA80" s="718"/>
      <c r="TB80" s="718"/>
      <c r="TC80" s="718"/>
      <c r="TD80" s="718"/>
      <c r="TE80" s="718"/>
      <c r="TF80" s="718"/>
      <c r="TG80" s="718"/>
      <c r="TH80" s="718"/>
      <c r="TI80" s="718"/>
      <c r="TJ80" s="718"/>
      <c r="TK80" s="718"/>
      <c r="TL80" s="718"/>
      <c r="TM80" s="718"/>
      <c r="TN80" s="718"/>
      <c r="TO80" s="718"/>
      <c r="TP80" s="718"/>
      <c r="TQ80" s="718"/>
      <c r="TR80" s="718"/>
      <c r="TS80" s="718"/>
      <c r="TT80" s="718"/>
      <c r="TU80" s="718"/>
      <c r="TV80" s="718"/>
      <c r="TW80" s="718"/>
      <c r="TX80" s="718"/>
      <c r="TY80" s="718"/>
      <c r="TZ80" s="718"/>
      <c r="UA80" s="718"/>
      <c r="UB80" s="718"/>
      <c r="UC80" s="718"/>
      <c r="UD80" s="718"/>
      <c r="UE80" s="718"/>
      <c r="UF80" s="718"/>
      <c r="UG80" s="718"/>
      <c r="UH80" s="718"/>
      <c r="UI80" s="718"/>
      <c r="UJ80" s="718"/>
      <c r="UK80" s="718"/>
      <c r="UL80" s="718"/>
      <c r="UM80" s="718"/>
      <c r="UN80" s="718"/>
      <c r="UO80" s="718"/>
      <c r="UP80" s="718"/>
      <c r="UQ80" s="718"/>
      <c r="UR80" s="718"/>
      <c r="US80" s="718"/>
      <c r="UT80" s="718"/>
      <c r="UU80" s="718"/>
      <c r="UV80" s="718"/>
      <c r="UW80" s="718"/>
      <c r="UX80" s="718"/>
      <c r="UY80" s="718"/>
      <c r="UZ80" s="718"/>
      <c r="VA80" s="718"/>
      <c r="VB80" s="718"/>
      <c r="VC80" s="718"/>
      <c r="VD80" s="718"/>
      <c r="VE80" s="718"/>
      <c r="VF80" s="718"/>
      <c r="VG80" s="718"/>
      <c r="VH80" s="718"/>
      <c r="VI80" s="718"/>
      <c r="VJ80" s="718"/>
      <c r="VK80" s="718"/>
      <c r="VL80" s="718"/>
      <c r="VM80" s="718"/>
      <c r="VN80" s="718"/>
      <c r="VO80" s="718"/>
      <c r="VP80" s="718"/>
      <c r="VQ80" s="718"/>
      <c r="VR80" s="718"/>
      <c r="VS80" s="718"/>
      <c r="VT80" s="718"/>
      <c r="VU80" s="718"/>
      <c r="VV80" s="718"/>
      <c r="VW80" s="718"/>
      <c r="VX80" s="718"/>
      <c r="VY80" s="718"/>
      <c r="VZ80" s="718"/>
      <c r="WA80" s="718"/>
      <c r="WB80" s="718"/>
      <c r="WC80" s="718"/>
      <c r="WD80" s="718"/>
      <c r="WE80" s="718"/>
      <c r="WF80" s="718"/>
      <c r="WG80" s="718"/>
      <c r="WH80" s="718"/>
      <c r="WI80" s="718"/>
      <c r="WJ80" s="718"/>
      <c r="WK80" s="718"/>
      <c r="WL80" s="718"/>
      <c r="WM80" s="718"/>
      <c r="WN80" s="718"/>
      <c r="WO80" s="718"/>
      <c r="WP80" s="718"/>
      <c r="WQ80" s="718"/>
      <c r="WR80" s="718"/>
      <c r="WS80" s="718"/>
      <c r="WT80" s="718"/>
      <c r="WU80" s="718"/>
      <c r="WV80" s="718"/>
      <c r="WW80" s="718"/>
      <c r="WX80" s="718"/>
      <c r="WY80" s="718"/>
      <c r="WZ80" s="718"/>
      <c r="XA80" s="718"/>
      <c r="XB80" s="718"/>
      <c r="XC80" s="718"/>
      <c r="XD80" s="718"/>
      <c r="XE80" s="718"/>
      <c r="XF80" s="718"/>
      <c r="XG80" s="718"/>
      <c r="XH80" s="718"/>
      <c r="XI80" s="718"/>
      <c r="XJ80" s="718"/>
      <c r="XK80" s="718"/>
      <c r="XL80" s="718"/>
      <c r="XM80" s="718"/>
      <c r="XN80" s="718"/>
      <c r="XO80" s="718"/>
      <c r="XP80" s="718"/>
      <c r="XQ80" s="718"/>
      <c r="XR80" s="718"/>
      <c r="XS80" s="718"/>
      <c r="XT80" s="718"/>
      <c r="XU80" s="718"/>
      <c r="XV80" s="718"/>
      <c r="XW80" s="718"/>
      <c r="XX80" s="718"/>
      <c r="XY80" s="718"/>
      <c r="XZ80" s="718"/>
      <c r="YA80" s="718"/>
      <c r="YB80" s="718"/>
      <c r="YC80" s="718"/>
      <c r="YD80" s="718"/>
      <c r="YE80" s="718"/>
      <c r="YF80" s="718"/>
      <c r="YG80" s="718"/>
      <c r="YH80" s="718"/>
      <c r="YI80" s="718"/>
      <c r="YJ80" s="718"/>
      <c r="YK80" s="718"/>
      <c r="YL80" s="718"/>
      <c r="YM80" s="718"/>
      <c r="YN80" s="718"/>
      <c r="YO80" s="718"/>
      <c r="YP80" s="718"/>
      <c r="YQ80" s="718"/>
      <c r="YR80" s="718"/>
      <c r="YS80" s="718"/>
      <c r="YT80" s="718"/>
      <c r="YU80" s="718"/>
      <c r="YV80" s="718"/>
      <c r="YW80" s="718"/>
      <c r="YX80" s="718"/>
      <c r="YY80" s="718"/>
      <c r="YZ80" s="718"/>
      <c r="ZA80" s="718"/>
      <c r="ZB80" s="718"/>
      <c r="ZC80" s="718"/>
      <c r="ZD80" s="718"/>
      <c r="ZE80" s="718"/>
      <c r="ZF80" s="718"/>
      <c r="ZG80" s="718"/>
      <c r="ZH80" s="718"/>
      <c r="ZI80" s="718"/>
      <c r="ZJ80" s="718"/>
      <c r="ZK80" s="718"/>
      <c r="ZL80" s="718"/>
      <c r="ZM80" s="718"/>
      <c r="ZN80" s="718"/>
      <c r="ZO80" s="718"/>
      <c r="ZP80" s="718"/>
      <c r="ZQ80" s="718"/>
      <c r="ZR80" s="718"/>
      <c r="ZS80" s="718"/>
      <c r="ZT80" s="718"/>
      <c r="ZU80" s="718"/>
      <c r="ZV80" s="718"/>
      <c r="ZW80" s="718"/>
      <c r="ZX80" s="718"/>
      <c r="ZY80" s="718"/>
      <c r="ZZ80" s="718"/>
      <c r="AAA80" s="718"/>
      <c r="AAB80" s="718"/>
      <c r="AAC80" s="718"/>
      <c r="AAD80" s="718"/>
      <c r="AAE80" s="718"/>
      <c r="AAF80" s="718"/>
      <c r="AAG80" s="718"/>
      <c r="AAH80" s="718"/>
      <c r="AAI80" s="718"/>
      <c r="AAJ80" s="718"/>
      <c r="AAK80" s="718"/>
      <c r="AAL80" s="718"/>
      <c r="AAM80" s="718"/>
      <c r="AAN80" s="718"/>
      <c r="AAO80" s="718"/>
      <c r="AAP80" s="718"/>
      <c r="AAQ80" s="718"/>
      <c r="AAR80" s="718"/>
      <c r="AAS80" s="718"/>
      <c r="AAT80" s="718"/>
      <c r="AAU80" s="718"/>
      <c r="AAV80" s="718"/>
      <c r="AAW80" s="718"/>
      <c r="AAX80" s="718"/>
      <c r="AAY80" s="718"/>
      <c r="AAZ80" s="718"/>
      <c r="ABA80" s="718"/>
      <c r="ABB80" s="718"/>
      <c r="ABC80" s="718"/>
      <c r="ABD80" s="718"/>
      <c r="ABE80" s="718"/>
      <c r="ABF80" s="718"/>
      <c r="ABG80" s="718"/>
      <c r="ABH80" s="718"/>
      <c r="ABI80" s="718"/>
      <c r="ABJ80" s="718"/>
      <c r="ABK80" s="718"/>
      <c r="ABL80" s="718"/>
      <c r="ABM80" s="718"/>
      <c r="ABN80" s="718"/>
      <c r="ABO80" s="718"/>
      <c r="ABP80" s="718"/>
      <c r="ABQ80" s="718"/>
      <c r="ABR80" s="718"/>
      <c r="ABS80" s="718"/>
      <c r="ABT80" s="718"/>
      <c r="ABU80" s="718"/>
      <c r="ABV80" s="718"/>
      <c r="ABW80" s="718"/>
      <c r="ABX80" s="718"/>
      <c r="ABY80" s="718"/>
      <c r="ABZ80" s="718"/>
      <c r="ACA80" s="718"/>
      <c r="ACB80" s="718"/>
      <c r="ACC80" s="718"/>
      <c r="ACD80" s="718"/>
      <c r="ACE80" s="718"/>
      <c r="ACF80" s="718"/>
      <c r="ACG80" s="718"/>
      <c r="ACH80" s="718"/>
      <c r="ACI80" s="718"/>
      <c r="ACJ80" s="718"/>
      <c r="ACK80" s="718"/>
      <c r="ACL80" s="718"/>
      <c r="ACM80" s="718"/>
      <c r="ACN80" s="718"/>
      <c r="ACO80" s="718"/>
      <c r="ACP80" s="718"/>
      <c r="ACQ80" s="718"/>
      <c r="ACR80" s="718"/>
      <c r="ACS80" s="718"/>
      <c r="ACT80" s="718"/>
      <c r="ACU80" s="718"/>
      <c r="ACV80" s="718"/>
      <c r="ACW80" s="718"/>
      <c r="ACX80" s="718"/>
      <c r="ACY80" s="718"/>
      <c r="ACZ80" s="718"/>
      <c r="ADA80" s="718"/>
      <c r="ADB80" s="718"/>
      <c r="ADC80" s="718"/>
      <c r="ADD80" s="718"/>
      <c r="ADE80" s="718"/>
      <c r="ADF80" s="718"/>
      <c r="ADG80" s="718"/>
      <c r="ADH80" s="718"/>
      <c r="ADI80" s="718"/>
      <c r="ADJ80" s="718"/>
      <c r="ADK80" s="718"/>
      <c r="ADL80" s="718"/>
      <c r="ADM80" s="718"/>
      <c r="ADN80" s="718"/>
      <c r="ADO80" s="718"/>
      <c r="ADP80" s="718"/>
      <c r="ADQ80" s="718"/>
      <c r="ADR80" s="718"/>
      <c r="ADS80" s="718"/>
      <c r="ADT80" s="718"/>
      <c r="ADU80" s="718"/>
      <c r="ADV80" s="718"/>
      <c r="ADW80" s="718"/>
      <c r="ADX80" s="718"/>
      <c r="ADY80" s="718"/>
      <c r="ADZ80" s="718"/>
      <c r="AEA80" s="718"/>
      <c r="AEB80" s="718"/>
      <c r="AEC80" s="718"/>
      <c r="AED80" s="718"/>
      <c r="AEE80" s="718"/>
      <c r="AEF80" s="718"/>
      <c r="AEG80" s="718"/>
      <c r="AEH80" s="718"/>
      <c r="AEI80" s="718"/>
      <c r="AEJ80" s="718"/>
      <c r="AEK80" s="718"/>
      <c r="AEL80" s="718"/>
      <c r="AEM80" s="718"/>
      <c r="AEN80" s="718"/>
      <c r="AEO80" s="718"/>
      <c r="AEP80" s="718"/>
      <c r="AEQ80" s="718"/>
      <c r="AER80" s="718"/>
      <c r="AES80" s="718"/>
      <c r="AET80" s="718"/>
      <c r="AEU80" s="718"/>
      <c r="AEV80" s="718"/>
      <c r="AEW80" s="718"/>
      <c r="AEX80" s="718"/>
      <c r="AEY80" s="718"/>
      <c r="AEZ80" s="718"/>
      <c r="AFA80" s="718"/>
      <c r="AFB80" s="718"/>
      <c r="AFC80" s="718"/>
      <c r="AFD80" s="718"/>
      <c r="AFE80" s="718"/>
      <c r="AFF80" s="718"/>
      <c r="AFG80" s="718"/>
      <c r="AFH80" s="718"/>
      <c r="AFI80" s="718"/>
      <c r="AFJ80" s="718"/>
      <c r="AFK80" s="718"/>
      <c r="AFL80" s="718"/>
      <c r="AFM80" s="718"/>
      <c r="AFN80" s="718"/>
      <c r="AFO80" s="718"/>
      <c r="AFP80" s="718"/>
      <c r="AFQ80" s="718"/>
      <c r="AFR80" s="718"/>
      <c r="AFS80" s="718"/>
      <c r="AFT80" s="718"/>
      <c r="AFU80" s="718"/>
      <c r="AFV80" s="718"/>
      <c r="AFW80" s="718"/>
      <c r="AFX80" s="718"/>
      <c r="AFY80" s="718"/>
      <c r="AFZ80" s="718"/>
      <c r="AGA80" s="718"/>
      <c r="AGB80" s="718"/>
      <c r="AGC80" s="718"/>
      <c r="AGD80" s="718"/>
      <c r="AGE80" s="718"/>
      <c r="AGF80" s="718"/>
      <c r="AGG80" s="718"/>
      <c r="AGH80" s="718"/>
      <c r="AGI80" s="718"/>
      <c r="AGJ80" s="718"/>
      <c r="AGK80" s="718"/>
      <c r="AGL80" s="718"/>
      <c r="AGM80" s="718"/>
      <c r="AGN80" s="718"/>
      <c r="AGO80" s="718"/>
      <c r="AGP80" s="718"/>
      <c r="AGQ80" s="718"/>
      <c r="AGR80" s="718"/>
      <c r="AGS80" s="718"/>
      <c r="AGT80" s="718"/>
      <c r="AGU80" s="718"/>
      <c r="AGV80" s="718"/>
      <c r="AGW80" s="718"/>
      <c r="AGX80" s="718"/>
      <c r="AGY80" s="718"/>
      <c r="AGZ80" s="718"/>
      <c r="AHA80" s="718"/>
      <c r="AHB80" s="718"/>
      <c r="AHC80" s="718"/>
      <c r="AHD80" s="718"/>
      <c r="AHE80" s="718"/>
      <c r="AHF80" s="718"/>
      <c r="AHG80" s="718"/>
      <c r="AHH80" s="718"/>
      <c r="AHI80" s="718"/>
      <c r="AHJ80" s="718"/>
      <c r="AHK80" s="718"/>
      <c r="AHL80" s="718"/>
      <c r="AHM80" s="718"/>
      <c r="AHN80" s="718"/>
      <c r="AHO80" s="718"/>
      <c r="AHP80" s="718"/>
      <c r="AHQ80" s="718"/>
      <c r="AHR80" s="718"/>
      <c r="AHS80" s="718"/>
      <c r="AHT80" s="718"/>
      <c r="AHU80" s="718"/>
      <c r="AHV80" s="718"/>
      <c r="AHW80" s="718"/>
      <c r="AHX80" s="718"/>
      <c r="AHY80" s="718"/>
      <c r="AHZ80" s="718"/>
      <c r="AIA80" s="718"/>
      <c r="AIB80" s="718"/>
      <c r="AIC80" s="718"/>
      <c r="AID80" s="718"/>
      <c r="AIE80" s="718"/>
      <c r="AIF80" s="718"/>
      <c r="AIG80" s="718"/>
      <c r="AIH80" s="718"/>
      <c r="AII80" s="718"/>
      <c r="AIJ80" s="718"/>
      <c r="AIK80" s="718"/>
      <c r="AIL80" s="718"/>
      <c r="AIM80" s="718"/>
      <c r="AIN80" s="718"/>
      <c r="AIO80" s="718"/>
      <c r="AIP80" s="718"/>
      <c r="AIQ80" s="718"/>
      <c r="AIR80" s="718"/>
      <c r="AIS80" s="718"/>
      <c r="AIT80" s="718"/>
      <c r="AIU80" s="718"/>
      <c r="AIV80" s="718"/>
      <c r="AIW80" s="718"/>
      <c r="AIX80" s="718"/>
      <c r="AIY80" s="718"/>
      <c r="AIZ80" s="718"/>
      <c r="AJA80" s="718"/>
      <c r="AJB80" s="718"/>
      <c r="AJC80" s="718"/>
      <c r="AJD80" s="718"/>
      <c r="AJE80" s="718"/>
      <c r="AJF80" s="718"/>
      <c r="AJG80" s="718"/>
      <c r="AJH80" s="718"/>
      <c r="AJI80" s="718"/>
      <c r="AJJ80" s="718"/>
      <c r="AJK80" s="718"/>
      <c r="AJL80" s="718"/>
      <c r="AJM80" s="718"/>
      <c r="AJN80" s="718"/>
      <c r="AJO80" s="718"/>
      <c r="AJP80" s="718"/>
      <c r="AJQ80" s="718"/>
      <c r="AJR80" s="718"/>
      <c r="AJS80" s="718"/>
      <c r="AJT80" s="718"/>
      <c r="AJU80" s="718"/>
      <c r="AJV80" s="718"/>
      <c r="AJW80" s="718"/>
      <c r="AJX80" s="718"/>
      <c r="AJY80" s="718"/>
      <c r="AJZ80" s="718"/>
      <c r="AKA80" s="718"/>
      <c r="AKB80" s="718"/>
      <c r="AKC80" s="718"/>
      <c r="AKD80" s="718"/>
      <c r="AKE80" s="718"/>
      <c r="AKF80" s="718"/>
      <c r="AKG80" s="718"/>
      <c r="AKH80" s="718"/>
      <c r="AKI80" s="718"/>
      <c r="AKJ80" s="718"/>
      <c r="AKK80" s="718"/>
      <c r="AKL80" s="718"/>
      <c r="AKM80" s="718"/>
      <c r="AKN80" s="718"/>
      <c r="AKO80" s="718"/>
      <c r="AKP80" s="718"/>
      <c r="AKQ80" s="718"/>
      <c r="AKR80" s="718"/>
      <c r="AKS80" s="718"/>
      <c r="AKT80" s="718"/>
      <c r="AKU80" s="718"/>
      <c r="AKV80" s="718"/>
      <c r="AKW80" s="718"/>
      <c r="AKX80" s="718"/>
      <c r="AKY80" s="718"/>
      <c r="AKZ80" s="718"/>
      <c r="ALA80" s="718"/>
      <c r="ALB80" s="718"/>
      <c r="ALC80" s="718"/>
      <c r="ALD80" s="718"/>
      <c r="ALE80" s="718"/>
      <c r="ALF80" s="718"/>
      <c r="ALG80" s="718"/>
      <c r="ALH80" s="718"/>
      <c r="ALI80" s="718"/>
      <c r="ALJ80" s="718"/>
      <c r="ALK80" s="718"/>
      <c r="ALL80" s="718"/>
      <c r="ALM80" s="718"/>
      <c r="ALN80" s="718"/>
      <c r="ALO80" s="718"/>
      <c r="ALP80" s="718"/>
      <c r="ALQ80" s="718"/>
      <c r="ALR80" s="718"/>
      <c r="ALS80" s="718"/>
      <c r="ALT80" s="718"/>
      <c r="ALU80" s="718"/>
      <c r="ALV80" s="718"/>
      <c r="ALW80" s="718"/>
      <c r="ALX80" s="718"/>
      <c r="ALY80" s="718"/>
      <c r="ALZ80" s="718"/>
      <c r="AMA80" s="718"/>
      <c r="AMB80" s="718"/>
      <c r="AMC80" s="718"/>
      <c r="AMD80" s="718"/>
      <c r="AME80" s="718"/>
      <c r="AMF80" s="718"/>
      <c r="AMG80" s="718"/>
      <c r="AMH80" s="718"/>
      <c r="AMI80" s="718"/>
      <c r="AMJ80" s="718"/>
    </row>
    <row r="81" spans="1:1024" x14ac:dyDescent="0.2">
      <c r="A81" s="718"/>
      <c r="B81" s="735"/>
      <c r="C81" s="740"/>
      <c r="D81" s="737"/>
      <c r="E81" s="737"/>
      <c r="F81" s="737"/>
      <c r="G81" s="737"/>
      <c r="H81" s="737"/>
      <c r="I81" s="737"/>
      <c r="J81" s="737"/>
      <c r="K81" s="737"/>
      <c r="L81" s="737"/>
      <c r="M81" s="737"/>
      <c r="N81" s="737"/>
      <c r="O81" s="737"/>
      <c r="P81" s="737"/>
      <c r="Q81" s="737"/>
      <c r="R81" s="738"/>
      <c r="S81" s="737"/>
      <c r="T81" s="737"/>
      <c r="U81" s="741" t="s">
        <v>497</v>
      </c>
      <c r="V81" s="742" t="s">
        <v>124</v>
      </c>
      <c r="W81" s="739" t="s">
        <v>493</v>
      </c>
      <c r="X81" s="559">
        <v>24.224937853034135</v>
      </c>
      <c r="Y81" s="559">
        <v>49.788914869345312</v>
      </c>
      <c r="Z81" s="559">
        <v>78.458281006390735</v>
      </c>
      <c r="AA81" s="559">
        <v>97.757197141003786</v>
      </c>
      <c r="AB81" s="559">
        <v>125.50972581037522</v>
      </c>
      <c r="AC81" s="559">
        <v>158.3215067954161</v>
      </c>
      <c r="AD81" s="559">
        <v>199.97440965615689</v>
      </c>
      <c r="AE81" s="559">
        <v>239.19962288744608</v>
      </c>
      <c r="AF81" s="559">
        <v>276.13304565118659</v>
      </c>
      <c r="AG81" s="559">
        <v>310.90306137389496</v>
      </c>
      <c r="AH81" s="559">
        <v>343.65105340313363</v>
      </c>
      <c r="AI81" s="559">
        <v>374.28487847391278</v>
      </c>
      <c r="AJ81" s="559">
        <v>394.59563874200012</v>
      </c>
      <c r="AK81" s="559">
        <v>422.85426683379262</v>
      </c>
      <c r="AL81" s="559">
        <v>446.36062868614215</v>
      </c>
      <c r="AM81" s="559">
        <v>455.61470069801334</v>
      </c>
      <c r="AN81" s="559">
        <v>0</v>
      </c>
      <c r="AO81" s="559">
        <v>0</v>
      </c>
      <c r="AP81" s="559">
        <v>0</v>
      </c>
      <c r="AQ81" s="559">
        <v>0</v>
      </c>
      <c r="AR81" s="559">
        <v>0</v>
      </c>
      <c r="AS81" s="559">
        <v>0</v>
      </c>
      <c r="AT81" s="559">
        <v>0</v>
      </c>
      <c r="AU81" s="559">
        <v>0</v>
      </c>
      <c r="AV81" s="559">
        <v>0</v>
      </c>
      <c r="AW81" s="559">
        <v>0</v>
      </c>
      <c r="AX81" s="559">
        <v>0</v>
      </c>
      <c r="AY81" s="559">
        <v>0</v>
      </c>
      <c r="AZ81" s="559">
        <v>0</v>
      </c>
      <c r="BA81" s="559">
        <v>0</v>
      </c>
      <c r="BB81" s="559">
        <v>0</v>
      </c>
      <c r="BC81" s="559">
        <v>0</v>
      </c>
      <c r="BD81" s="559">
        <v>0</v>
      </c>
      <c r="BE81" s="559">
        <v>0</v>
      </c>
      <c r="BF81" s="559">
        <v>0</v>
      </c>
      <c r="BG81" s="559">
        <v>0</v>
      </c>
      <c r="BH81" s="559">
        <v>0</v>
      </c>
      <c r="BI81" s="559">
        <v>0</v>
      </c>
      <c r="BJ81" s="559">
        <v>0</v>
      </c>
      <c r="BK81" s="559">
        <v>0</v>
      </c>
      <c r="BL81" s="559">
        <v>0</v>
      </c>
      <c r="BM81" s="559">
        <v>0</v>
      </c>
      <c r="BN81" s="559">
        <v>0</v>
      </c>
      <c r="BO81" s="559">
        <v>0</v>
      </c>
      <c r="BP81" s="559">
        <v>0</v>
      </c>
      <c r="BQ81" s="559">
        <v>0</v>
      </c>
      <c r="BR81" s="559">
        <v>0</v>
      </c>
      <c r="BS81" s="559">
        <v>0</v>
      </c>
      <c r="BT81" s="559">
        <v>0</v>
      </c>
      <c r="BU81" s="559">
        <v>0</v>
      </c>
      <c r="BV81" s="559">
        <v>0</v>
      </c>
      <c r="BW81" s="559">
        <v>0</v>
      </c>
      <c r="BX81" s="559">
        <v>0</v>
      </c>
      <c r="BY81" s="559">
        <v>0</v>
      </c>
      <c r="BZ81" s="559">
        <v>0</v>
      </c>
      <c r="CA81" s="559">
        <v>0</v>
      </c>
      <c r="CB81" s="559">
        <v>0</v>
      </c>
      <c r="CC81" s="559">
        <v>0</v>
      </c>
      <c r="CD81" s="559">
        <v>0</v>
      </c>
      <c r="CE81" s="559">
        <v>0</v>
      </c>
      <c r="CF81" s="559">
        <v>0</v>
      </c>
      <c r="CG81" s="559">
        <v>0</v>
      </c>
      <c r="CH81" s="559">
        <v>0</v>
      </c>
      <c r="CI81" s="559">
        <v>0</v>
      </c>
      <c r="CJ81" s="559">
        <v>0</v>
      </c>
      <c r="CK81" s="559">
        <v>0</v>
      </c>
      <c r="CL81" s="559">
        <v>0</v>
      </c>
      <c r="CM81" s="559">
        <v>0</v>
      </c>
      <c r="CN81" s="559">
        <v>0</v>
      </c>
      <c r="CO81" s="559">
        <v>0</v>
      </c>
      <c r="CP81" s="559">
        <v>0</v>
      </c>
      <c r="CQ81" s="559">
        <v>0</v>
      </c>
      <c r="CR81" s="559">
        <v>0</v>
      </c>
      <c r="CS81" s="559">
        <v>0</v>
      </c>
      <c r="CT81" s="559">
        <v>0</v>
      </c>
      <c r="CU81" s="559">
        <v>0</v>
      </c>
      <c r="CV81" s="559">
        <v>0</v>
      </c>
      <c r="CW81" s="559">
        <v>0</v>
      </c>
      <c r="CX81" s="559">
        <v>0</v>
      </c>
      <c r="CY81" s="559">
        <v>0</v>
      </c>
      <c r="CZ81" s="725">
        <v>0</v>
      </c>
      <c r="DA81" s="726">
        <v>0</v>
      </c>
      <c r="DB81" s="726">
        <v>0</v>
      </c>
      <c r="DC81" s="726">
        <v>0</v>
      </c>
      <c r="DD81" s="726">
        <v>0</v>
      </c>
      <c r="DE81" s="726">
        <v>0</v>
      </c>
      <c r="DF81" s="726">
        <v>0</v>
      </c>
      <c r="DG81" s="726">
        <v>0</v>
      </c>
      <c r="DH81" s="726">
        <v>0</v>
      </c>
      <c r="DI81" s="726">
        <v>0</v>
      </c>
      <c r="DJ81" s="726">
        <v>0</v>
      </c>
      <c r="DK81" s="726">
        <v>0</v>
      </c>
      <c r="DL81" s="726">
        <v>0</v>
      </c>
      <c r="DM81" s="726">
        <v>0</v>
      </c>
      <c r="DN81" s="726">
        <v>0</v>
      </c>
      <c r="DO81" s="726">
        <v>0</v>
      </c>
      <c r="DP81" s="726">
        <v>0</v>
      </c>
      <c r="DQ81" s="726">
        <v>0</v>
      </c>
      <c r="DR81" s="726">
        <v>0</v>
      </c>
      <c r="DS81" s="726">
        <v>0</v>
      </c>
      <c r="DT81" s="726">
        <v>0</v>
      </c>
      <c r="DU81" s="726">
        <v>0</v>
      </c>
      <c r="DV81" s="726">
        <v>0</v>
      </c>
      <c r="DW81" s="727">
        <v>0</v>
      </c>
      <c r="DX81" s="584"/>
      <c r="DY81" s="718"/>
      <c r="DZ81" s="718"/>
      <c r="EA81" s="718"/>
      <c r="EB81" s="718"/>
      <c r="EC81" s="718"/>
      <c r="ED81" s="718"/>
      <c r="EE81" s="718"/>
      <c r="EF81" s="718"/>
      <c r="EG81" s="718"/>
      <c r="EH81" s="718"/>
      <c r="EI81" s="718"/>
      <c r="EJ81" s="718"/>
      <c r="EK81" s="718"/>
      <c r="EL81" s="718"/>
      <c r="EM81" s="718"/>
      <c r="EN81" s="718"/>
      <c r="EO81" s="718"/>
      <c r="EP81" s="718"/>
      <c r="EQ81" s="718"/>
      <c r="ER81" s="718"/>
      <c r="ES81" s="718"/>
      <c r="ET81" s="718"/>
      <c r="EU81" s="718"/>
      <c r="EV81" s="718"/>
      <c r="EW81" s="718"/>
      <c r="EX81" s="718"/>
      <c r="EY81" s="718"/>
      <c r="EZ81" s="718"/>
      <c r="FA81" s="718"/>
      <c r="FB81" s="718"/>
      <c r="FC81" s="718"/>
      <c r="FD81" s="718"/>
      <c r="FE81" s="718"/>
      <c r="FF81" s="718"/>
      <c r="FG81" s="718"/>
      <c r="FH81" s="718"/>
      <c r="FI81" s="718"/>
      <c r="FJ81" s="718"/>
      <c r="FK81" s="718"/>
      <c r="FL81" s="718"/>
      <c r="FM81" s="718"/>
      <c r="FN81" s="718"/>
      <c r="FO81" s="718"/>
      <c r="FP81" s="718"/>
      <c r="FQ81" s="718"/>
      <c r="FR81" s="718"/>
      <c r="FS81" s="718"/>
      <c r="FT81" s="718"/>
      <c r="FU81" s="718"/>
      <c r="FV81" s="718"/>
      <c r="FW81" s="718"/>
      <c r="FX81" s="718"/>
      <c r="FY81" s="718"/>
      <c r="FZ81" s="718"/>
      <c r="GA81" s="718"/>
      <c r="GB81" s="718"/>
      <c r="GC81" s="718"/>
      <c r="GD81" s="718"/>
      <c r="GE81" s="718"/>
      <c r="GF81" s="718"/>
      <c r="GG81" s="718"/>
      <c r="GH81" s="718"/>
      <c r="GI81" s="718"/>
      <c r="GJ81" s="718"/>
      <c r="GK81" s="718"/>
      <c r="GL81" s="718"/>
      <c r="GM81" s="718"/>
      <c r="GN81" s="718"/>
      <c r="GO81" s="718"/>
      <c r="GP81" s="718"/>
      <c r="GQ81" s="718"/>
      <c r="GR81" s="718"/>
      <c r="GS81" s="718"/>
      <c r="GT81" s="718"/>
      <c r="GU81" s="718"/>
      <c r="GV81" s="718"/>
      <c r="GW81" s="718"/>
      <c r="GX81" s="718"/>
      <c r="GY81" s="718"/>
      <c r="GZ81" s="718"/>
      <c r="HA81" s="718"/>
      <c r="HB81" s="718"/>
      <c r="HC81" s="718"/>
      <c r="HD81" s="718"/>
      <c r="HE81" s="718"/>
      <c r="HF81" s="718"/>
      <c r="HG81" s="718"/>
      <c r="HH81" s="718"/>
      <c r="HI81" s="718"/>
      <c r="HJ81" s="718"/>
      <c r="HK81" s="718"/>
      <c r="HL81" s="718"/>
      <c r="HM81" s="718"/>
      <c r="HN81" s="718"/>
      <c r="HO81" s="718"/>
      <c r="HP81" s="718"/>
      <c r="HQ81" s="718"/>
      <c r="HR81" s="718"/>
      <c r="HS81" s="718"/>
      <c r="HT81" s="718"/>
      <c r="HU81" s="718"/>
      <c r="HV81" s="718"/>
      <c r="HW81" s="718"/>
      <c r="HX81" s="718"/>
      <c r="HY81" s="718"/>
      <c r="HZ81" s="718"/>
      <c r="IA81" s="718"/>
      <c r="IB81" s="718"/>
      <c r="IC81" s="718"/>
      <c r="ID81" s="718"/>
      <c r="IE81" s="718"/>
      <c r="IF81" s="718"/>
      <c r="IG81" s="718"/>
      <c r="IH81" s="718"/>
      <c r="II81" s="718"/>
      <c r="IJ81" s="718"/>
      <c r="IK81" s="718"/>
      <c r="IL81" s="718"/>
      <c r="IM81" s="718"/>
      <c r="IN81" s="718"/>
      <c r="IO81" s="718"/>
      <c r="IP81" s="718"/>
      <c r="IQ81" s="718"/>
      <c r="IR81" s="718"/>
      <c r="IS81" s="718"/>
      <c r="IT81" s="718"/>
      <c r="IU81" s="718"/>
      <c r="IV81" s="718"/>
      <c r="IW81" s="718"/>
      <c r="IX81" s="718"/>
      <c r="IY81" s="718"/>
      <c r="IZ81" s="718"/>
      <c r="JA81" s="718"/>
      <c r="JB81" s="718"/>
      <c r="JC81" s="718"/>
      <c r="JD81" s="718"/>
      <c r="JE81" s="718"/>
      <c r="JF81" s="718"/>
      <c r="JG81" s="718"/>
      <c r="JH81" s="718"/>
      <c r="JI81" s="718"/>
      <c r="JJ81" s="718"/>
      <c r="JK81" s="718"/>
      <c r="JL81" s="718"/>
      <c r="JM81" s="718"/>
      <c r="JN81" s="718"/>
      <c r="JO81" s="718"/>
      <c r="JP81" s="718"/>
      <c r="JQ81" s="718"/>
      <c r="JR81" s="718"/>
      <c r="JS81" s="718"/>
      <c r="JT81" s="718"/>
      <c r="JU81" s="718"/>
      <c r="JV81" s="718"/>
      <c r="JW81" s="718"/>
      <c r="JX81" s="718"/>
      <c r="JY81" s="718"/>
      <c r="JZ81" s="718"/>
      <c r="KA81" s="718"/>
      <c r="KB81" s="718"/>
      <c r="KC81" s="718"/>
      <c r="KD81" s="718"/>
      <c r="KE81" s="718"/>
      <c r="KF81" s="718"/>
      <c r="KG81" s="718"/>
      <c r="KH81" s="718"/>
      <c r="KI81" s="718"/>
      <c r="KJ81" s="718"/>
      <c r="KK81" s="718"/>
      <c r="KL81" s="718"/>
      <c r="KM81" s="718"/>
      <c r="KN81" s="718"/>
      <c r="KO81" s="718"/>
      <c r="KP81" s="718"/>
      <c r="KQ81" s="718"/>
      <c r="KR81" s="718"/>
      <c r="KS81" s="718"/>
      <c r="KT81" s="718"/>
      <c r="KU81" s="718"/>
      <c r="KV81" s="718"/>
      <c r="KW81" s="718"/>
      <c r="KX81" s="718"/>
      <c r="KY81" s="718"/>
      <c r="KZ81" s="718"/>
      <c r="LA81" s="718"/>
      <c r="LB81" s="718"/>
      <c r="LC81" s="718"/>
      <c r="LD81" s="718"/>
      <c r="LE81" s="718"/>
      <c r="LF81" s="718"/>
      <c r="LG81" s="718"/>
      <c r="LH81" s="718"/>
      <c r="LI81" s="718"/>
      <c r="LJ81" s="718"/>
      <c r="LK81" s="718"/>
      <c r="LL81" s="718"/>
      <c r="LM81" s="718"/>
      <c r="LN81" s="718"/>
      <c r="LO81" s="718"/>
      <c r="LP81" s="718"/>
      <c r="LQ81" s="718"/>
      <c r="LR81" s="718"/>
      <c r="LS81" s="718"/>
      <c r="LT81" s="718"/>
      <c r="LU81" s="718"/>
      <c r="LV81" s="718"/>
      <c r="LW81" s="718"/>
      <c r="LX81" s="718"/>
      <c r="LY81" s="718"/>
      <c r="LZ81" s="718"/>
      <c r="MA81" s="718"/>
      <c r="MB81" s="718"/>
      <c r="MC81" s="718"/>
      <c r="MD81" s="718"/>
      <c r="ME81" s="718"/>
      <c r="MF81" s="718"/>
      <c r="MG81" s="718"/>
      <c r="MH81" s="718"/>
      <c r="MI81" s="718"/>
      <c r="MJ81" s="718"/>
      <c r="MK81" s="718"/>
      <c r="ML81" s="718"/>
      <c r="MM81" s="718"/>
      <c r="MN81" s="718"/>
      <c r="MO81" s="718"/>
      <c r="MP81" s="718"/>
      <c r="MQ81" s="718"/>
      <c r="MR81" s="718"/>
      <c r="MS81" s="718"/>
      <c r="MT81" s="718"/>
      <c r="MU81" s="718"/>
      <c r="MV81" s="718"/>
      <c r="MW81" s="718"/>
      <c r="MX81" s="718"/>
      <c r="MY81" s="718"/>
      <c r="MZ81" s="718"/>
      <c r="NA81" s="718"/>
      <c r="NB81" s="718"/>
      <c r="NC81" s="718"/>
      <c r="ND81" s="718"/>
      <c r="NE81" s="718"/>
      <c r="NF81" s="718"/>
      <c r="NG81" s="718"/>
      <c r="NH81" s="718"/>
      <c r="NI81" s="718"/>
      <c r="NJ81" s="718"/>
      <c r="NK81" s="718"/>
      <c r="NL81" s="718"/>
      <c r="NM81" s="718"/>
      <c r="NN81" s="718"/>
      <c r="NO81" s="718"/>
      <c r="NP81" s="718"/>
      <c r="NQ81" s="718"/>
      <c r="NR81" s="718"/>
      <c r="NS81" s="718"/>
      <c r="NT81" s="718"/>
      <c r="NU81" s="718"/>
      <c r="NV81" s="718"/>
      <c r="NW81" s="718"/>
      <c r="NX81" s="718"/>
      <c r="NY81" s="718"/>
      <c r="NZ81" s="718"/>
      <c r="OA81" s="718"/>
      <c r="OB81" s="718"/>
      <c r="OC81" s="718"/>
      <c r="OD81" s="718"/>
      <c r="OE81" s="718"/>
      <c r="OF81" s="718"/>
      <c r="OG81" s="718"/>
      <c r="OH81" s="718"/>
      <c r="OI81" s="718"/>
      <c r="OJ81" s="718"/>
      <c r="OK81" s="718"/>
      <c r="OL81" s="718"/>
      <c r="OM81" s="718"/>
      <c r="ON81" s="718"/>
      <c r="OO81" s="718"/>
      <c r="OP81" s="718"/>
      <c r="OQ81" s="718"/>
      <c r="OR81" s="718"/>
      <c r="OS81" s="718"/>
      <c r="OT81" s="718"/>
      <c r="OU81" s="718"/>
      <c r="OV81" s="718"/>
      <c r="OW81" s="718"/>
      <c r="OX81" s="718"/>
      <c r="OY81" s="718"/>
      <c r="OZ81" s="718"/>
      <c r="PA81" s="718"/>
      <c r="PB81" s="718"/>
      <c r="PC81" s="718"/>
      <c r="PD81" s="718"/>
      <c r="PE81" s="718"/>
      <c r="PF81" s="718"/>
      <c r="PG81" s="718"/>
      <c r="PH81" s="718"/>
      <c r="PI81" s="718"/>
      <c r="PJ81" s="718"/>
      <c r="PK81" s="718"/>
      <c r="PL81" s="718"/>
      <c r="PM81" s="718"/>
      <c r="PN81" s="718"/>
      <c r="PO81" s="718"/>
      <c r="PP81" s="718"/>
      <c r="PQ81" s="718"/>
      <c r="PR81" s="718"/>
      <c r="PS81" s="718"/>
      <c r="PT81" s="718"/>
      <c r="PU81" s="718"/>
      <c r="PV81" s="718"/>
      <c r="PW81" s="718"/>
      <c r="PX81" s="718"/>
      <c r="PY81" s="718"/>
      <c r="PZ81" s="718"/>
      <c r="QA81" s="718"/>
      <c r="QB81" s="718"/>
      <c r="QC81" s="718"/>
      <c r="QD81" s="718"/>
      <c r="QE81" s="718"/>
      <c r="QF81" s="718"/>
      <c r="QG81" s="718"/>
      <c r="QH81" s="718"/>
      <c r="QI81" s="718"/>
      <c r="QJ81" s="718"/>
      <c r="QK81" s="718"/>
      <c r="QL81" s="718"/>
      <c r="QM81" s="718"/>
      <c r="QN81" s="718"/>
      <c r="QO81" s="718"/>
      <c r="QP81" s="718"/>
      <c r="QQ81" s="718"/>
      <c r="QR81" s="718"/>
      <c r="QS81" s="718"/>
      <c r="QT81" s="718"/>
      <c r="QU81" s="718"/>
      <c r="QV81" s="718"/>
      <c r="QW81" s="718"/>
      <c r="QX81" s="718"/>
      <c r="QY81" s="718"/>
      <c r="QZ81" s="718"/>
      <c r="RA81" s="718"/>
      <c r="RB81" s="718"/>
      <c r="RC81" s="718"/>
      <c r="RD81" s="718"/>
      <c r="RE81" s="718"/>
      <c r="RF81" s="718"/>
      <c r="RG81" s="718"/>
      <c r="RH81" s="718"/>
      <c r="RI81" s="718"/>
      <c r="RJ81" s="718"/>
      <c r="RK81" s="718"/>
      <c r="RL81" s="718"/>
      <c r="RM81" s="718"/>
      <c r="RN81" s="718"/>
      <c r="RO81" s="718"/>
      <c r="RP81" s="718"/>
      <c r="RQ81" s="718"/>
      <c r="RR81" s="718"/>
      <c r="RS81" s="718"/>
      <c r="RT81" s="718"/>
      <c r="RU81" s="718"/>
      <c r="RV81" s="718"/>
      <c r="RW81" s="718"/>
      <c r="RX81" s="718"/>
      <c r="RY81" s="718"/>
      <c r="RZ81" s="718"/>
      <c r="SA81" s="718"/>
      <c r="SB81" s="718"/>
      <c r="SC81" s="718"/>
      <c r="SD81" s="718"/>
      <c r="SE81" s="718"/>
      <c r="SF81" s="718"/>
      <c r="SG81" s="718"/>
      <c r="SH81" s="718"/>
      <c r="SI81" s="718"/>
      <c r="SJ81" s="718"/>
      <c r="SK81" s="718"/>
      <c r="SL81" s="718"/>
      <c r="SM81" s="718"/>
      <c r="SN81" s="718"/>
      <c r="SO81" s="718"/>
      <c r="SP81" s="718"/>
      <c r="SQ81" s="718"/>
      <c r="SR81" s="718"/>
      <c r="SS81" s="718"/>
      <c r="ST81" s="718"/>
      <c r="SU81" s="718"/>
      <c r="SV81" s="718"/>
      <c r="SW81" s="718"/>
      <c r="SX81" s="718"/>
      <c r="SY81" s="718"/>
      <c r="SZ81" s="718"/>
      <c r="TA81" s="718"/>
      <c r="TB81" s="718"/>
      <c r="TC81" s="718"/>
      <c r="TD81" s="718"/>
      <c r="TE81" s="718"/>
      <c r="TF81" s="718"/>
      <c r="TG81" s="718"/>
      <c r="TH81" s="718"/>
      <c r="TI81" s="718"/>
      <c r="TJ81" s="718"/>
      <c r="TK81" s="718"/>
      <c r="TL81" s="718"/>
      <c r="TM81" s="718"/>
      <c r="TN81" s="718"/>
      <c r="TO81" s="718"/>
      <c r="TP81" s="718"/>
      <c r="TQ81" s="718"/>
      <c r="TR81" s="718"/>
      <c r="TS81" s="718"/>
      <c r="TT81" s="718"/>
      <c r="TU81" s="718"/>
      <c r="TV81" s="718"/>
      <c r="TW81" s="718"/>
      <c r="TX81" s="718"/>
      <c r="TY81" s="718"/>
      <c r="TZ81" s="718"/>
      <c r="UA81" s="718"/>
      <c r="UB81" s="718"/>
      <c r="UC81" s="718"/>
      <c r="UD81" s="718"/>
      <c r="UE81" s="718"/>
      <c r="UF81" s="718"/>
      <c r="UG81" s="718"/>
      <c r="UH81" s="718"/>
      <c r="UI81" s="718"/>
      <c r="UJ81" s="718"/>
      <c r="UK81" s="718"/>
      <c r="UL81" s="718"/>
      <c r="UM81" s="718"/>
      <c r="UN81" s="718"/>
      <c r="UO81" s="718"/>
      <c r="UP81" s="718"/>
      <c r="UQ81" s="718"/>
      <c r="UR81" s="718"/>
      <c r="US81" s="718"/>
      <c r="UT81" s="718"/>
      <c r="UU81" s="718"/>
      <c r="UV81" s="718"/>
      <c r="UW81" s="718"/>
      <c r="UX81" s="718"/>
      <c r="UY81" s="718"/>
      <c r="UZ81" s="718"/>
      <c r="VA81" s="718"/>
      <c r="VB81" s="718"/>
      <c r="VC81" s="718"/>
      <c r="VD81" s="718"/>
      <c r="VE81" s="718"/>
      <c r="VF81" s="718"/>
      <c r="VG81" s="718"/>
      <c r="VH81" s="718"/>
      <c r="VI81" s="718"/>
      <c r="VJ81" s="718"/>
      <c r="VK81" s="718"/>
      <c r="VL81" s="718"/>
      <c r="VM81" s="718"/>
      <c r="VN81" s="718"/>
      <c r="VO81" s="718"/>
      <c r="VP81" s="718"/>
      <c r="VQ81" s="718"/>
      <c r="VR81" s="718"/>
      <c r="VS81" s="718"/>
      <c r="VT81" s="718"/>
      <c r="VU81" s="718"/>
      <c r="VV81" s="718"/>
      <c r="VW81" s="718"/>
      <c r="VX81" s="718"/>
      <c r="VY81" s="718"/>
      <c r="VZ81" s="718"/>
      <c r="WA81" s="718"/>
      <c r="WB81" s="718"/>
      <c r="WC81" s="718"/>
      <c r="WD81" s="718"/>
      <c r="WE81" s="718"/>
      <c r="WF81" s="718"/>
      <c r="WG81" s="718"/>
      <c r="WH81" s="718"/>
      <c r="WI81" s="718"/>
      <c r="WJ81" s="718"/>
      <c r="WK81" s="718"/>
      <c r="WL81" s="718"/>
      <c r="WM81" s="718"/>
      <c r="WN81" s="718"/>
      <c r="WO81" s="718"/>
      <c r="WP81" s="718"/>
      <c r="WQ81" s="718"/>
      <c r="WR81" s="718"/>
      <c r="WS81" s="718"/>
      <c r="WT81" s="718"/>
      <c r="WU81" s="718"/>
      <c r="WV81" s="718"/>
      <c r="WW81" s="718"/>
      <c r="WX81" s="718"/>
      <c r="WY81" s="718"/>
      <c r="WZ81" s="718"/>
      <c r="XA81" s="718"/>
      <c r="XB81" s="718"/>
      <c r="XC81" s="718"/>
      <c r="XD81" s="718"/>
      <c r="XE81" s="718"/>
      <c r="XF81" s="718"/>
      <c r="XG81" s="718"/>
      <c r="XH81" s="718"/>
      <c r="XI81" s="718"/>
      <c r="XJ81" s="718"/>
      <c r="XK81" s="718"/>
      <c r="XL81" s="718"/>
      <c r="XM81" s="718"/>
      <c r="XN81" s="718"/>
      <c r="XO81" s="718"/>
      <c r="XP81" s="718"/>
      <c r="XQ81" s="718"/>
      <c r="XR81" s="718"/>
      <c r="XS81" s="718"/>
      <c r="XT81" s="718"/>
      <c r="XU81" s="718"/>
      <c r="XV81" s="718"/>
      <c r="XW81" s="718"/>
      <c r="XX81" s="718"/>
      <c r="XY81" s="718"/>
      <c r="XZ81" s="718"/>
      <c r="YA81" s="718"/>
      <c r="YB81" s="718"/>
      <c r="YC81" s="718"/>
      <c r="YD81" s="718"/>
      <c r="YE81" s="718"/>
      <c r="YF81" s="718"/>
      <c r="YG81" s="718"/>
      <c r="YH81" s="718"/>
      <c r="YI81" s="718"/>
      <c r="YJ81" s="718"/>
      <c r="YK81" s="718"/>
      <c r="YL81" s="718"/>
      <c r="YM81" s="718"/>
      <c r="YN81" s="718"/>
      <c r="YO81" s="718"/>
      <c r="YP81" s="718"/>
      <c r="YQ81" s="718"/>
      <c r="YR81" s="718"/>
      <c r="YS81" s="718"/>
      <c r="YT81" s="718"/>
      <c r="YU81" s="718"/>
      <c r="YV81" s="718"/>
      <c r="YW81" s="718"/>
      <c r="YX81" s="718"/>
      <c r="YY81" s="718"/>
      <c r="YZ81" s="718"/>
      <c r="ZA81" s="718"/>
      <c r="ZB81" s="718"/>
      <c r="ZC81" s="718"/>
      <c r="ZD81" s="718"/>
      <c r="ZE81" s="718"/>
      <c r="ZF81" s="718"/>
      <c r="ZG81" s="718"/>
      <c r="ZH81" s="718"/>
      <c r="ZI81" s="718"/>
      <c r="ZJ81" s="718"/>
      <c r="ZK81" s="718"/>
      <c r="ZL81" s="718"/>
      <c r="ZM81" s="718"/>
      <c r="ZN81" s="718"/>
      <c r="ZO81" s="718"/>
      <c r="ZP81" s="718"/>
      <c r="ZQ81" s="718"/>
      <c r="ZR81" s="718"/>
      <c r="ZS81" s="718"/>
      <c r="ZT81" s="718"/>
      <c r="ZU81" s="718"/>
      <c r="ZV81" s="718"/>
      <c r="ZW81" s="718"/>
      <c r="ZX81" s="718"/>
      <c r="ZY81" s="718"/>
      <c r="ZZ81" s="718"/>
      <c r="AAA81" s="718"/>
      <c r="AAB81" s="718"/>
      <c r="AAC81" s="718"/>
      <c r="AAD81" s="718"/>
      <c r="AAE81" s="718"/>
      <c r="AAF81" s="718"/>
      <c r="AAG81" s="718"/>
      <c r="AAH81" s="718"/>
      <c r="AAI81" s="718"/>
      <c r="AAJ81" s="718"/>
      <c r="AAK81" s="718"/>
      <c r="AAL81" s="718"/>
      <c r="AAM81" s="718"/>
      <c r="AAN81" s="718"/>
      <c r="AAO81" s="718"/>
      <c r="AAP81" s="718"/>
      <c r="AAQ81" s="718"/>
      <c r="AAR81" s="718"/>
      <c r="AAS81" s="718"/>
      <c r="AAT81" s="718"/>
      <c r="AAU81" s="718"/>
      <c r="AAV81" s="718"/>
      <c r="AAW81" s="718"/>
      <c r="AAX81" s="718"/>
      <c r="AAY81" s="718"/>
      <c r="AAZ81" s="718"/>
      <c r="ABA81" s="718"/>
      <c r="ABB81" s="718"/>
      <c r="ABC81" s="718"/>
      <c r="ABD81" s="718"/>
      <c r="ABE81" s="718"/>
      <c r="ABF81" s="718"/>
      <c r="ABG81" s="718"/>
      <c r="ABH81" s="718"/>
      <c r="ABI81" s="718"/>
      <c r="ABJ81" s="718"/>
      <c r="ABK81" s="718"/>
      <c r="ABL81" s="718"/>
      <c r="ABM81" s="718"/>
      <c r="ABN81" s="718"/>
      <c r="ABO81" s="718"/>
      <c r="ABP81" s="718"/>
      <c r="ABQ81" s="718"/>
      <c r="ABR81" s="718"/>
      <c r="ABS81" s="718"/>
      <c r="ABT81" s="718"/>
      <c r="ABU81" s="718"/>
      <c r="ABV81" s="718"/>
      <c r="ABW81" s="718"/>
      <c r="ABX81" s="718"/>
      <c r="ABY81" s="718"/>
      <c r="ABZ81" s="718"/>
      <c r="ACA81" s="718"/>
      <c r="ACB81" s="718"/>
      <c r="ACC81" s="718"/>
      <c r="ACD81" s="718"/>
      <c r="ACE81" s="718"/>
      <c r="ACF81" s="718"/>
      <c r="ACG81" s="718"/>
      <c r="ACH81" s="718"/>
      <c r="ACI81" s="718"/>
      <c r="ACJ81" s="718"/>
      <c r="ACK81" s="718"/>
      <c r="ACL81" s="718"/>
      <c r="ACM81" s="718"/>
      <c r="ACN81" s="718"/>
      <c r="ACO81" s="718"/>
      <c r="ACP81" s="718"/>
      <c r="ACQ81" s="718"/>
      <c r="ACR81" s="718"/>
      <c r="ACS81" s="718"/>
      <c r="ACT81" s="718"/>
      <c r="ACU81" s="718"/>
      <c r="ACV81" s="718"/>
      <c r="ACW81" s="718"/>
      <c r="ACX81" s="718"/>
      <c r="ACY81" s="718"/>
      <c r="ACZ81" s="718"/>
      <c r="ADA81" s="718"/>
      <c r="ADB81" s="718"/>
      <c r="ADC81" s="718"/>
      <c r="ADD81" s="718"/>
      <c r="ADE81" s="718"/>
      <c r="ADF81" s="718"/>
      <c r="ADG81" s="718"/>
      <c r="ADH81" s="718"/>
      <c r="ADI81" s="718"/>
      <c r="ADJ81" s="718"/>
      <c r="ADK81" s="718"/>
      <c r="ADL81" s="718"/>
      <c r="ADM81" s="718"/>
      <c r="ADN81" s="718"/>
      <c r="ADO81" s="718"/>
      <c r="ADP81" s="718"/>
      <c r="ADQ81" s="718"/>
      <c r="ADR81" s="718"/>
      <c r="ADS81" s="718"/>
      <c r="ADT81" s="718"/>
      <c r="ADU81" s="718"/>
      <c r="ADV81" s="718"/>
      <c r="ADW81" s="718"/>
      <c r="ADX81" s="718"/>
      <c r="ADY81" s="718"/>
      <c r="ADZ81" s="718"/>
      <c r="AEA81" s="718"/>
      <c r="AEB81" s="718"/>
      <c r="AEC81" s="718"/>
      <c r="AED81" s="718"/>
      <c r="AEE81" s="718"/>
      <c r="AEF81" s="718"/>
      <c r="AEG81" s="718"/>
      <c r="AEH81" s="718"/>
      <c r="AEI81" s="718"/>
      <c r="AEJ81" s="718"/>
      <c r="AEK81" s="718"/>
      <c r="AEL81" s="718"/>
      <c r="AEM81" s="718"/>
      <c r="AEN81" s="718"/>
      <c r="AEO81" s="718"/>
      <c r="AEP81" s="718"/>
      <c r="AEQ81" s="718"/>
      <c r="AER81" s="718"/>
      <c r="AES81" s="718"/>
      <c r="AET81" s="718"/>
      <c r="AEU81" s="718"/>
      <c r="AEV81" s="718"/>
      <c r="AEW81" s="718"/>
      <c r="AEX81" s="718"/>
      <c r="AEY81" s="718"/>
      <c r="AEZ81" s="718"/>
      <c r="AFA81" s="718"/>
      <c r="AFB81" s="718"/>
      <c r="AFC81" s="718"/>
      <c r="AFD81" s="718"/>
      <c r="AFE81" s="718"/>
      <c r="AFF81" s="718"/>
      <c r="AFG81" s="718"/>
      <c r="AFH81" s="718"/>
      <c r="AFI81" s="718"/>
      <c r="AFJ81" s="718"/>
      <c r="AFK81" s="718"/>
      <c r="AFL81" s="718"/>
      <c r="AFM81" s="718"/>
      <c r="AFN81" s="718"/>
      <c r="AFO81" s="718"/>
      <c r="AFP81" s="718"/>
      <c r="AFQ81" s="718"/>
      <c r="AFR81" s="718"/>
      <c r="AFS81" s="718"/>
      <c r="AFT81" s="718"/>
      <c r="AFU81" s="718"/>
      <c r="AFV81" s="718"/>
      <c r="AFW81" s="718"/>
      <c r="AFX81" s="718"/>
      <c r="AFY81" s="718"/>
      <c r="AFZ81" s="718"/>
      <c r="AGA81" s="718"/>
      <c r="AGB81" s="718"/>
      <c r="AGC81" s="718"/>
      <c r="AGD81" s="718"/>
      <c r="AGE81" s="718"/>
      <c r="AGF81" s="718"/>
      <c r="AGG81" s="718"/>
      <c r="AGH81" s="718"/>
      <c r="AGI81" s="718"/>
      <c r="AGJ81" s="718"/>
      <c r="AGK81" s="718"/>
      <c r="AGL81" s="718"/>
      <c r="AGM81" s="718"/>
      <c r="AGN81" s="718"/>
      <c r="AGO81" s="718"/>
      <c r="AGP81" s="718"/>
      <c r="AGQ81" s="718"/>
      <c r="AGR81" s="718"/>
      <c r="AGS81" s="718"/>
      <c r="AGT81" s="718"/>
      <c r="AGU81" s="718"/>
      <c r="AGV81" s="718"/>
      <c r="AGW81" s="718"/>
      <c r="AGX81" s="718"/>
      <c r="AGY81" s="718"/>
      <c r="AGZ81" s="718"/>
      <c r="AHA81" s="718"/>
      <c r="AHB81" s="718"/>
      <c r="AHC81" s="718"/>
      <c r="AHD81" s="718"/>
      <c r="AHE81" s="718"/>
      <c r="AHF81" s="718"/>
      <c r="AHG81" s="718"/>
      <c r="AHH81" s="718"/>
      <c r="AHI81" s="718"/>
      <c r="AHJ81" s="718"/>
      <c r="AHK81" s="718"/>
      <c r="AHL81" s="718"/>
      <c r="AHM81" s="718"/>
      <c r="AHN81" s="718"/>
      <c r="AHO81" s="718"/>
      <c r="AHP81" s="718"/>
      <c r="AHQ81" s="718"/>
      <c r="AHR81" s="718"/>
      <c r="AHS81" s="718"/>
      <c r="AHT81" s="718"/>
      <c r="AHU81" s="718"/>
      <c r="AHV81" s="718"/>
      <c r="AHW81" s="718"/>
      <c r="AHX81" s="718"/>
      <c r="AHY81" s="718"/>
      <c r="AHZ81" s="718"/>
      <c r="AIA81" s="718"/>
      <c r="AIB81" s="718"/>
      <c r="AIC81" s="718"/>
      <c r="AID81" s="718"/>
      <c r="AIE81" s="718"/>
      <c r="AIF81" s="718"/>
      <c r="AIG81" s="718"/>
      <c r="AIH81" s="718"/>
      <c r="AII81" s="718"/>
      <c r="AIJ81" s="718"/>
      <c r="AIK81" s="718"/>
      <c r="AIL81" s="718"/>
      <c r="AIM81" s="718"/>
      <c r="AIN81" s="718"/>
      <c r="AIO81" s="718"/>
      <c r="AIP81" s="718"/>
      <c r="AIQ81" s="718"/>
      <c r="AIR81" s="718"/>
      <c r="AIS81" s="718"/>
      <c r="AIT81" s="718"/>
      <c r="AIU81" s="718"/>
      <c r="AIV81" s="718"/>
      <c r="AIW81" s="718"/>
      <c r="AIX81" s="718"/>
      <c r="AIY81" s="718"/>
      <c r="AIZ81" s="718"/>
      <c r="AJA81" s="718"/>
      <c r="AJB81" s="718"/>
      <c r="AJC81" s="718"/>
      <c r="AJD81" s="718"/>
      <c r="AJE81" s="718"/>
      <c r="AJF81" s="718"/>
      <c r="AJG81" s="718"/>
      <c r="AJH81" s="718"/>
      <c r="AJI81" s="718"/>
      <c r="AJJ81" s="718"/>
      <c r="AJK81" s="718"/>
      <c r="AJL81" s="718"/>
      <c r="AJM81" s="718"/>
      <c r="AJN81" s="718"/>
      <c r="AJO81" s="718"/>
      <c r="AJP81" s="718"/>
      <c r="AJQ81" s="718"/>
      <c r="AJR81" s="718"/>
      <c r="AJS81" s="718"/>
      <c r="AJT81" s="718"/>
      <c r="AJU81" s="718"/>
      <c r="AJV81" s="718"/>
      <c r="AJW81" s="718"/>
      <c r="AJX81" s="718"/>
      <c r="AJY81" s="718"/>
      <c r="AJZ81" s="718"/>
      <c r="AKA81" s="718"/>
      <c r="AKB81" s="718"/>
      <c r="AKC81" s="718"/>
      <c r="AKD81" s="718"/>
      <c r="AKE81" s="718"/>
      <c r="AKF81" s="718"/>
      <c r="AKG81" s="718"/>
      <c r="AKH81" s="718"/>
      <c r="AKI81" s="718"/>
      <c r="AKJ81" s="718"/>
      <c r="AKK81" s="718"/>
      <c r="AKL81" s="718"/>
      <c r="AKM81" s="718"/>
      <c r="AKN81" s="718"/>
      <c r="AKO81" s="718"/>
      <c r="AKP81" s="718"/>
      <c r="AKQ81" s="718"/>
      <c r="AKR81" s="718"/>
      <c r="AKS81" s="718"/>
      <c r="AKT81" s="718"/>
      <c r="AKU81" s="718"/>
      <c r="AKV81" s="718"/>
      <c r="AKW81" s="718"/>
      <c r="AKX81" s="718"/>
      <c r="AKY81" s="718"/>
      <c r="AKZ81" s="718"/>
      <c r="ALA81" s="718"/>
      <c r="ALB81" s="718"/>
      <c r="ALC81" s="718"/>
      <c r="ALD81" s="718"/>
      <c r="ALE81" s="718"/>
      <c r="ALF81" s="718"/>
      <c r="ALG81" s="718"/>
      <c r="ALH81" s="718"/>
      <c r="ALI81" s="718"/>
      <c r="ALJ81" s="718"/>
      <c r="ALK81" s="718"/>
      <c r="ALL81" s="718"/>
      <c r="ALM81" s="718"/>
      <c r="ALN81" s="718"/>
      <c r="ALO81" s="718"/>
      <c r="ALP81" s="718"/>
      <c r="ALQ81" s="718"/>
      <c r="ALR81" s="718"/>
      <c r="ALS81" s="718"/>
      <c r="ALT81" s="718"/>
      <c r="ALU81" s="718"/>
      <c r="ALV81" s="718"/>
      <c r="ALW81" s="718"/>
      <c r="ALX81" s="718"/>
      <c r="ALY81" s="718"/>
      <c r="ALZ81" s="718"/>
      <c r="AMA81" s="718"/>
      <c r="AMB81" s="718"/>
      <c r="AMC81" s="718"/>
      <c r="AMD81" s="718"/>
      <c r="AME81" s="718"/>
      <c r="AMF81" s="718"/>
      <c r="AMG81" s="718"/>
      <c r="AMH81" s="718"/>
      <c r="AMI81" s="718"/>
      <c r="AMJ81" s="718"/>
    </row>
    <row r="82" spans="1:1024" x14ac:dyDescent="0.2">
      <c r="A82" s="718"/>
      <c r="B82" s="735"/>
      <c r="C82" s="740"/>
      <c r="D82" s="737"/>
      <c r="E82" s="737"/>
      <c r="F82" s="737"/>
      <c r="G82" s="737"/>
      <c r="H82" s="737"/>
      <c r="I82" s="737"/>
      <c r="J82" s="737"/>
      <c r="K82" s="737"/>
      <c r="L82" s="737"/>
      <c r="M82" s="737"/>
      <c r="N82" s="737"/>
      <c r="O82" s="737"/>
      <c r="P82" s="737"/>
      <c r="Q82" s="737"/>
      <c r="R82" s="738"/>
      <c r="S82" s="737"/>
      <c r="T82" s="737"/>
      <c r="U82" s="730" t="s">
        <v>498</v>
      </c>
      <c r="V82" s="724" t="s">
        <v>124</v>
      </c>
      <c r="W82" s="739" t="s">
        <v>493</v>
      </c>
      <c r="X82" s="559"/>
      <c r="Y82" s="559"/>
      <c r="Z82" s="559"/>
      <c r="AA82" s="559"/>
      <c r="AB82" s="559"/>
      <c r="AC82" s="559"/>
      <c r="AD82" s="559"/>
      <c r="AE82" s="559"/>
      <c r="AF82" s="559"/>
      <c r="AG82" s="559"/>
      <c r="AH82" s="559"/>
      <c r="AI82" s="559"/>
      <c r="AJ82" s="559"/>
      <c r="AK82" s="559"/>
      <c r="AL82" s="559"/>
      <c r="AM82" s="559"/>
      <c r="AN82" s="559"/>
      <c r="AO82" s="559"/>
      <c r="AP82" s="559"/>
      <c r="AQ82" s="559"/>
      <c r="AR82" s="559"/>
      <c r="AS82" s="559"/>
      <c r="AT82" s="559"/>
      <c r="AU82" s="559"/>
      <c r="AV82" s="559"/>
      <c r="AW82" s="559"/>
      <c r="AX82" s="559"/>
      <c r="AY82" s="559"/>
      <c r="AZ82" s="559"/>
      <c r="BA82" s="559"/>
      <c r="BB82" s="559"/>
      <c r="BC82" s="559"/>
      <c r="BD82" s="559"/>
      <c r="BE82" s="559"/>
      <c r="BF82" s="559"/>
      <c r="BG82" s="559"/>
      <c r="BH82" s="559"/>
      <c r="BI82" s="559"/>
      <c r="BJ82" s="559"/>
      <c r="BK82" s="559"/>
      <c r="BL82" s="559"/>
      <c r="BM82" s="559"/>
      <c r="BN82" s="559"/>
      <c r="BO82" s="559"/>
      <c r="BP82" s="559"/>
      <c r="BQ82" s="559"/>
      <c r="BR82" s="559"/>
      <c r="BS82" s="559"/>
      <c r="BT82" s="559"/>
      <c r="BU82" s="559"/>
      <c r="BV82" s="559"/>
      <c r="BW82" s="559"/>
      <c r="BX82" s="559"/>
      <c r="BY82" s="559"/>
      <c r="BZ82" s="559"/>
      <c r="CA82" s="559"/>
      <c r="CB82" s="559"/>
      <c r="CC82" s="559"/>
      <c r="CD82" s="559"/>
      <c r="CE82" s="559"/>
      <c r="CF82" s="559"/>
      <c r="CG82" s="559"/>
      <c r="CH82" s="559"/>
      <c r="CI82" s="559"/>
      <c r="CJ82" s="559"/>
      <c r="CK82" s="559"/>
      <c r="CL82" s="559"/>
      <c r="CM82" s="559"/>
      <c r="CN82" s="559"/>
      <c r="CO82" s="559"/>
      <c r="CP82" s="559"/>
      <c r="CQ82" s="559"/>
      <c r="CR82" s="559"/>
      <c r="CS82" s="559"/>
      <c r="CT82" s="559"/>
      <c r="CU82" s="559"/>
      <c r="CV82" s="559"/>
      <c r="CW82" s="559"/>
      <c r="CX82" s="559"/>
      <c r="CY82" s="559"/>
      <c r="CZ82" s="725">
        <v>0</v>
      </c>
      <c r="DA82" s="726">
        <v>0</v>
      </c>
      <c r="DB82" s="726">
        <v>0</v>
      </c>
      <c r="DC82" s="726">
        <v>0</v>
      </c>
      <c r="DD82" s="726">
        <v>0</v>
      </c>
      <c r="DE82" s="726">
        <v>0</v>
      </c>
      <c r="DF82" s="726">
        <v>0</v>
      </c>
      <c r="DG82" s="726">
        <v>0</v>
      </c>
      <c r="DH82" s="726">
        <v>0</v>
      </c>
      <c r="DI82" s="726">
        <v>0</v>
      </c>
      <c r="DJ82" s="726">
        <v>0</v>
      </c>
      <c r="DK82" s="726">
        <v>0</v>
      </c>
      <c r="DL82" s="726">
        <v>0</v>
      </c>
      <c r="DM82" s="726">
        <v>0</v>
      </c>
      <c r="DN82" s="726">
        <v>0</v>
      </c>
      <c r="DO82" s="726">
        <v>0</v>
      </c>
      <c r="DP82" s="726">
        <v>0</v>
      </c>
      <c r="DQ82" s="726">
        <v>0</v>
      </c>
      <c r="DR82" s="726">
        <v>0</v>
      </c>
      <c r="DS82" s="726">
        <v>0</v>
      </c>
      <c r="DT82" s="726">
        <v>0</v>
      </c>
      <c r="DU82" s="726">
        <v>0</v>
      </c>
      <c r="DV82" s="726">
        <v>0</v>
      </c>
      <c r="DW82" s="727">
        <v>0</v>
      </c>
      <c r="DX82" s="584"/>
      <c r="DY82" s="718"/>
      <c r="DZ82" s="718"/>
      <c r="EA82" s="718"/>
      <c r="EB82" s="718"/>
      <c r="EC82" s="718"/>
      <c r="ED82" s="718"/>
      <c r="EE82" s="718"/>
      <c r="EF82" s="718"/>
      <c r="EG82" s="718"/>
      <c r="EH82" s="718"/>
      <c r="EI82" s="718"/>
      <c r="EJ82" s="718"/>
      <c r="EK82" s="718"/>
      <c r="EL82" s="718"/>
      <c r="EM82" s="718"/>
      <c r="EN82" s="718"/>
      <c r="EO82" s="718"/>
      <c r="EP82" s="718"/>
      <c r="EQ82" s="718"/>
      <c r="ER82" s="718"/>
      <c r="ES82" s="718"/>
      <c r="ET82" s="718"/>
      <c r="EU82" s="718"/>
      <c r="EV82" s="718"/>
      <c r="EW82" s="718"/>
      <c r="EX82" s="718"/>
      <c r="EY82" s="718"/>
      <c r="EZ82" s="718"/>
      <c r="FA82" s="718"/>
      <c r="FB82" s="718"/>
      <c r="FC82" s="718"/>
      <c r="FD82" s="718"/>
      <c r="FE82" s="718"/>
      <c r="FF82" s="718"/>
      <c r="FG82" s="718"/>
      <c r="FH82" s="718"/>
      <c r="FI82" s="718"/>
      <c r="FJ82" s="718"/>
      <c r="FK82" s="718"/>
      <c r="FL82" s="718"/>
      <c r="FM82" s="718"/>
      <c r="FN82" s="718"/>
      <c r="FO82" s="718"/>
      <c r="FP82" s="718"/>
      <c r="FQ82" s="718"/>
      <c r="FR82" s="718"/>
      <c r="FS82" s="718"/>
      <c r="FT82" s="718"/>
      <c r="FU82" s="718"/>
      <c r="FV82" s="718"/>
      <c r="FW82" s="718"/>
      <c r="FX82" s="718"/>
      <c r="FY82" s="718"/>
      <c r="FZ82" s="718"/>
      <c r="GA82" s="718"/>
      <c r="GB82" s="718"/>
      <c r="GC82" s="718"/>
      <c r="GD82" s="718"/>
      <c r="GE82" s="718"/>
      <c r="GF82" s="718"/>
      <c r="GG82" s="718"/>
      <c r="GH82" s="718"/>
      <c r="GI82" s="718"/>
      <c r="GJ82" s="718"/>
      <c r="GK82" s="718"/>
      <c r="GL82" s="718"/>
      <c r="GM82" s="718"/>
      <c r="GN82" s="718"/>
      <c r="GO82" s="718"/>
      <c r="GP82" s="718"/>
      <c r="GQ82" s="718"/>
      <c r="GR82" s="718"/>
      <c r="GS82" s="718"/>
      <c r="GT82" s="718"/>
      <c r="GU82" s="718"/>
      <c r="GV82" s="718"/>
      <c r="GW82" s="718"/>
      <c r="GX82" s="718"/>
      <c r="GY82" s="718"/>
      <c r="GZ82" s="718"/>
      <c r="HA82" s="718"/>
      <c r="HB82" s="718"/>
      <c r="HC82" s="718"/>
      <c r="HD82" s="718"/>
      <c r="HE82" s="718"/>
      <c r="HF82" s="718"/>
      <c r="HG82" s="718"/>
      <c r="HH82" s="718"/>
      <c r="HI82" s="718"/>
      <c r="HJ82" s="718"/>
      <c r="HK82" s="718"/>
      <c r="HL82" s="718"/>
      <c r="HM82" s="718"/>
      <c r="HN82" s="718"/>
      <c r="HO82" s="718"/>
      <c r="HP82" s="718"/>
      <c r="HQ82" s="718"/>
      <c r="HR82" s="718"/>
      <c r="HS82" s="718"/>
      <c r="HT82" s="718"/>
      <c r="HU82" s="718"/>
      <c r="HV82" s="718"/>
      <c r="HW82" s="718"/>
      <c r="HX82" s="718"/>
      <c r="HY82" s="718"/>
      <c r="HZ82" s="718"/>
      <c r="IA82" s="718"/>
      <c r="IB82" s="718"/>
      <c r="IC82" s="718"/>
      <c r="ID82" s="718"/>
      <c r="IE82" s="718"/>
      <c r="IF82" s="718"/>
      <c r="IG82" s="718"/>
      <c r="IH82" s="718"/>
      <c r="II82" s="718"/>
      <c r="IJ82" s="718"/>
      <c r="IK82" s="718"/>
      <c r="IL82" s="718"/>
      <c r="IM82" s="718"/>
      <c r="IN82" s="718"/>
      <c r="IO82" s="718"/>
      <c r="IP82" s="718"/>
      <c r="IQ82" s="718"/>
      <c r="IR82" s="718"/>
      <c r="IS82" s="718"/>
      <c r="IT82" s="718"/>
      <c r="IU82" s="718"/>
      <c r="IV82" s="718"/>
      <c r="IW82" s="718"/>
      <c r="IX82" s="718"/>
      <c r="IY82" s="718"/>
      <c r="IZ82" s="718"/>
      <c r="JA82" s="718"/>
      <c r="JB82" s="718"/>
      <c r="JC82" s="718"/>
      <c r="JD82" s="718"/>
      <c r="JE82" s="718"/>
      <c r="JF82" s="718"/>
      <c r="JG82" s="718"/>
      <c r="JH82" s="718"/>
      <c r="JI82" s="718"/>
      <c r="JJ82" s="718"/>
      <c r="JK82" s="718"/>
      <c r="JL82" s="718"/>
      <c r="JM82" s="718"/>
      <c r="JN82" s="718"/>
      <c r="JO82" s="718"/>
      <c r="JP82" s="718"/>
      <c r="JQ82" s="718"/>
      <c r="JR82" s="718"/>
      <c r="JS82" s="718"/>
      <c r="JT82" s="718"/>
      <c r="JU82" s="718"/>
      <c r="JV82" s="718"/>
      <c r="JW82" s="718"/>
      <c r="JX82" s="718"/>
      <c r="JY82" s="718"/>
      <c r="JZ82" s="718"/>
      <c r="KA82" s="718"/>
      <c r="KB82" s="718"/>
      <c r="KC82" s="718"/>
      <c r="KD82" s="718"/>
      <c r="KE82" s="718"/>
      <c r="KF82" s="718"/>
      <c r="KG82" s="718"/>
      <c r="KH82" s="718"/>
      <c r="KI82" s="718"/>
      <c r="KJ82" s="718"/>
      <c r="KK82" s="718"/>
      <c r="KL82" s="718"/>
      <c r="KM82" s="718"/>
      <c r="KN82" s="718"/>
      <c r="KO82" s="718"/>
      <c r="KP82" s="718"/>
      <c r="KQ82" s="718"/>
      <c r="KR82" s="718"/>
      <c r="KS82" s="718"/>
      <c r="KT82" s="718"/>
      <c r="KU82" s="718"/>
      <c r="KV82" s="718"/>
      <c r="KW82" s="718"/>
      <c r="KX82" s="718"/>
      <c r="KY82" s="718"/>
      <c r="KZ82" s="718"/>
      <c r="LA82" s="718"/>
      <c r="LB82" s="718"/>
      <c r="LC82" s="718"/>
      <c r="LD82" s="718"/>
      <c r="LE82" s="718"/>
      <c r="LF82" s="718"/>
      <c r="LG82" s="718"/>
      <c r="LH82" s="718"/>
      <c r="LI82" s="718"/>
      <c r="LJ82" s="718"/>
      <c r="LK82" s="718"/>
      <c r="LL82" s="718"/>
      <c r="LM82" s="718"/>
      <c r="LN82" s="718"/>
      <c r="LO82" s="718"/>
      <c r="LP82" s="718"/>
      <c r="LQ82" s="718"/>
      <c r="LR82" s="718"/>
      <c r="LS82" s="718"/>
      <c r="LT82" s="718"/>
      <c r="LU82" s="718"/>
      <c r="LV82" s="718"/>
      <c r="LW82" s="718"/>
      <c r="LX82" s="718"/>
      <c r="LY82" s="718"/>
      <c r="LZ82" s="718"/>
      <c r="MA82" s="718"/>
      <c r="MB82" s="718"/>
      <c r="MC82" s="718"/>
      <c r="MD82" s="718"/>
      <c r="ME82" s="718"/>
      <c r="MF82" s="718"/>
      <c r="MG82" s="718"/>
      <c r="MH82" s="718"/>
      <c r="MI82" s="718"/>
      <c r="MJ82" s="718"/>
      <c r="MK82" s="718"/>
      <c r="ML82" s="718"/>
      <c r="MM82" s="718"/>
      <c r="MN82" s="718"/>
      <c r="MO82" s="718"/>
      <c r="MP82" s="718"/>
      <c r="MQ82" s="718"/>
      <c r="MR82" s="718"/>
      <c r="MS82" s="718"/>
      <c r="MT82" s="718"/>
      <c r="MU82" s="718"/>
      <c r="MV82" s="718"/>
      <c r="MW82" s="718"/>
      <c r="MX82" s="718"/>
      <c r="MY82" s="718"/>
      <c r="MZ82" s="718"/>
      <c r="NA82" s="718"/>
      <c r="NB82" s="718"/>
      <c r="NC82" s="718"/>
      <c r="ND82" s="718"/>
      <c r="NE82" s="718"/>
      <c r="NF82" s="718"/>
      <c r="NG82" s="718"/>
      <c r="NH82" s="718"/>
      <c r="NI82" s="718"/>
      <c r="NJ82" s="718"/>
      <c r="NK82" s="718"/>
      <c r="NL82" s="718"/>
      <c r="NM82" s="718"/>
      <c r="NN82" s="718"/>
      <c r="NO82" s="718"/>
      <c r="NP82" s="718"/>
      <c r="NQ82" s="718"/>
      <c r="NR82" s="718"/>
      <c r="NS82" s="718"/>
      <c r="NT82" s="718"/>
      <c r="NU82" s="718"/>
      <c r="NV82" s="718"/>
      <c r="NW82" s="718"/>
      <c r="NX82" s="718"/>
      <c r="NY82" s="718"/>
      <c r="NZ82" s="718"/>
      <c r="OA82" s="718"/>
      <c r="OB82" s="718"/>
      <c r="OC82" s="718"/>
      <c r="OD82" s="718"/>
      <c r="OE82" s="718"/>
      <c r="OF82" s="718"/>
      <c r="OG82" s="718"/>
      <c r="OH82" s="718"/>
      <c r="OI82" s="718"/>
      <c r="OJ82" s="718"/>
      <c r="OK82" s="718"/>
      <c r="OL82" s="718"/>
      <c r="OM82" s="718"/>
      <c r="ON82" s="718"/>
      <c r="OO82" s="718"/>
      <c r="OP82" s="718"/>
      <c r="OQ82" s="718"/>
      <c r="OR82" s="718"/>
      <c r="OS82" s="718"/>
      <c r="OT82" s="718"/>
      <c r="OU82" s="718"/>
      <c r="OV82" s="718"/>
      <c r="OW82" s="718"/>
      <c r="OX82" s="718"/>
      <c r="OY82" s="718"/>
      <c r="OZ82" s="718"/>
      <c r="PA82" s="718"/>
      <c r="PB82" s="718"/>
      <c r="PC82" s="718"/>
      <c r="PD82" s="718"/>
      <c r="PE82" s="718"/>
      <c r="PF82" s="718"/>
      <c r="PG82" s="718"/>
      <c r="PH82" s="718"/>
      <c r="PI82" s="718"/>
      <c r="PJ82" s="718"/>
      <c r="PK82" s="718"/>
      <c r="PL82" s="718"/>
      <c r="PM82" s="718"/>
      <c r="PN82" s="718"/>
      <c r="PO82" s="718"/>
      <c r="PP82" s="718"/>
      <c r="PQ82" s="718"/>
      <c r="PR82" s="718"/>
      <c r="PS82" s="718"/>
      <c r="PT82" s="718"/>
      <c r="PU82" s="718"/>
      <c r="PV82" s="718"/>
      <c r="PW82" s="718"/>
      <c r="PX82" s="718"/>
      <c r="PY82" s="718"/>
      <c r="PZ82" s="718"/>
      <c r="QA82" s="718"/>
      <c r="QB82" s="718"/>
      <c r="QC82" s="718"/>
      <c r="QD82" s="718"/>
      <c r="QE82" s="718"/>
      <c r="QF82" s="718"/>
      <c r="QG82" s="718"/>
      <c r="QH82" s="718"/>
      <c r="QI82" s="718"/>
      <c r="QJ82" s="718"/>
      <c r="QK82" s="718"/>
      <c r="QL82" s="718"/>
      <c r="QM82" s="718"/>
      <c r="QN82" s="718"/>
      <c r="QO82" s="718"/>
      <c r="QP82" s="718"/>
      <c r="QQ82" s="718"/>
      <c r="QR82" s="718"/>
      <c r="QS82" s="718"/>
      <c r="QT82" s="718"/>
      <c r="QU82" s="718"/>
      <c r="QV82" s="718"/>
      <c r="QW82" s="718"/>
      <c r="QX82" s="718"/>
      <c r="QY82" s="718"/>
      <c r="QZ82" s="718"/>
      <c r="RA82" s="718"/>
      <c r="RB82" s="718"/>
      <c r="RC82" s="718"/>
      <c r="RD82" s="718"/>
      <c r="RE82" s="718"/>
      <c r="RF82" s="718"/>
      <c r="RG82" s="718"/>
      <c r="RH82" s="718"/>
      <c r="RI82" s="718"/>
      <c r="RJ82" s="718"/>
      <c r="RK82" s="718"/>
      <c r="RL82" s="718"/>
      <c r="RM82" s="718"/>
      <c r="RN82" s="718"/>
      <c r="RO82" s="718"/>
      <c r="RP82" s="718"/>
      <c r="RQ82" s="718"/>
      <c r="RR82" s="718"/>
      <c r="RS82" s="718"/>
      <c r="RT82" s="718"/>
      <c r="RU82" s="718"/>
      <c r="RV82" s="718"/>
      <c r="RW82" s="718"/>
      <c r="RX82" s="718"/>
      <c r="RY82" s="718"/>
      <c r="RZ82" s="718"/>
      <c r="SA82" s="718"/>
      <c r="SB82" s="718"/>
      <c r="SC82" s="718"/>
      <c r="SD82" s="718"/>
      <c r="SE82" s="718"/>
      <c r="SF82" s="718"/>
      <c r="SG82" s="718"/>
      <c r="SH82" s="718"/>
      <c r="SI82" s="718"/>
      <c r="SJ82" s="718"/>
      <c r="SK82" s="718"/>
      <c r="SL82" s="718"/>
      <c r="SM82" s="718"/>
      <c r="SN82" s="718"/>
      <c r="SO82" s="718"/>
      <c r="SP82" s="718"/>
      <c r="SQ82" s="718"/>
      <c r="SR82" s="718"/>
      <c r="SS82" s="718"/>
      <c r="ST82" s="718"/>
      <c r="SU82" s="718"/>
      <c r="SV82" s="718"/>
      <c r="SW82" s="718"/>
      <c r="SX82" s="718"/>
      <c r="SY82" s="718"/>
      <c r="SZ82" s="718"/>
      <c r="TA82" s="718"/>
      <c r="TB82" s="718"/>
      <c r="TC82" s="718"/>
      <c r="TD82" s="718"/>
      <c r="TE82" s="718"/>
      <c r="TF82" s="718"/>
      <c r="TG82" s="718"/>
      <c r="TH82" s="718"/>
      <c r="TI82" s="718"/>
      <c r="TJ82" s="718"/>
      <c r="TK82" s="718"/>
      <c r="TL82" s="718"/>
      <c r="TM82" s="718"/>
      <c r="TN82" s="718"/>
      <c r="TO82" s="718"/>
      <c r="TP82" s="718"/>
      <c r="TQ82" s="718"/>
      <c r="TR82" s="718"/>
      <c r="TS82" s="718"/>
      <c r="TT82" s="718"/>
      <c r="TU82" s="718"/>
      <c r="TV82" s="718"/>
      <c r="TW82" s="718"/>
      <c r="TX82" s="718"/>
      <c r="TY82" s="718"/>
      <c r="TZ82" s="718"/>
      <c r="UA82" s="718"/>
      <c r="UB82" s="718"/>
      <c r="UC82" s="718"/>
      <c r="UD82" s="718"/>
      <c r="UE82" s="718"/>
      <c r="UF82" s="718"/>
      <c r="UG82" s="718"/>
      <c r="UH82" s="718"/>
      <c r="UI82" s="718"/>
      <c r="UJ82" s="718"/>
      <c r="UK82" s="718"/>
      <c r="UL82" s="718"/>
      <c r="UM82" s="718"/>
      <c r="UN82" s="718"/>
      <c r="UO82" s="718"/>
      <c r="UP82" s="718"/>
      <c r="UQ82" s="718"/>
      <c r="UR82" s="718"/>
      <c r="US82" s="718"/>
      <c r="UT82" s="718"/>
      <c r="UU82" s="718"/>
      <c r="UV82" s="718"/>
      <c r="UW82" s="718"/>
      <c r="UX82" s="718"/>
      <c r="UY82" s="718"/>
      <c r="UZ82" s="718"/>
      <c r="VA82" s="718"/>
      <c r="VB82" s="718"/>
      <c r="VC82" s="718"/>
      <c r="VD82" s="718"/>
      <c r="VE82" s="718"/>
      <c r="VF82" s="718"/>
      <c r="VG82" s="718"/>
      <c r="VH82" s="718"/>
      <c r="VI82" s="718"/>
      <c r="VJ82" s="718"/>
      <c r="VK82" s="718"/>
      <c r="VL82" s="718"/>
      <c r="VM82" s="718"/>
      <c r="VN82" s="718"/>
      <c r="VO82" s="718"/>
      <c r="VP82" s="718"/>
      <c r="VQ82" s="718"/>
      <c r="VR82" s="718"/>
      <c r="VS82" s="718"/>
      <c r="VT82" s="718"/>
      <c r="VU82" s="718"/>
      <c r="VV82" s="718"/>
      <c r="VW82" s="718"/>
      <c r="VX82" s="718"/>
      <c r="VY82" s="718"/>
      <c r="VZ82" s="718"/>
      <c r="WA82" s="718"/>
      <c r="WB82" s="718"/>
      <c r="WC82" s="718"/>
      <c r="WD82" s="718"/>
      <c r="WE82" s="718"/>
      <c r="WF82" s="718"/>
      <c r="WG82" s="718"/>
      <c r="WH82" s="718"/>
      <c r="WI82" s="718"/>
      <c r="WJ82" s="718"/>
      <c r="WK82" s="718"/>
      <c r="WL82" s="718"/>
      <c r="WM82" s="718"/>
      <c r="WN82" s="718"/>
      <c r="WO82" s="718"/>
      <c r="WP82" s="718"/>
      <c r="WQ82" s="718"/>
      <c r="WR82" s="718"/>
      <c r="WS82" s="718"/>
      <c r="WT82" s="718"/>
      <c r="WU82" s="718"/>
      <c r="WV82" s="718"/>
      <c r="WW82" s="718"/>
      <c r="WX82" s="718"/>
      <c r="WY82" s="718"/>
      <c r="WZ82" s="718"/>
      <c r="XA82" s="718"/>
      <c r="XB82" s="718"/>
      <c r="XC82" s="718"/>
      <c r="XD82" s="718"/>
      <c r="XE82" s="718"/>
      <c r="XF82" s="718"/>
      <c r="XG82" s="718"/>
      <c r="XH82" s="718"/>
      <c r="XI82" s="718"/>
      <c r="XJ82" s="718"/>
      <c r="XK82" s="718"/>
      <c r="XL82" s="718"/>
      <c r="XM82" s="718"/>
      <c r="XN82" s="718"/>
      <c r="XO82" s="718"/>
      <c r="XP82" s="718"/>
      <c r="XQ82" s="718"/>
      <c r="XR82" s="718"/>
      <c r="XS82" s="718"/>
      <c r="XT82" s="718"/>
      <c r="XU82" s="718"/>
      <c r="XV82" s="718"/>
      <c r="XW82" s="718"/>
      <c r="XX82" s="718"/>
      <c r="XY82" s="718"/>
      <c r="XZ82" s="718"/>
      <c r="YA82" s="718"/>
      <c r="YB82" s="718"/>
      <c r="YC82" s="718"/>
      <c r="YD82" s="718"/>
      <c r="YE82" s="718"/>
      <c r="YF82" s="718"/>
      <c r="YG82" s="718"/>
      <c r="YH82" s="718"/>
      <c r="YI82" s="718"/>
      <c r="YJ82" s="718"/>
      <c r="YK82" s="718"/>
      <c r="YL82" s="718"/>
      <c r="YM82" s="718"/>
      <c r="YN82" s="718"/>
      <c r="YO82" s="718"/>
      <c r="YP82" s="718"/>
      <c r="YQ82" s="718"/>
      <c r="YR82" s="718"/>
      <c r="YS82" s="718"/>
      <c r="YT82" s="718"/>
      <c r="YU82" s="718"/>
      <c r="YV82" s="718"/>
      <c r="YW82" s="718"/>
      <c r="YX82" s="718"/>
      <c r="YY82" s="718"/>
      <c r="YZ82" s="718"/>
      <c r="ZA82" s="718"/>
      <c r="ZB82" s="718"/>
      <c r="ZC82" s="718"/>
      <c r="ZD82" s="718"/>
      <c r="ZE82" s="718"/>
      <c r="ZF82" s="718"/>
      <c r="ZG82" s="718"/>
      <c r="ZH82" s="718"/>
      <c r="ZI82" s="718"/>
      <c r="ZJ82" s="718"/>
      <c r="ZK82" s="718"/>
      <c r="ZL82" s="718"/>
      <c r="ZM82" s="718"/>
      <c r="ZN82" s="718"/>
      <c r="ZO82" s="718"/>
      <c r="ZP82" s="718"/>
      <c r="ZQ82" s="718"/>
      <c r="ZR82" s="718"/>
      <c r="ZS82" s="718"/>
      <c r="ZT82" s="718"/>
      <c r="ZU82" s="718"/>
      <c r="ZV82" s="718"/>
      <c r="ZW82" s="718"/>
      <c r="ZX82" s="718"/>
      <c r="ZY82" s="718"/>
      <c r="ZZ82" s="718"/>
      <c r="AAA82" s="718"/>
      <c r="AAB82" s="718"/>
      <c r="AAC82" s="718"/>
      <c r="AAD82" s="718"/>
      <c r="AAE82" s="718"/>
      <c r="AAF82" s="718"/>
      <c r="AAG82" s="718"/>
      <c r="AAH82" s="718"/>
      <c r="AAI82" s="718"/>
      <c r="AAJ82" s="718"/>
      <c r="AAK82" s="718"/>
      <c r="AAL82" s="718"/>
      <c r="AAM82" s="718"/>
      <c r="AAN82" s="718"/>
      <c r="AAO82" s="718"/>
      <c r="AAP82" s="718"/>
      <c r="AAQ82" s="718"/>
      <c r="AAR82" s="718"/>
      <c r="AAS82" s="718"/>
      <c r="AAT82" s="718"/>
      <c r="AAU82" s="718"/>
      <c r="AAV82" s="718"/>
      <c r="AAW82" s="718"/>
      <c r="AAX82" s="718"/>
      <c r="AAY82" s="718"/>
      <c r="AAZ82" s="718"/>
      <c r="ABA82" s="718"/>
      <c r="ABB82" s="718"/>
      <c r="ABC82" s="718"/>
      <c r="ABD82" s="718"/>
      <c r="ABE82" s="718"/>
      <c r="ABF82" s="718"/>
      <c r="ABG82" s="718"/>
      <c r="ABH82" s="718"/>
      <c r="ABI82" s="718"/>
      <c r="ABJ82" s="718"/>
      <c r="ABK82" s="718"/>
      <c r="ABL82" s="718"/>
      <c r="ABM82" s="718"/>
      <c r="ABN82" s="718"/>
      <c r="ABO82" s="718"/>
      <c r="ABP82" s="718"/>
      <c r="ABQ82" s="718"/>
      <c r="ABR82" s="718"/>
      <c r="ABS82" s="718"/>
      <c r="ABT82" s="718"/>
      <c r="ABU82" s="718"/>
      <c r="ABV82" s="718"/>
      <c r="ABW82" s="718"/>
      <c r="ABX82" s="718"/>
      <c r="ABY82" s="718"/>
      <c r="ABZ82" s="718"/>
      <c r="ACA82" s="718"/>
      <c r="ACB82" s="718"/>
      <c r="ACC82" s="718"/>
      <c r="ACD82" s="718"/>
      <c r="ACE82" s="718"/>
      <c r="ACF82" s="718"/>
      <c r="ACG82" s="718"/>
      <c r="ACH82" s="718"/>
      <c r="ACI82" s="718"/>
      <c r="ACJ82" s="718"/>
      <c r="ACK82" s="718"/>
      <c r="ACL82" s="718"/>
      <c r="ACM82" s="718"/>
      <c r="ACN82" s="718"/>
      <c r="ACO82" s="718"/>
      <c r="ACP82" s="718"/>
      <c r="ACQ82" s="718"/>
      <c r="ACR82" s="718"/>
      <c r="ACS82" s="718"/>
      <c r="ACT82" s="718"/>
      <c r="ACU82" s="718"/>
      <c r="ACV82" s="718"/>
      <c r="ACW82" s="718"/>
      <c r="ACX82" s="718"/>
      <c r="ACY82" s="718"/>
      <c r="ACZ82" s="718"/>
      <c r="ADA82" s="718"/>
      <c r="ADB82" s="718"/>
      <c r="ADC82" s="718"/>
      <c r="ADD82" s="718"/>
      <c r="ADE82" s="718"/>
      <c r="ADF82" s="718"/>
      <c r="ADG82" s="718"/>
      <c r="ADH82" s="718"/>
      <c r="ADI82" s="718"/>
      <c r="ADJ82" s="718"/>
      <c r="ADK82" s="718"/>
      <c r="ADL82" s="718"/>
      <c r="ADM82" s="718"/>
      <c r="ADN82" s="718"/>
      <c r="ADO82" s="718"/>
      <c r="ADP82" s="718"/>
      <c r="ADQ82" s="718"/>
      <c r="ADR82" s="718"/>
      <c r="ADS82" s="718"/>
      <c r="ADT82" s="718"/>
      <c r="ADU82" s="718"/>
      <c r="ADV82" s="718"/>
      <c r="ADW82" s="718"/>
      <c r="ADX82" s="718"/>
      <c r="ADY82" s="718"/>
      <c r="ADZ82" s="718"/>
      <c r="AEA82" s="718"/>
      <c r="AEB82" s="718"/>
      <c r="AEC82" s="718"/>
      <c r="AED82" s="718"/>
      <c r="AEE82" s="718"/>
      <c r="AEF82" s="718"/>
      <c r="AEG82" s="718"/>
      <c r="AEH82" s="718"/>
      <c r="AEI82" s="718"/>
      <c r="AEJ82" s="718"/>
      <c r="AEK82" s="718"/>
      <c r="AEL82" s="718"/>
      <c r="AEM82" s="718"/>
      <c r="AEN82" s="718"/>
      <c r="AEO82" s="718"/>
      <c r="AEP82" s="718"/>
      <c r="AEQ82" s="718"/>
      <c r="AER82" s="718"/>
      <c r="AES82" s="718"/>
      <c r="AET82" s="718"/>
      <c r="AEU82" s="718"/>
      <c r="AEV82" s="718"/>
      <c r="AEW82" s="718"/>
      <c r="AEX82" s="718"/>
      <c r="AEY82" s="718"/>
      <c r="AEZ82" s="718"/>
      <c r="AFA82" s="718"/>
      <c r="AFB82" s="718"/>
      <c r="AFC82" s="718"/>
      <c r="AFD82" s="718"/>
      <c r="AFE82" s="718"/>
      <c r="AFF82" s="718"/>
      <c r="AFG82" s="718"/>
      <c r="AFH82" s="718"/>
      <c r="AFI82" s="718"/>
      <c r="AFJ82" s="718"/>
      <c r="AFK82" s="718"/>
      <c r="AFL82" s="718"/>
      <c r="AFM82" s="718"/>
      <c r="AFN82" s="718"/>
      <c r="AFO82" s="718"/>
      <c r="AFP82" s="718"/>
      <c r="AFQ82" s="718"/>
      <c r="AFR82" s="718"/>
      <c r="AFS82" s="718"/>
      <c r="AFT82" s="718"/>
      <c r="AFU82" s="718"/>
      <c r="AFV82" s="718"/>
      <c r="AFW82" s="718"/>
      <c r="AFX82" s="718"/>
      <c r="AFY82" s="718"/>
      <c r="AFZ82" s="718"/>
      <c r="AGA82" s="718"/>
      <c r="AGB82" s="718"/>
      <c r="AGC82" s="718"/>
      <c r="AGD82" s="718"/>
      <c r="AGE82" s="718"/>
      <c r="AGF82" s="718"/>
      <c r="AGG82" s="718"/>
      <c r="AGH82" s="718"/>
      <c r="AGI82" s="718"/>
      <c r="AGJ82" s="718"/>
      <c r="AGK82" s="718"/>
      <c r="AGL82" s="718"/>
      <c r="AGM82" s="718"/>
      <c r="AGN82" s="718"/>
      <c r="AGO82" s="718"/>
      <c r="AGP82" s="718"/>
      <c r="AGQ82" s="718"/>
      <c r="AGR82" s="718"/>
      <c r="AGS82" s="718"/>
      <c r="AGT82" s="718"/>
      <c r="AGU82" s="718"/>
      <c r="AGV82" s="718"/>
      <c r="AGW82" s="718"/>
      <c r="AGX82" s="718"/>
      <c r="AGY82" s="718"/>
      <c r="AGZ82" s="718"/>
      <c r="AHA82" s="718"/>
      <c r="AHB82" s="718"/>
      <c r="AHC82" s="718"/>
      <c r="AHD82" s="718"/>
      <c r="AHE82" s="718"/>
      <c r="AHF82" s="718"/>
      <c r="AHG82" s="718"/>
      <c r="AHH82" s="718"/>
      <c r="AHI82" s="718"/>
      <c r="AHJ82" s="718"/>
      <c r="AHK82" s="718"/>
      <c r="AHL82" s="718"/>
      <c r="AHM82" s="718"/>
      <c r="AHN82" s="718"/>
      <c r="AHO82" s="718"/>
      <c r="AHP82" s="718"/>
      <c r="AHQ82" s="718"/>
      <c r="AHR82" s="718"/>
      <c r="AHS82" s="718"/>
      <c r="AHT82" s="718"/>
      <c r="AHU82" s="718"/>
      <c r="AHV82" s="718"/>
      <c r="AHW82" s="718"/>
      <c r="AHX82" s="718"/>
      <c r="AHY82" s="718"/>
      <c r="AHZ82" s="718"/>
      <c r="AIA82" s="718"/>
      <c r="AIB82" s="718"/>
      <c r="AIC82" s="718"/>
      <c r="AID82" s="718"/>
      <c r="AIE82" s="718"/>
      <c r="AIF82" s="718"/>
      <c r="AIG82" s="718"/>
      <c r="AIH82" s="718"/>
      <c r="AII82" s="718"/>
      <c r="AIJ82" s="718"/>
      <c r="AIK82" s="718"/>
      <c r="AIL82" s="718"/>
      <c r="AIM82" s="718"/>
      <c r="AIN82" s="718"/>
      <c r="AIO82" s="718"/>
      <c r="AIP82" s="718"/>
      <c r="AIQ82" s="718"/>
      <c r="AIR82" s="718"/>
      <c r="AIS82" s="718"/>
      <c r="AIT82" s="718"/>
      <c r="AIU82" s="718"/>
      <c r="AIV82" s="718"/>
      <c r="AIW82" s="718"/>
      <c r="AIX82" s="718"/>
      <c r="AIY82" s="718"/>
      <c r="AIZ82" s="718"/>
      <c r="AJA82" s="718"/>
      <c r="AJB82" s="718"/>
      <c r="AJC82" s="718"/>
      <c r="AJD82" s="718"/>
      <c r="AJE82" s="718"/>
      <c r="AJF82" s="718"/>
      <c r="AJG82" s="718"/>
      <c r="AJH82" s="718"/>
      <c r="AJI82" s="718"/>
      <c r="AJJ82" s="718"/>
      <c r="AJK82" s="718"/>
      <c r="AJL82" s="718"/>
      <c r="AJM82" s="718"/>
      <c r="AJN82" s="718"/>
      <c r="AJO82" s="718"/>
      <c r="AJP82" s="718"/>
      <c r="AJQ82" s="718"/>
      <c r="AJR82" s="718"/>
      <c r="AJS82" s="718"/>
      <c r="AJT82" s="718"/>
      <c r="AJU82" s="718"/>
      <c r="AJV82" s="718"/>
      <c r="AJW82" s="718"/>
      <c r="AJX82" s="718"/>
      <c r="AJY82" s="718"/>
      <c r="AJZ82" s="718"/>
      <c r="AKA82" s="718"/>
      <c r="AKB82" s="718"/>
      <c r="AKC82" s="718"/>
      <c r="AKD82" s="718"/>
      <c r="AKE82" s="718"/>
      <c r="AKF82" s="718"/>
      <c r="AKG82" s="718"/>
      <c r="AKH82" s="718"/>
      <c r="AKI82" s="718"/>
      <c r="AKJ82" s="718"/>
      <c r="AKK82" s="718"/>
      <c r="AKL82" s="718"/>
      <c r="AKM82" s="718"/>
      <c r="AKN82" s="718"/>
      <c r="AKO82" s="718"/>
      <c r="AKP82" s="718"/>
      <c r="AKQ82" s="718"/>
      <c r="AKR82" s="718"/>
      <c r="AKS82" s="718"/>
      <c r="AKT82" s="718"/>
      <c r="AKU82" s="718"/>
      <c r="AKV82" s="718"/>
      <c r="AKW82" s="718"/>
      <c r="AKX82" s="718"/>
      <c r="AKY82" s="718"/>
      <c r="AKZ82" s="718"/>
      <c r="ALA82" s="718"/>
      <c r="ALB82" s="718"/>
      <c r="ALC82" s="718"/>
      <c r="ALD82" s="718"/>
      <c r="ALE82" s="718"/>
      <c r="ALF82" s="718"/>
      <c r="ALG82" s="718"/>
      <c r="ALH82" s="718"/>
      <c r="ALI82" s="718"/>
      <c r="ALJ82" s="718"/>
      <c r="ALK82" s="718"/>
      <c r="ALL82" s="718"/>
      <c r="ALM82" s="718"/>
      <c r="ALN82" s="718"/>
      <c r="ALO82" s="718"/>
      <c r="ALP82" s="718"/>
      <c r="ALQ82" s="718"/>
      <c r="ALR82" s="718"/>
      <c r="ALS82" s="718"/>
      <c r="ALT82" s="718"/>
      <c r="ALU82" s="718"/>
      <c r="ALV82" s="718"/>
      <c r="ALW82" s="718"/>
      <c r="ALX82" s="718"/>
      <c r="ALY82" s="718"/>
      <c r="ALZ82" s="718"/>
      <c r="AMA82" s="718"/>
      <c r="AMB82" s="718"/>
      <c r="AMC82" s="718"/>
      <c r="AMD82" s="718"/>
      <c r="AME82" s="718"/>
      <c r="AMF82" s="718"/>
      <c r="AMG82" s="718"/>
      <c r="AMH82" s="718"/>
      <c r="AMI82" s="718"/>
      <c r="AMJ82" s="718"/>
    </row>
    <row r="83" spans="1:1024" x14ac:dyDescent="0.2">
      <c r="A83" s="718"/>
      <c r="B83" s="743"/>
      <c r="C83" s="740"/>
      <c r="D83" s="737"/>
      <c r="E83" s="737"/>
      <c r="F83" s="737"/>
      <c r="G83" s="737"/>
      <c r="H83" s="737"/>
      <c r="I83" s="737"/>
      <c r="J83" s="737"/>
      <c r="K83" s="737"/>
      <c r="L83" s="737"/>
      <c r="M83" s="737"/>
      <c r="N83" s="737"/>
      <c r="O83" s="737"/>
      <c r="P83" s="737"/>
      <c r="Q83" s="737"/>
      <c r="R83" s="738"/>
      <c r="S83" s="737"/>
      <c r="T83" s="737"/>
      <c r="U83" s="730" t="s">
        <v>499</v>
      </c>
      <c r="V83" s="724" t="s">
        <v>124</v>
      </c>
      <c r="W83" s="739" t="s">
        <v>493</v>
      </c>
      <c r="X83" s="559"/>
      <c r="Y83" s="559"/>
      <c r="Z83" s="559"/>
      <c r="AA83" s="559"/>
      <c r="AB83" s="559"/>
      <c r="AC83" s="559"/>
      <c r="AD83" s="559"/>
      <c r="AE83" s="559"/>
      <c r="AF83" s="559"/>
      <c r="AG83" s="559"/>
      <c r="AH83" s="559"/>
      <c r="AI83" s="559"/>
      <c r="AJ83" s="559"/>
      <c r="AK83" s="559"/>
      <c r="AL83" s="559"/>
      <c r="AM83" s="559"/>
      <c r="AN83" s="559"/>
      <c r="AO83" s="559"/>
      <c r="AP83" s="559"/>
      <c r="AQ83" s="559"/>
      <c r="AR83" s="559"/>
      <c r="AS83" s="559"/>
      <c r="AT83" s="559"/>
      <c r="AU83" s="559"/>
      <c r="AV83" s="559"/>
      <c r="AW83" s="559"/>
      <c r="AX83" s="559"/>
      <c r="AY83" s="559"/>
      <c r="AZ83" s="559"/>
      <c r="BA83" s="559"/>
      <c r="BB83" s="559"/>
      <c r="BC83" s="559"/>
      <c r="BD83" s="559"/>
      <c r="BE83" s="559"/>
      <c r="BF83" s="559"/>
      <c r="BG83" s="559"/>
      <c r="BH83" s="559"/>
      <c r="BI83" s="559"/>
      <c r="BJ83" s="559"/>
      <c r="BK83" s="559"/>
      <c r="BL83" s="559"/>
      <c r="BM83" s="559"/>
      <c r="BN83" s="559"/>
      <c r="BO83" s="559"/>
      <c r="BP83" s="559"/>
      <c r="BQ83" s="559"/>
      <c r="BR83" s="559"/>
      <c r="BS83" s="559"/>
      <c r="BT83" s="559"/>
      <c r="BU83" s="559"/>
      <c r="BV83" s="559"/>
      <c r="BW83" s="559"/>
      <c r="BX83" s="559"/>
      <c r="BY83" s="559"/>
      <c r="BZ83" s="559"/>
      <c r="CA83" s="559"/>
      <c r="CB83" s="559"/>
      <c r="CC83" s="559"/>
      <c r="CD83" s="559"/>
      <c r="CE83" s="559"/>
      <c r="CF83" s="559"/>
      <c r="CG83" s="559"/>
      <c r="CH83" s="559"/>
      <c r="CI83" s="559"/>
      <c r="CJ83" s="559"/>
      <c r="CK83" s="559"/>
      <c r="CL83" s="559"/>
      <c r="CM83" s="559"/>
      <c r="CN83" s="559"/>
      <c r="CO83" s="559"/>
      <c r="CP83" s="559"/>
      <c r="CQ83" s="559"/>
      <c r="CR83" s="559"/>
      <c r="CS83" s="559"/>
      <c r="CT83" s="559"/>
      <c r="CU83" s="559"/>
      <c r="CV83" s="559"/>
      <c r="CW83" s="559"/>
      <c r="CX83" s="559"/>
      <c r="CY83" s="559"/>
      <c r="CZ83" s="725">
        <v>0</v>
      </c>
      <c r="DA83" s="726">
        <v>0</v>
      </c>
      <c r="DB83" s="726">
        <v>0</v>
      </c>
      <c r="DC83" s="726">
        <v>0</v>
      </c>
      <c r="DD83" s="726">
        <v>0</v>
      </c>
      <c r="DE83" s="726">
        <v>0</v>
      </c>
      <c r="DF83" s="726">
        <v>0</v>
      </c>
      <c r="DG83" s="726">
        <v>0</v>
      </c>
      <c r="DH83" s="726">
        <v>0</v>
      </c>
      <c r="DI83" s="726">
        <v>0</v>
      </c>
      <c r="DJ83" s="726">
        <v>0</v>
      </c>
      <c r="DK83" s="726">
        <v>0</v>
      </c>
      <c r="DL83" s="726">
        <v>0</v>
      </c>
      <c r="DM83" s="726">
        <v>0</v>
      </c>
      <c r="DN83" s="726">
        <v>0</v>
      </c>
      <c r="DO83" s="726">
        <v>0</v>
      </c>
      <c r="DP83" s="726">
        <v>0</v>
      </c>
      <c r="DQ83" s="726">
        <v>0</v>
      </c>
      <c r="DR83" s="726">
        <v>0</v>
      </c>
      <c r="DS83" s="726">
        <v>0</v>
      </c>
      <c r="DT83" s="726">
        <v>0</v>
      </c>
      <c r="DU83" s="726">
        <v>0</v>
      </c>
      <c r="DV83" s="726">
        <v>0</v>
      </c>
      <c r="DW83" s="727">
        <v>0</v>
      </c>
      <c r="DX83" s="584"/>
      <c r="DY83" s="718"/>
      <c r="DZ83" s="718"/>
      <c r="EA83" s="718"/>
      <c r="EB83" s="718"/>
      <c r="EC83" s="718"/>
      <c r="ED83" s="718"/>
      <c r="EE83" s="718"/>
      <c r="EF83" s="718"/>
      <c r="EG83" s="718"/>
      <c r="EH83" s="718"/>
      <c r="EI83" s="718"/>
      <c r="EJ83" s="718"/>
      <c r="EK83" s="718"/>
      <c r="EL83" s="718"/>
      <c r="EM83" s="718"/>
      <c r="EN83" s="718"/>
      <c r="EO83" s="718"/>
      <c r="EP83" s="718"/>
      <c r="EQ83" s="718"/>
      <c r="ER83" s="718"/>
      <c r="ES83" s="718"/>
      <c r="ET83" s="718"/>
      <c r="EU83" s="718"/>
      <c r="EV83" s="718"/>
      <c r="EW83" s="718"/>
      <c r="EX83" s="718"/>
      <c r="EY83" s="718"/>
      <c r="EZ83" s="718"/>
      <c r="FA83" s="718"/>
      <c r="FB83" s="718"/>
      <c r="FC83" s="718"/>
      <c r="FD83" s="718"/>
      <c r="FE83" s="718"/>
      <c r="FF83" s="718"/>
      <c r="FG83" s="718"/>
      <c r="FH83" s="718"/>
      <c r="FI83" s="718"/>
      <c r="FJ83" s="718"/>
      <c r="FK83" s="718"/>
      <c r="FL83" s="718"/>
      <c r="FM83" s="718"/>
      <c r="FN83" s="718"/>
      <c r="FO83" s="718"/>
      <c r="FP83" s="718"/>
      <c r="FQ83" s="718"/>
      <c r="FR83" s="718"/>
      <c r="FS83" s="718"/>
      <c r="FT83" s="718"/>
      <c r="FU83" s="718"/>
      <c r="FV83" s="718"/>
      <c r="FW83" s="718"/>
      <c r="FX83" s="718"/>
      <c r="FY83" s="718"/>
      <c r="FZ83" s="718"/>
      <c r="GA83" s="718"/>
      <c r="GB83" s="718"/>
      <c r="GC83" s="718"/>
      <c r="GD83" s="718"/>
      <c r="GE83" s="718"/>
      <c r="GF83" s="718"/>
      <c r="GG83" s="718"/>
      <c r="GH83" s="718"/>
      <c r="GI83" s="718"/>
      <c r="GJ83" s="718"/>
      <c r="GK83" s="718"/>
      <c r="GL83" s="718"/>
      <c r="GM83" s="718"/>
      <c r="GN83" s="718"/>
      <c r="GO83" s="718"/>
      <c r="GP83" s="718"/>
      <c r="GQ83" s="718"/>
      <c r="GR83" s="718"/>
      <c r="GS83" s="718"/>
      <c r="GT83" s="718"/>
      <c r="GU83" s="718"/>
      <c r="GV83" s="718"/>
      <c r="GW83" s="718"/>
      <c r="GX83" s="718"/>
      <c r="GY83" s="718"/>
      <c r="GZ83" s="718"/>
      <c r="HA83" s="718"/>
      <c r="HB83" s="718"/>
      <c r="HC83" s="718"/>
      <c r="HD83" s="718"/>
      <c r="HE83" s="718"/>
      <c r="HF83" s="718"/>
      <c r="HG83" s="718"/>
      <c r="HH83" s="718"/>
      <c r="HI83" s="718"/>
      <c r="HJ83" s="718"/>
      <c r="HK83" s="718"/>
      <c r="HL83" s="718"/>
      <c r="HM83" s="718"/>
      <c r="HN83" s="718"/>
      <c r="HO83" s="718"/>
      <c r="HP83" s="718"/>
      <c r="HQ83" s="718"/>
      <c r="HR83" s="718"/>
      <c r="HS83" s="718"/>
      <c r="HT83" s="718"/>
      <c r="HU83" s="718"/>
      <c r="HV83" s="718"/>
      <c r="HW83" s="718"/>
      <c r="HX83" s="718"/>
      <c r="HY83" s="718"/>
      <c r="HZ83" s="718"/>
      <c r="IA83" s="718"/>
      <c r="IB83" s="718"/>
      <c r="IC83" s="718"/>
      <c r="ID83" s="718"/>
      <c r="IE83" s="718"/>
      <c r="IF83" s="718"/>
      <c r="IG83" s="718"/>
      <c r="IH83" s="718"/>
      <c r="II83" s="718"/>
      <c r="IJ83" s="718"/>
      <c r="IK83" s="718"/>
      <c r="IL83" s="718"/>
      <c r="IM83" s="718"/>
      <c r="IN83" s="718"/>
      <c r="IO83" s="718"/>
      <c r="IP83" s="718"/>
      <c r="IQ83" s="718"/>
      <c r="IR83" s="718"/>
      <c r="IS83" s="718"/>
      <c r="IT83" s="718"/>
      <c r="IU83" s="718"/>
      <c r="IV83" s="718"/>
      <c r="IW83" s="718"/>
      <c r="IX83" s="718"/>
      <c r="IY83" s="718"/>
      <c r="IZ83" s="718"/>
      <c r="JA83" s="718"/>
      <c r="JB83" s="718"/>
      <c r="JC83" s="718"/>
      <c r="JD83" s="718"/>
      <c r="JE83" s="718"/>
      <c r="JF83" s="718"/>
      <c r="JG83" s="718"/>
      <c r="JH83" s="718"/>
      <c r="JI83" s="718"/>
      <c r="JJ83" s="718"/>
      <c r="JK83" s="718"/>
      <c r="JL83" s="718"/>
      <c r="JM83" s="718"/>
      <c r="JN83" s="718"/>
      <c r="JO83" s="718"/>
      <c r="JP83" s="718"/>
      <c r="JQ83" s="718"/>
      <c r="JR83" s="718"/>
      <c r="JS83" s="718"/>
      <c r="JT83" s="718"/>
      <c r="JU83" s="718"/>
      <c r="JV83" s="718"/>
      <c r="JW83" s="718"/>
      <c r="JX83" s="718"/>
      <c r="JY83" s="718"/>
      <c r="JZ83" s="718"/>
      <c r="KA83" s="718"/>
      <c r="KB83" s="718"/>
      <c r="KC83" s="718"/>
      <c r="KD83" s="718"/>
      <c r="KE83" s="718"/>
      <c r="KF83" s="718"/>
      <c r="KG83" s="718"/>
      <c r="KH83" s="718"/>
      <c r="KI83" s="718"/>
      <c r="KJ83" s="718"/>
      <c r="KK83" s="718"/>
      <c r="KL83" s="718"/>
      <c r="KM83" s="718"/>
      <c r="KN83" s="718"/>
      <c r="KO83" s="718"/>
      <c r="KP83" s="718"/>
      <c r="KQ83" s="718"/>
      <c r="KR83" s="718"/>
      <c r="KS83" s="718"/>
      <c r="KT83" s="718"/>
      <c r="KU83" s="718"/>
      <c r="KV83" s="718"/>
      <c r="KW83" s="718"/>
      <c r="KX83" s="718"/>
      <c r="KY83" s="718"/>
      <c r="KZ83" s="718"/>
      <c r="LA83" s="718"/>
      <c r="LB83" s="718"/>
      <c r="LC83" s="718"/>
      <c r="LD83" s="718"/>
      <c r="LE83" s="718"/>
      <c r="LF83" s="718"/>
      <c r="LG83" s="718"/>
      <c r="LH83" s="718"/>
      <c r="LI83" s="718"/>
      <c r="LJ83" s="718"/>
      <c r="LK83" s="718"/>
      <c r="LL83" s="718"/>
      <c r="LM83" s="718"/>
      <c r="LN83" s="718"/>
      <c r="LO83" s="718"/>
      <c r="LP83" s="718"/>
      <c r="LQ83" s="718"/>
      <c r="LR83" s="718"/>
      <c r="LS83" s="718"/>
      <c r="LT83" s="718"/>
      <c r="LU83" s="718"/>
      <c r="LV83" s="718"/>
      <c r="LW83" s="718"/>
      <c r="LX83" s="718"/>
      <c r="LY83" s="718"/>
      <c r="LZ83" s="718"/>
      <c r="MA83" s="718"/>
      <c r="MB83" s="718"/>
      <c r="MC83" s="718"/>
      <c r="MD83" s="718"/>
      <c r="ME83" s="718"/>
      <c r="MF83" s="718"/>
      <c r="MG83" s="718"/>
      <c r="MH83" s="718"/>
      <c r="MI83" s="718"/>
      <c r="MJ83" s="718"/>
      <c r="MK83" s="718"/>
      <c r="ML83" s="718"/>
      <c r="MM83" s="718"/>
      <c r="MN83" s="718"/>
      <c r="MO83" s="718"/>
      <c r="MP83" s="718"/>
      <c r="MQ83" s="718"/>
      <c r="MR83" s="718"/>
      <c r="MS83" s="718"/>
      <c r="MT83" s="718"/>
      <c r="MU83" s="718"/>
      <c r="MV83" s="718"/>
      <c r="MW83" s="718"/>
      <c r="MX83" s="718"/>
      <c r="MY83" s="718"/>
      <c r="MZ83" s="718"/>
      <c r="NA83" s="718"/>
      <c r="NB83" s="718"/>
      <c r="NC83" s="718"/>
      <c r="ND83" s="718"/>
      <c r="NE83" s="718"/>
      <c r="NF83" s="718"/>
      <c r="NG83" s="718"/>
      <c r="NH83" s="718"/>
      <c r="NI83" s="718"/>
      <c r="NJ83" s="718"/>
      <c r="NK83" s="718"/>
      <c r="NL83" s="718"/>
      <c r="NM83" s="718"/>
      <c r="NN83" s="718"/>
      <c r="NO83" s="718"/>
      <c r="NP83" s="718"/>
      <c r="NQ83" s="718"/>
      <c r="NR83" s="718"/>
      <c r="NS83" s="718"/>
      <c r="NT83" s="718"/>
      <c r="NU83" s="718"/>
      <c r="NV83" s="718"/>
      <c r="NW83" s="718"/>
      <c r="NX83" s="718"/>
      <c r="NY83" s="718"/>
      <c r="NZ83" s="718"/>
      <c r="OA83" s="718"/>
      <c r="OB83" s="718"/>
      <c r="OC83" s="718"/>
      <c r="OD83" s="718"/>
      <c r="OE83" s="718"/>
      <c r="OF83" s="718"/>
      <c r="OG83" s="718"/>
      <c r="OH83" s="718"/>
      <c r="OI83" s="718"/>
      <c r="OJ83" s="718"/>
      <c r="OK83" s="718"/>
      <c r="OL83" s="718"/>
      <c r="OM83" s="718"/>
      <c r="ON83" s="718"/>
      <c r="OO83" s="718"/>
      <c r="OP83" s="718"/>
      <c r="OQ83" s="718"/>
      <c r="OR83" s="718"/>
      <c r="OS83" s="718"/>
      <c r="OT83" s="718"/>
      <c r="OU83" s="718"/>
      <c r="OV83" s="718"/>
      <c r="OW83" s="718"/>
      <c r="OX83" s="718"/>
      <c r="OY83" s="718"/>
      <c r="OZ83" s="718"/>
      <c r="PA83" s="718"/>
      <c r="PB83" s="718"/>
      <c r="PC83" s="718"/>
      <c r="PD83" s="718"/>
      <c r="PE83" s="718"/>
      <c r="PF83" s="718"/>
      <c r="PG83" s="718"/>
      <c r="PH83" s="718"/>
      <c r="PI83" s="718"/>
      <c r="PJ83" s="718"/>
      <c r="PK83" s="718"/>
      <c r="PL83" s="718"/>
      <c r="PM83" s="718"/>
      <c r="PN83" s="718"/>
      <c r="PO83" s="718"/>
      <c r="PP83" s="718"/>
      <c r="PQ83" s="718"/>
      <c r="PR83" s="718"/>
      <c r="PS83" s="718"/>
      <c r="PT83" s="718"/>
      <c r="PU83" s="718"/>
      <c r="PV83" s="718"/>
      <c r="PW83" s="718"/>
      <c r="PX83" s="718"/>
      <c r="PY83" s="718"/>
      <c r="PZ83" s="718"/>
      <c r="QA83" s="718"/>
      <c r="QB83" s="718"/>
      <c r="QC83" s="718"/>
      <c r="QD83" s="718"/>
      <c r="QE83" s="718"/>
      <c r="QF83" s="718"/>
      <c r="QG83" s="718"/>
      <c r="QH83" s="718"/>
      <c r="QI83" s="718"/>
      <c r="QJ83" s="718"/>
      <c r="QK83" s="718"/>
      <c r="QL83" s="718"/>
      <c r="QM83" s="718"/>
      <c r="QN83" s="718"/>
      <c r="QO83" s="718"/>
      <c r="QP83" s="718"/>
      <c r="QQ83" s="718"/>
      <c r="QR83" s="718"/>
      <c r="QS83" s="718"/>
      <c r="QT83" s="718"/>
      <c r="QU83" s="718"/>
      <c r="QV83" s="718"/>
      <c r="QW83" s="718"/>
      <c r="QX83" s="718"/>
      <c r="QY83" s="718"/>
      <c r="QZ83" s="718"/>
      <c r="RA83" s="718"/>
      <c r="RB83" s="718"/>
      <c r="RC83" s="718"/>
      <c r="RD83" s="718"/>
      <c r="RE83" s="718"/>
      <c r="RF83" s="718"/>
      <c r="RG83" s="718"/>
      <c r="RH83" s="718"/>
      <c r="RI83" s="718"/>
      <c r="RJ83" s="718"/>
      <c r="RK83" s="718"/>
      <c r="RL83" s="718"/>
      <c r="RM83" s="718"/>
      <c r="RN83" s="718"/>
      <c r="RO83" s="718"/>
      <c r="RP83" s="718"/>
      <c r="RQ83" s="718"/>
      <c r="RR83" s="718"/>
      <c r="RS83" s="718"/>
      <c r="RT83" s="718"/>
      <c r="RU83" s="718"/>
      <c r="RV83" s="718"/>
      <c r="RW83" s="718"/>
      <c r="RX83" s="718"/>
      <c r="RY83" s="718"/>
      <c r="RZ83" s="718"/>
      <c r="SA83" s="718"/>
      <c r="SB83" s="718"/>
      <c r="SC83" s="718"/>
      <c r="SD83" s="718"/>
      <c r="SE83" s="718"/>
      <c r="SF83" s="718"/>
      <c r="SG83" s="718"/>
      <c r="SH83" s="718"/>
      <c r="SI83" s="718"/>
      <c r="SJ83" s="718"/>
      <c r="SK83" s="718"/>
      <c r="SL83" s="718"/>
      <c r="SM83" s="718"/>
      <c r="SN83" s="718"/>
      <c r="SO83" s="718"/>
      <c r="SP83" s="718"/>
      <c r="SQ83" s="718"/>
      <c r="SR83" s="718"/>
      <c r="SS83" s="718"/>
      <c r="ST83" s="718"/>
      <c r="SU83" s="718"/>
      <c r="SV83" s="718"/>
      <c r="SW83" s="718"/>
      <c r="SX83" s="718"/>
      <c r="SY83" s="718"/>
      <c r="SZ83" s="718"/>
      <c r="TA83" s="718"/>
      <c r="TB83" s="718"/>
      <c r="TC83" s="718"/>
      <c r="TD83" s="718"/>
      <c r="TE83" s="718"/>
      <c r="TF83" s="718"/>
      <c r="TG83" s="718"/>
      <c r="TH83" s="718"/>
      <c r="TI83" s="718"/>
      <c r="TJ83" s="718"/>
      <c r="TK83" s="718"/>
      <c r="TL83" s="718"/>
      <c r="TM83" s="718"/>
      <c r="TN83" s="718"/>
      <c r="TO83" s="718"/>
      <c r="TP83" s="718"/>
      <c r="TQ83" s="718"/>
      <c r="TR83" s="718"/>
      <c r="TS83" s="718"/>
      <c r="TT83" s="718"/>
      <c r="TU83" s="718"/>
      <c r="TV83" s="718"/>
      <c r="TW83" s="718"/>
      <c r="TX83" s="718"/>
      <c r="TY83" s="718"/>
      <c r="TZ83" s="718"/>
      <c r="UA83" s="718"/>
      <c r="UB83" s="718"/>
      <c r="UC83" s="718"/>
      <c r="UD83" s="718"/>
      <c r="UE83" s="718"/>
      <c r="UF83" s="718"/>
      <c r="UG83" s="718"/>
      <c r="UH83" s="718"/>
      <c r="UI83" s="718"/>
      <c r="UJ83" s="718"/>
      <c r="UK83" s="718"/>
      <c r="UL83" s="718"/>
      <c r="UM83" s="718"/>
      <c r="UN83" s="718"/>
      <c r="UO83" s="718"/>
      <c r="UP83" s="718"/>
      <c r="UQ83" s="718"/>
      <c r="UR83" s="718"/>
      <c r="US83" s="718"/>
      <c r="UT83" s="718"/>
      <c r="UU83" s="718"/>
      <c r="UV83" s="718"/>
      <c r="UW83" s="718"/>
      <c r="UX83" s="718"/>
      <c r="UY83" s="718"/>
      <c r="UZ83" s="718"/>
      <c r="VA83" s="718"/>
      <c r="VB83" s="718"/>
      <c r="VC83" s="718"/>
      <c r="VD83" s="718"/>
      <c r="VE83" s="718"/>
      <c r="VF83" s="718"/>
      <c r="VG83" s="718"/>
      <c r="VH83" s="718"/>
      <c r="VI83" s="718"/>
      <c r="VJ83" s="718"/>
      <c r="VK83" s="718"/>
      <c r="VL83" s="718"/>
      <c r="VM83" s="718"/>
      <c r="VN83" s="718"/>
      <c r="VO83" s="718"/>
      <c r="VP83" s="718"/>
      <c r="VQ83" s="718"/>
      <c r="VR83" s="718"/>
      <c r="VS83" s="718"/>
      <c r="VT83" s="718"/>
      <c r="VU83" s="718"/>
      <c r="VV83" s="718"/>
      <c r="VW83" s="718"/>
      <c r="VX83" s="718"/>
      <c r="VY83" s="718"/>
      <c r="VZ83" s="718"/>
      <c r="WA83" s="718"/>
      <c r="WB83" s="718"/>
      <c r="WC83" s="718"/>
      <c r="WD83" s="718"/>
      <c r="WE83" s="718"/>
      <c r="WF83" s="718"/>
      <c r="WG83" s="718"/>
      <c r="WH83" s="718"/>
      <c r="WI83" s="718"/>
      <c r="WJ83" s="718"/>
      <c r="WK83" s="718"/>
      <c r="WL83" s="718"/>
      <c r="WM83" s="718"/>
      <c r="WN83" s="718"/>
      <c r="WO83" s="718"/>
      <c r="WP83" s="718"/>
      <c r="WQ83" s="718"/>
      <c r="WR83" s="718"/>
      <c r="WS83" s="718"/>
      <c r="WT83" s="718"/>
      <c r="WU83" s="718"/>
      <c r="WV83" s="718"/>
      <c r="WW83" s="718"/>
      <c r="WX83" s="718"/>
      <c r="WY83" s="718"/>
      <c r="WZ83" s="718"/>
      <c r="XA83" s="718"/>
      <c r="XB83" s="718"/>
      <c r="XC83" s="718"/>
      <c r="XD83" s="718"/>
      <c r="XE83" s="718"/>
      <c r="XF83" s="718"/>
      <c r="XG83" s="718"/>
      <c r="XH83" s="718"/>
      <c r="XI83" s="718"/>
      <c r="XJ83" s="718"/>
      <c r="XK83" s="718"/>
      <c r="XL83" s="718"/>
      <c r="XM83" s="718"/>
      <c r="XN83" s="718"/>
      <c r="XO83" s="718"/>
      <c r="XP83" s="718"/>
      <c r="XQ83" s="718"/>
      <c r="XR83" s="718"/>
      <c r="XS83" s="718"/>
      <c r="XT83" s="718"/>
      <c r="XU83" s="718"/>
      <c r="XV83" s="718"/>
      <c r="XW83" s="718"/>
      <c r="XX83" s="718"/>
      <c r="XY83" s="718"/>
      <c r="XZ83" s="718"/>
      <c r="YA83" s="718"/>
      <c r="YB83" s="718"/>
      <c r="YC83" s="718"/>
      <c r="YD83" s="718"/>
      <c r="YE83" s="718"/>
      <c r="YF83" s="718"/>
      <c r="YG83" s="718"/>
      <c r="YH83" s="718"/>
      <c r="YI83" s="718"/>
      <c r="YJ83" s="718"/>
      <c r="YK83" s="718"/>
      <c r="YL83" s="718"/>
      <c r="YM83" s="718"/>
      <c r="YN83" s="718"/>
      <c r="YO83" s="718"/>
      <c r="YP83" s="718"/>
      <c r="YQ83" s="718"/>
      <c r="YR83" s="718"/>
      <c r="YS83" s="718"/>
      <c r="YT83" s="718"/>
      <c r="YU83" s="718"/>
      <c r="YV83" s="718"/>
      <c r="YW83" s="718"/>
      <c r="YX83" s="718"/>
      <c r="YY83" s="718"/>
      <c r="YZ83" s="718"/>
      <c r="ZA83" s="718"/>
      <c r="ZB83" s="718"/>
      <c r="ZC83" s="718"/>
      <c r="ZD83" s="718"/>
      <c r="ZE83" s="718"/>
      <c r="ZF83" s="718"/>
      <c r="ZG83" s="718"/>
      <c r="ZH83" s="718"/>
      <c r="ZI83" s="718"/>
      <c r="ZJ83" s="718"/>
      <c r="ZK83" s="718"/>
      <c r="ZL83" s="718"/>
      <c r="ZM83" s="718"/>
      <c r="ZN83" s="718"/>
      <c r="ZO83" s="718"/>
      <c r="ZP83" s="718"/>
      <c r="ZQ83" s="718"/>
      <c r="ZR83" s="718"/>
      <c r="ZS83" s="718"/>
      <c r="ZT83" s="718"/>
      <c r="ZU83" s="718"/>
      <c r="ZV83" s="718"/>
      <c r="ZW83" s="718"/>
      <c r="ZX83" s="718"/>
      <c r="ZY83" s="718"/>
      <c r="ZZ83" s="718"/>
      <c r="AAA83" s="718"/>
      <c r="AAB83" s="718"/>
      <c r="AAC83" s="718"/>
      <c r="AAD83" s="718"/>
      <c r="AAE83" s="718"/>
      <c r="AAF83" s="718"/>
      <c r="AAG83" s="718"/>
      <c r="AAH83" s="718"/>
      <c r="AAI83" s="718"/>
      <c r="AAJ83" s="718"/>
      <c r="AAK83" s="718"/>
      <c r="AAL83" s="718"/>
      <c r="AAM83" s="718"/>
      <c r="AAN83" s="718"/>
      <c r="AAO83" s="718"/>
      <c r="AAP83" s="718"/>
      <c r="AAQ83" s="718"/>
      <c r="AAR83" s="718"/>
      <c r="AAS83" s="718"/>
      <c r="AAT83" s="718"/>
      <c r="AAU83" s="718"/>
      <c r="AAV83" s="718"/>
      <c r="AAW83" s="718"/>
      <c r="AAX83" s="718"/>
      <c r="AAY83" s="718"/>
      <c r="AAZ83" s="718"/>
      <c r="ABA83" s="718"/>
      <c r="ABB83" s="718"/>
      <c r="ABC83" s="718"/>
      <c r="ABD83" s="718"/>
      <c r="ABE83" s="718"/>
      <c r="ABF83" s="718"/>
      <c r="ABG83" s="718"/>
      <c r="ABH83" s="718"/>
      <c r="ABI83" s="718"/>
      <c r="ABJ83" s="718"/>
      <c r="ABK83" s="718"/>
      <c r="ABL83" s="718"/>
      <c r="ABM83" s="718"/>
      <c r="ABN83" s="718"/>
      <c r="ABO83" s="718"/>
      <c r="ABP83" s="718"/>
      <c r="ABQ83" s="718"/>
      <c r="ABR83" s="718"/>
      <c r="ABS83" s="718"/>
      <c r="ABT83" s="718"/>
      <c r="ABU83" s="718"/>
      <c r="ABV83" s="718"/>
      <c r="ABW83" s="718"/>
      <c r="ABX83" s="718"/>
      <c r="ABY83" s="718"/>
      <c r="ABZ83" s="718"/>
      <c r="ACA83" s="718"/>
      <c r="ACB83" s="718"/>
      <c r="ACC83" s="718"/>
      <c r="ACD83" s="718"/>
      <c r="ACE83" s="718"/>
      <c r="ACF83" s="718"/>
      <c r="ACG83" s="718"/>
      <c r="ACH83" s="718"/>
      <c r="ACI83" s="718"/>
      <c r="ACJ83" s="718"/>
      <c r="ACK83" s="718"/>
      <c r="ACL83" s="718"/>
      <c r="ACM83" s="718"/>
      <c r="ACN83" s="718"/>
      <c r="ACO83" s="718"/>
      <c r="ACP83" s="718"/>
      <c r="ACQ83" s="718"/>
      <c r="ACR83" s="718"/>
      <c r="ACS83" s="718"/>
      <c r="ACT83" s="718"/>
      <c r="ACU83" s="718"/>
      <c r="ACV83" s="718"/>
      <c r="ACW83" s="718"/>
      <c r="ACX83" s="718"/>
      <c r="ACY83" s="718"/>
      <c r="ACZ83" s="718"/>
      <c r="ADA83" s="718"/>
      <c r="ADB83" s="718"/>
      <c r="ADC83" s="718"/>
      <c r="ADD83" s="718"/>
      <c r="ADE83" s="718"/>
      <c r="ADF83" s="718"/>
      <c r="ADG83" s="718"/>
      <c r="ADH83" s="718"/>
      <c r="ADI83" s="718"/>
      <c r="ADJ83" s="718"/>
      <c r="ADK83" s="718"/>
      <c r="ADL83" s="718"/>
      <c r="ADM83" s="718"/>
      <c r="ADN83" s="718"/>
      <c r="ADO83" s="718"/>
      <c r="ADP83" s="718"/>
      <c r="ADQ83" s="718"/>
      <c r="ADR83" s="718"/>
      <c r="ADS83" s="718"/>
      <c r="ADT83" s="718"/>
      <c r="ADU83" s="718"/>
      <c r="ADV83" s="718"/>
      <c r="ADW83" s="718"/>
      <c r="ADX83" s="718"/>
      <c r="ADY83" s="718"/>
      <c r="ADZ83" s="718"/>
      <c r="AEA83" s="718"/>
      <c r="AEB83" s="718"/>
      <c r="AEC83" s="718"/>
      <c r="AED83" s="718"/>
      <c r="AEE83" s="718"/>
      <c r="AEF83" s="718"/>
      <c r="AEG83" s="718"/>
      <c r="AEH83" s="718"/>
      <c r="AEI83" s="718"/>
      <c r="AEJ83" s="718"/>
      <c r="AEK83" s="718"/>
      <c r="AEL83" s="718"/>
      <c r="AEM83" s="718"/>
      <c r="AEN83" s="718"/>
      <c r="AEO83" s="718"/>
      <c r="AEP83" s="718"/>
      <c r="AEQ83" s="718"/>
      <c r="AER83" s="718"/>
      <c r="AES83" s="718"/>
      <c r="AET83" s="718"/>
      <c r="AEU83" s="718"/>
      <c r="AEV83" s="718"/>
      <c r="AEW83" s="718"/>
      <c r="AEX83" s="718"/>
      <c r="AEY83" s="718"/>
      <c r="AEZ83" s="718"/>
      <c r="AFA83" s="718"/>
      <c r="AFB83" s="718"/>
      <c r="AFC83" s="718"/>
      <c r="AFD83" s="718"/>
      <c r="AFE83" s="718"/>
      <c r="AFF83" s="718"/>
      <c r="AFG83" s="718"/>
      <c r="AFH83" s="718"/>
      <c r="AFI83" s="718"/>
      <c r="AFJ83" s="718"/>
      <c r="AFK83" s="718"/>
      <c r="AFL83" s="718"/>
      <c r="AFM83" s="718"/>
      <c r="AFN83" s="718"/>
      <c r="AFO83" s="718"/>
      <c r="AFP83" s="718"/>
      <c r="AFQ83" s="718"/>
      <c r="AFR83" s="718"/>
      <c r="AFS83" s="718"/>
      <c r="AFT83" s="718"/>
      <c r="AFU83" s="718"/>
      <c r="AFV83" s="718"/>
      <c r="AFW83" s="718"/>
      <c r="AFX83" s="718"/>
      <c r="AFY83" s="718"/>
      <c r="AFZ83" s="718"/>
      <c r="AGA83" s="718"/>
      <c r="AGB83" s="718"/>
      <c r="AGC83" s="718"/>
      <c r="AGD83" s="718"/>
      <c r="AGE83" s="718"/>
      <c r="AGF83" s="718"/>
      <c r="AGG83" s="718"/>
      <c r="AGH83" s="718"/>
      <c r="AGI83" s="718"/>
      <c r="AGJ83" s="718"/>
      <c r="AGK83" s="718"/>
      <c r="AGL83" s="718"/>
      <c r="AGM83" s="718"/>
      <c r="AGN83" s="718"/>
      <c r="AGO83" s="718"/>
      <c r="AGP83" s="718"/>
      <c r="AGQ83" s="718"/>
      <c r="AGR83" s="718"/>
      <c r="AGS83" s="718"/>
      <c r="AGT83" s="718"/>
      <c r="AGU83" s="718"/>
      <c r="AGV83" s="718"/>
      <c r="AGW83" s="718"/>
      <c r="AGX83" s="718"/>
      <c r="AGY83" s="718"/>
      <c r="AGZ83" s="718"/>
      <c r="AHA83" s="718"/>
      <c r="AHB83" s="718"/>
      <c r="AHC83" s="718"/>
      <c r="AHD83" s="718"/>
      <c r="AHE83" s="718"/>
      <c r="AHF83" s="718"/>
      <c r="AHG83" s="718"/>
      <c r="AHH83" s="718"/>
      <c r="AHI83" s="718"/>
      <c r="AHJ83" s="718"/>
      <c r="AHK83" s="718"/>
      <c r="AHL83" s="718"/>
      <c r="AHM83" s="718"/>
      <c r="AHN83" s="718"/>
      <c r="AHO83" s="718"/>
      <c r="AHP83" s="718"/>
      <c r="AHQ83" s="718"/>
      <c r="AHR83" s="718"/>
      <c r="AHS83" s="718"/>
      <c r="AHT83" s="718"/>
      <c r="AHU83" s="718"/>
      <c r="AHV83" s="718"/>
      <c r="AHW83" s="718"/>
      <c r="AHX83" s="718"/>
      <c r="AHY83" s="718"/>
      <c r="AHZ83" s="718"/>
      <c r="AIA83" s="718"/>
      <c r="AIB83" s="718"/>
      <c r="AIC83" s="718"/>
      <c r="AID83" s="718"/>
      <c r="AIE83" s="718"/>
      <c r="AIF83" s="718"/>
      <c r="AIG83" s="718"/>
      <c r="AIH83" s="718"/>
      <c r="AII83" s="718"/>
      <c r="AIJ83" s="718"/>
      <c r="AIK83" s="718"/>
      <c r="AIL83" s="718"/>
      <c r="AIM83" s="718"/>
      <c r="AIN83" s="718"/>
      <c r="AIO83" s="718"/>
      <c r="AIP83" s="718"/>
      <c r="AIQ83" s="718"/>
      <c r="AIR83" s="718"/>
      <c r="AIS83" s="718"/>
      <c r="AIT83" s="718"/>
      <c r="AIU83" s="718"/>
      <c r="AIV83" s="718"/>
      <c r="AIW83" s="718"/>
      <c r="AIX83" s="718"/>
      <c r="AIY83" s="718"/>
      <c r="AIZ83" s="718"/>
      <c r="AJA83" s="718"/>
      <c r="AJB83" s="718"/>
      <c r="AJC83" s="718"/>
      <c r="AJD83" s="718"/>
      <c r="AJE83" s="718"/>
      <c r="AJF83" s="718"/>
      <c r="AJG83" s="718"/>
      <c r="AJH83" s="718"/>
      <c r="AJI83" s="718"/>
      <c r="AJJ83" s="718"/>
      <c r="AJK83" s="718"/>
      <c r="AJL83" s="718"/>
      <c r="AJM83" s="718"/>
      <c r="AJN83" s="718"/>
      <c r="AJO83" s="718"/>
      <c r="AJP83" s="718"/>
      <c r="AJQ83" s="718"/>
      <c r="AJR83" s="718"/>
      <c r="AJS83" s="718"/>
      <c r="AJT83" s="718"/>
      <c r="AJU83" s="718"/>
      <c r="AJV83" s="718"/>
      <c r="AJW83" s="718"/>
      <c r="AJX83" s="718"/>
      <c r="AJY83" s="718"/>
      <c r="AJZ83" s="718"/>
      <c r="AKA83" s="718"/>
      <c r="AKB83" s="718"/>
      <c r="AKC83" s="718"/>
      <c r="AKD83" s="718"/>
      <c r="AKE83" s="718"/>
      <c r="AKF83" s="718"/>
      <c r="AKG83" s="718"/>
      <c r="AKH83" s="718"/>
      <c r="AKI83" s="718"/>
      <c r="AKJ83" s="718"/>
      <c r="AKK83" s="718"/>
      <c r="AKL83" s="718"/>
      <c r="AKM83" s="718"/>
      <c r="AKN83" s="718"/>
      <c r="AKO83" s="718"/>
      <c r="AKP83" s="718"/>
      <c r="AKQ83" s="718"/>
      <c r="AKR83" s="718"/>
      <c r="AKS83" s="718"/>
      <c r="AKT83" s="718"/>
      <c r="AKU83" s="718"/>
      <c r="AKV83" s="718"/>
      <c r="AKW83" s="718"/>
      <c r="AKX83" s="718"/>
      <c r="AKY83" s="718"/>
      <c r="AKZ83" s="718"/>
      <c r="ALA83" s="718"/>
      <c r="ALB83" s="718"/>
      <c r="ALC83" s="718"/>
      <c r="ALD83" s="718"/>
      <c r="ALE83" s="718"/>
      <c r="ALF83" s="718"/>
      <c r="ALG83" s="718"/>
      <c r="ALH83" s="718"/>
      <c r="ALI83" s="718"/>
      <c r="ALJ83" s="718"/>
      <c r="ALK83" s="718"/>
      <c r="ALL83" s="718"/>
      <c r="ALM83" s="718"/>
      <c r="ALN83" s="718"/>
      <c r="ALO83" s="718"/>
      <c r="ALP83" s="718"/>
      <c r="ALQ83" s="718"/>
      <c r="ALR83" s="718"/>
      <c r="ALS83" s="718"/>
      <c r="ALT83" s="718"/>
      <c r="ALU83" s="718"/>
      <c r="ALV83" s="718"/>
      <c r="ALW83" s="718"/>
      <c r="ALX83" s="718"/>
      <c r="ALY83" s="718"/>
      <c r="ALZ83" s="718"/>
      <c r="AMA83" s="718"/>
      <c r="AMB83" s="718"/>
      <c r="AMC83" s="718"/>
      <c r="AMD83" s="718"/>
      <c r="AME83" s="718"/>
      <c r="AMF83" s="718"/>
      <c r="AMG83" s="718"/>
      <c r="AMH83" s="718"/>
      <c r="AMI83" s="718"/>
      <c r="AMJ83" s="718"/>
    </row>
    <row r="84" spans="1:1024" x14ac:dyDescent="0.2">
      <c r="A84" s="718"/>
      <c r="B84" s="743"/>
      <c r="C84" s="740"/>
      <c r="D84" s="737"/>
      <c r="E84" s="737"/>
      <c r="F84" s="737"/>
      <c r="G84" s="737"/>
      <c r="H84" s="737"/>
      <c r="I84" s="737"/>
      <c r="J84" s="737"/>
      <c r="K84" s="737"/>
      <c r="L84" s="737"/>
      <c r="M84" s="737"/>
      <c r="N84" s="737"/>
      <c r="O84" s="737"/>
      <c r="P84" s="737"/>
      <c r="Q84" s="737"/>
      <c r="R84" s="738"/>
      <c r="S84" s="737"/>
      <c r="T84" s="737"/>
      <c r="U84" s="730" t="s">
        <v>500</v>
      </c>
      <c r="V84" s="724" t="s">
        <v>124</v>
      </c>
      <c r="W84" s="739" t="s">
        <v>493</v>
      </c>
      <c r="X84" s="559">
        <v>1.4539941136847998</v>
      </c>
      <c r="Y84" s="559">
        <v>1.4539941136847998</v>
      </c>
      <c r="Z84" s="559">
        <v>1.4539941136847998</v>
      </c>
      <c r="AA84" s="559">
        <v>1.4539941136847998</v>
      </c>
      <c r="AB84" s="559">
        <v>1.4539941136847998</v>
      </c>
      <c r="AC84" s="559">
        <v>1.3077555245775998</v>
      </c>
      <c r="AD84" s="559">
        <v>1.3077555245775998</v>
      </c>
      <c r="AE84" s="559">
        <v>1.3077555245775998</v>
      </c>
      <c r="AF84" s="559">
        <v>1.3077555245775998</v>
      </c>
      <c r="AG84" s="559">
        <v>1.3077555245775998</v>
      </c>
      <c r="AH84" s="559">
        <v>0.41949826352799996</v>
      </c>
      <c r="AI84" s="559">
        <v>0.41949826352799996</v>
      </c>
      <c r="AJ84" s="559">
        <v>0.41949826352799996</v>
      </c>
      <c r="AK84" s="559">
        <v>0.41949826352799996</v>
      </c>
      <c r="AL84" s="559">
        <v>0.41949826352799996</v>
      </c>
      <c r="AM84" s="559">
        <v>0</v>
      </c>
      <c r="AN84" s="559">
        <v>0</v>
      </c>
      <c r="AO84" s="559">
        <v>0</v>
      </c>
      <c r="AP84" s="559">
        <v>0</v>
      </c>
      <c r="AQ84" s="559">
        <v>0</v>
      </c>
      <c r="AR84" s="559">
        <v>0</v>
      </c>
      <c r="AS84" s="559">
        <v>0</v>
      </c>
      <c r="AT84" s="559">
        <v>0</v>
      </c>
      <c r="AU84" s="559">
        <v>0</v>
      </c>
      <c r="AV84" s="559">
        <v>0</v>
      </c>
      <c r="AW84" s="559">
        <v>0</v>
      </c>
      <c r="AX84" s="559">
        <v>0</v>
      </c>
      <c r="AY84" s="559">
        <v>0</v>
      </c>
      <c r="AZ84" s="559">
        <v>0</v>
      </c>
      <c r="BA84" s="559">
        <v>0</v>
      </c>
      <c r="BB84" s="559">
        <v>0</v>
      </c>
      <c r="BC84" s="559">
        <v>0</v>
      </c>
      <c r="BD84" s="559">
        <v>0</v>
      </c>
      <c r="BE84" s="559">
        <v>0</v>
      </c>
      <c r="BF84" s="559">
        <v>0</v>
      </c>
      <c r="BG84" s="559">
        <v>0</v>
      </c>
      <c r="BH84" s="559">
        <v>0</v>
      </c>
      <c r="BI84" s="559">
        <v>0</v>
      </c>
      <c r="BJ84" s="559">
        <v>0</v>
      </c>
      <c r="BK84" s="559">
        <v>0</v>
      </c>
      <c r="BL84" s="559">
        <v>0</v>
      </c>
      <c r="BM84" s="559">
        <v>0</v>
      </c>
      <c r="BN84" s="559">
        <v>0</v>
      </c>
      <c r="BO84" s="559">
        <v>0</v>
      </c>
      <c r="BP84" s="559">
        <v>0</v>
      </c>
      <c r="BQ84" s="559">
        <v>0</v>
      </c>
      <c r="BR84" s="559">
        <v>0</v>
      </c>
      <c r="BS84" s="559">
        <v>0</v>
      </c>
      <c r="BT84" s="559">
        <v>0</v>
      </c>
      <c r="BU84" s="559">
        <v>0</v>
      </c>
      <c r="BV84" s="559">
        <v>0</v>
      </c>
      <c r="BW84" s="559">
        <v>0</v>
      </c>
      <c r="BX84" s="559">
        <v>0</v>
      </c>
      <c r="BY84" s="559">
        <v>0</v>
      </c>
      <c r="BZ84" s="559">
        <v>0</v>
      </c>
      <c r="CA84" s="559">
        <v>0</v>
      </c>
      <c r="CB84" s="559">
        <v>0</v>
      </c>
      <c r="CC84" s="559">
        <v>0</v>
      </c>
      <c r="CD84" s="559">
        <v>0</v>
      </c>
      <c r="CE84" s="559">
        <v>0</v>
      </c>
      <c r="CF84" s="559">
        <v>0</v>
      </c>
      <c r="CG84" s="559">
        <v>0</v>
      </c>
      <c r="CH84" s="559">
        <v>0</v>
      </c>
      <c r="CI84" s="559">
        <v>0</v>
      </c>
      <c r="CJ84" s="559">
        <v>0</v>
      </c>
      <c r="CK84" s="559">
        <v>0</v>
      </c>
      <c r="CL84" s="559">
        <v>0</v>
      </c>
      <c r="CM84" s="559">
        <v>0</v>
      </c>
      <c r="CN84" s="559">
        <v>0</v>
      </c>
      <c r="CO84" s="559">
        <v>0</v>
      </c>
      <c r="CP84" s="559">
        <v>0</v>
      </c>
      <c r="CQ84" s="559">
        <v>0</v>
      </c>
      <c r="CR84" s="559">
        <v>0</v>
      </c>
      <c r="CS84" s="559">
        <v>0</v>
      </c>
      <c r="CT84" s="559">
        <v>0</v>
      </c>
      <c r="CU84" s="559">
        <v>0</v>
      </c>
      <c r="CV84" s="559">
        <v>0</v>
      </c>
      <c r="CW84" s="559">
        <v>0</v>
      </c>
      <c r="CX84" s="559">
        <v>0</v>
      </c>
      <c r="CY84" s="559">
        <v>0</v>
      </c>
      <c r="CZ84" s="725">
        <v>0</v>
      </c>
      <c r="DA84" s="726">
        <v>0</v>
      </c>
      <c r="DB84" s="726">
        <v>0</v>
      </c>
      <c r="DC84" s="726">
        <v>0</v>
      </c>
      <c r="DD84" s="726">
        <v>0</v>
      </c>
      <c r="DE84" s="726">
        <v>0</v>
      </c>
      <c r="DF84" s="726">
        <v>0</v>
      </c>
      <c r="DG84" s="726">
        <v>0</v>
      </c>
      <c r="DH84" s="726">
        <v>0</v>
      </c>
      <c r="DI84" s="726">
        <v>0</v>
      </c>
      <c r="DJ84" s="726">
        <v>0</v>
      </c>
      <c r="DK84" s="726">
        <v>0</v>
      </c>
      <c r="DL84" s="726">
        <v>0</v>
      </c>
      <c r="DM84" s="726">
        <v>0</v>
      </c>
      <c r="DN84" s="726">
        <v>0</v>
      </c>
      <c r="DO84" s="726">
        <v>0</v>
      </c>
      <c r="DP84" s="726">
        <v>0</v>
      </c>
      <c r="DQ84" s="726">
        <v>0</v>
      </c>
      <c r="DR84" s="726">
        <v>0</v>
      </c>
      <c r="DS84" s="726">
        <v>0</v>
      </c>
      <c r="DT84" s="726">
        <v>0</v>
      </c>
      <c r="DU84" s="726">
        <v>0</v>
      </c>
      <c r="DV84" s="726">
        <v>0</v>
      </c>
      <c r="DW84" s="727">
        <v>0</v>
      </c>
      <c r="DX84" s="584"/>
      <c r="DY84" s="718"/>
      <c r="DZ84" s="718"/>
      <c r="EA84" s="718"/>
      <c r="EB84" s="718"/>
      <c r="EC84" s="718"/>
      <c r="ED84" s="718"/>
      <c r="EE84" s="718"/>
      <c r="EF84" s="718"/>
      <c r="EG84" s="718"/>
      <c r="EH84" s="718"/>
      <c r="EI84" s="718"/>
      <c r="EJ84" s="718"/>
      <c r="EK84" s="718"/>
      <c r="EL84" s="718"/>
      <c r="EM84" s="718"/>
      <c r="EN84" s="718"/>
      <c r="EO84" s="718"/>
      <c r="EP84" s="718"/>
      <c r="EQ84" s="718"/>
      <c r="ER84" s="718"/>
      <c r="ES84" s="718"/>
      <c r="ET84" s="718"/>
      <c r="EU84" s="718"/>
      <c r="EV84" s="718"/>
      <c r="EW84" s="718"/>
      <c r="EX84" s="718"/>
      <c r="EY84" s="718"/>
      <c r="EZ84" s="718"/>
      <c r="FA84" s="718"/>
      <c r="FB84" s="718"/>
      <c r="FC84" s="718"/>
      <c r="FD84" s="718"/>
      <c r="FE84" s="718"/>
      <c r="FF84" s="718"/>
      <c r="FG84" s="718"/>
      <c r="FH84" s="718"/>
      <c r="FI84" s="718"/>
      <c r="FJ84" s="718"/>
      <c r="FK84" s="718"/>
      <c r="FL84" s="718"/>
      <c r="FM84" s="718"/>
      <c r="FN84" s="718"/>
      <c r="FO84" s="718"/>
      <c r="FP84" s="718"/>
      <c r="FQ84" s="718"/>
      <c r="FR84" s="718"/>
      <c r="FS84" s="718"/>
      <c r="FT84" s="718"/>
      <c r="FU84" s="718"/>
      <c r="FV84" s="718"/>
      <c r="FW84" s="718"/>
      <c r="FX84" s="718"/>
      <c r="FY84" s="718"/>
      <c r="FZ84" s="718"/>
      <c r="GA84" s="718"/>
      <c r="GB84" s="718"/>
      <c r="GC84" s="718"/>
      <c r="GD84" s="718"/>
      <c r="GE84" s="718"/>
      <c r="GF84" s="718"/>
      <c r="GG84" s="718"/>
      <c r="GH84" s="718"/>
      <c r="GI84" s="718"/>
      <c r="GJ84" s="718"/>
      <c r="GK84" s="718"/>
      <c r="GL84" s="718"/>
      <c r="GM84" s="718"/>
      <c r="GN84" s="718"/>
      <c r="GO84" s="718"/>
      <c r="GP84" s="718"/>
      <c r="GQ84" s="718"/>
      <c r="GR84" s="718"/>
      <c r="GS84" s="718"/>
      <c r="GT84" s="718"/>
      <c r="GU84" s="718"/>
      <c r="GV84" s="718"/>
      <c r="GW84" s="718"/>
      <c r="GX84" s="718"/>
      <c r="GY84" s="718"/>
      <c r="GZ84" s="718"/>
      <c r="HA84" s="718"/>
      <c r="HB84" s="718"/>
      <c r="HC84" s="718"/>
      <c r="HD84" s="718"/>
      <c r="HE84" s="718"/>
      <c r="HF84" s="718"/>
      <c r="HG84" s="718"/>
      <c r="HH84" s="718"/>
      <c r="HI84" s="718"/>
      <c r="HJ84" s="718"/>
      <c r="HK84" s="718"/>
      <c r="HL84" s="718"/>
      <c r="HM84" s="718"/>
      <c r="HN84" s="718"/>
      <c r="HO84" s="718"/>
      <c r="HP84" s="718"/>
      <c r="HQ84" s="718"/>
      <c r="HR84" s="718"/>
      <c r="HS84" s="718"/>
      <c r="HT84" s="718"/>
      <c r="HU84" s="718"/>
      <c r="HV84" s="718"/>
      <c r="HW84" s="718"/>
      <c r="HX84" s="718"/>
      <c r="HY84" s="718"/>
      <c r="HZ84" s="718"/>
      <c r="IA84" s="718"/>
      <c r="IB84" s="718"/>
      <c r="IC84" s="718"/>
      <c r="ID84" s="718"/>
      <c r="IE84" s="718"/>
      <c r="IF84" s="718"/>
      <c r="IG84" s="718"/>
      <c r="IH84" s="718"/>
      <c r="II84" s="718"/>
      <c r="IJ84" s="718"/>
      <c r="IK84" s="718"/>
      <c r="IL84" s="718"/>
      <c r="IM84" s="718"/>
      <c r="IN84" s="718"/>
      <c r="IO84" s="718"/>
      <c r="IP84" s="718"/>
      <c r="IQ84" s="718"/>
      <c r="IR84" s="718"/>
      <c r="IS84" s="718"/>
      <c r="IT84" s="718"/>
      <c r="IU84" s="718"/>
      <c r="IV84" s="718"/>
      <c r="IW84" s="718"/>
      <c r="IX84" s="718"/>
      <c r="IY84" s="718"/>
      <c r="IZ84" s="718"/>
      <c r="JA84" s="718"/>
      <c r="JB84" s="718"/>
      <c r="JC84" s="718"/>
      <c r="JD84" s="718"/>
      <c r="JE84" s="718"/>
      <c r="JF84" s="718"/>
      <c r="JG84" s="718"/>
      <c r="JH84" s="718"/>
      <c r="JI84" s="718"/>
      <c r="JJ84" s="718"/>
      <c r="JK84" s="718"/>
      <c r="JL84" s="718"/>
      <c r="JM84" s="718"/>
      <c r="JN84" s="718"/>
      <c r="JO84" s="718"/>
      <c r="JP84" s="718"/>
      <c r="JQ84" s="718"/>
      <c r="JR84" s="718"/>
      <c r="JS84" s="718"/>
      <c r="JT84" s="718"/>
      <c r="JU84" s="718"/>
      <c r="JV84" s="718"/>
      <c r="JW84" s="718"/>
      <c r="JX84" s="718"/>
      <c r="JY84" s="718"/>
      <c r="JZ84" s="718"/>
      <c r="KA84" s="718"/>
      <c r="KB84" s="718"/>
      <c r="KC84" s="718"/>
      <c r="KD84" s="718"/>
      <c r="KE84" s="718"/>
      <c r="KF84" s="718"/>
      <c r="KG84" s="718"/>
      <c r="KH84" s="718"/>
      <c r="KI84" s="718"/>
      <c r="KJ84" s="718"/>
      <c r="KK84" s="718"/>
      <c r="KL84" s="718"/>
      <c r="KM84" s="718"/>
      <c r="KN84" s="718"/>
      <c r="KO84" s="718"/>
      <c r="KP84" s="718"/>
      <c r="KQ84" s="718"/>
      <c r="KR84" s="718"/>
      <c r="KS84" s="718"/>
      <c r="KT84" s="718"/>
      <c r="KU84" s="718"/>
      <c r="KV84" s="718"/>
      <c r="KW84" s="718"/>
      <c r="KX84" s="718"/>
      <c r="KY84" s="718"/>
      <c r="KZ84" s="718"/>
      <c r="LA84" s="718"/>
      <c r="LB84" s="718"/>
      <c r="LC84" s="718"/>
      <c r="LD84" s="718"/>
      <c r="LE84" s="718"/>
      <c r="LF84" s="718"/>
      <c r="LG84" s="718"/>
      <c r="LH84" s="718"/>
      <c r="LI84" s="718"/>
      <c r="LJ84" s="718"/>
      <c r="LK84" s="718"/>
      <c r="LL84" s="718"/>
      <c r="LM84" s="718"/>
      <c r="LN84" s="718"/>
      <c r="LO84" s="718"/>
      <c r="LP84" s="718"/>
      <c r="LQ84" s="718"/>
      <c r="LR84" s="718"/>
      <c r="LS84" s="718"/>
      <c r="LT84" s="718"/>
      <c r="LU84" s="718"/>
      <c r="LV84" s="718"/>
      <c r="LW84" s="718"/>
      <c r="LX84" s="718"/>
      <c r="LY84" s="718"/>
      <c r="LZ84" s="718"/>
      <c r="MA84" s="718"/>
      <c r="MB84" s="718"/>
      <c r="MC84" s="718"/>
      <c r="MD84" s="718"/>
      <c r="ME84" s="718"/>
      <c r="MF84" s="718"/>
      <c r="MG84" s="718"/>
      <c r="MH84" s="718"/>
      <c r="MI84" s="718"/>
      <c r="MJ84" s="718"/>
      <c r="MK84" s="718"/>
      <c r="ML84" s="718"/>
      <c r="MM84" s="718"/>
      <c r="MN84" s="718"/>
      <c r="MO84" s="718"/>
      <c r="MP84" s="718"/>
      <c r="MQ84" s="718"/>
      <c r="MR84" s="718"/>
      <c r="MS84" s="718"/>
      <c r="MT84" s="718"/>
      <c r="MU84" s="718"/>
      <c r="MV84" s="718"/>
      <c r="MW84" s="718"/>
      <c r="MX84" s="718"/>
      <c r="MY84" s="718"/>
      <c r="MZ84" s="718"/>
      <c r="NA84" s="718"/>
      <c r="NB84" s="718"/>
      <c r="NC84" s="718"/>
      <c r="ND84" s="718"/>
      <c r="NE84" s="718"/>
      <c r="NF84" s="718"/>
      <c r="NG84" s="718"/>
      <c r="NH84" s="718"/>
      <c r="NI84" s="718"/>
      <c r="NJ84" s="718"/>
      <c r="NK84" s="718"/>
      <c r="NL84" s="718"/>
      <c r="NM84" s="718"/>
      <c r="NN84" s="718"/>
      <c r="NO84" s="718"/>
      <c r="NP84" s="718"/>
      <c r="NQ84" s="718"/>
      <c r="NR84" s="718"/>
      <c r="NS84" s="718"/>
      <c r="NT84" s="718"/>
      <c r="NU84" s="718"/>
      <c r="NV84" s="718"/>
      <c r="NW84" s="718"/>
      <c r="NX84" s="718"/>
      <c r="NY84" s="718"/>
      <c r="NZ84" s="718"/>
      <c r="OA84" s="718"/>
      <c r="OB84" s="718"/>
      <c r="OC84" s="718"/>
      <c r="OD84" s="718"/>
      <c r="OE84" s="718"/>
      <c r="OF84" s="718"/>
      <c r="OG84" s="718"/>
      <c r="OH84" s="718"/>
      <c r="OI84" s="718"/>
      <c r="OJ84" s="718"/>
      <c r="OK84" s="718"/>
      <c r="OL84" s="718"/>
      <c r="OM84" s="718"/>
      <c r="ON84" s="718"/>
      <c r="OO84" s="718"/>
      <c r="OP84" s="718"/>
      <c r="OQ84" s="718"/>
      <c r="OR84" s="718"/>
      <c r="OS84" s="718"/>
      <c r="OT84" s="718"/>
      <c r="OU84" s="718"/>
      <c r="OV84" s="718"/>
      <c r="OW84" s="718"/>
      <c r="OX84" s="718"/>
      <c r="OY84" s="718"/>
      <c r="OZ84" s="718"/>
      <c r="PA84" s="718"/>
      <c r="PB84" s="718"/>
      <c r="PC84" s="718"/>
      <c r="PD84" s="718"/>
      <c r="PE84" s="718"/>
      <c r="PF84" s="718"/>
      <c r="PG84" s="718"/>
      <c r="PH84" s="718"/>
      <c r="PI84" s="718"/>
      <c r="PJ84" s="718"/>
      <c r="PK84" s="718"/>
      <c r="PL84" s="718"/>
      <c r="PM84" s="718"/>
      <c r="PN84" s="718"/>
      <c r="PO84" s="718"/>
      <c r="PP84" s="718"/>
      <c r="PQ84" s="718"/>
      <c r="PR84" s="718"/>
      <c r="PS84" s="718"/>
      <c r="PT84" s="718"/>
      <c r="PU84" s="718"/>
      <c r="PV84" s="718"/>
      <c r="PW84" s="718"/>
      <c r="PX84" s="718"/>
      <c r="PY84" s="718"/>
      <c r="PZ84" s="718"/>
      <c r="QA84" s="718"/>
      <c r="QB84" s="718"/>
      <c r="QC84" s="718"/>
      <c r="QD84" s="718"/>
      <c r="QE84" s="718"/>
      <c r="QF84" s="718"/>
      <c r="QG84" s="718"/>
      <c r="QH84" s="718"/>
      <c r="QI84" s="718"/>
      <c r="QJ84" s="718"/>
      <c r="QK84" s="718"/>
      <c r="QL84" s="718"/>
      <c r="QM84" s="718"/>
      <c r="QN84" s="718"/>
      <c r="QO84" s="718"/>
      <c r="QP84" s="718"/>
      <c r="QQ84" s="718"/>
      <c r="QR84" s="718"/>
      <c r="QS84" s="718"/>
      <c r="QT84" s="718"/>
      <c r="QU84" s="718"/>
      <c r="QV84" s="718"/>
      <c r="QW84" s="718"/>
      <c r="QX84" s="718"/>
      <c r="QY84" s="718"/>
      <c r="QZ84" s="718"/>
      <c r="RA84" s="718"/>
      <c r="RB84" s="718"/>
      <c r="RC84" s="718"/>
      <c r="RD84" s="718"/>
      <c r="RE84" s="718"/>
      <c r="RF84" s="718"/>
      <c r="RG84" s="718"/>
      <c r="RH84" s="718"/>
      <c r="RI84" s="718"/>
      <c r="RJ84" s="718"/>
      <c r="RK84" s="718"/>
      <c r="RL84" s="718"/>
      <c r="RM84" s="718"/>
      <c r="RN84" s="718"/>
      <c r="RO84" s="718"/>
      <c r="RP84" s="718"/>
      <c r="RQ84" s="718"/>
      <c r="RR84" s="718"/>
      <c r="RS84" s="718"/>
      <c r="RT84" s="718"/>
      <c r="RU84" s="718"/>
      <c r="RV84" s="718"/>
      <c r="RW84" s="718"/>
      <c r="RX84" s="718"/>
      <c r="RY84" s="718"/>
      <c r="RZ84" s="718"/>
      <c r="SA84" s="718"/>
      <c r="SB84" s="718"/>
      <c r="SC84" s="718"/>
      <c r="SD84" s="718"/>
      <c r="SE84" s="718"/>
      <c r="SF84" s="718"/>
      <c r="SG84" s="718"/>
      <c r="SH84" s="718"/>
      <c r="SI84" s="718"/>
      <c r="SJ84" s="718"/>
      <c r="SK84" s="718"/>
      <c r="SL84" s="718"/>
      <c r="SM84" s="718"/>
      <c r="SN84" s="718"/>
      <c r="SO84" s="718"/>
      <c r="SP84" s="718"/>
      <c r="SQ84" s="718"/>
      <c r="SR84" s="718"/>
      <c r="SS84" s="718"/>
      <c r="ST84" s="718"/>
      <c r="SU84" s="718"/>
      <c r="SV84" s="718"/>
      <c r="SW84" s="718"/>
      <c r="SX84" s="718"/>
      <c r="SY84" s="718"/>
      <c r="SZ84" s="718"/>
      <c r="TA84" s="718"/>
      <c r="TB84" s="718"/>
      <c r="TC84" s="718"/>
      <c r="TD84" s="718"/>
      <c r="TE84" s="718"/>
      <c r="TF84" s="718"/>
      <c r="TG84" s="718"/>
      <c r="TH84" s="718"/>
      <c r="TI84" s="718"/>
      <c r="TJ84" s="718"/>
      <c r="TK84" s="718"/>
      <c r="TL84" s="718"/>
      <c r="TM84" s="718"/>
      <c r="TN84" s="718"/>
      <c r="TO84" s="718"/>
      <c r="TP84" s="718"/>
      <c r="TQ84" s="718"/>
      <c r="TR84" s="718"/>
      <c r="TS84" s="718"/>
      <c r="TT84" s="718"/>
      <c r="TU84" s="718"/>
      <c r="TV84" s="718"/>
      <c r="TW84" s="718"/>
      <c r="TX84" s="718"/>
      <c r="TY84" s="718"/>
      <c r="TZ84" s="718"/>
      <c r="UA84" s="718"/>
      <c r="UB84" s="718"/>
      <c r="UC84" s="718"/>
      <c r="UD84" s="718"/>
      <c r="UE84" s="718"/>
      <c r="UF84" s="718"/>
      <c r="UG84" s="718"/>
      <c r="UH84" s="718"/>
      <c r="UI84" s="718"/>
      <c r="UJ84" s="718"/>
      <c r="UK84" s="718"/>
      <c r="UL84" s="718"/>
      <c r="UM84" s="718"/>
      <c r="UN84" s="718"/>
      <c r="UO84" s="718"/>
      <c r="UP84" s="718"/>
      <c r="UQ84" s="718"/>
      <c r="UR84" s="718"/>
      <c r="US84" s="718"/>
      <c r="UT84" s="718"/>
      <c r="UU84" s="718"/>
      <c r="UV84" s="718"/>
      <c r="UW84" s="718"/>
      <c r="UX84" s="718"/>
      <c r="UY84" s="718"/>
      <c r="UZ84" s="718"/>
      <c r="VA84" s="718"/>
      <c r="VB84" s="718"/>
      <c r="VC84" s="718"/>
      <c r="VD84" s="718"/>
      <c r="VE84" s="718"/>
      <c r="VF84" s="718"/>
      <c r="VG84" s="718"/>
      <c r="VH84" s="718"/>
      <c r="VI84" s="718"/>
      <c r="VJ84" s="718"/>
      <c r="VK84" s="718"/>
      <c r="VL84" s="718"/>
      <c r="VM84" s="718"/>
      <c r="VN84" s="718"/>
      <c r="VO84" s="718"/>
      <c r="VP84" s="718"/>
      <c r="VQ84" s="718"/>
      <c r="VR84" s="718"/>
      <c r="VS84" s="718"/>
      <c r="VT84" s="718"/>
      <c r="VU84" s="718"/>
      <c r="VV84" s="718"/>
      <c r="VW84" s="718"/>
      <c r="VX84" s="718"/>
      <c r="VY84" s="718"/>
      <c r="VZ84" s="718"/>
      <c r="WA84" s="718"/>
      <c r="WB84" s="718"/>
      <c r="WC84" s="718"/>
      <c r="WD84" s="718"/>
      <c r="WE84" s="718"/>
      <c r="WF84" s="718"/>
      <c r="WG84" s="718"/>
      <c r="WH84" s="718"/>
      <c r="WI84" s="718"/>
      <c r="WJ84" s="718"/>
      <c r="WK84" s="718"/>
      <c r="WL84" s="718"/>
      <c r="WM84" s="718"/>
      <c r="WN84" s="718"/>
      <c r="WO84" s="718"/>
      <c r="WP84" s="718"/>
      <c r="WQ84" s="718"/>
      <c r="WR84" s="718"/>
      <c r="WS84" s="718"/>
      <c r="WT84" s="718"/>
      <c r="WU84" s="718"/>
      <c r="WV84" s="718"/>
      <c r="WW84" s="718"/>
      <c r="WX84" s="718"/>
      <c r="WY84" s="718"/>
      <c r="WZ84" s="718"/>
      <c r="XA84" s="718"/>
      <c r="XB84" s="718"/>
      <c r="XC84" s="718"/>
      <c r="XD84" s="718"/>
      <c r="XE84" s="718"/>
      <c r="XF84" s="718"/>
      <c r="XG84" s="718"/>
      <c r="XH84" s="718"/>
      <c r="XI84" s="718"/>
      <c r="XJ84" s="718"/>
      <c r="XK84" s="718"/>
      <c r="XL84" s="718"/>
      <c r="XM84" s="718"/>
      <c r="XN84" s="718"/>
      <c r="XO84" s="718"/>
      <c r="XP84" s="718"/>
      <c r="XQ84" s="718"/>
      <c r="XR84" s="718"/>
      <c r="XS84" s="718"/>
      <c r="XT84" s="718"/>
      <c r="XU84" s="718"/>
      <c r="XV84" s="718"/>
      <c r="XW84" s="718"/>
      <c r="XX84" s="718"/>
      <c r="XY84" s="718"/>
      <c r="XZ84" s="718"/>
      <c r="YA84" s="718"/>
      <c r="YB84" s="718"/>
      <c r="YC84" s="718"/>
      <c r="YD84" s="718"/>
      <c r="YE84" s="718"/>
      <c r="YF84" s="718"/>
      <c r="YG84" s="718"/>
      <c r="YH84" s="718"/>
      <c r="YI84" s="718"/>
      <c r="YJ84" s="718"/>
      <c r="YK84" s="718"/>
      <c r="YL84" s="718"/>
      <c r="YM84" s="718"/>
      <c r="YN84" s="718"/>
      <c r="YO84" s="718"/>
      <c r="YP84" s="718"/>
      <c r="YQ84" s="718"/>
      <c r="YR84" s="718"/>
      <c r="YS84" s="718"/>
      <c r="YT84" s="718"/>
      <c r="YU84" s="718"/>
      <c r="YV84" s="718"/>
      <c r="YW84" s="718"/>
      <c r="YX84" s="718"/>
      <c r="YY84" s="718"/>
      <c r="YZ84" s="718"/>
      <c r="ZA84" s="718"/>
      <c r="ZB84" s="718"/>
      <c r="ZC84" s="718"/>
      <c r="ZD84" s="718"/>
      <c r="ZE84" s="718"/>
      <c r="ZF84" s="718"/>
      <c r="ZG84" s="718"/>
      <c r="ZH84" s="718"/>
      <c r="ZI84" s="718"/>
      <c r="ZJ84" s="718"/>
      <c r="ZK84" s="718"/>
      <c r="ZL84" s="718"/>
      <c r="ZM84" s="718"/>
      <c r="ZN84" s="718"/>
      <c r="ZO84" s="718"/>
      <c r="ZP84" s="718"/>
      <c r="ZQ84" s="718"/>
      <c r="ZR84" s="718"/>
      <c r="ZS84" s="718"/>
      <c r="ZT84" s="718"/>
      <c r="ZU84" s="718"/>
      <c r="ZV84" s="718"/>
      <c r="ZW84" s="718"/>
      <c r="ZX84" s="718"/>
      <c r="ZY84" s="718"/>
      <c r="ZZ84" s="718"/>
      <c r="AAA84" s="718"/>
      <c r="AAB84" s="718"/>
      <c r="AAC84" s="718"/>
      <c r="AAD84" s="718"/>
      <c r="AAE84" s="718"/>
      <c r="AAF84" s="718"/>
      <c r="AAG84" s="718"/>
      <c r="AAH84" s="718"/>
      <c r="AAI84" s="718"/>
      <c r="AAJ84" s="718"/>
      <c r="AAK84" s="718"/>
      <c r="AAL84" s="718"/>
      <c r="AAM84" s="718"/>
      <c r="AAN84" s="718"/>
      <c r="AAO84" s="718"/>
      <c r="AAP84" s="718"/>
      <c r="AAQ84" s="718"/>
      <c r="AAR84" s="718"/>
      <c r="AAS84" s="718"/>
      <c r="AAT84" s="718"/>
      <c r="AAU84" s="718"/>
      <c r="AAV84" s="718"/>
      <c r="AAW84" s="718"/>
      <c r="AAX84" s="718"/>
      <c r="AAY84" s="718"/>
      <c r="AAZ84" s="718"/>
      <c r="ABA84" s="718"/>
      <c r="ABB84" s="718"/>
      <c r="ABC84" s="718"/>
      <c r="ABD84" s="718"/>
      <c r="ABE84" s="718"/>
      <c r="ABF84" s="718"/>
      <c r="ABG84" s="718"/>
      <c r="ABH84" s="718"/>
      <c r="ABI84" s="718"/>
      <c r="ABJ84" s="718"/>
      <c r="ABK84" s="718"/>
      <c r="ABL84" s="718"/>
      <c r="ABM84" s="718"/>
      <c r="ABN84" s="718"/>
      <c r="ABO84" s="718"/>
      <c r="ABP84" s="718"/>
      <c r="ABQ84" s="718"/>
      <c r="ABR84" s="718"/>
      <c r="ABS84" s="718"/>
      <c r="ABT84" s="718"/>
      <c r="ABU84" s="718"/>
      <c r="ABV84" s="718"/>
      <c r="ABW84" s="718"/>
      <c r="ABX84" s="718"/>
      <c r="ABY84" s="718"/>
      <c r="ABZ84" s="718"/>
      <c r="ACA84" s="718"/>
      <c r="ACB84" s="718"/>
      <c r="ACC84" s="718"/>
      <c r="ACD84" s="718"/>
      <c r="ACE84" s="718"/>
      <c r="ACF84" s="718"/>
      <c r="ACG84" s="718"/>
      <c r="ACH84" s="718"/>
      <c r="ACI84" s="718"/>
      <c r="ACJ84" s="718"/>
      <c r="ACK84" s="718"/>
      <c r="ACL84" s="718"/>
      <c r="ACM84" s="718"/>
      <c r="ACN84" s="718"/>
      <c r="ACO84" s="718"/>
      <c r="ACP84" s="718"/>
      <c r="ACQ84" s="718"/>
      <c r="ACR84" s="718"/>
      <c r="ACS84" s="718"/>
      <c r="ACT84" s="718"/>
      <c r="ACU84" s="718"/>
      <c r="ACV84" s="718"/>
      <c r="ACW84" s="718"/>
      <c r="ACX84" s="718"/>
      <c r="ACY84" s="718"/>
      <c r="ACZ84" s="718"/>
      <c r="ADA84" s="718"/>
      <c r="ADB84" s="718"/>
      <c r="ADC84" s="718"/>
      <c r="ADD84" s="718"/>
      <c r="ADE84" s="718"/>
      <c r="ADF84" s="718"/>
      <c r="ADG84" s="718"/>
      <c r="ADH84" s="718"/>
      <c r="ADI84" s="718"/>
      <c r="ADJ84" s="718"/>
      <c r="ADK84" s="718"/>
      <c r="ADL84" s="718"/>
      <c r="ADM84" s="718"/>
      <c r="ADN84" s="718"/>
      <c r="ADO84" s="718"/>
      <c r="ADP84" s="718"/>
      <c r="ADQ84" s="718"/>
      <c r="ADR84" s="718"/>
      <c r="ADS84" s="718"/>
      <c r="ADT84" s="718"/>
      <c r="ADU84" s="718"/>
      <c r="ADV84" s="718"/>
      <c r="ADW84" s="718"/>
      <c r="ADX84" s="718"/>
      <c r="ADY84" s="718"/>
      <c r="ADZ84" s="718"/>
      <c r="AEA84" s="718"/>
      <c r="AEB84" s="718"/>
      <c r="AEC84" s="718"/>
      <c r="AED84" s="718"/>
      <c r="AEE84" s="718"/>
      <c r="AEF84" s="718"/>
      <c r="AEG84" s="718"/>
      <c r="AEH84" s="718"/>
      <c r="AEI84" s="718"/>
      <c r="AEJ84" s="718"/>
      <c r="AEK84" s="718"/>
      <c r="AEL84" s="718"/>
      <c r="AEM84" s="718"/>
      <c r="AEN84" s="718"/>
      <c r="AEO84" s="718"/>
      <c r="AEP84" s="718"/>
      <c r="AEQ84" s="718"/>
      <c r="AER84" s="718"/>
      <c r="AES84" s="718"/>
      <c r="AET84" s="718"/>
      <c r="AEU84" s="718"/>
      <c r="AEV84" s="718"/>
      <c r="AEW84" s="718"/>
      <c r="AEX84" s="718"/>
      <c r="AEY84" s="718"/>
      <c r="AEZ84" s="718"/>
      <c r="AFA84" s="718"/>
      <c r="AFB84" s="718"/>
      <c r="AFC84" s="718"/>
      <c r="AFD84" s="718"/>
      <c r="AFE84" s="718"/>
      <c r="AFF84" s="718"/>
      <c r="AFG84" s="718"/>
      <c r="AFH84" s="718"/>
      <c r="AFI84" s="718"/>
      <c r="AFJ84" s="718"/>
      <c r="AFK84" s="718"/>
      <c r="AFL84" s="718"/>
      <c r="AFM84" s="718"/>
      <c r="AFN84" s="718"/>
      <c r="AFO84" s="718"/>
      <c r="AFP84" s="718"/>
      <c r="AFQ84" s="718"/>
      <c r="AFR84" s="718"/>
      <c r="AFS84" s="718"/>
      <c r="AFT84" s="718"/>
      <c r="AFU84" s="718"/>
      <c r="AFV84" s="718"/>
      <c r="AFW84" s="718"/>
      <c r="AFX84" s="718"/>
      <c r="AFY84" s="718"/>
      <c r="AFZ84" s="718"/>
      <c r="AGA84" s="718"/>
      <c r="AGB84" s="718"/>
      <c r="AGC84" s="718"/>
      <c r="AGD84" s="718"/>
      <c r="AGE84" s="718"/>
      <c r="AGF84" s="718"/>
      <c r="AGG84" s="718"/>
      <c r="AGH84" s="718"/>
      <c r="AGI84" s="718"/>
      <c r="AGJ84" s="718"/>
      <c r="AGK84" s="718"/>
      <c r="AGL84" s="718"/>
      <c r="AGM84" s="718"/>
      <c r="AGN84" s="718"/>
      <c r="AGO84" s="718"/>
      <c r="AGP84" s="718"/>
      <c r="AGQ84" s="718"/>
      <c r="AGR84" s="718"/>
      <c r="AGS84" s="718"/>
      <c r="AGT84" s="718"/>
      <c r="AGU84" s="718"/>
      <c r="AGV84" s="718"/>
      <c r="AGW84" s="718"/>
      <c r="AGX84" s="718"/>
      <c r="AGY84" s="718"/>
      <c r="AGZ84" s="718"/>
      <c r="AHA84" s="718"/>
      <c r="AHB84" s="718"/>
      <c r="AHC84" s="718"/>
      <c r="AHD84" s="718"/>
      <c r="AHE84" s="718"/>
      <c r="AHF84" s="718"/>
      <c r="AHG84" s="718"/>
      <c r="AHH84" s="718"/>
      <c r="AHI84" s="718"/>
      <c r="AHJ84" s="718"/>
      <c r="AHK84" s="718"/>
      <c r="AHL84" s="718"/>
      <c r="AHM84" s="718"/>
      <c r="AHN84" s="718"/>
      <c r="AHO84" s="718"/>
      <c r="AHP84" s="718"/>
      <c r="AHQ84" s="718"/>
      <c r="AHR84" s="718"/>
      <c r="AHS84" s="718"/>
      <c r="AHT84" s="718"/>
      <c r="AHU84" s="718"/>
      <c r="AHV84" s="718"/>
      <c r="AHW84" s="718"/>
      <c r="AHX84" s="718"/>
      <c r="AHY84" s="718"/>
      <c r="AHZ84" s="718"/>
      <c r="AIA84" s="718"/>
      <c r="AIB84" s="718"/>
      <c r="AIC84" s="718"/>
      <c r="AID84" s="718"/>
      <c r="AIE84" s="718"/>
      <c r="AIF84" s="718"/>
      <c r="AIG84" s="718"/>
      <c r="AIH84" s="718"/>
      <c r="AII84" s="718"/>
      <c r="AIJ84" s="718"/>
      <c r="AIK84" s="718"/>
      <c r="AIL84" s="718"/>
      <c r="AIM84" s="718"/>
      <c r="AIN84" s="718"/>
      <c r="AIO84" s="718"/>
      <c r="AIP84" s="718"/>
      <c r="AIQ84" s="718"/>
      <c r="AIR84" s="718"/>
      <c r="AIS84" s="718"/>
      <c r="AIT84" s="718"/>
      <c r="AIU84" s="718"/>
      <c r="AIV84" s="718"/>
      <c r="AIW84" s="718"/>
      <c r="AIX84" s="718"/>
      <c r="AIY84" s="718"/>
      <c r="AIZ84" s="718"/>
      <c r="AJA84" s="718"/>
      <c r="AJB84" s="718"/>
      <c r="AJC84" s="718"/>
      <c r="AJD84" s="718"/>
      <c r="AJE84" s="718"/>
      <c r="AJF84" s="718"/>
      <c r="AJG84" s="718"/>
      <c r="AJH84" s="718"/>
      <c r="AJI84" s="718"/>
      <c r="AJJ84" s="718"/>
      <c r="AJK84" s="718"/>
      <c r="AJL84" s="718"/>
      <c r="AJM84" s="718"/>
      <c r="AJN84" s="718"/>
      <c r="AJO84" s="718"/>
      <c r="AJP84" s="718"/>
      <c r="AJQ84" s="718"/>
      <c r="AJR84" s="718"/>
      <c r="AJS84" s="718"/>
      <c r="AJT84" s="718"/>
      <c r="AJU84" s="718"/>
      <c r="AJV84" s="718"/>
      <c r="AJW84" s="718"/>
      <c r="AJX84" s="718"/>
      <c r="AJY84" s="718"/>
      <c r="AJZ84" s="718"/>
      <c r="AKA84" s="718"/>
      <c r="AKB84" s="718"/>
      <c r="AKC84" s="718"/>
      <c r="AKD84" s="718"/>
      <c r="AKE84" s="718"/>
      <c r="AKF84" s="718"/>
      <c r="AKG84" s="718"/>
      <c r="AKH84" s="718"/>
      <c r="AKI84" s="718"/>
      <c r="AKJ84" s="718"/>
      <c r="AKK84" s="718"/>
      <c r="AKL84" s="718"/>
      <c r="AKM84" s="718"/>
      <c r="AKN84" s="718"/>
      <c r="AKO84" s="718"/>
      <c r="AKP84" s="718"/>
      <c r="AKQ84" s="718"/>
      <c r="AKR84" s="718"/>
      <c r="AKS84" s="718"/>
      <c r="AKT84" s="718"/>
      <c r="AKU84" s="718"/>
      <c r="AKV84" s="718"/>
      <c r="AKW84" s="718"/>
      <c r="AKX84" s="718"/>
      <c r="AKY84" s="718"/>
      <c r="AKZ84" s="718"/>
      <c r="ALA84" s="718"/>
      <c r="ALB84" s="718"/>
      <c r="ALC84" s="718"/>
      <c r="ALD84" s="718"/>
      <c r="ALE84" s="718"/>
      <c r="ALF84" s="718"/>
      <c r="ALG84" s="718"/>
      <c r="ALH84" s="718"/>
      <c r="ALI84" s="718"/>
      <c r="ALJ84" s="718"/>
      <c r="ALK84" s="718"/>
      <c r="ALL84" s="718"/>
      <c r="ALM84" s="718"/>
      <c r="ALN84" s="718"/>
      <c r="ALO84" s="718"/>
      <c r="ALP84" s="718"/>
      <c r="ALQ84" s="718"/>
      <c r="ALR84" s="718"/>
      <c r="ALS84" s="718"/>
      <c r="ALT84" s="718"/>
      <c r="ALU84" s="718"/>
      <c r="ALV84" s="718"/>
      <c r="ALW84" s="718"/>
      <c r="ALX84" s="718"/>
      <c r="ALY84" s="718"/>
      <c r="ALZ84" s="718"/>
      <c r="AMA84" s="718"/>
      <c r="AMB84" s="718"/>
      <c r="AMC84" s="718"/>
      <c r="AMD84" s="718"/>
      <c r="AME84" s="718"/>
      <c r="AMF84" s="718"/>
      <c r="AMG84" s="718"/>
      <c r="AMH84" s="718"/>
      <c r="AMI84" s="718"/>
      <c r="AMJ84" s="718"/>
    </row>
    <row r="85" spans="1:1024" x14ac:dyDescent="0.2">
      <c r="A85" s="718"/>
      <c r="B85" s="743"/>
      <c r="C85" s="740"/>
      <c r="D85" s="737"/>
      <c r="E85" s="737"/>
      <c r="F85" s="737"/>
      <c r="G85" s="737"/>
      <c r="H85" s="737"/>
      <c r="I85" s="737"/>
      <c r="J85" s="737"/>
      <c r="K85" s="737"/>
      <c r="L85" s="737"/>
      <c r="M85" s="737"/>
      <c r="N85" s="737"/>
      <c r="O85" s="737"/>
      <c r="P85" s="737"/>
      <c r="Q85" s="737"/>
      <c r="R85" s="738"/>
      <c r="S85" s="737"/>
      <c r="T85" s="737"/>
      <c r="U85" s="730" t="s">
        <v>501</v>
      </c>
      <c r="V85" s="724" t="s">
        <v>124</v>
      </c>
      <c r="W85" s="739" t="s">
        <v>493</v>
      </c>
      <c r="X85" s="559">
        <v>406.63613400000003</v>
      </c>
      <c r="Y85" s="559">
        <v>406.63613400000003</v>
      </c>
      <c r="Z85" s="559">
        <v>406.63613400000003</v>
      </c>
      <c r="AA85" s="559">
        <v>406.63613400000003</v>
      </c>
      <c r="AB85" s="559">
        <v>406.63613400000003</v>
      </c>
      <c r="AC85" s="559">
        <v>365.73696300000006</v>
      </c>
      <c r="AD85" s="559">
        <v>365.73696300000006</v>
      </c>
      <c r="AE85" s="559">
        <v>365.73696300000006</v>
      </c>
      <c r="AF85" s="559">
        <v>365.73696300000006</v>
      </c>
      <c r="AG85" s="559">
        <v>365.73696300000006</v>
      </c>
      <c r="AH85" s="559">
        <v>117.32023500000001</v>
      </c>
      <c r="AI85" s="559">
        <v>117.32023500000001</v>
      </c>
      <c r="AJ85" s="559">
        <v>117.32023500000001</v>
      </c>
      <c r="AK85" s="559">
        <v>117.32023500000001</v>
      </c>
      <c r="AL85" s="559">
        <v>117.32023500000001</v>
      </c>
      <c r="AM85" s="559">
        <v>0</v>
      </c>
      <c r="AN85" s="559">
        <v>0</v>
      </c>
      <c r="AO85" s="559">
        <v>0</v>
      </c>
      <c r="AP85" s="559">
        <v>0</v>
      </c>
      <c r="AQ85" s="559">
        <v>0</v>
      </c>
      <c r="AR85" s="559">
        <v>0</v>
      </c>
      <c r="AS85" s="559">
        <v>0</v>
      </c>
      <c r="AT85" s="559">
        <v>0</v>
      </c>
      <c r="AU85" s="559">
        <v>0</v>
      </c>
      <c r="AV85" s="559">
        <v>0</v>
      </c>
      <c r="AW85" s="559">
        <v>0</v>
      </c>
      <c r="AX85" s="559">
        <v>0</v>
      </c>
      <c r="AY85" s="559">
        <v>0</v>
      </c>
      <c r="AZ85" s="559">
        <v>0</v>
      </c>
      <c r="BA85" s="559">
        <v>0</v>
      </c>
      <c r="BB85" s="559">
        <v>0</v>
      </c>
      <c r="BC85" s="559">
        <v>0</v>
      </c>
      <c r="BD85" s="559">
        <v>0</v>
      </c>
      <c r="BE85" s="559">
        <v>0</v>
      </c>
      <c r="BF85" s="559">
        <v>0</v>
      </c>
      <c r="BG85" s="559">
        <v>0</v>
      </c>
      <c r="BH85" s="559">
        <v>0</v>
      </c>
      <c r="BI85" s="559">
        <v>0</v>
      </c>
      <c r="BJ85" s="559">
        <v>0</v>
      </c>
      <c r="BK85" s="559">
        <v>0</v>
      </c>
      <c r="BL85" s="559">
        <v>0</v>
      </c>
      <c r="BM85" s="559">
        <v>0</v>
      </c>
      <c r="BN85" s="559">
        <v>0</v>
      </c>
      <c r="BO85" s="559">
        <v>0</v>
      </c>
      <c r="BP85" s="559">
        <v>0</v>
      </c>
      <c r="BQ85" s="559">
        <v>0</v>
      </c>
      <c r="BR85" s="559">
        <v>0</v>
      </c>
      <c r="BS85" s="559">
        <v>0</v>
      </c>
      <c r="BT85" s="559">
        <v>0</v>
      </c>
      <c r="BU85" s="559">
        <v>0</v>
      </c>
      <c r="BV85" s="559">
        <v>0</v>
      </c>
      <c r="BW85" s="559">
        <v>0</v>
      </c>
      <c r="BX85" s="559">
        <v>0</v>
      </c>
      <c r="BY85" s="559">
        <v>0</v>
      </c>
      <c r="BZ85" s="559">
        <v>0</v>
      </c>
      <c r="CA85" s="559">
        <v>0</v>
      </c>
      <c r="CB85" s="559">
        <v>0</v>
      </c>
      <c r="CC85" s="559">
        <v>0</v>
      </c>
      <c r="CD85" s="559">
        <v>0</v>
      </c>
      <c r="CE85" s="559">
        <v>0</v>
      </c>
      <c r="CF85" s="559">
        <v>0</v>
      </c>
      <c r="CG85" s="559">
        <v>0</v>
      </c>
      <c r="CH85" s="559">
        <v>0</v>
      </c>
      <c r="CI85" s="559">
        <v>0</v>
      </c>
      <c r="CJ85" s="559">
        <v>0</v>
      </c>
      <c r="CK85" s="559">
        <v>0</v>
      </c>
      <c r="CL85" s="559">
        <v>0</v>
      </c>
      <c r="CM85" s="559">
        <v>0</v>
      </c>
      <c r="CN85" s="559">
        <v>0</v>
      </c>
      <c r="CO85" s="559">
        <v>0</v>
      </c>
      <c r="CP85" s="559">
        <v>0</v>
      </c>
      <c r="CQ85" s="559">
        <v>0</v>
      </c>
      <c r="CR85" s="559">
        <v>0</v>
      </c>
      <c r="CS85" s="559">
        <v>0</v>
      </c>
      <c r="CT85" s="559">
        <v>0</v>
      </c>
      <c r="CU85" s="559">
        <v>0</v>
      </c>
      <c r="CV85" s="559">
        <v>0</v>
      </c>
      <c r="CW85" s="559">
        <v>0</v>
      </c>
      <c r="CX85" s="559">
        <v>0</v>
      </c>
      <c r="CY85" s="559">
        <v>0</v>
      </c>
      <c r="CZ85" s="725">
        <v>0</v>
      </c>
      <c r="DA85" s="726">
        <v>0</v>
      </c>
      <c r="DB85" s="726">
        <v>0</v>
      </c>
      <c r="DC85" s="726">
        <v>0</v>
      </c>
      <c r="DD85" s="726">
        <v>0</v>
      </c>
      <c r="DE85" s="726">
        <v>0</v>
      </c>
      <c r="DF85" s="726">
        <v>0</v>
      </c>
      <c r="DG85" s="726">
        <v>0</v>
      </c>
      <c r="DH85" s="726">
        <v>0</v>
      </c>
      <c r="DI85" s="726">
        <v>0</v>
      </c>
      <c r="DJ85" s="726">
        <v>0</v>
      </c>
      <c r="DK85" s="726">
        <v>0</v>
      </c>
      <c r="DL85" s="726">
        <v>0</v>
      </c>
      <c r="DM85" s="726">
        <v>0</v>
      </c>
      <c r="DN85" s="726">
        <v>0</v>
      </c>
      <c r="DO85" s="726">
        <v>0</v>
      </c>
      <c r="DP85" s="726">
        <v>0</v>
      </c>
      <c r="DQ85" s="726">
        <v>0</v>
      </c>
      <c r="DR85" s="726">
        <v>0</v>
      </c>
      <c r="DS85" s="726">
        <v>0</v>
      </c>
      <c r="DT85" s="726">
        <v>0</v>
      </c>
      <c r="DU85" s="726">
        <v>0</v>
      </c>
      <c r="DV85" s="726">
        <v>0</v>
      </c>
      <c r="DW85" s="727">
        <v>0</v>
      </c>
      <c r="DX85" s="584"/>
      <c r="DY85" s="718"/>
      <c r="DZ85" s="718"/>
      <c r="EA85" s="718"/>
      <c r="EB85" s="718"/>
      <c r="EC85" s="718"/>
      <c r="ED85" s="718"/>
      <c r="EE85" s="718"/>
      <c r="EF85" s="718"/>
      <c r="EG85" s="718"/>
      <c r="EH85" s="718"/>
      <c r="EI85" s="718"/>
      <c r="EJ85" s="718"/>
      <c r="EK85" s="718"/>
      <c r="EL85" s="718"/>
      <c r="EM85" s="718"/>
      <c r="EN85" s="718"/>
      <c r="EO85" s="718"/>
      <c r="EP85" s="718"/>
      <c r="EQ85" s="718"/>
      <c r="ER85" s="718"/>
      <c r="ES85" s="718"/>
      <c r="ET85" s="718"/>
      <c r="EU85" s="718"/>
      <c r="EV85" s="718"/>
      <c r="EW85" s="718"/>
      <c r="EX85" s="718"/>
      <c r="EY85" s="718"/>
      <c r="EZ85" s="718"/>
      <c r="FA85" s="718"/>
      <c r="FB85" s="718"/>
      <c r="FC85" s="718"/>
      <c r="FD85" s="718"/>
      <c r="FE85" s="718"/>
      <c r="FF85" s="718"/>
      <c r="FG85" s="718"/>
      <c r="FH85" s="718"/>
      <c r="FI85" s="718"/>
      <c r="FJ85" s="718"/>
      <c r="FK85" s="718"/>
      <c r="FL85" s="718"/>
      <c r="FM85" s="718"/>
      <c r="FN85" s="718"/>
      <c r="FO85" s="718"/>
      <c r="FP85" s="718"/>
      <c r="FQ85" s="718"/>
      <c r="FR85" s="718"/>
      <c r="FS85" s="718"/>
      <c r="FT85" s="718"/>
      <c r="FU85" s="718"/>
      <c r="FV85" s="718"/>
      <c r="FW85" s="718"/>
      <c r="FX85" s="718"/>
      <c r="FY85" s="718"/>
      <c r="FZ85" s="718"/>
      <c r="GA85" s="718"/>
      <c r="GB85" s="718"/>
      <c r="GC85" s="718"/>
      <c r="GD85" s="718"/>
      <c r="GE85" s="718"/>
      <c r="GF85" s="718"/>
      <c r="GG85" s="718"/>
      <c r="GH85" s="718"/>
      <c r="GI85" s="718"/>
      <c r="GJ85" s="718"/>
      <c r="GK85" s="718"/>
      <c r="GL85" s="718"/>
      <c r="GM85" s="718"/>
      <c r="GN85" s="718"/>
      <c r="GO85" s="718"/>
      <c r="GP85" s="718"/>
      <c r="GQ85" s="718"/>
      <c r="GR85" s="718"/>
      <c r="GS85" s="718"/>
      <c r="GT85" s="718"/>
      <c r="GU85" s="718"/>
      <c r="GV85" s="718"/>
      <c r="GW85" s="718"/>
      <c r="GX85" s="718"/>
      <c r="GY85" s="718"/>
      <c r="GZ85" s="718"/>
      <c r="HA85" s="718"/>
      <c r="HB85" s="718"/>
      <c r="HC85" s="718"/>
      <c r="HD85" s="718"/>
      <c r="HE85" s="718"/>
      <c r="HF85" s="718"/>
      <c r="HG85" s="718"/>
      <c r="HH85" s="718"/>
      <c r="HI85" s="718"/>
      <c r="HJ85" s="718"/>
      <c r="HK85" s="718"/>
      <c r="HL85" s="718"/>
      <c r="HM85" s="718"/>
      <c r="HN85" s="718"/>
      <c r="HO85" s="718"/>
      <c r="HP85" s="718"/>
      <c r="HQ85" s="718"/>
      <c r="HR85" s="718"/>
      <c r="HS85" s="718"/>
      <c r="HT85" s="718"/>
      <c r="HU85" s="718"/>
      <c r="HV85" s="718"/>
      <c r="HW85" s="718"/>
      <c r="HX85" s="718"/>
      <c r="HY85" s="718"/>
      <c r="HZ85" s="718"/>
      <c r="IA85" s="718"/>
      <c r="IB85" s="718"/>
      <c r="IC85" s="718"/>
      <c r="ID85" s="718"/>
      <c r="IE85" s="718"/>
      <c r="IF85" s="718"/>
      <c r="IG85" s="718"/>
      <c r="IH85" s="718"/>
      <c r="II85" s="718"/>
      <c r="IJ85" s="718"/>
      <c r="IK85" s="718"/>
      <c r="IL85" s="718"/>
      <c r="IM85" s="718"/>
      <c r="IN85" s="718"/>
      <c r="IO85" s="718"/>
      <c r="IP85" s="718"/>
      <c r="IQ85" s="718"/>
      <c r="IR85" s="718"/>
      <c r="IS85" s="718"/>
      <c r="IT85" s="718"/>
      <c r="IU85" s="718"/>
      <c r="IV85" s="718"/>
      <c r="IW85" s="718"/>
      <c r="IX85" s="718"/>
      <c r="IY85" s="718"/>
      <c r="IZ85" s="718"/>
      <c r="JA85" s="718"/>
      <c r="JB85" s="718"/>
      <c r="JC85" s="718"/>
      <c r="JD85" s="718"/>
      <c r="JE85" s="718"/>
      <c r="JF85" s="718"/>
      <c r="JG85" s="718"/>
      <c r="JH85" s="718"/>
      <c r="JI85" s="718"/>
      <c r="JJ85" s="718"/>
      <c r="JK85" s="718"/>
      <c r="JL85" s="718"/>
      <c r="JM85" s="718"/>
      <c r="JN85" s="718"/>
      <c r="JO85" s="718"/>
      <c r="JP85" s="718"/>
      <c r="JQ85" s="718"/>
      <c r="JR85" s="718"/>
      <c r="JS85" s="718"/>
      <c r="JT85" s="718"/>
      <c r="JU85" s="718"/>
      <c r="JV85" s="718"/>
      <c r="JW85" s="718"/>
      <c r="JX85" s="718"/>
      <c r="JY85" s="718"/>
      <c r="JZ85" s="718"/>
      <c r="KA85" s="718"/>
      <c r="KB85" s="718"/>
      <c r="KC85" s="718"/>
      <c r="KD85" s="718"/>
      <c r="KE85" s="718"/>
      <c r="KF85" s="718"/>
      <c r="KG85" s="718"/>
      <c r="KH85" s="718"/>
      <c r="KI85" s="718"/>
      <c r="KJ85" s="718"/>
      <c r="KK85" s="718"/>
      <c r="KL85" s="718"/>
      <c r="KM85" s="718"/>
      <c r="KN85" s="718"/>
      <c r="KO85" s="718"/>
      <c r="KP85" s="718"/>
      <c r="KQ85" s="718"/>
      <c r="KR85" s="718"/>
      <c r="KS85" s="718"/>
      <c r="KT85" s="718"/>
      <c r="KU85" s="718"/>
      <c r="KV85" s="718"/>
      <c r="KW85" s="718"/>
      <c r="KX85" s="718"/>
      <c r="KY85" s="718"/>
      <c r="KZ85" s="718"/>
      <c r="LA85" s="718"/>
      <c r="LB85" s="718"/>
      <c r="LC85" s="718"/>
      <c r="LD85" s="718"/>
      <c r="LE85" s="718"/>
      <c r="LF85" s="718"/>
      <c r="LG85" s="718"/>
      <c r="LH85" s="718"/>
      <c r="LI85" s="718"/>
      <c r="LJ85" s="718"/>
      <c r="LK85" s="718"/>
      <c r="LL85" s="718"/>
      <c r="LM85" s="718"/>
      <c r="LN85" s="718"/>
      <c r="LO85" s="718"/>
      <c r="LP85" s="718"/>
      <c r="LQ85" s="718"/>
      <c r="LR85" s="718"/>
      <c r="LS85" s="718"/>
      <c r="LT85" s="718"/>
      <c r="LU85" s="718"/>
      <c r="LV85" s="718"/>
      <c r="LW85" s="718"/>
      <c r="LX85" s="718"/>
      <c r="LY85" s="718"/>
      <c r="LZ85" s="718"/>
      <c r="MA85" s="718"/>
      <c r="MB85" s="718"/>
      <c r="MC85" s="718"/>
      <c r="MD85" s="718"/>
      <c r="ME85" s="718"/>
      <c r="MF85" s="718"/>
      <c r="MG85" s="718"/>
      <c r="MH85" s="718"/>
      <c r="MI85" s="718"/>
      <c r="MJ85" s="718"/>
      <c r="MK85" s="718"/>
      <c r="ML85" s="718"/>
      <c r="MM85" s="718"/>
      <c r="MN85" s="718"/>
      <c r="MO85" s="718"/>
      <c r="MP85" s="718"/>
      <c r="MQ85" s="718"/>
      <c r="MR85" s="718"/>
      <c r="MS85" s="718"/>
      <c r="MT85" s="718"/>
      <c r="MU85" s="718"/>
      <c r="MV85" s="718"/>
      <c r="MW85" s="718"/>
      <c r="MX85" s="718"/>
      <c r="MY85" s="718"/>
      <c r="MZ85" s="718"/>
      <c r="NA85" s="718"/>
      <c r="NB85" s="718"/>
      <c r="NC85" s="718"/>
      <c r="ND85" s="718"/>
      <c r="NE85" s="718"/>
      <c r="NF85" s="718"/>
      <c r="NG85" s="718"/>
      <c r="NH85" s="718"/>
      <c r="NI85" s="718"/>
      <c r="NJ85" s="718"/>
      <c r="NK85" s="718"/>
      <c r="NL85" s="718"/>
      <c r="NM85" s="718"/>
      <c r="NN85" s="718"/>
      <c r="NO85" s="718"/>
      <c r="NP85" s="718"/>
      <c r="NQ85" s="718"/>
      <c r="NR85" s="718"/>
      <c r="NS85" s="718"/>
      <c r="NT85" s="718"/>
      <c r="NU85" s="718"/>
      <c r="NV85" s="718"/>
      <c r="NW85" s="718"/>
      <c r="NX85" s="718"/>
      <c r="NY85" s="718"/>
      <c r="NZ85" s="718"/>
      <c r="OA85" s="718"/>
      <c r="OB85" s="718"/>
      <c r="OC85" s="718"/>
      <c r="OD85" s="718"/>
      <c r="OE85" s="718"/>
      <c r="OF85" s="718"/>
      <c r="OG85" s="718"/>
      <c r="OH85" s="718"/>
      <c r="OI85" s="718"/>
      <c r="OJ85" s="718"/>
      <c r="OK85" s="718"/>
      <c r="OL85" s="718"/>
      <c r="OM85" s="718"/>
      <c r="ON85" s="718"/>
      <c r="OO85" s="718"/>
      <c r="OP85" s="718"/>
      <c r="OQ85" s="718"/>
      <c r="OR85" s="718"/>
      <c r="OS85" s="718"/>
      <c r="OT85" s="718"/>
      <c r="OU85" s="718"/>
      <c r="OV85" s="718"/>
      <c r="OW85" s="718"/>
      <c r="OX85" s="718"/>
      <c r="OY85" s="718"/>
      <c r="OZ85" s="718"/>
      <c r="PA85" s="718"/>
      <c r="PB85" s="718"/>
      <c r="PC85" s="718"/>
      <c r="PD85" s="718"/>
      <c r="PE85" s="718"/>
      <c r="PF85" s="718"/>
      <c r="PG85" s="718"/>
      <c r="PH85" s="718"/>
      <c r="PI85" s="718"/>
      <c r="PJ85" s="718"/>
      <c r="PK85" s="718"/>
      <c r="PL85" s="718"/>
      <c r="PM85" s="718"/>
      <c r="PN85" s="718"/>
      <c r="PO85" s="718"/>
      <c r="PP85" s="718"/>
      <c r="PQ85" s="718"/>
      <c r="PR85" s="718"/>
      <c r="PS85" s="718"/>
      <c r="PT85" s="718"/>
      <c r="PU85" s="718"/>
      <c r="PV85" s="718"/>
      <c r="PW85" s="718"/>
      <c r="PX85" s="718"/>
      <c r="PY85" s="718"/>
      <c r="PZ85" s="718"/>
      <c r="QA85" s="718"/>
      <c r="QB85" s="718"/>
      <c r="QC85" s="718"/>
      <c r="QD85" s="718"/>
      <c r="QE85" s="718"/>
      <c r="QF85" s="718"/>
      <c r="QG85" s="718"/>
      <c r="QH85" s="718"/>
      <c r="QI85" s="718"/>
      <c r="QJ85" s="718"/>
      <c r="QK85" s="718"/>
      <c r="QL85" s="718"/>
      <c r="QM85" s="718"/>
      <c r="QN85" s="718"/>
      <c r="QO85" s="718"/>
      <c r="QP85" s="718"/>
      <c r="QQ85" s="718"/>
      <c r="QR85" s="718"/>
      <c r="QS85" s="718"/>
      <c r="QT85" s="718"/>
      <c r="QU85" s="718"/>
      <c r="QV85" s="718"/>
      <c r="QW85" s="718"/>
      <c r="QX85" s="718"/>
      <c r="QY85" s="718"/>
      <c r="QZ85" s="718"/>
      <c r="RA85" s="718"/>
      <c r="RB85" s="718"/>
      <c r="RC85" s="718"/>
      <c r="RD85" s="718"/>
      <c r="RE85" s="718"/>
      <c r="RF85" s="718"/>
      <c r="RG85" s="718"/>
      <c r="RH85" s="718"/>
      <c r="RI85" s="718"/>
      <c r="RJ85" s="718"/>
      <c r="RK85" s="718"/>
      <c r="RL85" s="718"/>
      <c r="RM85" s="718"/>
      <c r="RN85" s="718"/>
      <c r="RO85" s="718"/>
      <c r="RP85" s="718"/>
      <c r="RQ85" s="718"/>
      <c r="RR85" s="718"/>
      <c r="RS85" s="718"/>
      <c r="RT85" s="718"/>
      <c r="RU85" s="718"/>
      <c r="RV85" s="718"/>
      <c r="RW85" s="718"/>
      <c r="RX85" s="718"/>
      <c r="RY85" s="718"/>
      <c r="RZ85" s="718"/>
      <c r="SA85" s="718"/>
      <c r="SB85" s="718"/>
      <c r="SC85" s="718"/>
      <c r="SD85" s="718"/>
      <c r="SE85" s="718"/>
      <c r="SF85" s="718"/>
      <c r="SG85" s="718"/>
      <c r="SH85" s="718"/>
      <c r="SI85" s="718"/>
      <c r="SJ85" s="718"/>
      <c r="SK85" s="718"/>
      <c r="SL85" s="718"/>
      <c r="SM85" s="718"/>
      <c r="SN85" s="718"/>
      <c r="SO85" s="718"/>
      <c r="SP85" s="718"/>
      <c r="SQ85" s="718"/>
      <c r="SR85" s="718"/>
      <c r="SS85" s="718"/>
      <c r="ST85" s="718"/>
      <c r="SU85" s="718"/>
      <c r="SV85" s="718"/>
      <c r="SW85" s="718"/>
      <c r="SX85" s="718"/>
      <c r="SY85" s="718"/>
      <c r="SZ85" s="718"/>
      <c r="TA85" s="718"/>
      <c r="TB85" s="718"/>
      <c r="TC85" s="718"/>
      <c r="TD85" s="718"/>
      <c r="TE85" s="718"/>
      <c r="TF85" s="718"/>
      <c r="TG85" s="718"/>
      <c r="TH85" s="718"/>
      <c r="TI85" s="718"/>
      <c r="TJ85" s="718"/>
      <c r="TK85" s="718"/>
      <c r="TL85" s="718"/>
      <c r="TM85" s="718"/>
      <c r="TN85" s="718"/>
      <c r="TO85" s="718"/>
      <c r="TP85" s="718"/>
      <c r="TQ85" s="718"/>
      <c r="TR85" s="718"/>
      <c r="TS85" s="718"/>
      <c r="TT85" s="718"/>
      <c r="TU85" s="718"/>
      <c r="TV85" s="718"/>
      <c r="TW85" s="718"/>
      <c r="TX85" s="718"/>
      <c r="TY85" s="718"/>
      <c r="TZ85" s="718"/>
      <c r="UA85" s="718"/>
      <c r="UB85" s="718"/>
      <c r="UC85" s="718"/>
      <c r="UD85" s="718"/>
      <c r="UE85" s="718"/>
      <c r="UF85" s="718"/>
      <c r="UG85" s="718"/>
      <c r="UH85" s="718"/>
      <c r="UI85" s="718"/>
      <c r="UJ85" s="718"/>
      <c r="UK85" s="718"/>
      <c r="UL85" s="718"/>
      <c r="UM85" s="718"/>
      <c r="UN85" s="718"/>
      <c r="UO85" s="718"/>
      <c r="UP85" s="718"/>
      <c r="UQ85" s="718"/>
      <c r="UR85" s="718"/>
      <c r="US85" s="718"/>
      <c r="UT85" s="718"/>
      <c r="UU85" s="718"/>
      <c r="UV85" s="718"/>
      <c r="UW85" s="718"/>
      <c r="UX85" s="718"/>
      <c r="UY85" s="718"/>
      <c r="UZ85" s="718"/>
      <c r="VA85" s="718"/>
      <c r="VB85" s="718"/>
      <c r="VC85" s="718"/>
      <c r="VD85" s="718"/>
      <c r="VE85" s="718"/>
      <c r="VF85" s="718"/>
      <c r="VG85" s="718"/>
      <c r="VH85" s="718"/>
      <c r="VI85" s="718"/>
      <c r="VJ85" s="718"/>
      <c r="VK85" s="718"/>
      <c r="VL85" s="718"/>
      <c r="VM85" s="718"/>
      <c r="VN85" s="718"/>
      <c r="VO85" s="718"/>
      <c r="VP85" s="718"/>
      <c r="VQ85" s="718"/>
      <c r="VR85" s="718"/>
      <c r="VS85" s="718"/>
      <c r="VT85" s="718"/>
      <c r="VU85" s="718"/>
      <c r="VV85" s="718"/>
      <c r="VW85" s="718"/>
      <c r="VX85" s="718"/>
      <c r="VY85" s="718"/>
      <c r="VZ85" s="718"/>
      <c r="WA85" s="718"/>
      <c r="WB85" s="718"/>
      <c r="WC85" s="718"/>
      <c r="WD85" s="718"/>
      <c r="WE85" s="718"/>
      <c r="WF85" s="718"/>
      <c r="WG85" s="718"/>
      <c r="WH85" s="718"/>
      <c r="WI85" s="718"/>
      <c r="WJ85" s="718"/>
      <c r="WK85" s="718"/>
      <c r="WL85" s="718"/>
      <c r="WM85" s="718"/>
      <c r="WN85" s="718"/>
      <c r="WO85" s="718"/>
      <c r="WP85" s="718"/>
      <c r="WQ85" s="718"/>
      <c r="WR85" s="718"/>
      <c r="WS85" s="718"/>
      <c r="WT85" s="718"/>
      <c r="WU85" s="718"/>
      <c r="WV85" s="718"/>
      <c r="WW85" s="718"/>
      <c r="WX85" s="718"/>
      <c r="WY85" s="718"/>
      <c r="WZ85" s="718"/>
      <c r="XA85" s="718"/>
      <c r="XB85" s="718"/>
      <c r="XC85" s="718"/>
      <c r="XD85" s="718"/>
      <c r="XE85" s="718"/>
      <c r="XF85" s="718"/>
      <c r="XG85" s="718"/>
      <c r="XH85" s="718"/>
      <c r="XI85" s="718"/>
      <c r="XJ85" s="718"/>
      <c r="XK85" s="718"/>
      <c r="XL85" s="718"/>
      <c r="XM85" s="718"/>
      <c r="XN85" s="718"/>
      <c r="XO85" s="718"/>
      <c r="XP85" s="718"/>
      <c r="XQ85" s="718"/>
      <c r="XR85" s="718"/>
      <c r="XS85" s="718"/>
      <c r="XT85" s="718"/>
      <c r="XU85" s="718"/>
      <c r="XV85" s="718"/>
      <c r="XW85" s="718"/>
      <c r="XX85" s="718"/>
      <c r="XY85" s="718"/>
      <c r="XZ85" s="718"/>
      <c r="YA85" s="718"/>
      <c r="YB85" s="718"/>
      <c r="YC85" s="718"/>
      <c r="YD85" s="718"/>
      <c r="YE85" s="718"/>
      <c r="YF85" s="718"/>
      <c r="YG85" s="718"/>
      <c r="YH85" s="718"/>
      <c r="YI85" s="718"/>
      <c r="YJ85" s="718"/>
      <c r="YK85" s="718"/>
      <c r="YL85" s="718"/>
      <c r="YM85" s="718"/>
      <c r="YN85" s="718"/>
      <c r="YO85" s="718"/>
      <c r="YP85" s="718"/>
      <c r="YQ85" s="718"/>
      <c r="YR85" s="718"/>
      <c r="YS85" s="718"/>
      <c r="YT85" s="718"/>
      <c r="YU85" s="718"/>
      <c r="YV85" s="718"/>
      <c r="YW85" s="718"/>
      <c r="YX85" s="718"/>
      <c r="YY85" s="718"/>
      <c r="YZ85" s="718"/>
      <c r="ZA85" s="718"/>
      <c r="ZB85" s="718"/>
      <c r="ZC85" s="718"/>
      <c r="ZD85" s="718"/>
      <c r="ZE85" s="718"/>
      <c r="ZF85" s="718"/>
      <c r="ZG85" s="718"/>
      <c r="ZH85" s="718"/>
      <c r="ZI85" s="718"/>
      <c r="ZJ85" s="718"/>
      <c r="ZK85" s="718"/>
      <c r="ZL85" s="718"/>
      <c r="ZM85" s="718"/>
      <c r="ZN85" s="718"/>
      <c r="ZO85" s="718"/>
      <c r="ZP85" s="718"/>
      <c r="ZQ85" s="718"/>
      <c r="ZR85" s="718"/>
      <c r="ZS85" s="718"/>
      <c r="ZT85" s="718"/>
      <c r="ZU85" s="718"/>
      <c r="ZV85" s="718"/>
      <c r="ZW85" s="718"/>
      <c r="ZX85" s="718"/>
      <c r="ZY85" s="718"/>
      <c r="ZZ85" s="718"/>
      <c r="AAA85" s="718"/>
      <c r="AAB85" s="718"/>
      <c r="AAC85" s="718"/>
      <c r="AAD85" s="718"/>
      <c r="AAE85" s="718"/>
      <c r="AAF85" s="718"/>
      <c r="AAG85" s="718"/>
      <c r="AAH85" s="718"/>
      <c r="AAI85" s="718"/>
      <c r="AAJ85" s="718"/>
      <c r="AAK85" s="718"/>
      <c r="AAL85" s="718"/>
      <c r="AAM85" s="718"/>
      <c r="AAN85" s="718"/>
      <c r="AAO85" s="718"/>
      <c r="AAP85" s="718"/>
      <c r="AAQ85" s="718"/>
      <c r="AAR85" s="718"/>
      <c r="AAS85" s="718"/>
      <c r="AAT85" s="718"/>
      <c r="AAU85" s="718"/>
      <c r="AAV85" s="718"/>
      <c r="AAW85" s="718"/>
      <c r="AAX85" s="718"/>
      <c r="AAY85" s="718"/>
      <c r="AAZ85" s="718"/>
      <c r="ABA85" s="718"/>
      <c r="ABB85" s="718"/>
      <c r="ABC85" s="718"/>
      <c r="ABD85" s="718"/>
      <c r="ABE85" s="718"/>
      <c r="ABF85" s="718"/>
      <c r="ABG85" s="718"/>
      <c r="ABH85" s="718"/>
      <c r="ABI85" s="718"/>
      <c r="ABJ85" s="718"/>
      <c r="ABK85" s="718"/>
      <c r="ABL85" s="718"/>
      <c r="ABM85" s="718"/>
      <c r="ABN85" s="718"/>
      <c r="ABO85" s="718"/>
      <c r="ABP85" s="718"/>
      <c r="ABQ85" s="718"/>
      <c r="ABR85" s="718"/>
      <c r="ABS85" s="718"/>
      <c r="ABT85" s="718"/>
      <c r="ABU85" s="718"/>
      <c r="ABV85" s="718"/>
      <c r="ABW85" s="718"/>
      <c r="ABX85" s="718"/>
      <c r="ABY85" s="718"/>
      <c r="ABZ85" s="718"/>
      <c r="ACA85" s="718"/>
      <c r="ACB85" s="718"/>
      <c r="ACC85" s="718"/>
      <c r="ACD85" s="718"/>
      <c r="ACE85" s="718"/>
      <c r="ACF85" s="718"/>
      <c r="ACG85" s="718"/>
      <c r="ACH85" s="718"/>
      <c r="ACI85" s="718"/>
      <c r="ACJ85" s="718"/>
      <c r="ACK85" s="718"/>
      <c r="ACL85" s="718"/>
      <c r="ACM85" s="718"/>
      <c r="ACN85" s="718"/>
      <c r="ACO85" s="718"/>
      <c r="ACP85" s="718"/>
      <c r="ACQ85" s="718"/>
      <c r="ACR85" s="718"/>
      <c r="ACS85" s="718"/>
      <c r="ACT85" s="718"/>
      <c r="ACU85" s="718"/>
      <c r="ACV85" s="718"/>
      <c r="ACW85" s="718"/>
      <c r="ACX85" s="718"/>
      <c r="ACY85" s="718"/>
      <c r="ACZ85" s="718"/>
      <c r="ADA85" s="718"/>
      <c r="ADB85" s="718"/>
      <c r="ADC85" s="718"/>
      <c r="ADD85" s="718"/>
      <c r="ADE85" s="718"/>
      <c r="ADF85" s="718"/>
      <c r="ADG85" s="718"/>
      <c r="ADH85" s="718"/>
      <c r="ADI85" s="718"/>
      <c r="ADJ85" s="718"/>
      <c r="ADK85" s="718"/>
      <c r="ADL85" s="718"/>
      <c r="ADM85" s="718"/>
      <c r="ADN85" s="718"/>
      <c r="ADO85" s="718"/>
      <c r="ADP85" s="718"/>
      <c r="ADQ85" s="718"/>
      <c r="ADR85" s="718"/>
      <c r="ADS85" s="718"/>
      <c r="ADT85" s="718"/>
      <c r="ADU85" s="718"/>
      <c r="ADV85" s="718"/>
      <c r="ADW85" s="718"/>
      <c r="ADX85" s="718"/>
      <c r="ADY85" s="718"/>
      <c r="ADZ85" s="718"/>
      <c r="AEA85" s="718"/>
      <c r="AEB85" s="718"/>
      <c r="AEC85" s="718"/>
      <c r="AED85" s="718"/>
      <c r="AEE85" s="718"/>
      <c r="AEF85" s="718"/>
      <c r="AEG85" s="718"/>
      <c r="AEH85" s="718"/>
      <c r="AEI85" s="718"/>
      <c r="AEJ85" s="718"/>
      <c r="AEK85" s="718"/>
      <c r="AEL85" s="718"/>
      <c r="AEM85" s="718"/>
      <c r="AEN85" s="718"/>
      <c r="AEO85" s="718"/>
      <c r="AEP85" s="718"/>
      <c r="AEQ85" s="718"/>
      <c r="AER85" s="718"/>
      <c r="AES85" s="718"/>
      <c r="AET85" s="718"/>
      <c r="AEU85" s="718"/>
      <c r="AEV85" s="718"/>
      <c r="AEW85" s="718"/>
      <c r="AEX85" s="718"/>
      <c r="AEY85" s="718"/>
      <c r="AEZ85" s="718"/>
      <c r="AFA85" s="718"/>
      <c r="AFB85" s="718"/>
      <c r="AFC85" s="718"/>
      <c r="AFD85" s="718"/>
      <c r="AFE85" s="718"/>
      <c r="AFF85" s="718"/>
      <c r="AFG85" s="718"/>
      <c r="AFH85" s="718"/>
      <c r="AFI85" s="718"/>
      <c r="AFJ85" s="718"/>
      <c r="AFK85" s="718"/>
      <c r="AFL85" s="718"/>
      <c r="AFM85" s="718"/>
      <c r="AFN85" s="718"/>
      <c r="AFO85" s="718"/>
      <c r="AFP85" s="718"/>
      <c r="AFQ85" s="718"/>
      <c r="AFR85" s="718"/>
      <c r="AFS85" s="718"/>
      <c r="AFT85" s="718"/>
      <c r="AFU85" s="718"/>
      <c r="AFV85" s="718"/>
      <c r="AFW85" s="718"/>
      <c r="AFX85" s="718"/>
      <c r="AFY85" s="718"/>
      <c r="AFZ85" s="718"/>
      <c r="AGA85" s="718"/>
      <c r="AGB85" s="718"/>
      <c r="AGC85" s="718"/>
      <c r="AGD85" s="718"/>
      <c r="AGE85" s="718"/>
      <c r="AGF85" s="718"/>
      <c r="AGG85" s="718"/>
      <c r="AGH85" s="718"/>
      <c r="AGI85" s="718"/>
      <c r="AGJ85" s="718"/>
      <c r="AGK85" s="718"/>
      <c r="AGL85" s="718"/>
      <c r="AGM85" s="718"/>
      <c r="AGN85" s="718"/>
      <c r="AGO85" s="718"/>
      <c r="AGP85" s="718"/>
      <c r="AGQ85" s="718"/>
      <c r="AGR85" s="718"/>
      <c r="AGS85" s="718"/>
      <c r="AGT85" s="718"/>
      <c r="AGU85" s="718"/>
      <c r="AGV85" s="718"/>
      <c r="AGW85" s="718"/>
      <c r="AGX85" s="718"/>
      <c r="AGY85" s="718"/>
      <c r="AGZ85" s="718"/>
      <c r="AHA85" s="718"/>
      <c r="AHB85" s="718"/>
      <c r="AHC85" s="718"/>
      <c r="AHD85" s="718"/>
      <c r="AHE85" s="718"/>
      <c r="AHF85" s="718"/>
      <c r="AHG85" s="718"/>
      <c r="AHH85" s="718"/>
      <c r="AHI85" s="718"/>
      <c r="AHJ85" s="718"/>
      <c r="AHK85" s="718"/>
      <c r="AHL85" s="718"/>
      <c r="AHM85" s="718"/>
      <c r="AHN85" s="718"/>
      <c r="AHO85" s="718"/>
      <c r="AHP85" s="718"/>
      <c r="AHQ85" s="718"/>
      <c r="AHR85" s="718"/>
      <c r="AHS85" s="718"/>
      <c r="AHT85" s="718"/>
      <c r="AHU85" s="718"/>
      <c r="AHV85" s="718"/>
      <c r="AHW85" s="718"/>
      <c r="AHX85" s="718"/>
      <c r="AHY85" s="718"/>
      <c r="AHZ85" s="718"/>
      <c r="AIA85" s="718"/>
      <c r="AIB85" s="718"/>
      <c r="AIC85" s="718"/>
      <c r="AID85" s="718"/>
      <c r="AIE85" s="718"/>
      <c r="AIF85" s="718"/>
      <c r="AIG85" s="718"/>
      <c r="AIH85" s="718"/>
      <c r="AII85" s="718"/>
      <c r="AIJ85" s="718"/>
      <c r="AIK85" s="718"/>
      <c r="AIL85" s="718"/>
      <c r="AIM85" s="718"/>
      <c r="AIN85" s="718"/>
      <c r="AIO85" s="718"/>
      <c r="AIP85" s="718"/>
      <c r="AIQ85" s="718"/>
      <c r="AIR85" s="718"/>
      <c r="AIS85" s="718"/>
      <c r="AIT85" s="718"/>
      <c r="AIU85" s="718"/>
      <c r="AIV85" s="718"/>
      <c r="AIW85" s="718"/>
      <c r="AIX85" s="718"/>
      <c r="AIY85" s="718"/>
      <c r="AIZ85" s="718"/>
      <c r="AJA85" s="718"/>
      <c r="AJB85" s="718"/>
      <c r="AJC85" s="718"/>
      <c r="AJD85" s="718"/>
      <c r="AJE85" s="718"/>
      <c r="AJF85" s="718"/>
      <c r="AJG85" s="718"/>
      <c r="AJH85" s="718"/>
      <c r="AJI85" s="718"/>
      <c r="AJJ85" s="718"/>
      <c r="AJK85" s="718"/>
      <c r="AJL85" s="718"/>
      <c r="AJM85" s="718"/>
      <c r="AJN85" s="718"/>
      <c r="AJO85" s="718"/>
      <c r="AJP85" s="718"/>
      <c r="AJQ85" s="718"/>
      <c r="AJR85" s="718"/>
      <c r="AJS85" s="718"/>
      <c r="AJT85" s="718"/>
      <c r="AJU85" s="718"/>
      <c r="AJV85" s="718"/>
      <c r="AJW85" s="718"/>
      <c r="AJX85" s="718"/>
      <c r="AJY85" s="718"/>
      <c r="AJZ85" s="718"/>
      <c r="AKA85" s="718"/>
      <c r="AKB85" s="718"/>
      <c r="AKC85" s="718"/>
      <c r="AKD85" s="718"/>
      <c r="AKE85" s="718"/>
      <c r="AKF85" s="718"/>
      <c r="AKG85" s="718"/>
      <c r="AKH85" s="718"/>
      <c r="AKI85" s="718"/>
      <c r="AKJ85" s="718"/>
      <c r="AKK85" s="718"/>
      <c r="AKL85" s="718"/>
      <c r="AKM85" s="718"/>
      <c r="AKN85" s="718"/>
      <c r="AKO85" s="718"/>
      <c r="AKP85" s="718"/>
      <c r="AKQ85" s="718"/>
      <c r="AKR85" s="718"/>
      <c r="AKS85" s="718"/>
      <c r="AKT85" s="718"/>
      <c r="AKU85" s="718"/>
      <c r="AKV85" s="718"/>
      <c r="AKW85" s="718"/>
      <c r="AKX85" s="718"/>
      <c r="AKY85" s="718"/>
      <c r="AKZ85" s="718"/>
      <c r="ALA85" s="718"/>
      <c r="ALB85" s="718"/>
      <c r="ALC85" s="718"/>
      <c r="ALD85" s="718"/>
      <c r="ALE85" s="718"/>
      <c r="ALF85" s="718"/>
      <c r="ALG85" s="718"/>
      <c r="ALH85" s="718"/>
      <c r="ALI85" s="718"/>
      <c r="ALJ85" s="718"/>
      <c r="ALK85" s="718"/>
      <c r="ALL85" s="718"/>
      <c r="ALM85" s="718"/>
      <c r="ALN85" s="718"/>
      <c r="ALO85" s="718"/>
      <c r="ALP85" s="718"/>
      <c r="ALQ85" s="718"/>
      <c r="ALR85" s="718"/>
      <c r="ALS85" s="718"/>
      <c r="ALT85" s="718"/>
      <c r="ALU85" s="718"/>
      <c r="ALV85" s="718"/>
      <c r="ALW85" s="718"/>
      <c r="ALX85" s="718"/>
      <c r="ALY85" s="718"/>
      <c r="ALZ85" s="718"/>
      <c r="AMA85" s="718"/>
      <c r="AMB85" s="718"/>
      <c r="AMC85" s="718"/>
      <c r="AMD85" s="718"/>
      <c r="AME85" s="718"/>
      <c r="AMF85" s="718"/>
      <c r="AMG85" s="718"/>
      <c r="AMH85" s="718"/>
      <c r="AMI85" s="718"/>
      <c r="AMJ85" s="718"/>
    </row>
    <row r="86" spans="1:1024" x14ac:dyDescent="0.2">
      <c r="A86" s="718"/>
      <c r="B86" s="743"/>
      <c r="C86" s="740"/>
      <c r="D86" s="737"/>
      <c r="E86" s="737"/>
      <c r="F86" s="737"/>
      <c r="G86" s="737"/>
      <c r="H86" s="737"/>
      <c r="I86" s="737"/>
      <c r="J86" s="737"/>
      <c r="K86" s="737"/>
      <c r="L86" s="737"/>
      <c r="M86" s="737"/>
      <c r="N86" s="737"/>
      <c r="O86" s="737"/>
      <c r="P86" s="737"/>
      <c r="Q86" s="737"/>
      <c r="R86" s="738"/>
      <c r="S86" s="737"/>
      <c r="T86" s="737"/>
      <c r="U86" s="744" t="s">
        <v>502</v>
      </c>
      <c r="V86" s="724" t="s">
        <v>124</v>
      </c>
      <c r="W86" s="739" t="s">
        <v>493</v>
      </c>
      <c r="X86" s="559"/>
      <c r="Y86" s="559"/>
      <c r="Z86" s="559"/>
      <c r="AA86" s="559"/>
      <c r="AB86" s="559"/>
      <c r="AC86" s="559"/>
      <c r="AD86" s="559"/>
      <c r="AE86" s="559"/>
      <c r="AF86" s="559"/>
      <c r="AG86" s="559"/>
      <c r="AH86" s="559"/>
      <c r="AI86" s="559"/>
      <c r="AJ86" s="559"/>
      <c r="AK86" s="559"/>
      <c r="AL86" s="559"/>
      <c r="AM86" s="559"/>
      <c r="AN86" s="559"/>
      <c r="AO86" s="559"/>
      <c r="AP86" s="559"/>
      <c r="AQ86" s="559"/>
      <c r="AR86" s="559"/>
      <c r="AS86" s="559"/>
      <c r="AT86" s="559"/>
      <c r="AU86" s="559"/>
      <c r="AV86" s="559"/>
      <c r="AW86" s="559"/>
      <c r="AX86" s="559"/>
      <c r="AY86" s="559"/>
      <c r="AZ86" s="559"/>
      <c r="BA86" s="559"/>
      <c r="BB86" s="559"/>
      <c r="BC86" s="559"/>
      <c r="BD86" s="559"/>
      <c r="BE86" s="559"/>
      <c r="BF86" s="559"/>
      <c r="BG86" s="559"/>
      <c r="BH86" s="559"/>
      <c r="BI86" s="559"/>
      <c r="BJ86" s="559"/>
      <c r="BK86" s="559"/>
      <c r="BL86" s="559"/>
      <c r="BM86" s="559"/>
      <c r="BN86" s="559"/>
      <c r="BO86" s="559"/>
      <c r="BP86" s="559"/>
      <c r="BQ86" s="559"/>
      <c r="BR86" s="559"/>
      <c r="BS86" s="559"/>
      <c r="BT86" s="559"/>
      <c r="BU86" s="559"/>
      <c r="BV86" s="559"/>
      <c r="BW86" s="559"/>
      <c r="BX86" s="559"/>
      <c r="BY86" s="559"/>
      <c r="BZ86" s="559"/>
      <c r="CA86" s="559"/>
      <c r="CB86" s="559"/>
      <c r="CC86" s="559"/>
      <c r="CD86" s="559"/>
      <c r="CE86" s="559"/>
      <c r="CF86" s="559"/>
      <c r="CG86" s="559"/>
      <c r="CH86" s="559"/>
      <c r="CI86" s="559"/>
      <c r="CJ86" s="559"/>
      <c r="CK86" s="559"/>
      <c r="CL86" s="559"/>
      <c r="CM86" s="559"/>
      <c r="CN86" s="559"/>
      <c r="CO86" s="559"/>
      <c r="CP86" s="559"/>
      <c r="CQ86" s="559"/>
      <c r="CR86" s="559"/>
      <c r="CS86" s="559"/>
      <c r="CT86" s="559"/>
      <c r="CU86" s="559"/>
      <c r="CV86" s="559"/>
      <c r="CW86" s="559"/>
      <c r="CX86" s="559"/>
      <c r="CY86" s="559"/>
      <c r="CZ86" s="725">
        <v>0</v>
      </c>
      <c r="DA86" s="726">
        <v>0</v>
      </c>
      <c r="DB86" s="726">
        <v>0</v>
      </c>
      <c r="DC86" s="726">
        <v>0</v>
      </c>
      <c r="DD86" s="726">
        <v>0</v>
      </c>
      <c r="DE86" s="726">
        <v>0</v>
      </c>
      <c r="DF86" s="726">
        <v>0</v>
      </c>
      <c r="DG86" s="726">
        <v>0</v>
      </c>
      <c r="DH86" s="726">
        <v>0</v>
      </c>
      <c r="DI86" s="726">
        <v>0</v>
      </c>
      <c r="DJ86" s="726">
        <v>0</v>
      </c>
      <c r="DK86" s="726">
        <v>0</v>
      </c>
      <c r="DL86" s="726">
        <v>0</v>
      </c>
      <c r="DM86" s="726">
        <v>0</v>
      </c>
      <c r="DN86" s="726">
        <v>0</v>
      </c>
      <c r="DO86" s="726">
        <v>0</v>
      </c>
      <c r="DP86" s="726">
        <v>0</v>
      </c>
      <c r="DQ86" s="726">
        <v>0</v>
      </c>
      <c r="DR86" s="726">
        <v>0</v>
      </c>
      <c r="DS86" s="726">
        <v>0</v>
      </c>
      <c r="DT86" s="726">
        <v>0</v>
      </c>
      <c r="DU86" s="726">
        <v>0</v>
      </c>
      <c r="DV86" s="726">
        <v>0</v>
      </c>
      <c r="DW86" s="727">
        <v>0</v>
      </c>
      <c r="DX86" s="584"/>
      <c r="DY86" s="718"/>
      <c r="DZ86" s="718"/>
      <c r="EA86" s="718"/>
      <c r="EB86" s="718"/>
      <c r="EC86" s="718"/>
      <c r="ED86" s="718"/>
      <c r="EE86" s="718"/>
      <c r="EF86" s="718"/>
      <c r="EG86" s="718"/>
      <c r="EH86" s="718"/>
      <c r="EI86" s="718"/>
      <c r="EJ86" s="718"/>
      <c r="EK86" s="718"/>
      <c r="EL86" s="718"/>
      <c r="EM86" s="718"/>
      <c r="EN86" s="718"/>
      <c r="EO86" s="718"/>
      <c r="EP86" s="718"/>
      <c r="EQ86" s="718"/>
      <c r="ER86" s="718"/>
      <c r="ES86" s="718"/>
      <c r="ET86" s="718"/>
      <c r="EU86" s="718"/>
      <c r="EV86" s="718"/>
      <c r="EW86" s="718"/>
      <c r="EX86" s="718"/>
      <c r="EY86" s="718"/>
      <c r="EZ86" s="718"/>
      <c r="FA86" s="718"/>
      <c r="FB86" s="718"/>
      <c r="FC86" s="718"/>
      <c r="FD86" s="718"/>
      <c r="FE86" s="718"/>
      <c r="FF86" s="718"/>
      <c r="FG86" s="718"/>
      <c r="FH86" s="718"/>
      <c r="FI86" s="718"/>
      <c r="FJ86" s="718"/>
      <c r="FK86" s="718"/>
      <c r="FL86" s="718"/>
      <c r="FM86" s="718"/>
      <c r="FN86" s="718"/>
      <c r="FO86" s="718"/>
      <c r="FP86" s="718"/>
      <c r="FQ86" s="718"/>
      <c r="FR86" s="718"/>
      <c r="FS86" s="718"/>
      <c r="FT86" s="718"/>
      <c r="FU86" s="718"/>
      <c r="FV86" s="718"/>
      <c r="FW86" s="718"/>
      <c r="FX86" s="718"/>
      <c r="FY86" s="718"/>
      <c r="FZ86" s="718"/>
      <c r="GA86" s="718"/>
      <c r="GB86" s="718"/>
      <c r="GC86" s="718"/>
      <c r="GD86" s="718"/>
      <c r="GE86" s="718"/>
      <c r="GF86" s="718"/>
      <c r="GG86" s="718"/>
      <c r="GH86" s="718"/>
      <c r="GI86" s="718"/>
      <c r="GJ86" s="718"/>
      <c r="GK86" s="718"/>
      <c r="GL86" s="718"/>
      <c r="GM86" s="718"/>
      <c r="GN86" s="718"/>
      <c r="GO86" s="718"/>
      <c r="GP86" s="718"/>
      <c r="GQ86" s="718"/>
      <c r="GR86" s="718"/>
      <c r="GS86" s="718"/>
      <c r="GT86" s="718"/>
      <c r="GU86" s="718"/>
      <c r="GV86" s="718"/>
      <c r="GW86" s="718"/>
      <c r="GX86" s="718"/>
      <c r="GY86" s="718"/>
      <c r="GZ86" s="718"/>
      <c r="HA86" s="718"/>
      <c r="HB86" s="718"/>
      <c r="HC86" s="718"/>
      <c r="HD86" s="718"/>
      <c r="HE86" s="718"/>
      <c r="HF86" s="718"/>
      <c r="HG86" s="718"/>
      <c r="HH86" s="718"/>
      <c r="HI86" s="718"/>
      <c r="HJ86" s="718"/>
      <c r="HK86" s="718"/>
      <c r="HL86" s="718"/>
      <c r="HM86" s="718"/>
      <c r="HN86" s="718"/>
      <c r="HO86" s="718"/>
      <c r="HP86" s="718"/>
      <c r="HQ86" s="718"/>
      <c r="HR86" s="718"/>
      <c r="HS86" s="718"/>
      <c r="HT86" s="718"/>
      <c r="HU86" s="718"/>
      <c r="HV86" s="718"/>
      <c r="HW86" s="718"/>
      <c r="HX86" s="718"/>
      <c r="HY86" s="718"/>
      <c r="HZ86" s="718"/>
      <c r="IA86" s="718"/>
      <c r="IB86" s="718"/>
      <c r="IC86" s="718"/>
      <c r="ID86" s="718"/>
      <c r="IE86" s="718"/>
      <c r="IF86" s="718"/>
      <c r="IG86" s="718"/>
      <c r="IH86" s="718"/>
      <c r="II86" s="718"/>
      <c r="IJ86" s="718"/>
      <c r="IK86" s="718"/>
      <c r="IL86" s="718"/>
      <c r="IM86" s="718"/>
      <c r="IN86" s="718"/>
      <c r="IO86" s="718"/>
      <c r="IP86" s="718"/>
      <c r="IQ86" s="718"/>
      <c r="IR86" s="718"/>
      <c r="IS86" s="718"/>
      <c r="IT86" s="718"/>
      <c r="IU86" s="718"/>
      <c r="IV86" s="718"/>
      <c r="IW86" s="718"/>
      <c r="IX86" s="718"/>
      <c r="IY86" s="718"/>
      <c r="IZ86" s="718"/>
      <c r="JA86" s="718"/>
      <c r="JB86" s="718"/>
      <c r="JC86" s="718"/>
      <c r="JD86" s="718"/>
      <c r="JE86" s="718"/>
      <c r="JF86" s="718"/>
      <c r="JG86" s="718"/>
      <c r="JH86" s="718"/>
      <c r="JI86" s="718"/>
      <c r="JJ86" s="718"/>
      <c r="JK86" s="718"/>
      <c r="JL86" s="718"/>
      <c r="JM86" s="718"/>
      <c r="JN86" s="718"/>
      <c r="JO86" s="718"/>
      <c r="JP86" s="718"/>
      <c r="JQ86" s="718"/>
      <c r="JR86" s="718"/>
      <c r="JS86" s="718"/>
      <c r="JT86" s="718"/>
      <c r="JU86" s="718"/>
      <c r="JV86" s="718"/>
      <c r="JW86" s="718"/>
      <c r="JX86" s="718"/>
      <c r="JY86" s="718"/>
      <c r="JZ86" s="718"/>
      <c r="KA86" s="718"/>
      <c r="KB86" s="718"/>
      <c r="KC86" s="718"/>
      <c r="KD86" s="718"/>
      <c r="KE86" s="718"/>
      <c r="KF86" s="718"/>
      <c r="KG86" s="718"/>
      <c r="KH86" s="718"/>
      <c r="KI86" s="718"/>
      <c r="KJ86" s="718"/>
      <c r="KK86" s="718"/>
      <c r="KL86" s="718"/>
      <c r="KM86" s="718"/>
      <c r="KN86" s="718"/>
      <c r="KO86" s="718"/>
      <c r="KP86" s="718"/>
      <c r="KQ86" s="718"/>
      <c r="KR86" s="718"/>
      <c r="KS86" s="718"/>
      <c r="KT86" s="718"/>
      <c r="KU86" s="718"/>
      <c r="KV86" s="718"/>
      <c r="KW86" s="718"/>
      <c r="KX86" s="718"/>
      <c r="KY86" s="718"/>
      <c r="KZ86" s="718"/>
      <c r="LA86" s="718"/>
      <c r="LB86" s="718"/>
      <c r="LC86" s="718"/>
      <c r="LD86" s="718"/>
      <c r="LE86" s="718"/>
      <c r="LF86" s="718"/>
      <c r="LG86" s="718"/>
      <c r="LH86" s="718"/>
      <c r="LI86" s="718"/>
      <c r="LJ86" s="718"/>
      <c r="LK86" s="718"/>
      <c r="LL86" s="718"/>
      <c r="LM86" s="718"/>
      <c r="LN86" s="718"/>
      <c r="LO86" s="718"/>
      <c r="LP86" s="718"/>
      <c r="LQ86" s="718"/>
      <c r="LR86" s="718"/>
      <c r="LS86" s="718"/>
      <c r="LT86" s="718"/>
      <c r="LU86" s="718"/>
      <c r="LV86" s="718"/>
      <c r="LW86" s="718"/>
      <c r="LX86" s="718"/>
      <c r="LY86" s="718"/>
      <c r="LZ86" s="718"/>
      <c r="MA86" s="718"/>
      <c r="MB86" s="718"/>
      <c r="MC86" s="718"/>
      <c r="MD86" s="718"/>
      <c r="ME86" s="718"/>
      <c r="MF86" s="718"/>
      <c r="MG86" s="718"/>
      <c r="MH86" s="718"/>
      <c r="MI86" s="718"/>
      <c r="MJ86" s="718"/>
      <c r="MK86" s="718"/>
      <c r="ML86" s="718"/>
      <c r="MM86" s="718"/>
      <c r="MN86" s="718"/>
      <c r="MO86" s="718"/>
      <c r="MP86" s="718"/>
      <c r="MQ86" s="718"/>
      <c r="MR86" s="718"/>
      <c r="MS86" s="718"/>
      <c r="MT86" s="718"/>
      <c r="MU86" s="718"/>
      <c r="MV86" s="718"/>
      <c r="MW86" s="718"/>
      <c r="MX86" s="718"/>
      <c r="MY86" s="718"/>
      <c r="MZ86" s="718"/>
      <c r="NA86" s="718"/>
      <c r="NB86" s="718"/>
      <c r="NC86" s="718"/>
      <c r="ND86" s="718"/>
      <c r="NE86" s="718"/>
      <c r="NF86" s="718"/>
      <c r="NG86" s="718"/>
      <c r="NH86" s="718"/>
      <c r="NI86" s="718"/>
      <c r="NJ86" s="718"/>
      <c r="NK86" s="718"/>
      <c r="NL86" s="718"/>
      <c r="NM86" s="718"/>
      <c r="NN86" s="718"/>
      <c r="NO86" s="718"/>
      <c r="NP86" s="718"/>
      <c r="NQ86" s="718"/>
      <c r="NR86" s="718"/>
      <c r="NS86" s="718"/>
      <c r="NT86" s="718"/>
      <c r="NU86" s="718"/>
      <c r="NV86" s="718"/>
      <c r="NW86" s="718"/>
      <c r="NX86" s="718"/>
      <c r="NY86" s="718"/>
      <c r="NZ86" s="718"/>
      <c r="OA86" s="718"/>
      <c r="OB86" s="718"/>
      <c r="OC86" s="718"/>
      <c r="OD86" s="718"/>
      <c r="OE86" s="718"/>
      <c r="OF86" s="718"/>
      <c r="OG86" s="718"/>
      <c r="OH86" s="718"/>
      <c r="OI86" s="718"/>
      <c r="OJ86" s="718"/>
      <c r="OK86" s="718"/>
      <c r="OL86" s="718"/>
      <c r="OM86" s="718"/>
      <c r="ON86" s="718"/>
      <c r="OO86" s="718"/>
      <c r="OP86" s="718"/>
      <c r="OQ86" s="718"/>
      <c r="OR86" s="718"/>
      <c r="OS86" s="718"/>
      <c r="OT86" s="718"/>
      <c r="OU86" s="718"/>
      <c r="OV86" s="718"/>
      <c r="OW86" s="718"/>
      <c r="OX86" s="718"/>
      <c r="OY86" s="718"/>
      <c r="OZ86" s="718"/>
      <c r="PA86" s="718"/>
      <c r="PB86" s="718"/>
      <c r="PC86" s="718"/>
      <c r="PD86" s="718"/>
      <c r="PE86" s="718"/>
      <c r="PF86" s="718"/>
      <c r="PG86" s="718"/>
      <c r="PH86" s="718"/>
      <c r="PI86" s="718"/>
      <c r="PJ86" s="718"/>
      <c r="PK86" s="718"/>
      <c r="PL86" s="718"/>
      <c r="PM86" s="718"/>
      <c r="PN86" s="718"/>
      <c r="PO86" s="718"/>
      <c r="PP86" s="718"/>
      <c r="PQ86" s="718"/>
      <c r="PR86" s="718"/>
      <c r="PS86" s="718"/>
      <c r="PT86" s="718"/>
      <c r="PU86" s="718"/>
      <c r="PV86" s="718"/>
      <c r="PW86" s="718"/>
      <c r="PX86" s="718"/>
      <c r="PY86" s="718"/>
      <c r="PZ86" s="718"/>
      <c r="QA86" s="718"/>
      <c r="QB86" s="718"/>
      <c r="QC86" s="718"/>
      <c r="QD86" s="718"/>
      <c r="QE86" s="718"/>
      <c r="QF86" s="718"/>
      <c r="QG86" s="718"/>
      <c r="QH86" s="718"/>
      <c r="QI86" s="718"/>
      <c r="QJ86" s="718"/>
      <c r="QK86" s="718"/>
      <c r="QL86" s="718"/>
      <c r="QM86" s="718"/>
      <c r="QN86" s="718"/>
      <c r="QO86" s="718"/>
      <c r="QP86" s="718"/>
      <c r="QQ86" s="718"/>
      <c r="QR86" s="718"/>
      <c r="QS86" s="718"/>
      <c r="QT86" s="718"/>
      <c r="QU86" s="718"/>
      <c r="QV86" s="718"/>
      <c r="QW86" s="718"/>
      <c r="QX86" s="718"/>
      <c r="QY86" s="718"/>
      <c r="QZ86" s="718"/>
      <c r="RA86" s="718"/>
      <c r="RB86" s="718"/>
      <c r="RC86" s="718"/>
      <c r="RD86" s="718"/>
      <c r="RE86" s="718"/>
      <c r="RF86" s="718"/>
      <c r="RG86" s="718"/>
      <c r="RH86" s="718"/>
      <c r="RI86" s="718"/>
      <c r="RJ86" s="718"/>
      <c r="RK86" s="718"/>
      <c r="RL86" s="718"/>
      <c r="RM86" s="718"/>
      <c r="RN86" s="718"/>
      <c r="RO86" s="718"/>
      <c r="RP86" s="718"/>
      <c r="RQ86" s="718"/>
      <c r="RR86" s="718"/>
      <c r="RS86" s="718"/>
      <c r="RT86" s="718"/>
      <c r="RU86" s="718"/>
      <c r="RV86" s="718"/>
      <c r="RW86" s="718"/>
      <c r="RX86" s="718"/>
      <c r="RY86" s="718"/>
      <c r="RZ86" s="718"/>
      <c r="SA86" s="718"/>
      <c r="SB86" s="718"/>
      <c r="SC86" s="718"/>
      <c r="SD86" s="718"/>
      <c r="SE86" s="718"/>
      <c r="SF86" s="718"/>
      <c r="SG86" s="718"/>
      <c r="SH86" s="718"/>
      <c r="SI86" s="718"/>
      <c r="SJ86" s="718"/>
      <c r="SK86" s="718"/>
      <c r="SL86" s="718"/>
      <c r="SM86" s="718"/>
      <c r="SN86" s="718"/>
      <c r="SO86" s="718"/>
      <c r="SP86" s="718"/>
      <c r="SQ86" s="718"/>
      <c r="SR86" s="718"/>
      <c r="SS86" s="718"/>
      <c r="ST86" s="718"/>
      <c r="SU86" s="718"/>
      <c r="SV86" s="718"/>
      <c r="SW86" s="718"/>
      <c r="SX86" s="718"/>
      <c r="SY86" s="718"/>
      <c r="SZ86" s="718"/>
      <c r="TA86" s="718"/>
      <c r="TB86" s="718"/>
      <c r="TC86" s="718"/>
      <c r="TD86" s="718"/>
      <c r="TE86" s="718"/>
      <c r="TF86" s="718"/>
      <c r="TG86" s="718"/>
      <c r="TH86" s="718"/>
      <c r="TI86" s="718"/>
      <c r="TJ86" s="718"/>
      <c r="TK86" s="718"/>
      <c r="TL86" s="718"/>
      <c r="TM86" s="718"/>
      <c r="TN86" s="718"/>
      <c r="TO86" s="718"/>
      <c r="TP86" s="718"/>
      <c r="TQ86" s="718"/>
      <c r="TR86" s="718"/>
      <c r="TS86" s="718"/>
      <c r="TT86" s="718"/>
      <c r="TU86" s="718"/>
      <c r="TV86" s="718"/>
      <c r="TW86" s="718"/>
      <c r="TX86" s="718"/>
      <c r="TY86" s="718"/>
      <c r="TZ86" s="718"/>
      <c r="UA86" s="718"/>
      <c r="UB86" s="718"/>
      <c r="UC86" s="718"/>
      <c r="UD86" s="718"/>
      <c r="UE86" s="718"/>
      <c r="UF86" s="718"/>
      <c r="UG86" s="718"/>
      <c r="UH86" s="718"/>
      <c r="UI86" s="718"/>
      <c r="UJ86" s="718"/>
      <c r="UK86" s="718"/>
      <c r="UL86" s="718"/>
      <c r="UM86" s="718"/>
      <c r="UN86" s="718"/>
      <c r="UO86" s="718"/>
      <c r="UP86" s="718"/>
      <c r="UQ86" s="718"/>
      <c r="UR86" s="718"/>
      <c r="US86" s="718"/>
      <c r="UT86" s="718"/>
      <c r="UU86" s="718"/>
      <c r="UV86" s="718"/>
      <c r="UW86" s="718"/>
      <c r="UX86" s="718"/>
      <c r="UY86" s="718"/>
      <c r="UZ86" s="718"/>
      <c r="VA86" s="718"/>
      <c r="VB86" s="718"/>
      <c r="VC86" s="718"/>
      <c r="VD86" s="718"/>
      <c r="VE86" s="718"/>
      <c r="VF86" s="718"/>
      <c r="VG86" s="718"/>
      <c r="VH86" s="718"/>
      <c r="VI86" s="718"/>
      <c r="VJ86" s="718"/>
      <c r="VK86" s="718"/>
      <c r="VL86" s="718"/>
      <c r="VM86" s="718"/>
      <c r="VN86" s="718"/>
      <c r="VO86" s="718"/>
      <c r="VP86" s="718"/>
      <c r="VQ86" s="718"/>
      <c r="VR86" s="718"/>
      <c r="VS86" s="718"/>
      <c r="VT86" s="718"/>
      <c r="VU86" s="718"/>
      <c r="VV86" s="718"/>
      <c r="VW86" s="718"/>
      <c r="VX86" s="718"/>
      <c r="VY86" s="718"/>
      <c r="VZ86" s="718"/>
      <c r="WA86" s="718"/>
      <c r="WB86" s="718"/>
      <c r="WC86" s="718"/>
      <c r="WD86" s="718"/>
      <c r="WE86" s="718"/>
      <c r="WF86" s="718"/>
      <c r="WG86" s="718"/>
      <c r="WH86" s="718"/>
      <c r="WI86" s="718"/>
      <c r="WJ86" s="718"/>
      <c r="WK86" s="718"/>
      <c r="WL86" s="718"/>
      <c r="WM86" s="718"/>
      <c r="WN86" s="718"/>
      <c r="WO86" s="718"/>
      <c r="WP86" s="718"/>
      <c r="WQ86" s="718"/>
      <c r="WR86" s="718"/>
      <c r="WS86" s="718"/>
      <c r="WT86" s="718"/>
      <c r="WU86" s="718"/>
      <c r="WV86" s="718"/>
      <c r="WW86" s="718"/>
      <c r="WX86" s="718"/>
      <c r="WY86" s="718"/>
      <c r="WZ86" s="718"/>
      <c r="XA86" s="718"/>
      <c r="XB86" s="718"/>
      <c r="XC86" s="718"/>
      <c r="XD86" s="718"/>
      <c r="XE86" s="718"/>
      <c r="XF86" s="718"/>
      <c r="XG86" s="718"/>
      <c r="XH86" s="718"/>
      <c r="XI86" s="718"/>
      <c r="XJ86" s="718"/>
      <c r="XK86" s="718"/>
      <c r="XL86" s="718"/>
      <c r="XM86" s="718"/>
      <c r="XN86" s="718"/>
      <c r="XO86" s="718"/>
      <c r="XP86" s="718"/>
      <c r="XQ86" s="718"/>
      <c r="XR86" s="718"/>
      <c r="XS86" s="718"/>
      <c r="XT86" s="718"/>
      <c r="XU86" s="718"/>
      <c r="XV86" s="718"/>
      <c r="XW86" s="718"/>
      <c r="XX86" s="718"/>
      <c r="XY86" s="718"/>
      <c r="XZ86" s="718"/>
      <c r="YA86" s="718"/>
      <c r="YB86" s="718"/>
      <c r="YC86" s="718"/>
      <c r="YD86" s="718"/>
      <c r="YE86" s="718"/>
      <c r="YF86" s="718"/>
      <c r="YG86" s="718"/>
      <c r="YH86" s="718"/>
      <c r="YI86" s="718"/>
      <c r="YJ86" s="718"/>
      <c r="YK86" s="718"/>
      <c r="YL86" s="718"/>
      <c r="YM86" s="718"/>
      <c r="YN86" s="718"/>
      <c r="YO86" s="718"/>
      <c r="YP86" s="718"/>
      <c r="YQ86" s="718"/>
      <c r="YR86" s="718"/>
      <c r="YS86" s="718"/>
      <c r="YT86" s="718"/>
      <c r="YU86" s="718"/>
      <c r="YV86" s="718"/>
      <c r="YW86" s="718"/>
      <c r="YX86" s="718"/>
      <c r="YY86" s="718"/>
      <c r="YZ86" s="718"/>
      <c r="ZA86" s="718"/>
      <c r="ZB86" s="718"/>
      <c r="ZC86" s="718"/>
      <c r="ZD86" s="718"/>
      <c r="ZE86" s="718"/>
      <c r="ZF86" s="718"/>
      <c r="ZG86" s="718"/>
      <c r="ZH86" s="718"/>
      <c r="ZI86" s="718"/>
      <c r="ZJ86" s="718"/>
      <c r="ZK86" s="718"/>
      <c r="ZL86" s="718"/>
      <c r="ZM86" s="718"/>
      <c r="ZN86" s="718"/>
      <c r="ZO86" s="718"/>
      <c r="ZP86" s="718"/>
      <c r="ZQ86" s="718"/>
      <c r="ZR86" s="718"/>
      <c r="ZS86" s="718"/>
      <c r="ZT86" s="718"/>
      <c r="ZU86" s="718"/>
      <c r="ZV86" s="718"/>
      <c r="ZW86" s="718"/>
      <c r="ZX86" s="718"/>
      <c r="ZY86" s="718"/>
      <c r="ZZ86" s="718"/>
      <c r="AAA86" s="718"/>
      <c r="AAB86" s="718"/>
      <c r="AAC86" s="718"/>
      <c r="AAD86" s="718"/>
      <c r="AAE86" s="718"/>
      <c r="AAF86" s="718"/>
      <c r="AAG86" s="718"/>
      <c r="AAH86" s="718"/>
      <c r="AAI86" s="718"/>
      <c r="AAJ86" s="718"/>
      <c r="AAK86" s="718"/>
      <c r="AAL86" s="718"/>
      <c r="AAM86" s="718"/>
      <c r="AAN86" s="718"/>
      <c r="AAO86" s="718"/>
      <c r="AAP86" s="718"/>
      <c r="AAQ86" s="718"/>
      <c r="AAR86" s="718"/>
      <c r="AAS86" s="718"/>
      <c r="AAT86" s="718"/>
      <c r="AAU86" s="718"/>
      <c r="AAV86" s="718"/>
      <c r="AAW86" s="718"/>
      <c r="AAX86" s="718"/>
      <c r="AAY86" s="718"/>
      <c r="AAZ86" s="718"/>
      <c r="ABA86" s="718"/>
      <c r="ABB86" s="718"/>
      <c r="ABC86" s="718"/>
      <c r="ABD86" s="718"/>
      <c r="ABE86" s="718"/>
      <c r="ABF86" s="718"/>
      <c r="ABG86" s="718"/>
      <c r="ABH86" s="718"/>
      <c r="ABI86" s="718"/>
      <c r="ABJ86" s="718"/>
      <c r="ABK86" s="718"/>
      <c r="ABL86" s="718"/>
      <c r="ABM86" s="718"/>
      <c r="ABN86" s="718"/>
      <c r="ABO86" s="718"/>
      <c r="ABP86" s="718"/>
      <c r="ABQ86" s="718"/>
      <c r="ABR86" s="718"/>
      <c r="ABS86" s="718"/>
      <c r="ABT86" s="718"/>
      <c r="ABU86" s="718"/>
      <c r="ABV86" s="718"/>
      <c r="ABW86" s="718"/>
      <c r="ABX86" s="718"/>
      <c r="ABY86" s="718"/>
      <c r="ABZ86" s="718"/>
      <c r="ACA86" s="718"/>
      <c r="ACB86" s="718"/>
      <c r="ACC86" s="718"/>
      <c r="ACD86" s="718"/>
      <c r="ACE86" s="718"/>
      <c r="ACF86" s="718"/>
      <c r="ACG86" s="718"/>
      <c r="ACH86" s="718"/>
      <c r="ACI86" s="718"/>
      <c r="ACJ86" s="718"/>
      <c r="ACK86" s="718"/>
      <c r="ACL86" s="718"/>
      <c r="ACM86" s="718"/>
      <c r="ACN86" s="718"/>
      <c r="ACO86" s="718"/>
      <c r="ACP86" s="718"/>
      <c r="ACQ86" s="718"/>
      <c r="ACR86" s="718"/>
      <c r="ACS86" s="718"/>
      <c r="ACT86" s="718"/>
      <c r="ACU86" s="718"/>
      <c r="ACV86" s="718"/>
      <c r="ACW86" s="718"/>
      <c r="ACX86" s="718"/>
      <c r="ACY86" s="718"/>
      <c r="ACZ86" s="718"/>
      <c r="ADA86" s="718"/>
      <c r="ADB86" s="718"/>
      <c r="ADC86" s="718"/>
      <c r="ADD86" s="718"/>
      <c r="ADE86" s="718"/>
      <c r="ADF86" s="718"/>
      <c r="ADG86" s="718"/>
      <c r="ADH86" s="718"/>
      <c r="ADI86" s="718"/>
      <c r="ADJ86" s="718"/>
      <c r="ADK86" s="718"/>
      <c r="ADL86" s="718"/>
      <c r="ADM86" s="718"/>
      <c r="ADN86" s="718"/>
      <c r="ADO86" s="718"/>
      <c r="ADP86" s="718"/>
      <c r="ADQ86" s="718"/>
      <c r="ADR86" s="718"/>
      <c r="ADS86" s="718"/>
      <c r="ADT86" s="718"/>
      <c r="ADU86" s="718"/>
      <c r="ADV86" s="718"/>
      <c r="ADW86" s="718"/>
      <c r="ADX86" s="718"/>
      <c r="ADY86" s="718"/>
      <c r="ADZ86" s="718"/>
      <c r="AEA86" s="718"/>
      <c r="AEB86" s="718"/>
      <c r="AEC86" s="718"/>
      <c r="AED86" s="718"/>
      <c r="AEE86" s="718"/>
      <c r="AEF86" s="718"/>
      <c r="AEG86" s="718"/>
      <c r="AEH86" s="718"/>
      <c r="AEI86" s="718"/>
      <c r="AEJ86" s="718"/>
      <c r="AEK86" s="718"/>
      <c r="AEL86" s="718"/>
      <c r="AEM86" s="718"/>
      <c r="AEN86" s="718"/>
      <c r="AEO86" s="718"/>
      <c r="AEP86" s="718"/>
      <c r="AEQ86" s="718"/>
      <c r="AER86" s="718"/>
      <c r="AES86" s="718"/>
      <c r="AET86" s="718"/>
      <c r="AEU86" s="718"/>
      <c r="AEV86" s="718"/>
      <c r="AEW86" s="718"/>
      <c r="AEX86" s="718"/>
      <c r="AEY86" s="718"/>
      <c r="AEZ86" s="718"/>
      <c r="AFA86" s="718"/>
      <c r="AFB86" s="718"/>
      <c r="AFC86" s="718"/>
      <c r="AFD86" s="718"/>
      <c r="AFE86" s="718"/>
      <c r="AFF86" s="718"/>
      <c r="AFG86" s="718"/>
      <c r="AFH86" s="718"/>
      <c r="AFI86" s="718"/>
      <c r="AFJ86" s="718"/>
      <c r="AFK86" s="718"/>
      <c r="AFL86" s="718"/>
      <c r="AFM86" s="718"/>
      <c r="AFN86" s="718"/>
      <c r="AFO86" s="718"/>
      <c r="AFP86" s="718"/>
      <c r="AFQ86" s="718"/>
      <c r="AFR86" s="718"/>
      <c r="AFS86" s="718"/>
      <c r="AFT86" s="718"/>
      <c r="AFU86" s="718"/>
      <c r="AFV86" s="718"/>
      <c r="AFW86" s="718"/>
      <c r="AFX86" s="718"/>
      <c r="AFY86" s="718"/>
      <c r="AFZ86" s="718"/>
      <c r="AGA86" s="718"/>
      <c r="AGB86" s="718"/>
      <c r="AGC86" s="718"/>
      <c r="AGD86" s="718"/>
      <c r="AGE86" s="718"/>
      <c r="AGF86" s="718"/>
      <c r="AGG86" s="718"/>
      <c r="AGH86" s="718"/>
      <c r="AGI86" s="718"/>
      <c r="AGJ86" s="718"/>
      <c r="AGK86" s="718"/>
      <c r="AGL86" s="718"/>
      <c r="AGM86" s="718"/>
      <c r="AGN86" s="718"/>
      <c r="AGO86" s="718"/>
      <c r="AGP86" s="718"/>
      <c r="AGQ86" s="718"/>
      <c r="AGR86" s="718"/>
      <c r="AGS86" s="718"/>
      <c r="AGT86" s="718"/>
      <c r="AGU86" s="718"/>
      <c r="AGV86" s="718"/>
      <c r="AGW86" s="718"/>
      <c r="AGX86" s="718"/>
      <c r="AGY86" s="718"/>
      <c r="AGZ86" s="718"/>
      <c r="AHA86" s="718"/>
      <c r="AHB86" s="718"/>
      <c r="AHC86" s="718"/>
      <c r="AHD86" s="718"/>
      <c r="AHE86" s="718"/>
      <c r="AHF86" s="718"/>
      <c r="AHG86" s="718"/>
      <c r="AHH86" s="718"/>
      <c r="AHI86" s="718"/>
      <c r="AHJ86" s="718"/>
      <c r="AHK86" s="718"/>
      <c r="AHL86" s="718"/>
      <c r="AHM86" s="718"/>
      <c r="AHN86" s="718"/>
      <c r="AHO86" s="718"/>
      <c r="AHP86" s="718"/>
      <c r="AHQ86" s="718"/>
      <c r="AHR86" s="718"/>
      <c r="AHS86" s="718"/>
      <c r="AHT86" s="718"/>
      <c r="AHU86" s="718"/>
      <c r="AHV86" s="718"/>
      <c r="AHW86" s="718"/>
      <c r="AHX86" s="718"/>
      <c r="AHY86" s="718"/>
      <c r="AHZ86" s="718"/>
      <c r="AIA86" s="718"/>
      <c r="AIB86" s="718"/>
      <c r="AIC86" s="718"/>
      <c r="AID86" s="718"/>
      <c r="AIE86" s="718"/>
      <c r="AIF86" s="718"/>
      <c r="AIG86" s="718"/>
      <c r="AIH86" s="718"/>
      <c r="AII86" s="718"/>
      <c r="AIJ86" s="718"/>
      <c r="AIK86" s="718"/>
      <c r="AIL86" s="718"/>
      <c r="AIM86" s="718"/>
      <c r="AIN86" s="718"/>
      <c r="AIO86" s="718"/>
      <c r="AIP86" s="718"/>
      <c r="AIQ86" s="718"/>
      <c r="AIR86" s="718"/>
      <c r="AIS86" s="718"/>
      <c r="AIT86" s="718"/>
      <c r="AIU86" s="718"/>
      <c r="AIV86" s="718"/>
      <c r="AIW86" s="718"/>
      <c r="AIX86" s="718"/>
      <c r="AIY86" s="718"/>
      <c r="AIZ86" s="718"/>
      <c r="AJA86" s="718"/>
      <c r="AJB86" s="718"/>
      <c r="AJC86" s="718"/>
      <c r="AJD86" s="718"/>
      <c r="AJE86" s="718"/>
      <c r="AJF86" s="718"/>
      <c r="AJG86" s="718"/>
      <c r="AJH86" s="718"/>
      <c r="AJI86" s="718"/>
      <c r="AJJ86" s="718"/>
      <c r="AJK86" s="718"/>
      <c r="AJL86" s="718"/>
      <c r="AJM86" s="718"/>
      <c r="AJN86" s="718"/>
      <c r="AJO86" s="718"/>
      <c r="AJP86" s="718"/>
      <c r="AJQ86" s="718"/>
      <c r="AJR86" s="718"/>
      <c r="AJS86" s="718"/>
      <c r="AJT86" s="718"/>
      <c r="AJU86" s="718"/>
      <c r="AJV86" s="718"/>
      <c r="AJW86" s="718"/>
      <c r="AJX86" s="718"/>
      <c r="AJY86" s="718"/>
      <c r="AJZ86" s="718"/>
      <c r="AKA86" s="718"/>
      <c r="AKB86" s="718"/>
      <c r="AKC86" s="718"/>
      <c r="AKD86" s="718"/>
      <c r="AKE86" s="718"/>
      <c r="AKF86" s="718"/>
      <c r="AKG86" s="718"/>
      <c r="AKH86" s="718"/>
      <c r="AKI86" s="718"/>
      <c r="AKJ86" s="718"/>
      <c r="AKK86" s="718"/>
      <c r="AKL86" s="718"/>
      <c r="AKM86" s="718"/>
      <c r="AKN86" s="718"/>
      <c r="AKO86" s="718"/>
      <c r="AKP86" s="718"/>
      <c r="AKQ86" s="718"/>
      <c r="AKR86" s="718"/>
      <c r="AKS86" s="718"/>
      <c r="AKT86" s="718"/>
      <c r="AKU86" s="718"/>
      <c r="AKV86" s="718"/>
      <c r="AKW86" s="718"/>
      <c r="AKX86" s="718"/>
      <c r="AKY86" s="718"/>
      <c r="AKZ86" s="718"/>
      <c r="ALA86" s="718"/>
      <c r="ALB86" s="718"/>
      <c r="ALC86" s="718"/>
      <c r="ALD86" s="718"/>
      <c r="ALE86" s="718"/>
      <c r="ALF86" s="718"/>
      <c r="ALG86" s="718"/>
      <c r="ALH86" s="718"/>
      <c r="ALI86" s="718"/>
      <c r="ALJ86" s="718"/>
      <c r="ALK86" s="718"/>
      <c r="ALL86" s="718"/>
      <c r="ALM86" s="718"/>
      <c r="ALN86" s="718"/>
      <c r="ALO86" s="718"/>
      <c r="ALP86" s="718"/>
      <c r="ALQ86" s="718"/>
      <c r="ALR86" s="718"/>
      <c r="ALS86" s="718"/>
      <c r="ALT86" s="718"/>
      <c r="ALU86" s="718"/>
      <c r="ALV86" s="718"/>
      <c r="ALW86" s="718"/>
      <c r="ALX86" s="718"/>
      <c r="ALY86" s="718"/>
      <c r="ALZ86" s="718"/>
      <c r="AMA86" s="718"/>
      <c r="AMB86" s="718"/>
      <c r="AMC86" s="718"/>
      <c r="AMD86" s="718"/>
      <c r="AME86" s="718"/>
      <c r="AMF86" s="718"/>
      <c r="AMG86" s="718"/>
      <c r="AMH86" s="718"/>
      <c r="AMI86" s="718"/>
      <c r="AMJ86" s="718"/>
    </row>
    <row r="87" spans="1:1024" ht="15.75" thickBot="1" x14ac:dyDescent="0.25">
      <c r="A87" s="718"/>
      <c r="B87" s="745"/>
      <c r="C87" s="746"/>
      <c r="D87" s="747"/>
      <c r="E87" s="747"/>
      <c r="F87" s="747"/>
      <c r="G87" s="747"/>
      <c r="H87" s="747"/>
      <c r="I87" s="747"/>
      <c r="J87" s="747"/>
      <c r="K87" s="747"/>
      <c r="L87" s="747"/>
      <c r="M87" s="747"/>
      <c r="N87" s="747"/>
      <c r="O87" s="747"/>
      <c r="P87" s="747"/>
      <c r="Q87" s="747"/>
      <c r="R87" s="748"/>
      <c r="S87" s="747"/>
      <c r="T87" s="747"/>
      <c r="U87" s="749" t="s">
        <v>127</v>
      </c>
      <c r="V87" s="750" t="s">
        <v>503</v>
      </c>
      <c r="W87" s="751" t="s">
        <v>493</v>
      </c>
      <c r="X87" s="608">
        <f>SUM(X76:X86)</f>
        <v>1312.0455739667188</v>
      </c>
      <c r="Y87" s="608">
        <f t="shared" ref="Y87:CJ87" si="69">SUM(Y76:Y86)</f>
        <v>1363.9990429830302</v>
      </c>
      <c r="Z87" s="608">
        <f t="shared" si="69"/>
        <v>1262.0484091200756</v>
      </c>
      <c r="AA87" s="608">
        <f t="shared" si="69"/>
        <v>1358.326045254689</v>
      </c>
      <c r="AB87" s="608">
        <f t="shared" si="69"/>
        <v>1309.09985392406</v>
      </c>
      <c r="AC87" s="608">
        <f t="shared" si="69"/>
        <v>1300.8662253199936</v>
      </c>
      <c r="AD87" s="608">
        <f t="shared" si="69"/>
        <v>1342.5191281807347</v>
      </c>
      <c r="AE87" s="608">
        <f t="shared" si="69"/>
        <v>1381.7443414120235</v>
      </c>
      <c r="AF87" s="608">
        <f t="shared" si="69"/>
        <v>1418.6777641757642</v>
      </c>
      <c r="AG87" s="608">
        <f t="shared" si="69"/>
        <v>1453.4477798984726</v>
      </c>
      <c r="AH87" s="608">
        <f t="shared" si="69"/>
        <v>1236.8907866666618</v>
      </c>
      <c r="AI87" s="608">
        <f t="shared" si="69"/>
        <v>1257.815191737441</v>
      </c>
      <c r="AJ87" s="608">
        <f t="shared" si="69"/>
        <v>1016.015152005528</v>
      </c>
      <c r="AK87" s="608">
        <f t="shared" si="69"/>
        <v>1312.7414200973208</v>
      </c>
      <c r="AL87" s="608">
        <f t="shared" si="69"/>
        <v>1194.5033119496704</v>
      </c>
      <c r="AM87" s="608">
        <f t="shared" si="69"/>
        <v>701.0467006980133</v>
      </c>
      <c r="AN87" s="608">
        <f t="shared" si="69"/>
        <v>0</v>
      </c>
      <c r="AO87" s="608">
        <f t="shared" si="69"/>
        <v>0</v>
      </c>
      <c r="AP87" s="608">
        <f t="shared" si="69"/>
        <v>0</v>
      </c>
      <c r="AQ87" s="608">
        <f t="shared" si="69"/>
        <v>0</v>
      </c>
      <c r="AR87" s="608">
        <f t="shared" si="69"/>
        <v>0</v>
      </c>
      <c r="AS87" s="608">
        <f t="shared" si="69"/>
        <v>0</v>
      </c>
      <c r="AT87" s="608">
        <f t="shared" si="69"/>
        <v>0</v>
      </c>
      <c r="AU87" s="608">
        <f t="shared" si="69"/>
        <v>0</v>
      </c>
      <c r="AV87" s="608">
        <f t="shared" si="69"/>
        <v>0</v>
      </c>
      <c r="AW87" s="608">
        <f t="shared" si="69"/>
        <v>0</v>
      </c>
      <c r="AX87" s="608">
        <f t="shared" si="69"/>
        <v>0</v>
      </c>
      <c r="AY87" s="608">
        <f t="shared" si="69"/>
        <v>0</v>
      </c>
      <c r="AZ87" s="608">
        <f t="shared" si="69"/>
        <v>0</v>
      </c>
      <c r="BA87" s="608">
        <f t="shared" si="69"/>
        <v>0</v>
      </c>
      <c r="BB87" s="608">
        <f t="shared" si="69"/>
        <v>0</v>
      </c>
      <c r="BC87" s="608">
        <f t="shared" si="69"/>
        <v>0</v>
      </c>
      <c r="BD87" s="608">
        <f t="shared" si="69"/>
        <v>0</v>
      </c>
      <c r="BE87" s="608">
        <f t="shared" si="69"/>
        <v>0</v>
      </c>
      <c r="BF87" s="608">
        <f t="shared" si="69"/>
        <v>0</v>
      </c>
      <c r="BG87" s="608">
        <f t="shared" si="69"/>
        <v>0</v>
      </c>
      <c r="BH87" s="608">
        <f t="shared" si="69"/>
        <v>0</v>
      </c>
      <c r="BI87" s="608">
        <f t="shared" si="69"/>
        <v>0</v>
      </c>
      <c r="BJ87" s="608">
        <f t="shared" si="69"/>
        <v>0</v>
      </c>
      <c r="BK87" s="608">
        <f t="shared" si="69"/>
        <v>0</v>
      </c>
      <c r="BL87" s="608">
        <f t="shared" si="69"/>
        <v>0</v>
      </c>
      <c r="BM87" s="608">
        <f t="shared" si="69"/>
        <v>0</v>
      </c>
      <c r="BN87" s="608">
        <f t="shared" si="69"/>
        <v>0</v>
      </c>
      <c r="BO87" s="608">
        <f t="shared" si="69"/>
        <v>0</v>
      </c>
      <c r="BP87" s="608">
        <f t="shared" si="69"/>
        <v>0</v>
      </c>
      <c r="BQ87" s="608">
        <f t="shared" si="69"/>
        <v>0</v>
      </c>
      <c r="BR87" s="608">
        <f t="shared" si="69"/>
        <v>0</v>
      </c>
      <c r="BS87" s="608">
        <f t="shared" si="69"/>
        <v>0</v>
      </c>
      <c r="BT87" s="608">
        <f t="shared" si="69"/>
        <v>0</v>
      </c>
      <c r="BU87" s="608">
        <f t="shared" si="69"/>
        <v>0</v>
      </c>
      <c r="BV87" s="608">
        <f t="shared" si="69"/>
        <v>0</v>
      </c>
      <c r="BW87" s="608">
        <f t="shared" si="69"/>
        <v>0</v>
      </c>
      <c r="BX87" s="608">
        <f t="shared" si="69"/>
        <v>0</v>
      </c>
      <c r="BY87" s="608">
        <f t="shared" si="69"/>
        <v>0</v>
      </c>
      <c r="BZ87" s="608">
        <f t="shared" si="69"/>
        <v>0</v>
      </c>
      <c r="CA87" s="608">
        <f t="shared" si="69"/>
        <v>0</v>
      </c>
      <c r="CB87" s="608">
        <f t="shared" si="69"/>
        <v>0</v>
      </c>
      <c r="CC87" s="608">
        <f t="shared" si="69"/>
        <v>0</v>
      </c>
      <c r="CD87" s="608">
        <f t="shared" si="69"/>
        <v>0</v>
      </c>
      <c r="CE87" s="608">
        <f t="shared" si="69"/>
        <v>0</v>
      </c>
      <c r="CF87" s="608">
        <f t="shared" si="69"/>
        <v>0</v>
      </c>
      <c r="CG87" s="608">
        <f t="shared" si="69"/>
        <v>0</v>
      </c>
      <c r="CH87" s="608">
        <f t="shared" si="69"/>
        <v>0</v>
      </c>
      <c r="CI87" s="608">
        <f t="shared" si="69"/>
        <v>0</v>
      </c>
      <c r="CJ87" s="608">
        <f t="shared" si="69"/>
        <v>0</v>
      </c>
      <c r="CK87" s="608">
        <f t="shared" ref="CK87:DW87" si="70">SUM(CK76:CK86)</f>
        <v>0</v>
      </c>
      <c r="CL87" s="608">
        <f t="shared" si="70"/>
        <v>0</v>
      </c>
      <c r="CM87" s="608">
        <f t="shared" si="70"/>
        <v>0</v>
      </c>
      <c r="CN87" s="608">
        <f t="shared" si="70"/>
        <v>0</v>
      </c>
      <c r="CO87" s="608">
        <f t="shared" si="70"/>
        <v>0</v>
      </c>
      <c r="CP87" s="608">
        <f t="shared" si="70"/>
        <v>0</v>
      </c>
      <c r="CQ87" s="608">
        <f t="shared" si="70"/>
        <v>0</v>
      </c>
      <c r="CR87" s="608">
        <f t="shared" si="70"/>
        <v>0</v>
      </c>
      <c r="CS87" s="608">
        <f t="shared" si="70"/>
        <v>0</v>
      </c>
      <c r="CT87" s="608">
        <f t="shared" si="70"/>
        <v>0</v>
      </c>
      <c r="CU87" s="608">
        <f t="shared" si="70"/>
        <v>0</v>
      </c>
      <c r="CV87" s="608">
        <f t="shared" si="70"/>
        <v>0</v>
      </c>
      <c r="CW87" s="608">
        <f t="shared" si="70"/>
        <v>0</v>
      </c>
      <c r="CX87" s="608">
        <f t="shared" si="70"/>
        <v>0</v>
      </c>
      <c r="CY87" s="609">
        <f t="shared" si="70"/>
        <v>0</v>
      </c>
      <c r="CZ87" s="752">
        <f t="shared" si="70"/>
        <v>0</v>
      </c>
      <c r="DA87" s="753">
        <f t="shared" si="70"/>
        <v>0</v>
      </c>
      <c r="DB87" s="753">
        <f t="shared" si="70"/>
        <v>0</v>
      </c>
      <c r="DC87" s="753">
        <f t="shared" si="70"/>
        <v>0</v>
      </c>
      <c r="DD87" s="753">
        <f t="shared" si="70"/>
        <v>0</v>
      </c>
      <c r="DE87" s="753">
        <f t="shared" si="70"/>
        <v>0</v>
      </c>
      <c r="DF87" s="753">
        <f t="shared" si="70"/>
        <v>0</v>
      </c>
      <c r="DG87" s="753">
        <f t="shared" si="70"/>
        <v>0</v>
      </c>
      <c r="DH87" s="753">
        <f t="shared" si="70"/>
        <v>0</v>
      </c>
      <c r="DI87" s="753">
        <f t="shared" si="70"/>
        <v>0</v>
      </c>
      <c r="DJ87" s="753">
        <f t="shared" si="70"/>
        <v>0</v>
      </c>
      <c r="DK87" s="753">
        <f t="shared" si="70"/>
        <v>0</v>
      </c>
      <c r="DL87" s="753">
        <f t="shared" si="70"/>
        <v>0</v>
      </c>
      <c r="DM87" s="753">
        <f t="shared" si="70"/>
        <v>0</v>
      </c>
      <c r="DN87" s="753">
        <f t="shared" si="70"/>
        <v>0</v>
      </c>
      <c r="DO87" s="753">
        <f t="shared" si="70"/>
        <v>0</v>
      </c>
      <c r="DP87" s="753">
        <f t="shared" si="70"/>
        <v>0</v>
      </c>
      <c r="DQ87" s="753">
        <f t="shared" si="70"/>
        <v>0</v>
      </c>
      <c r="DR87" s="753">
        <f t="shared" si="70"/>
        <v>0</v>
      </c>
      <c r="DS87" s="753">
        <f t="shared" si="70"/>
        <v>0</v>
      </c>
      <c r="DT87" s="753">
        <f t="shared" si="70"/>
        <v>0</v>
      </c>
      <c r="DU87" s="753">
        <f t="shared" si="70"/>
        <v>0</v>
      </c>
      <c r="DV87" s="753">
        <f t="shared" si="70"/>
        <v>0</v>
      </c>
      <c r="DW87" s="754">
        <f t="shared" si="70"/>
        <v>0</v>
      </c>
      <c r="DX87" s="584"/>
      <c r="DY87" s="718"/>
      <c r="DZ87" s="718"/>
      <c r="EA87" s="718"/>
      <c r="EB87" s="718"/>
      <c r="EC87" s="718"/>
      <c r="ED87" s="718"/>
      <c r="EE87" s="718"/>
      <c r="EF87" s="718"/>
      <c r="EG87" s="718"/>
      <c r="EH87" s="718"/>
      <c r="EI87" s="718"/>
      <c r="EJ87" s="718"/>
      <c r="EK87" s="718"/>
      <c r="EL87" s="718"/>
      <c r="EM87" s="718"/>
      <c r="EN87" s="718"/>
      <c r="EO87" s="718"/>
      <c r="EP87" s="718"/>
      <c r="EQ87" s="718"/>
      <c r="ER87" s="718"/>
      <c r="ES87" s="718"/>
      <c r="ET87" s="718"/>
      <c r="EU87" s="718"/>
      <c r="EV87" s="718"/>
      <c r="EW87" s="718"/>
      <c r="EX87" s="718"/>
      <c r="EY87" s="718"/>
      <c r="EZ87" s="718"/>
      <c r="FA87" s="718"/>
      <c r="FB87" s="718"/>
      <c r="FC87" s="718"/>
      <c r="FD87" s="718"/>
      <c r="FE87" s="718"/>
      <c r="FF87" s="718"/>
      <c r="FG87" s="718"/>
      <c r="FH87" s="718"/>
      <c r="FI87" s="718"/>
      <c r="FJ87" s="718"/>
      <c r="FK87" s="718"/>
      <c r="FL87" s="718"/>
      <c r="FM87" s="718"/>
      <c r="FN87" s="718"/>
      <c r="FO87" s="718"/>
      <c r="FP87" s="718"/>
      <c r="FQ87" s="718"/>
      <c r="FR87" s="718"/>
      <c r="FS87" s="718"/>
      <c r="FT87" s="718"/>
      <c r="FU87" s="718"/>
      <c r="FV87" s="718"/>
      <c r="FW87" s="718"/>
      <c r="FX87" s="718"/>
      <c r="FY87" s="718"/>
      <c r="FZ87" s="718"/>
      <c r="GA87" s="718"/>
      <c r="GB87" s="718"/>
      <c r="GC87" s="718"/>
      <c r="GD87" s="718"/>
      <c r="GE87" s="718"/>
      <c r="GF87" s="718"/>
      <c r="GG87" s="718"/>
      <c r="GH87" s="718"/>
      <c r="GI87" s="718"/>
      <c r="GJ87" s="718"/>
      <c r="GK87" s="718"/>
      <c r="GL87" s="718"/>
      <c r="GM87" s="718"/>
      <c r="GN87" s="718"/>
      <c r="GO87" s="718"/>
      <c r="GP87" s="718"/>
      <c r="GQ87" s="718"/>
      <c r="GR87" s="718"/>
      <c r="GS87" s="718"/>
      <c r="GT87" s="718"/>
      <c r="GU87" s="718"/>
      <c r="GV87" s="718"/>
      <c r="GW87" s="718"/>
      <c r="GX87" s="718"/>
      <c r="GY87" s="718"/>
      <c r="GZ87" s="718"/>
      <c r="HA87" s="718"/>
      <c r="HB87" s="718"/>
      <c r="HC87" s="718"/>
      <c r="HD87" s="718"/>
      <c r="HE87" s="718"/>
      <c r="HF87" s="718"/>
      <c r="HG87" s="718"/>
      <c r="HH87" s="718"/>
      <c r="HI87" s="718"/>
      <c r="HJ87" s="718"/>
      <c r="HK87" s="718"/>
      <c r="HL87" s="718"/>
      <c r="HM87" s="718"/>
      <c r="HN87" s="718"/>
      <c r="HO87" s="718"/>
      <c r="HP87" s="718"/>
      <c r="HQ87" s="718"/>
      <c r="HR87" s="718"/>
      <c r="HS87" s="718"/>
      <c r="HT87" s="718"/>
      <c r="HU87" s="718"/>
      <c r="HV87" s="718"/>
      <c r="HW87" s="718"/>
      <c r="HX87" s="718"/>
      <c r="HY87" s="718"/>
      <c r="HZ87" s="718"/>
      <c r="IA87" s="718"/>
      <c r="IB87" s="718"/>
      <c r="IC87" s="718"/>
      <c r="ID87" s="718"/>
      <c r="IE87" s="718"/>
      <c r="IF87" s="718"/>
      <c r="IG87" s="718"/>
      <c r="IH87" s="718"/>
      <c r="II87" s="718"/>
      <c r="IJ87" s="718"/>
      <c r="IK87" s="718"/>
      <c r="IL87" s="718"/>
      <c r="IM87" s="718"/>
      <c r="IN87" s="718"/>
      <c r="IO87" s="718"/>
      <c r="IP87" s="718"/>
      <c r="IQ87" s="718"/>
      <c r="IR87" s="718"/>
      <c r="IS87" s="718"/>
      <c r="IT87" s="718"/>
      <c r="IU87" s="718"/>
      <c r="IV87" s="718"/>
      <c r="IW87" s="718"/>
      <c r="IX87" s="718"/>
      <c r="IY87" s="718"/>
      <c r="IZ87" s="718"/>
      <c r="JA87" s="718"/>
      <c r="JB87" s="718"/>
      <c r="JC87" s="718"/>
      <c r="JD87" s="718"/>
      <c r="JE87" s="718"/>
      <c r="JF87" s="718"/>
      <c r="JG87" s="718"/>
      <c r="JH87" s="718"/>
      <c r="JI87" s="718"/>
      <c r="JJ87" s="718"/>
      <c r="JK87" s="718"/>
      <c r="JL87" s="718"/>
      <c r="JM87" s="718"/>
      <c r="JN87" s="718"/>
      <c r="JO87" s="718"/>
      <c r="JP87" s="718"/>
      <c r="JQ87" s="718"/>
      <c r="JR87" s="718"/>
      <c r="JS87" s="718"/>
      <c r="JT87" s="718"/>
      <c r="JU87" s="718"/>
      <c r="JV87" s="718"/>
      <c r="JW87" s="718"/>
      <c r="JX87" s="718"/>
      <c r="JY87" s="718"/>
      <c r="JZ87" s="718"/>
      <c r="KA87" s="718"/>
      <c r="KB87" s="718"/>
      <c r="KC87" s="718"/>
      <c r="KD87" s="718"/>
      <c r="KE87" s="718"/>
      <c r="KF87" s="718"/>
      <c r="KG87" s="718"/>
      <c r="KH87" s="718"/>
      <c r="KI87" s="718"/>
      <c r="KJ87" s="718"/>
      <c r="KK87" s="718"/>
      <c r="KL87" s="718"/>
      <c r="KM87" s="718"/>
      <c r="KN87" s="718"/>
      <c r="KO87" s="718"/>
      <c r="KP87" s="718"/>
      <c r="KQ87" s="718"/>
      <c r="KR87" s="718"/>
      <c r="KS87" s="718"/>
      <c r="KT87" s="718"/>
      <c r="KU87" s="718"/>
      <c r="KV87" s="718"/>
      <c r="KW87" s="718"/>
      <c r="KX87" s="718"/>
      <c r="KY87" s="718"/>
      <c r="KZ87" s="718"/>
      <c r="LA87" s="718"/>
      <c r="LB87" s="718"/>
      <c r="LC87" s="718"/>
      <c r="LD87" s="718"/>
      <c r="LE87" s="718"/>
      <c r="LF87" s="718"/>
      <c r="LG87" s="718"/>
      <c r="LH87" s="718"/>
      <c r="LI87" s="718"/>
      <c r="LJ87" s="718"/>
      <c r="LK87" s="718"/>
      <c r="LL87" s="718"/>
      <c r="LM87" s="718"/>
      <c r="LN87" s="718"/>
      <c r="LO87" s="718"/>
      <c r="LP87" s="718"/>
      <c r="LQ87" s="718"/>
      <c r="LR87" s="718"/>
      <c r="LS87" s="718"/>
      <c r="LT87" s="718"/>
      <c r="LU87" s="718"/>
      <c r="LV87" s="718"/>
      <c r="LW87" s="718"/>
      <c r="LX87" s="718"/>
      <c r="LY87" s="718"/>
      <c r="LZ87" s="718"/>
      <c r="MA87" s="718"/>
      <c r="MB87" s="718"/>
      <c r="MC87" s="718"/>
      <c r="MD87" s="718"/>
      <c r="ME87" s="718"/>
      <c r="MF87" s="718"/>
      <c r="MG87" s="718"/>
      <c r="MH87" s="718"/>
      <c r="MI87" s="718"/>
      <c r="MJ87" s="718"/>
      <c r="MK87" s="718"/>
      <c r="ML87" s="718"/>
      <c r="MM87" s="718"/>
      <c r="MN87" s="718"/>
      <c r="MO87" s="718"/>
      <c r="MP87" s="718"/>
      <c r="MQ87" s="718"/>
      <c r="MR87" s="718"/>
      <c r="MS87" s="718"/>
      <c r="MT87" s="718"/>
      <c r="MU87" s="718"/>
      <c r="MV87" s="718"/>
      <c r="MW87" s="718"/>
      <c r="MX87" s="718"/>
      <c r="MY87" s="718"/>
      <c r="MZ87" s="718"/>
      <c r="NA87" s="718"/>
      <c r="NB87" s="718"/>
      <c r="NC87" s="718"/>
      <c r="ND87" s="718"/>
      <c r="NE87" s="718"/>
      <c r="NF87" s="718"/>
      <c r="NG87" s="718"/>
      <c r="NH87" s="718"/>
      <c r="NI87" s="718"/>
      <c r="NJ87" s="718"/>
      <c r="NK87" s="718"/>
      <c r="NL87" s="718"/>
      <c r="NM87" s="718"/>
      <c r="NN87" s="718"/>
      <c r="NO87" s="718"/>
      <c r="NP87" s="718"/>
      <c r="NQ87" s="718"/>
      <c r="NR87" s="718"/>
      <c r="NS87" s="718"/>
      <c r="NT87" s="718"/>
      <c r="NU87" s="718"/>
      <c r="NV87" s="718"/>
      <c r="NW87" s="718"/>
      <c r="NX87" s="718"/>
      <c r="NY87" s="718"/>
      <c r="NZ87" s="718"/>
      <c r="OA87" s="718"/>
      <c r="OB87" s="718"/>
      <c r="OC87" s="718"/>
      <c r="OD87" s="718"/>
      <c r="OE87" s="718"/>
      <c r="OF87" s="718"/>
      <c r="OG87" s="718"/>
      <c r="OH87" s="718"/>
      <c r="OI87" s="718"/>
      <c r="OJ87" s="718"/>
      <c r="OK87" s="718"/>
      <c r="OL87" s="718"/>
      <c r="OM87" s="718"/>
      <c r="ON87" s="718"/>
      <c r="OO87" s="718"/>
      <c r="OP87" s="718"/>
      <c r="OQ87" s="718"/>
      <c r="OR87" s="718"/>
      <c r="OS87" s="718"/>
      <c r="OT87" s="718"/>
      <c r="OU87" s="718"/>
      <c r="OV87" s="718"/>
      <c r="OW87" s="718"/>
      <c r="OX87" s="718"/>
      <c r="OY87" s="718"/>
      <c r="OZ87" s="718"/>
      <c r="PA87" s="718"/>
      <c r="PB87" s="718"/>
      <c r="PC87" s="718"/>
      <c r="PD87" s="718"/>
      <c r="PE87" s="718"/>
      <c r="PF87" s="718"/>
      <c r="PG87" s="718"/>
      <c r="PH87" s="718"/>
      <c r="PI87" s="718"/>
      <c r="PJ87" s="718"/>
      <c r="PK87" s="718"/>
      <c r="PL87" s="718"/>
      <c r="PM87" s="718"/>
      <c r="PN87" s="718"/>
      <c r="PO87" s="718"/>
      <c r="PP87" s="718"/>
      <c r="PQ87" s="718"/>
      <c r="PR87" s="718"/>
      <c r="PS87" s="718"/>
      <c r="PT87" s="718"/>
      <c r="PU87" s="718"/>
      <c r="PV87" s="718"/>
      <c r="PW87" s="718"/>
      <c r="PX87" s="718"/>
      <c r="PY87" s="718"/>
      <c r="PZ87" s="718"/>
      <c r="QA87" s="718"/>
      <c r="QB87" s="718"/>
      <c r="QC87" s="718"/>
      <c r="QD87" s="718"/>
      <c r="QE87" s="718"/>
      <c r="QF87" s="718"/>
      <c r="QG87" s="718"/>
      <c r="QH87" s="718"/>
      <c r="QI87" s="718"/>
      <c r="QJ87" s="718"/>
      <c r="QK87" s="718"/>
      <c r="QL87" s="718"/>
      <c r="QM87" s="718"/>
      <c r="QN87" s="718"/>
      <c r="QO87" s="718"/>
      <c r="QP87" s="718"/>
      <c r="QQ87" s="718"/>
      <c r="QR87" s="718"/>
      <c r="QS87" s="718"/>
      <c r="QT87" s="718"/>
      <c r="QU87" s="718"/>
      <c r="QV87" s="718"/>
      <c r="QW87" s="718"/>
      <c r="QX87" s="718"/>
      <c r="QY87" s="718"/>
      <c r="QZ87" s="718"/>
      <c r="RA87" s="718"/>
      <c r="RB87" s="718"/>
      <c r="RC87" s="718"/>
      <c r="RD87" s="718"/>
      <c r="RE87" s="718"/>
      <c r="RF87" s="718"/>
      <c r="RG87" s="718"/>
      <c r="RH87" s="718"/>
      <c r="RI87" s="718"/>
      <c r="RJ87" s="718"/>
      <c r="RK87" s="718"/>
      <c r="RL87" s="718"/>
      <c r="RM87" s="718"/>
      <c r="RN87" s="718"/>
      <c r="RO87" s="718"/>
      <c r="RP87" s="718"/>
      <c r="RQ87" s="718"/>
      <c r="RR87" s="718"/>
      <c r="RS87" s="718"/>
      <c r="RT87" s="718"/>
      <c r="RU87" s="718"/>
      <c r="RV87" s="718"/>
      <c r="RW87" s="718"/>
      <c r="RX87" s="718"/>
      <c r="RY87" s="718"/>
      <c r="RZ87" s="718"/>
      <c r="SA87" s="718"/>
      <c r="SB87" s="718"/>
      <c r="SC87" s="718"/>
      <c r="SD87" s="718"/>
      <c r="SE87" s="718"/>
      <c r="SF87" s="718"/>
      <c r="SG87" s="718"/>
      <c r="SH87" s="718"/>
      <c r="SI87" s="718"/>
      <c r="SJ87" s="718"/>
      <c r="SK87" s="718"/>
      <c r="SL87" s="718"/>
      <c r="SM87" s="718"/>
      <c r="SN87" s="718"/>
      <c r="SO87" s="718"/>
      <c r="SP87" s="718"/>
      <c r="SQ87" s="718"/>
      <c r="SR87" s="718"/>
      <c r="SS87" s="718"/>
      <c r="ST87" s="718"/>
      <c r="SU87" s="718"/>
      <c r="SV87" s="718"/>
      <c r="SW87" s="718"/>
      <c r="SX87" s="718"/>
      <c r="SY87" s="718"/>
      <c r="SZ87" s="718"/>
      <c r="TA87" s="718"/>
      <c r="TB87" s="718"/>
      <c r="TC87" s="718"/>
      <c r="TD87" s="718"/>
      <c r="TE87" s="718"/>
      <c r="TF87" s="718"/>
      <c r="TG87" s="718"/>
      <c r="TH87" s="718"/>
      <c r="TI87" s="718"/>
      <c r="TJ87" s="718"/>
      <c r="TK87" s="718"/>
      <c r="TL87" s="718"/>
      <c r="TM87" s="718"/>
      <c r="TN87" s="718"/>
      <c r="TO87" s="718"/>
      <c r="TP87" s="718"/>
      <c r="TQ87" s="718"/>
      <c r="TR87" s="718"/>
      <c r="TS87" s="718"/>
      <c r="TT87" s="718"/>
      <c r="TU87" s="718"/>
      <c r="TV87" s="718"/>
      <c r="TW87" s="718"/>
      <c r="TX87" s="718"/>
      <c r="TY87" s="718"/>
      <c r="TZ87" s="718"/>
      <c r="UA87" s="718"/>
      <c r="UB87" s="718"/>
      <c r="UC87" s="718"/>
      <c r="UD87" s="718"/>
      <c r="UE87" s="718"/>
      <c r="UF87" s="718"/>
      <c r="UG87" s="718"/>
      <c r="UH87" s="718"/>
      <c r="UI87" s="718"/>
      <c r="UJ87" s="718"/>
      <c r="UK87" s="718"/>
      <c r="UL87" s="718"/>
      <c r="UM87" s="718"/>
      <c r="UN87" s="718"/>
      <c r="UO87" s="718"/>
      <c r="UP87" s="718"/>
      <c r="UQ87" s="718"/>
      <c r="UR87" s="718"/>
      <c r="US87" s="718"/>
      <c r="UT87" s="718"/>
      <c r="UU87" s="718"/>
      <c r="UV87" s="718"/>
      <c r="UW87" s="718"/>
      <c r="UX87" s="718"/>
      <c r="UY87" s="718"/>
      <c r="UZ87" s="718"/>
      <c r="VA87" s="718"/>
      <c r="VB87" s="718"/>
      <c r="VC87" s="718"/>
      <c r="VD87" s="718"/>
      <c r="VE87" s="718"/>
      <c r="VF87" s="718"/>
      <c r="VG87" s="718"/>
      <c r="VH87" s="718"/>
      <c r="VI87" s="718"/>
      <c r="VJ87" s="718"/>
      <c r="VK87" s="718"/>
      <c r="VL87" s="718"/>
      <c r="VM87" s="718"/>
      <c r="VN87" s="718"/>
      <c r="VO87" s="718"/>
      <c r="VP87" s="718"/>
      <c r="VQ87" s="718"/>
      <c r="VR87" s="718"/>
      <c r="VS87" s="718"/>
      <c r="VT87" s="718"/>
      <c r="VU87" s="718"/>
      <c r="VV87" s="718"/>
      <c r="VW87" s="718"/>
      <c r="VX87" s="718"/>
      <c r="VY87" s="718"/>
      <c r="VZ87" s="718"/>
      <c r="WA87" s="718"/>
      <c r="WB87" s="718"/>
      <c r="WC87" s="718"/>
      <c r="WD87" s="718"/>
      <c r="WE87" s="718"/>
      <c r="WF87" s="718"/>
      <c r="WG87" s="718"/>
      <c r="WH87" s="718"/>
      <c r="WI87" s="718"/>
      <c r="WJ87" s="718"/>
      <c r="WK87" s="718"/>
      <c r="WL87" s="718"/>
      <c r="WM87" s="718"/>
      <c r="WN87" s="718"/>
      <c r="WO87" s="718"/>
      <c r="WP87" s="718"/>
      <c r="WQ87" s="718"/>
      <c r="WR87" s="718"/>
      <c r="WS87" s="718"/>
      <c r="WT87" s="718"/>
      <c r="WU87" s="718"/>
      <c r="WV87" s="718"/>
      <c r="WW87" s="718"/>
      <c r="WX87" s="718"/>
      <c r="WY87" s="718"/>
      <c r="WZ87" s="718"/>
      <c r="XA87" s="718"/>
      <c r="XB87" s="718"/>
      <c r="XC87" s="718"/>
      <c r="XD87" s="718"/>
      <c r="XE87" s="718"/>
      <c r="XF87" s="718"/>
      <c r="XG87" s="718"/>
      <c r="XH87" s="718"/>
      <c r="XI87" s="718"/>
      <c r="XJ87" s="718"/>
      <c r="XK87" s="718"/>
      <c r="XL87" s="718"/>
      <c r="XM87" s="718"/>
      <c r="XN87" s="718"/>
      <c r="XO87" s="718"/>
      <c r="XP87" s="718"/>
      <c r="XQ87" s="718"/>
      <c r="XR87" s="718"/>
      <c r="XS87" s="718"/>
      <c r="XT87" s="718"/>
      <c r="XU87" s="718"/>
      <c r="XV87" s="718"/>
      <c r="XW87" s="718"/>
      <c r="XX87" s="718"/>
      <c r="XY87" s="718"/>
      <c r="XZ87" s="718"/>
      <c r="YA87" s="718"/>
      <c r="YB87" s="718"/>
      <c r="YC87" s="718"/>
      <c r="YD87" s="718"/>
      <c r="YE87" s="718"/>
      <c r="YF87" s="718"/>
      <c r="YG87" s="718"/>
      <c r="YH87" s="718"/>
      <c r="YI87" s="718"/>
      <c r="YJ87" s="718"/>
      <c r="YK87" s="718"/>
      <c r="YL87" s="718"/>
      <c r="YM87" s="718"/>
      <c r="YN87" s="718"/>
      <c r="YO87" s="718"/>
      <c r="YP87" s="718"/>
      <c r="YQ87" s="718"/>
      <c r="YR87" s="718"/>
      <c r="YS87" s="718"/>
      <c r="YT87" s="718"/>
      <c r="YU87" s="718"/>
      <c r="YV87" s="718"/>
      <c r="YW87" s="718"/>
      <c r="YX87" s="718"/>
      <c r="YY87" s="718"/>
      <c r="YZ87" s="718"/>
      <c r="ZA87" s="718"/>
      <c r="ZB87" s="718"/>
      <c r="ZC87" s="718"/>
      <c r="ZD87" s="718"/>
      <c r="ZE87" s="718"/>
      <c r="ZF87" s="718"/>
      <c r="ZG87" s="718"/>
      <c r="ZH87" s="718"/>
      <c r="ZI87" s="718"/>
      <c r="ZJ87" s="718"/>
      <c r="ZK87" s="718"/>
      <c r="ZL87" s="718"/>
      <c r="ZM87" s="718"/>
      <c r="ZN87" s="718"/>
      <c r="ZO87" s="718"/>
      <c r="ZP87" s="718"/>
      <c r="ZQ87" s="718"/>
      <c r="ZR87" s="718"/>
      <c r="ZS87" s="718"/>
      <c r="ZT87" s="718"/>
      <c r="ZU87" s="718"/>
      <c r="ZV87" s="718"/>
      <c r="ZW87" s="718"/>
      <c r="ZX87" s="718"/>
      <c r="ZY87" s="718"/>
      <c r="ZZ87" s="718"/>
      <c r="AAA87" s="718"/>
      <c r="AAB87" s="718"/>
      <c r="AAC87" s="718"/>
      <c r="AAD87" s="718"/>
      <c r="AAE87" s="718"/>
      <c r="AAF87" s="718"/>
      <c r="AAG87" s="718"/>
      <c r="AAH87" s="718"/>
      <c r="AAI87" s="718"/>
      <c r="AAJ87" s="718"/>
      <c r="AAK87" s="718"/>
      <c r="AAL87" s="718"/>
      <c r="AAM87" s="718"/>
      <c r="AAN87" s="718"/>
      <c r="AAO87" s="718"/>
      <c r="AAP87" s="718"/>
      <c r="AAQ87" s="718"/>
      <c r="AAR87" s="718"/>
      <c r="AAS87" s="718"/>
      <c r="AAT87" s="718"/>
      <c r="AAU87" s="718"/>
      <c r="AAV87" s="718"/>
      <c r="AAW87" s="718"/>
      <c r="AAX87" s="718"/>
      <c r="AAY87" s="718"/>
      <c r="AAZ87" s="718"/>
      <c r="ABA87" s="718"/>
      <c r="ABB87" s="718"/>
      <c r="ABC87" s="718"/>
      <c r="ABD87" s="718"/>
      <c r="ABE87" s="718"/>
      <c r="ABF87" s="718"/>
      <c r="ABG87" s="718"/>
      <c r="ABH87" s="718"/>
      <c r="ABI87" s="718"/>
      <c r="ABJ87" s="718"/>
      <c r="ABK87" s="718"/>
      <c r="ABL87" s="718"/>
      <c r="ABM87" s="718"/>
      <c r="ABN87" s="718"/>
      <c r="ABO87" s="718"/>
      <c r="ABP87" s="718"/>
      <c r="ABQ87" s="718"/>
      <c r="ABR87" s="718"/>
      <c r="ABS87" s="718"/>
      <c r="ABT87" s="718"/>
      <c r="ABU87" s="718"/>
      <c r="ABV87" s="718"/>
      <c r="ABW87" s="718"/>
      <c r="ABX87" s="718"/>
      <c r="ABY87" s="718"/>
      <c r="ABZ87" s="718"/>
      <c r="ACA87" s="718"/>
      <c r="ACB87" s="718"/>
      <c r="ACC87" s="718"/>
      <c r="ACD87" s="718"/>
      <c r="ACE87" s="718"/>
      <c r="ACF87" s="718"/>
      <c r="ACG87" s="718"/>
      <c r="ACH87" s="718"/>
      <c r="ACI87" s="718"/>
      <c r="ACJ87" s="718"/>
      <c r="ACK87" s="718"/>
      <c r="ACL87" s="718"/>
      <c r="ACM87" s="718"/>
      <c r="ACN87" s="718"/>
      <c r="ACO87" s="718"/>
      <c r="ACP87" s="718"/>
      <c r="ACQ87" s="718"/>
      <c r="ACR87" s="718"/>
      <c r="ACS87" s="718"/>
      <c r="ACT87" s="718"/>
      <c r="ACU87" s="718"/>
      <c r="ACV87" s="718"/>
      <c r="ACW87" s="718"/>
      <c r="ACX87" s="718"/>
      <c r="ACY87" s="718"/>
      <c r="ACZ87" s="718"/>
      <c r="ADA87" s="718"/>
      <c r="ADB87" s="718"/>
      <c r="ADC87" s="718"/>
      <c r="ADD87" s="718"/>
      <c r="ADE87" s="718"/>
      <c r="ADF87" s="718"/>
      <c r="ADG87" s="718"/>
      <c r="ADH87" s="718"/>
      <c r="ADI87" s="718"/>
      <c r="ADJ87" s="718"/>
      <c r="ADK87" s="718"/>
      <c r="ADL87" s="718"/>
      <c r="ADM87" s="718"/>
      <c r="ADN87" s="718"/>
      <c r="ADO87" s="718"/>
      <c r="ADP87" s="718"/>
      <c r="ADQ87" s="718"/>
      <c r="ADR87" s="718"/>
      <c r="ADS87" s="718"/>
      <c r="ADT87" s="718"/>
      <c r="ADU87" s="718"/>
      <c r="ADV87" s="718"/>
      <c r="ADW87" s="718"/>
      <c r="ADX87" s="718"/>
      <c r="ADY87" s="718"/>
      <c r="ADZ87" s="718"/>
      <c r="AEA87" s="718"/>
      <c r="AEB87" s="718"/>
      <c r="AEC87" s="718"/>
      <c r="AED87" s="718"/>
      <c r="AEE87" s="718"/>
      <c r="AEF87" s="718"/>
      <c r="AEG87" s="718"/>
      <c r="AEH87" s="718"/>
      <c r="AEI87" s="718"/>
      <c r="AEJ87" s="718"/>
      <c r="AEK87" s="718"/>
      <c r="AEL87" s="718"/>
      <c r="AEM87" s="718"/>
      <c r="AEN87" s="718"/>
      <c r="AEO87" s="718"/>
      <c r="AEP87" s="718"/>
      <c r="AEQ87" s="718"/>
      <c r="AER87" s="718"/>
      <c r="AES87" s="718"/>
      <c r="AET87" s="718"/>
      <c r="AEU87" s="718"/>
      <c r="AEV87" s="718"/>
      <c r="AEW87" s="718"/>
      <c r="AEX87" s="718"/>
      <c r="AEY87" s="718"/>
      <c r="AEZ87" s="718"/>
      <c r="AFA87" s="718"/>
      <c r="AFB87" s="718"/>
      <c r="AFC87" s="718"/>
      <c r="AFD87" s="718"/>
      <c r="AFE87" s="718"/>
      <c r="AFF87" s="718"/>
      <c r="AFG87" s="718"/>
      <c r="AFH87" s="718"/>
      <c r="AFI87" s="718"/>
      <c r="AFJ87" s="718"/>
      <c r="AFK87" s="718"/>
      <c r="AFL87" s="718"/>
      <c r="AFM87" s="718"/>
      <c r="AFN87" s="718"/>
      <c r="AFO87" s="718"/>
      <c r="AFP87" s="718"/>
      <c r="AFQ87" s="718"/>
      <c r="AFR87" s="718"/>
      <c r="AFS87" s="718"/>
      <c r="AFT87" s="718"/>
      <c r="AFU87" s="718"/>
      <c r="AFV87" s="718"/>
      <c r="AFW87" s="718"/>
      <c r="AFX87" s="718"/>
      <c r="AFY87" s="718"/>
      <c r="AFZ87" s="718"/>
      <c r="AGA87" s="718"/>
      <c r="AGB87" s="718"/>
      <c r="AGC87" s="718"/>
      <c r="AGD87" s="718"/>
      <c r="AGE87" s="718"/>
      <c r="AGF87" s="718"/>
      <c r="AGG87" s="718"/>
      <c r="AGH87" s="718"/>
      <c r="AGI87" s="718"/>
      <c r="AGJ87" s="718"/>
      <c r="AGK87" s="718"/>
      <c r="AGL87" s="718"/>
      <c r="AGM87" s="718"/>
      <c r="AGN87" s="718"/>
      <c r="AGO87" s="718"/>
      <c r="AGP87" s="718"/>
      <c r="AGQ87" s="718"/>
      <c r="AGR87" s="718"/>
      <c r="AGS87" s="718"/>
      <c r="AGT87" s="718"/>
      <c r="AGU87" s="718"/>
      <c r="AGV87" s="718"/>
      <c r="AGW87" s="718"/>
      <c r="AGX87" s="718"/>
      <c r="AGY87" s="718"/>
      <c r="AGZ87" s="718"/>
      <c r="AHA87" s="718"/>
      <c r="AHB87" s="718"/>
      <c r="AHC87" s="718"/>
      <c r="AHD87" s="718"/>
      <c r="AHE87" s="718"/>
      <c r="AHF87" s="718"/>
      <c r="AHG87" s="718"/>
      <c r="AHH87" s="718"/>
      <c r="AHI87" s="718"/>
      <c r="AHJ87" s="718"/>
      <c r="AHK87" s="718"/>
      <c r="AHL87" s="718"/>
      <c r="AHM87" s="718"/>
      <c r="AHN87" s="718"/>
      <c r="AHO87" s="718"/>
      <c r="AHP87" s="718"/>
      <c r="AHQ87" s="718"/>
      <c r="AHR87" s="718"/>
      <c r="AHS87" s="718"/>
      <c r="AHT87" s="718"/>
      <c r="AHU87" s="718"/>
      <c r="AHV87" s="718"/>
      <c r="AHW87" s="718"/>
      <c r="AHX87" s="718"/>
      <c r="AHY87" s="718"/>
      <c r="AHZ87" s="718"/>
      <c r="AIA87" s="718"/>
      <c r="AIB87" s="718"/>
      <c r="AIC87" s="718"/>
      <c r="AID87" s="718"/>
      <c r="AIE87" s="718"/>
      <c r="AIF87" s="718"/>
      <c r="AIG87" s="718"/>
      <c r="AIH87" s="718"/>
      <c r="AII87" s="718"/>
      <c r="AIJ87" s="718"/>
      <c r="AIK87" s="718"/>
      <c r="AIL87" s="718"/>
      <c r="AIM87" s="718"/>
      <c r="AIN87" s="718"/>
      <c r="AIO87" s="718"/>
      <c r="AIP87" s="718"/>
      <c r="AIQ87" s="718"/>
      <c r="AIR87" s="718"/>
      <c r="AIS87" s="718"/>
      <c r="AIT87" s="718"/>
      <c r="AIU87" s="718"/>
      <c r="AIV87" s="718"/>
      <c r="AIW87" s="718"/>
      <c r="AIX87" s="718"/>
      <c r="AIY87" s="718"/>
      <c r="AIZ87" s="718"/>
      <c r="AJA87" s="718"/>
      <c r="AJB87" s="718"/>
      <c r="AJC87" s="718"/>
      <c r="AJD87" s="718"/>
      <c r="AJE87" s="718"/>
      <c r="AJF87" s="718"/>
      <c r="AJG87" s="718"/>
      <c r="AJH87" s="718"/>
      <c r="AJI87" s="718"/>
      <c r="AJJ87" s="718"/>
      <c r="AJK87" s="718"/>
      <c r="AJL87" s="718"/>
      <c r="AJM87" s="718"/>
      <c r="AJN87" s="718"/>
      <c r="AJO87" s="718"/>
      <c r="AJP87" s="718"/>
      <c r="AJQ87" s="718"/>
      <c r="AJR87" s="718"/>
      <c r="AJS87" s="718"/>
      <c r="AJT87" s="718"/>
      <c r="AJU87" s="718"/>
      <c r="AJV87" s="718"/>
      <c r="AJW87" s="718"/>
      <c r="AJX87" s="718"/>
      <c r="AJY87" s="718"/>
      <c r="AJZ87" s="718"/>
      <c r="AKA87" s="718"/>
      <c r="AKB87" s="718"/>
      <c r="AKC87" s="718"/>
      <c r="AKD87" s="718"/>
      <c r="AKE87" s="718"/>
      <c r="AKF87" s="718"/>
      <c r="AKG87" s="718"/>
      <c r="AKH87" s="718"/>
      <c r="AKI87" s="718"/>
      <c r="AKJ87" s="718"/>
      <c r="AKK87" s="718"/>
      <c r="AKL87" s="718"/>
      <c r="AKM87" s="718"/>
      <c r="AKN87" s="718"/>
      <c r="AKO87" s="718"/>
      <c r="AKP87" s="718"/>
      <c r="AKQ87" s="718"/>
      <c r="AKR87" s="718"/>
      <c r="AKS87" s="718"/>
      <c r="AKT87" s="718"/>
      <c r="AKU87" s="718"/>
      <c r="AKV87" s="718"/>
      <c r="AKW87" s="718"/>
      <c r="AKX87" s="718"/>
      <c r="AKY87" s="718"/>
      <c r="AKZ87" s="718"/>
      <c r="ALA87" s="718"/>
      <c r="ALB87" s="718"/>
      <c r="ALC87" s="718"/>
      <c r="ALD87" s="718"/>
      <c r="ALE87" s="718"/>
      <c r="ALF87" s="718"/>
      <c r="ALG87" s="718"/>
      <c r="ALH87" s="718"/>
      <c r="ALI87" s="718"/>
      <c r="ALJ87" s="718"/>
      <c r="ALK87" s="718"/>
      <c r="ALL87" s="718"/>
      <c r="ALM87" s="718"/>
      <c r="ALN87" s="718"/>
      <c r="ALO87" s="718"/>
      <c r="ALP87" s="718"/>
      <c r="ALQ87" s="718"/>
      <c r="ALR87" s="718"/>
      <c r="ALS87" s="718"/>
      <c r="ALT87" s="718"/>
      <c r="ALU87" s="718"/>
      <c r="ALV87" s="718"/>
      <c r="ALW87" s="718"/>
      <c r="ALX87" s="718"/>
      <c r="ALY87" s="718"/>
      <c r="ALZ87" s="718"/>
      <c r="AMA87" s="718"/>
      <c r="AMB87" s="718"/>
      <c r="AMC87" s="718"/>
      <c r="AMD87" s="718"/>
      <c r="AME87" s="718"/>
      <c r="AMF87" s="718"/>
      <c r="AMG87" s="718"/>
      <c r="AMH87" s="718"/>
      <c r="AMI87" s="718"/>
      <c r="AMJ87" s="718"/>
    </row>
    <row r="88" spans="1:1024" x14ac:dyDescent="0.2">
      <c r="B88" s="624" t="s">
        <v>533</v>
      </c>
      <c r="C88" s="625" t="s">
        <v>530</v>
      </c>
      <c r="D88" s="539"/>
      <c r="E88" s="539"/>
      <c r="F88" s="539"/>
      <c r="G88" s="539"/>
      <c r="H88" s="539"/>
      <c r="I88" s="539"/>
      <c r="J88" s="539"/>
      <c r="K88" s="539"/>
      <c r="L88" s="539"/>
      <c r="M88" s="539"/>
      <c r="N88" s="539"/>
      <c r="O88" s="539"/>
      <c r="P88" s="539"/>
      <c r="Q88" s="539"/>
      <c r="R88" s="541"/>
      <c r="S88" s="613"/>
      <c r="T88" s="541"/>
      <c r="U88" s="613"/>
      <c r="V88" s="539"/>
      <c r="W88" s="539"/>
      <c r="X88" s="537">
        <f t="shared" ref="X88:BC88" si="71">SUMIF($C:$C,"61.4x",X:X)</f>
        <v>0</v>
      </c>
      <c r="Y88" s="537">
        <f t="shared" si="71"/>
        <v>0</v>
      </c>
      <c r="Z88" s="537">
        <f t="shared" si="71"/>
        <v>0</v>
      </c>
      <c r="AA88" s="537">
        <f t="shared" si="71"/>
        <v>0</v>
      </c>
      <c r="AB88" s="537">
        <f t="shared" si="71"/>
        <v>0</v>
      </c>
      <c r="AC88" s="537">
        <f t="shared" si="71"/>
        <v>0</v>
      </c>
      <c r="AD88" s="537">
        <f t="shared" si="71"/>
        <v>0</v>
      </c>
      <c r="AE88" s="537">
        <f t="shared" si="71"/>
        <v>0</v>
      </c>
      <c r="AF88" s="537">
        <f t="shared" si="71"/>
        <v>0</v>
      </c>
      <c r="AG88" s="537">
        <f t="shared" si="71"/>
        <v>0</v>
      </c>
      <c r="AH88" s="537">
        <f t="shared" si="71"/>
        <v>0</v>
      </c>
      <c r="AI88" s="537">
        <f t="shared" si="71"/>
        <v>0</v>
      </c>
      <c r="AJ88" s="537">
        <f t="shared" si="71"/>
        <v>0</v>
      </c>
      <c r="AK88" s="537">
        <f t="shared" si="71"/>
        <v>0</v>
      </c>
      <c r="AL88" s="537">
        <f t="shared" si="71"/>
        <v>0</v>
      </c>
      <c r="AM88" s="537">
        <f t="shared" si="71"/>
        <v>0</v>
      </c>
      <c r="AN88" s="537">
        <f t="shared" si="71"/>
        <v>0</v>
      </c>
      <c r="AO88" s="537">
        <f t="shared" si="71"/>
        <v>0</v>
      </c>
      <c r="AP88" s="537">
        <f t="shared" si="71"/>
        <v>0</v>
      </c>
      <c r="AQ88" s="537">
        <f t="shared" si="71"/>
        <v>0</v>
      </c>
      <c r="AR88" s="537">
        <f t="shared" si="71"/>
        <v>0</v>
      </c>
      <c r="AS88" s="537">
        <f t="shared" si="71"/>
        <v>0</v>
      </c>
      <c r="AT88" s="537">
        <f t="shared" si="71"/>
        <v>0</v>
      </c>
      <c r="AU88" s="537">
        <f t="shared" si="71"/>
        <v>0</v>
      </c>
      <c r="AV88" s="537">
        <f t="shared" si="71"/>
        <v>0</v>
      </c>
      <c r="AW88" s="537">
        <f t="shared" si="71"/>
        <v>0</v>
      </c>
      <c r="AX88" s="537">
        <f t="shared" si="71"/>
        <v>0</v>
      </c>
      <c r="AY88" s="537">
        <f t="shared" si="71"/>
        <v>0</v>
      </c>
      <c r="AZ88" s="537">
        <f t="shared" si="71"/>
        <v>0</v>
      </c>
      <c r="BA88" s="537">
        <f t="shared" si="71"/>
        <v>0</v>
      </c>
      <c r="BB88" s="537">
        <f t="shared" si="71"/>
        <v>0</v>
      </c>
      <c r="BC88" s="537">
        <f t="shared" si="71"/>
        <v>0</v>
      </c>
      <c r="BD88" s="537">
        <f t="shared" ref="BD88:CI88" si="72">SUMIF($C:$C,"61.4x",BD:BD)</f>
        <v>0</v>
      </c>
      <c r="BE88" s="537">
        <f t="shared" si="72"/>
        <v>0</v>
      </c>
      <c r="BF88" s="537">
        <f t="shared" si="72"/>
        <v>0</v>
      </c>
      <c r="BG88" s="537">
        <f t="shared" si="72"/>
        <v>0</v>
      </c>
      <c r="BH88" s="537">
        <f t="shared" si="72"/>
        <v>0</v>
      </c>
      <c r="BI88" s="537">
        <f t="shared" si="72"/>
        <v>0</v>
      </c>
      <c r="BJ88" s="537">
        <f t="shared" si="72"/>
        <v>0</v>
      </c>
      <c r="BK88" s="537">
        <f t="shared" si="72"/>
        <v>0</v>
      </c>
      <c r="BL88" s="537">
        <f t="shared" si="72"/>
        <v>0</v>
      </c>
      <c r="BM88" s="537">
        <f t="shared" si="72"/>
        <v>0</v>
      </c>
      <c r="BN88" s="537">
        <f t="shared" si="72"/>
        <v>0</v>
      </c>
      <c r="BO88" s="537">
        <f t="shared" si="72"/>
        <v>0</v>
      </c>
      <c r="BP88" s="537">
        <f t="shared" si="72"/>
        <v>0</v>
      </c>
      <c r="BQ88" s="537">
        <f t="shared" si="72"/>
        <v>0</v>
      </c>
      <c r="BR88" s="537">
        <f t="shared" si="72"/>
        <v>0</v>
      </c>
      <c r="BS88" s="537">
        <f t="shared" si="72"/>
        <v>0</v>
      </c>
      <c r="BT88" s="537">
        <f t="shared" si="72"/>
        <v>0</v>
      </c>
      <c r="BU88" s="537">
        <f t="shared" si="72"/>
        <v>0</v>
      </c>
      <c r="BV88" s="537">
        <f t="shared" si="72"/>
        <v>0</v>
      </c>
      <c r="BW88" s="537">
        <f t="shared" si="72"/>
        <v>0</v>
      </c>
      <c r="BX88" s="537">
        <f t="shared" si="72"/>
        <v>0</v>
      </c>
      <c r="BY88" s="537">
        <f t="shared" si="72"/>
        <v>0</v>
      </c>
      <c r="BZ88" s="537">
        <f t="shared" si="72"/>
        <v>0</v>
      </c>
      <c r="CA88" s="537">
        <f t="shared" si="72"/>
        <v>0</v>
      </c>
      <c r="CB88" s="537">
        <f t="shared" si="72"/>
        <v>0</v>
      </c>
      <c r="CC88" s="537">
        <f t="shared" si="72"/>
        <v>0</v>
      </c>
      <c r="CD88" s="537">
        <f t="shared" si="72"/>
        <v>0</v>
      </c>
      <c r="CE88" s="537">
        <f t="shared" si="72"/>
        <v>0</v>
      </c>
      <c r="CF88" s="537">
        <f t="shared" si="72"/>
        <v>0</v>
      </c>
      <c r="CG88" s="537">
        <f t="shared" si="72"/>
        <v>0</v>
      </c>
      <c r="CH88" s="537">
        <f t="shared" si="72"/>
        <v>0</v>
      </c>
      <c r="CI88" s="537">
        <f t="shared" si="72"/>
        <v>0</v>
      </c>
      <c r="CJ88" s="537">
        <f t="shared" ref="CJ88:DO88" si="73">SUMIF($C:$C,"61.4x",CJ:CJ)</f>
        <v>0</v>
      </c>
      <c r="CK88" s="537">
        <f t="shared" si="73"/>
        <v>0</v>
      </c>
      <c r="CL88" s="537">
        <f t="shared" si="73"/>
        <v>0</v>
      </c>
      <c r="CM88" s="537">
        <f t="shared" si="73"/>
        <v>0</v>
      </c>
      <c r="CN88" s="537">
        <f t="shared" si="73"/>
        <v>0</v>
      </c>
      <c r="CO88" s="537">
        <f t="shared" si="73"/>
        <v>0</v>
      </c>
      <c r="CP88" s="537">
        <f t="shared" si="73"/>
        <v>0</v>
      </c>
      <c r="CQ88" s="537">
        <f t="shared" si="73"/>
        <v>0</v>
      </c>
      <c r="CR88" s="537">
        <f t="shared" si="73"/>
        <v>0</v>
      </c>
      <c r="CS88" s="537">
        <f t="shared" si="73"/>
        <v>0</v>
      </c>
      <c r="CT88" s="537">
        <f t="shared" si="73"/>
        <v>0</v>
      </c>
      <c r="CU88" s="537">
        <f t="shared" si="73"/>
        <v>0</v>
      </c>
      <c r="CV88" s="537">
        <f t="shared" si="73"/>
        <v>0</v>
      </c>
      <c r="CW88" s="537">
        <f t="shared" si="73"/>
        <v>0</v>
      </c>
      <c r="CX88" s="537">
        <f t="shared" si="73"/>
        <v>0</v>
      </c>
      <c r="CY88" s="552">
        <f t="shared" si="73"/>
        <v>0</v>
      </c>
      <c r="CZ88" s="553">
        <f t="shared" si="73"/>
        <v>0</v>
      </c>
      <c r="DA88" s="553">
        <f t="shared" si="73"/>
        <v>0</v>
      </c>
      <c r="DB88" s="553">
        <f t="shared" si="73"/>
        <v>0</v>
      </c>
      <c r="DC88" s="553">
        <f t="shared" si="73"/>
        <v>0</v>
      </c>
      <c r="DD88" s="553">
        <f t="shared" si="73"/>
        <v>0</v>
      </c>
      <c r="DE88" s="553">
        <f t="shared" si="73"/>
        <v>0</v>
      </c>
      <c r="DF88" s="553">
        <f t="shared" si="73"/>
        <v>0</v>
      </c>
      <c r="DG88" s="553">
        <f t="shared" si="73"/>
        <v>0</v>
      </c>
      <c r="DH88" s="553">
        <f t="shared" si="73"/>
        <v>0</v>
      </c>
      <c r="DI88" s="553">
        <f t="shared" si="73"/>
        <v>0</v>
      </c>
      <c r="DJ88" s="553">
        <f t="shared" si="73"/>
        <v>0</v>
      </c>
      <c r="DK88" s="553">
        <f t="shared" si="73"/>
        <v>0</v>
      </c>
      <c r="DL88" s="553">
        <f t="shared" si="73"/>
        <v>0</v>
      </c>
      <c r="DM88" s="553">
        <f t="shared" si="73"/>
        <v>0</v>
      </c>
      <c r="DN88" s="553">
        <f t="shared" si="73"/>
        <v>0</v>
      </c>
      <c r="DO88" s="553">
        <f t="shared" si="73"/>
        <v>0</v>
      </c>
      <c r="DP88" s="553">
        <f t="shared" ref="DP88:DW88" si="74">SUMIF($C:$C,"61.4x",DP:DP)</f>
        <v>0</v>
      </c>
      <c r="DQ88" s="553">
        <f t="shared" si="74"/>
        <v>0</v>
      </c>
      <c r="DR88" s="553">
        <f t="shared" si="74"/>
        <v>0</v>
      </c>
      <c r="DS88" s="553">
        <f t="shared" si="74"/>
        <v>0</v>
      </c>
      <c r="DT88" s="553">
        <f t="shared" si="74"/>
        <v>0</v>
      </c>
      <c r="DU88" s="553">
        <f t="shared" si="74"/>
        <v>0</v>
      </c>
      <c r="DV88" s="553">
        <f t="shared" si="74"/>
        <v>0</v>
      </c>
      <c r="DW88" s="614">
        <f t="shared" si="74"/>
        <v>0</v>
      </c>
    </row>
    <row r="89" spans="1:1024" ht="25.5" x14ac:dyDescent="0.2">
      <c r="B89" s="555" t="s">
        <v>488</v>
      </c>
      <c r="C89" s="556" t="s">
        <v>820</v>
      </c>
      <c r="D89" s="557" t="s">
        <v>834</v>
      </c>
      <c r="E89" s="558" t="s">
        <v>581</v>
      </c>
      <c r="F89" s="559" t="s">
        <v>757</v>
      </c>
      <c r="G89" s="560" t="s">
        <v>54</v>
      </c>
      <c r="H89" s="559" t="s">
        <v>490</v>
      </c>
      <c r="I89" s="561">
        <f>MAX(X89:AV89)</f>
        <v>41.539999999999992</v>
      </c>
      <c r="J89" s="561">
        <f>SUMPRODUCT($X$2:$CY$2,$X89:$CY89)*365</f>
        <v>260373.73527183887</v>
      </c>
      <c r="K89" s="561">
        <f>SUMPRODUCT($X$2:$CY$2,$X90:$CY90)+SUMPRODUCT($X$2:$CY$2,$X91:$CY91)+SUMPRODUCT($X$2:$CY$2,$X92:$CY92)</f>
        <v>439070.70841890108</v>
      </c>
      <c r="L89" s="561">
        <f>SUMPRODUCT($X$2:$CY$2,$X93:$CY93) +SUMPRODUCT($X$2:$CY$2,$X94:$CY94)</f>
        <v>328248.26351906266</v>
      </c>
      <c r="M89" s="561">
        <f>SUMPRODUCT($X$2:$CY$2,$X95:$CY95)*-1</f>
        <v>-30851.627717166957</v>
      </c>
      <c r="N89" s="561">
        <f>SUMPRODUCT($X$2:$CY$2,$X98:$CY98) +SUMPRODUCT($X$2:$CY$2,$X99:$CY99)</f>
        <v>11101.600819128873</v>
      </c>
      <c r="O89" s="561">
        <f>SUMPRODUCT($X$2:$CY$2,$X96:$CY96) +SUMPRODUCT($X$2:$CY$2,$X97:$CY97) +SUMPRODUCT($X$2:$CY$2,$X100:$CY100)</f>
        <v>185038.02405995835</v>
      </c>
      <c r="P89" s="561">
        <f>SUM(K89:O89)</f>
        <v>932606.96909988415</v>
      </c>
      <c r="Q89" s="561">
        <f>(SUM(K89:M89)*100000)/(J89*1000)</f>
        <v>282.85008987250586</v>
      </c>
      <c r="R89" s="562">
        <f>(P89*100000)/(J89*1000)</f>
        <v>358.18012447615399</v>
      </c>
      <c r="S89" s="618">
        <v>3</v>
      </c>
      <c r="T89" s="619">
        <v>3</v>
      </c>
      <c r="U89" s="565" t="s">
        <v>491</v>
      </c>
      <c r="V89" s="566" t="s">
        <v>124</v>
      </c>
      <c r="W89" s="567" t="s">
        <v>75</v>
      </c>
      <c r="X89" s="465">
        <v>1.5099999999999998</v>
      </c>
      <c r="Y89" s="465">
        <v>3.5399999999999991</v>
      </c>
      <c r="Z89" s="465">
        <v>5.7399999999999993</v>
      </c>
      <c r="AA89" s="465">
        <v>8.2899999999999991</v>
      </c>
      <c r="AB89" s="465">
        <v>11.36999999999999</v>
      </c>
      <c r="AC89" s="465">
        <v>15.379999999999988</v>
      </c>
      <c r="AD89" s="465">
        <v>19.559999999999988</v>
      </c>
      <c r="AE89" s="465">
        <v>23.95000000000001</v>
      </c>
      <c r="AF89" s="465">
        <v>28.20000000000001</v>
      </c>
      <c r="AG89" s="465">
        <v>32.149999999999991</v>
      </c>
      <c r="AH89" s="465">
        <v>36.749999999999993</v>
      </c>
      <c r="AI89" s="465">
        <v>39.710000000000015</v>
      </c>
      <c r="AJ89" s="465">
        <v>41.539999999999992</v>
      </c>
      <c r="AK89" s="465">
        <v>41.39</v>
      </c>
      <c r="AL89" s="465">
        <v>40.009999999999984</v>
      </c>
      <c r="AM89" s="465">
        <v>38.400000000000041</v>
      </c>
      <c r="AN89" s="465">
        <v>36.849999999999966</v>
      </c>
      <c r="AO89" s="465">
        <v>35.36</v>
      </c>
      <c r="AP89" s="465">
        <v>33.879999999999995</v>
      </c>
      <c r="AQ89" s="465">
        <v>32.42</v>
      </c>
      <c r="AR89" s="465">
        <v>30.980000000000025</v>
      </c>
      <c r="AS89" s="465">
        <v>29.61</v>
      </c>
      <c r="AT89" s="465">
        <v>28.259999999999977</v>
      </c>
      <c r="AU89" s="465">
        <v>26.93</v>
      </c>
      <c r="AV89" s="465">
        <v>25.750000000000007</v>
      </c>
      <c r="AW89" s="465">
        <v>25.750000000000007</v>
      </c>
      <c r="AX89" s="465">
        <v>25.750000000000007</v>
      </c>
      <c r="AY89" s="465">
        <v>25.750000000000007</v>
      </c>
      <c r="AZ89" s="465">
        <v>25.750000000000007</v>
      </c>
      <c r="BA89" s="465">
        <v>25.750000000000007</v>
      </c>
      <c r="BB89" s="465">
        <v>25.750000000000007</v>
      </c>
      <c r="BC89" s="465">
        <v>25.750000000000007</v>
      </c>
      <c r="BD89" s="465">
        <v>25.750000000000007</v>
      </c>
      <c r="BE89" s="465">
        <v>25.750000000000007</v>
      </c>
      <c r="BF89" s="465">
        <v>25.750000000000007</v>
      </c>
      <c r="BG89" s="465">
        <v>25.750000000000007</v>
      </c>
      <c r="BH89" s="465">
        <v>25.750000000000007</v>
      </c>
      <c r="BI89" s="465">
        <v>25.750000000000007</v>
      </c>
      <c r="BJ89" s="465">
        <v>25.750000000000007</v>
      </c>
      <c r="BK89" s="465">
        <v>25.750000000000007</v>
      </c>
      <c r="BL89" s="465">
        <v>25.750000000000007</v>
      </c>
      <c r="BM89" s="465">
        <v>25.750000000000007</v>
      </c>
      <c r="BN89" s="465">
        <v>25.750000000000007</v>
      </c>
      <c r="BO89" s="465">
        <v>25.750000000000007</v>
      </c>
      <c r="BP89" s="465">
        <v>25.750000000000007</v>
      </c>
      <c r="BQ89" s="465">
        <v>25.750000000000007</v>
      </c>
      <c r="BR89" s="465">
        <v>25.750000000000007</v>
      </c>
      <c r="BS89" s="465">
        <v>25.750000000000007</v>
      </c>
      <c r="BT89" s="465">
        <v>25.750000000000007</v>
      </c>
      <c r="BU89" s="465">
        <v>25.750000000000007</v>
      </c>
      <c r="BV89" s="465">
        <v>25.750000000000007</v>
      </c>
      <c r="BW89" s="465">
        <v>25.750000000000007</v>
      </c>
      <c r="BX89" s="465">
        <v>25.750000000000007</v>
      </c>
      <c r="BY89" s="465">
        <v>25.750000000000007</v>
      </c>
      <c r="BZ89" s="465">
        <v>25.750000000000007</v>
      </c>
      <c r="CA89" s="465">
        <v>25.750000000000007</v>
      </c>
      <c r="CB89" s="465">
        <v>25.750000000000007</v>
      </c>
      <c r="CC89" s="465">
        <v>25.750000000000007</v>
      </c>
      <c r="CD89" s="465">
        <v>25.750000000000007</v>
      </c>
      <c r="CE89" s="465">
        <v>25.750000000000007</v>
      </c>
      <c r="CF89" s="465">
        <v>25.750000000000007</v>
      </c>
      <c r="CG89" s="465">
        <v>25.750000000000007</v>
      </c>
      <c r="CH89" s="465">
        <v>25.750000000000007</v>
      </c>
      <c r="CI89" s="465">
        <v>25.750000000000007</v>
      </c>
      <c r="CJ89" s="465">
        <v>25.750000000000007</v>
      </c>
      <c r="CK89" s="465">
        <v>25.750000000000007</v>
      </c>
      <c r="CL89" s="465">
        <v>25.750000000000007</v>
      </c>
      <c r="CM89" s="465">
        <v>25.750000000000007</v>
      </c>
      <c r="CN89" s="465">
        <v>25.750000000000007</v>
      </c>
      <c r="CO89" s="465">
        <v>25.750000000000007</v>
      </c>
      <c r="CP89" s="465">
        <v>25.750000000000007</v>
      </c>
      <c r="CQ89" s="465">
        <v>25.750000000000007</v>
      </c>
      <c r="CR89" s="465">
        <v>25.750000000000007</v>
      </c>
      <c r="CS89" s="465">
        <v>25.750000000000007</v>
      </c>
      <c r="CT89" s="465">
        <v>25.750000000000007</v>
      </c>
      <c r="CU89" s="465">
        <v>25.750000000000007</v>
      </c>
      <c r="CV89" s="465">
        <v>25.750000000000007</v>
      </c>
      <c r="CW89" s="465">
        <v>25.750000000000007</v>
      </c>
      <c r="CX89" s="465">
        <v>25.750000000000007</v>
      </c>
      <c r="CY89" s="465">
        <v>25.750000000000007</v>
      </c>
      <c r="CZ89" s="570">
        <v>0</v>
      </c>
      <c r="DA89" s="571">
        <v>0</v>
      </c>
      <c r="DB89" s="571">
        <v>0</v>
      </c>
      <c r="DC89" s="571">
        <v>0</v>
      </c>
      <c r="DD89" s="571">
        <v>0</v>
      </c>
      <c r="DE89" s="571">
        <v>0</v>
      </c>
      <c r="DF89" s="571">
        <v>0</v>
      </c>
      <c r="DG89" s="571">
        <v>0</v>
      </c>
      <c r="DH89" s="571">
        <v>0</v>
      </c>
      <c r="DI89" s="571">
        <v>0</v>
      </c>
      <c r="DJ89" s="571">
        <v>0</v>
      </c>
      <c r="DK89" s="571">
        <v>0</v>
      </c>
      <c r="DL89" s="571">
        <v>0</v>
      </c>
      <c r="DM89" s="571">
        <v>0</v>
      </c>
      <c r="DN89" s="571">
        <v>0</v>
      </c>
      <c r="DO89" s="571">
        <v>0</v>
      </c>
      <c r="DP89" s="571">
        <v>0</v>
      </c>
      <c r="DQ89" s="571">
        <v>0</v>
      </c>
      <c r="DR89" s="571">
        <v>0</v>
      </c>
      <c r="DS89" s="571">
        <v>0</v>
      </c>
      <c r="DT89" s="571">
        <v>0</v>
      </c>
      <c r="DU89" s="571">
        <v>0</v>
      </c>
      <c r="DV89" s="571">
        <v>0</v>
      </c>
      <c r="DW89" s="572">
        <v>0</v>
      </c>
    </row>
    <row r="90" spans="1:1024" x14ac:dyDescent="0.2">
      <c r="B90" s="573"/>
      <c r="C90" s="626" t="s">
        <v>821</v>
      </c>
      <c r="D90" s="575"/>
      <c r="E90" s="576"/>
      <c r="F90" s="576"/>
      <c r="G90" s="575"/>
      <c r="H90" s="576"/>
      <c r="I90" s="576"/>
      <c r="J90" s="576"/>
      <c r="K90" s="576"/>
      <c r="L90" s="576"/>
      <c r="M90" s="576"/>
      <c r="N90" s="576"/>
      <c r="O90" s="576"/>
      <c r="P90" s="576"/>
      <c r="Q90" s="576"/>
      <c r="R90" s="577"/>
      <c r="S90" s="576"/>
      <c r="T90" s="576"/>
      <c r="U90" s="578" t="s">
        <v>492</v>
      </c>
      <c r="V90" s="566" t="s">
        <v>124</v>
      </c>
      <c r="W90" s="567" t="s">
        <v>493</v>
      </c>
      <c r="X90" s="627">
        <v>9026.9182008486332</v>
      </c>
      <c r="Y90" s="627">
        <v>12461.605833292959</v>
      </c>
      <c r="Z90" s="627">
        <v>14080.549845413656</v>
      </c>
      <c r="AA90" s="627">
        <v>16727.138330808692</v>
      </c>
      <c r="AB90" s="627">
        <v>21293.653991805961</v>
      </c>
      <c r="AC90" s="627">
        <v>25773.682614984791</v>
      </c>
      <c r="AD90" s="627">
        <v>26309.13715573616</v>
      </c>
      <c r="AE90" s="627">
        <v>28939.351630688208</v>
      </c>
      <c r="AF90" s="627">
        <v>29699.787385720003</v>
      </c>
      <c r="AG90" s="627">
        <v>30103.871697770479</v>
      </c>
      <c r="AH90" s="627">
        <v>36925.223977296286</v>
      </c>
      <c r="AI90" s="627">
        <v>27676.424742998886</v>
      </c>
      <c r="AJ90" s="627">
        <v>19952.762448560457</v>
      </c>
      <c r="AK90" s="627">
        <v>15944.265197170687</v>
      </c>
      <c r="AL90" s="627">
        <v>5189.7767467233634</v>
      </c>
      <c r="AM90" s="627">
        <v>6281.6677102083331</v>
      </c>
      <c r="AN90" s="627">
        <v>6412.1708885537801</v>
      </c>
      <c r="AO90" s="627">
        <v>7053.2175556149668</v>
      </c>
      <c r="AP90" s="627">
        <v>7238.5540788983672</v>
      </c>
      <c r="AQ90" s="627">
        <v>7337.039165920175</v>
      </c>
      <c r="AR90" s="627">
        <v>13391.528928584063</v>
      </c>
      <c r="AS90" s="627">
        <v>12808.48844492876</v>
      </c>
      <c r="AT90" s="627">
        <v>11713.727687781171</v>
      </c>
      <c r="AU90" s="627">
        <v>12024.432915128156</v>
      </c>
      <c r="AV90" s="627">
        <v>11625.099912660333</v>
      </c>
      <c r="AW90" s="627">
        <v>14070.935670866666</v>
      </c>
      <c r="AX90" s="627">
        <v>14363.262790360468</v>
      </c>
      <c r="AY90" s="627">
        <v>15799.207324577525</v>
      </c>
      <c r="AZ90" s="627">
        <v>16214.361136732343</v>
      </c>
      <c r="BA90" s="627">
        <v>16434.967731661192</v>
      </c>
      <c r="BB90" s="627">
        <v>21157.993222224381</v>
      </c>
      <c r="BC90" s="627">
        <v>16488.784627038236</v>
      </c>
      <c r="BD90" s="627">
        <v>12451.273281918173</v>
      </c>
      <c r="BE90" s="627">
        <v>10555.750700431305</v>
      </c>
      <c r="BF90" s="627">
        <v>5189.7767467233634</v>
      </c>
      <c r="BG90" s="627">
        <v>6281.6677102083331</v>
      </c>
      <c r="BH90" s="627">
        <v>6412.1708885537801</v>
      </c>
      <c r="BI90" s="627">
        <v>7053.2175556149668</v>
      </c>
      <c r="BJ90" s="627">
        <v>7238.5540788983672</v>
      </c>
      <c r="BK90" s="627">
        <v>7337.039165920175</v>
      </c>
      <c r="BL90" s="627">
        <v>13391.528928584063</v>
      </c>
      <c r="BM90" s="627">
        <v>12808.48844492876</v>
      </c>
      <c r="BN90" s="627">
        <v>11713.727687781171</v>
      </c>
      <c r="BO90" s="627">
        <v>12024.432915128156</v>
      </c>
      <c r="BP90" s="627">
        <v>11625.099912660333</v>
      </c>
      <c r="BQ90" s="627">
        <v>14070.935670866666</v>
      </c>
      <c r="BR90" s="627">
        <v>14363.262790360468</v>
      </c>
      <c r="BS90" s="627">
        <v>15799.207324577525</v>
      </c>
      <c r="BT90" s="627">
        <v>16214.361136732343</v>
      </c>
      <c r="BU90" s="627">
        <v>16434.967731661192</v>
      </c>
      <c r="BV90" s="627">
        <v>21157.993222224381</v>
      </c>
      <c r="BW90" s="627">
        <v>16488.784627038236</v>
      </c>
      <c r="BX90" s="627">
        <v>12451.273281918173</v>
      </c>
      <c r="BY90" s="627">
        <v>10555.750700431305</v>
      </c>
      <c r="BZ90" s="627">
        <v>5189.7767467233634</v>
      </c>
      <c r="CA90" s="627">
        <v>6281.6677102083331</v>
      </c>
      <c r="CB90" s="627">
        <v>6412.1708885537801</v>
      </c>
      <c r="CC90" s="627">
        <v>7053.2175556149668</v>
      </c>
      <c r="CD90" s="627">
        <v>7238.5540788983672</v>
      </c>
      <c r="CE90" s="627">
        <v>7337.039165920175</v>
      </c>
      <c r="CF90" s="627">
        <v>13391.528928584063</v>
      </c>
      <c r="CG90" s="627">
        <v>12808.48844492876</v>
      </c>
      <c r="CH90" s="627">
        <v>11713.727687781171</v>
      </c>
      <c r="CI90" s="627">
        <v>12024.432915128156</v>
      </c>
      <c r="CJ90" s="627">
        <v>11625.099912660333</v>
      </c>
      <c r="CK90" s="627">
        <v>14070.935670866666</v>
      </c>
      <c r="CL90" s="627">
        <v>14363.262790360468</v>
      </c>
      <c r="CM90" s="627">
        <v>15799.207324577525</v>
      </c>
      <c r="CN90" s="627">
        <v>16214.361136732343</v>
      </c>
      <c r="CO90" s="627">
        <v>16434.967731661192</v>
      </c>
      <c r="CP90" s="627">
        <v>21157.993222224381</v>
      </c>
      <c r="CQ90" s="627">
        <v>16488.784627038236</v>
      </c>
      <c r="CR90" s="627">
        <v>12451.273281918173</v>
      </c>
      <c r="CS90" s="627">
        <v>10555.750700431305</v>
      </c>
      <c r="CT90" s="627">
        <v>5189.7767467233634</v>
      </c>
      <c r="CU90" s="627">
        <v>6281.6677102083331</v>
      </c>
      <c r="CV90" s="627">
        <v>6412.1708885537801</v>
      </c>
      <c r="CW90" s="627">
        <v>7053.2175556149668</v>
      </c>
      <c r="CX90" s="627">
        <v>7238.5540788983672</v>
      </c>
      <c r="CY90" s="627">
        <v>7337.039165920175</v>
      </c>
      <c r="CZ90" s="570">
        <v>0</v>
      </c>
      <c r="DA90" s="571">
        <v>0</v>
      </c>
      <c r="DB90" s="571">
        <v>0</v>
      </c>
      <c r="DC90" s="571">
        <v>0</v>
      </c>
      <c r="DD90" s="571">
        <v>0</v>
      </c>
      <c r="DE90" s="571">
        <v>0</v>
      </c>
      <c r="DF90" s="571">
        <v>0</v>
      </c>
      <c r="DG90" s="571">
        <v>0</v>
      </c>
      <c r="DH90" s="571">
        <v>0</v>
      </c>
      <c r="DI90" s="571">
        <v>0</v>
      </c>
      <c r="DJ90" s="571">
        <v>0</v>
      </c>
      <c r="DK90" s="571">
        <v>0</v>
      </c>
      <c r="DL90" s="571">
        <v>0</v>
      </c>
      <c r="DM90" s="571">
        <v>0</v>
      </c>
      <c r="DN90" s="571">
        <v>0</v>
      </c>
      <c r="DO90" s="571">
        <v>0</v>
      </c>
      <c r="DP90" s="571">
        <v>0</v>
      </c>
      <c r="DQ90" s="571">
        <v>0</v>
      </c>
      <c r="DR90" s="571">
        <v>0</v>
      </c>
      <c r="DS90" s="571">
        <v>0</v>
      </c>
      <c r="DT90" s="571">
        <v>0</v>
      </c>
      <c r="DU90" s="571">
        <v>0</v>
      </c>
      <c r="DV90" s="571">
        <v>0</v>
      </c>
      <c r="DW90" s="572">
        <v>0</v>
      </c>
    </row>
    <row r="91" spans="1:1024" x14ac:dyDescent="0.2">
      <c r="B91" s="579"/>
      <c r="C91" s="580"/>
      <c r="D91" s="581"/>
      <c r="E91" s="581"/>
      <c r="F91" s="581"/>
      <c r="G91" s="581"/>
      <c r="H91" s="581"/>
      <c r="I91" s="582"/>
      <c r="J91" s="582"/>
      <c r="K91" s="582"/>
      <c r="L91" s="582"/>
      <c r="M91" s="582"/>
      <c r="N91" s="582"/>
      <c r="O91" s="582"/>
      <c r="P91" s="582"/>
      <c r="Q91" s="582"/>
      <c r="R91" s="583"/>
      <c r="S91" s="582"/>
      <c r="T91" s="582"/>
      <c r="U91" s="578" t="s">
        <v>494</v>
      </c>
      <c r="V91" s="566" t="s">
        <v>124</v>
      </c>
      <c r="W91" s="567" t="s">
        <v>493</v>
      </c>
      <c r="X91" s="465">
        <v>0</v>
      </c>
      <c r="Y91" s="465">
        <v>0</v>
      </c>
      <c r="Z91" s="465">
        <v>0</v>
      </c>
      <c r="AA91" s="465">
        <v>0</v>
      </c>
      <c r="AB91" s="465">
        <v>0</v>
      </c>
      <c r="AC91" s="465">
        <v>0</v>
      </c>
      <c r="AD91" s="465">
        <v>0</v>
      </c>
      <c r="AE91" s="465">
        <v>0</v>
      </c>
      <c r="AF91" s="465">
        <v>0</v>
      </c>
      <c r="AG91" s="465">
        <v>0</v>
      </c>
      <c r="AH91" s="465">
        <v>0</v>
      </c>
      <c r="AI91" s="465">
        <v>0</v>
      </c>
      <c r="AJ91" s="465">
        <v>0</v>
      </c>
      <c r="AK91" s="465">
        <v>0</v>
      </c>
      <c r="AL91" s="465">
        <v>0</v>
      </c>
      <c r="AM91" s="465">
        <v>0</v>
      </c>
      <c r="AN91" s="465">
        <v>0</v>
      </c>
      <c r="AO91" s="465">
        <v>0</v>
      </c>
      <c r="AP91" s="465">
        <v>0</v>
      </c>
      <c r="AQ91" s="465">
        <v>0</v>
      </c>
      <c r="AR91" s="465">
        <v>0</v>
      </c>
      <c r="AS91" s="465">
        <v>0</v>
      </c>
      <c r="AT91" s="465">
        <v>0</v>
      </c>
      <c r="AU91" s="465">
        <v>0</v>
      </c>
      <c r="AV91" s="465">
        <v>0</v>
      </c>
      <c r="AW91" s="465">
        <v>0</v>
      </c>
      <c r="AX91" s="465">
        <v>0</v>
      </c>
      <c r="AY91" s="465">
        <v>0</v>
      </c>
      <c r="AZ91" s="465">
        <v>0</v>
      </c>
      <c r="BA91" s="465">
        <v>0</v>
      </c>
      <c r="BB91" s="465">
        <v>0</v>
      </c>
      <c r="BC91" s="465">
        <v>0</v>
      </c>
      <c r="BD91" s="465">
        <v>0</v>
      </c>
      <c r="BE91" s="465">
        <v>0</v>
      </c>
      <c r="BF91" s="465">
        <v>0</v>
      </c>
      <c r="BG91" s="465">
        <v>0</v>
      </c>
      <c r="BH91" s="465">
        <v>0</v>
      </c>
      <c r="BI91" s="465">
        <v>0</v>
      </c>
      <c r="BJ91" s="465">
        <v>0</v>
      </c>
      <c r="BK91" s="465">
        <v>0</v>
      </c>
      <c r="BL91" s="465">
        <v>0</v>
      </c>
      <c r="BM91" s="465">
        <v>0</v>
      </c>
      <c r="BN91" s="465">
        <v>0</v>
      </c>
      <c r="BO91" s="465">
        <v>0</v>
      </c>
      <c r="BP91" s="465">
        <v>0</v>
      </c>
      <c r="BQ91" s="465">
        <v>0</v>
      </c>
      <c r="BR91" s="465">
        <v>0</v>
      </c>
      <c r="BS91" s="465">
        <v>0</v>
      </c>
      <c r="BT91" s="465">
        <v>0</v>
      </c>
      <c r="BU91" s="465">
        <v>0</v>
      </c>
      <c r="BV91" s="465">
        <v>0</v>
      </c>
      <c r="BW91" s="465">
        <v>0</v>
      </c>
      <c r="BX91" s="465">
        <v>0</v>
      </c>
      <c r="BY91" s="465">
        <v>0</v>
      </c>
      <c r="BZ91" s="465">
        <v>0</v>
      </c>
      <c r="CA91" s="465">
        <v>0</v>
      </c>
      <c r="CB91" s="465">
        <v>0</v>
      </c>
      <c r="CC91" s="465">
        <v>0</v>
      </c>
      <c r="CD91" s="465">
        <v>0</v>
      </c>
      <c r="CE91" s="466">
        <v>0</v>
      </c>
      <c r="CF91" s="466">
        <v>0</v>
      </c>
      <c r="CG91" s="466">
        <v>0</v>
      </c>
      <c r="CH91" s="466">
        <v>0</v>
      </c>
      <c r="CI91" s="466">
        <v>0</v>
      </c>
      <c r="CJ91" s="466">
        <v>0</v>
      </c>
      <c r="CK91" s="466">
        <v>0</v>
      </c>
      <c r="CL91" s="466">
        <v>0</v>
      </c>
      <c r="CM91" s="466">
        <v>0</v>
      </c>
      <c r="CN91" s="466">
        <v>0</v>
      </c>
      <c r="CO91" s="466">
        <v>0</v>
      </c>
      <c r="CP91" s="466">
        <v>0</v>
      </c>
      <c r="CQ91" s="466">
        <v>0</v>
      </c>
      <c r="CR91" s="466">
        <v>0</v>
      </c>
      <c r="CS91" s="466">
        <v>0</v>
      </c>
      <c r="CT91" s="466">
        <v>0</v>
      </c>
      <c r="CU91" s="466">
        <v>0</v>
      </c>
      <c r="CV91" s="466">
        <v>0</v>
      </c>
      <c r="CW91" s="466">
        <v>0</v>
      </c>
      <c r="CX91" s="466">
        <v>0</v>
      </c>
      <c r="CY91" s="467">
        <v>0</v>
      </c>
      <c r="CZ91" s="570">
        <v>0</v>
      </c>
      <c r="DA91" s="571">
        <v>0</v>
      </c>
      <c r="DB91" s="571">
        <v>0</v>
      </c>
      <c r="DC91" s="571">
        <v>0</v>
      </c>
      <c r="DD91" s="571">
        <v>0</v>
      </c>
      <c r="DE91" s="571">
        <v>0</v>
      </c>
      <c r="DF91" s="571">
        <v>0</v>
      </c>
      <c r="DG91" s="571">
        <v>0</v>
      </c>
      <c r="DH91" s="571">
        <v>0</v>
      </c>
      <c r="DI91" s="571">
        <v>0</v>
      </c>
      <c r="DJ91" s="571">
        <v>0</v>
      </c>
      <c r="DK91" s="571">
        <v>0</v>
      </c>
      <c r="DL91" s="571">
        <v>0</v>
      </c>
      <c r="DM91" s="571">
        <v>0</v>
      </c>
      <c r="DN91" s="571">
        <v>0</v>
      </c>
      <c r="DO91" s="571">
        <v>0</v>
      </c>
      <c r="DP91" s="571">
        <v>0</v>
      </c>
      <c r="DQ91" s="571">
        <v>0</v>
      </c>
      <c r="DR91" s="571">
        <v>0</v>
      </c>
      <c r="DS91" s="571">
        <v>0</v>
      </c>
      <c r="DT91" s="571">
        <v>0</v>
      </c>
      <c r="DU91" s="571">
        <v>0</v>
      </c>
      <c r="DV91" s="571">
        <v>0</v>
      </c>
      <c r="DW91" s="572">
        <v>0</v>
      </c>
    </row>
    <row r="92" spans="1:1024" x14ac:dyDescent="0.2">
      <c r="B92" s="579"/>
      <c r="C92" s="580"/>
      <c r="D92" s="581"/>
      <c r="E92" s="581"/>
      <c r="F92" s="581"/>
      <c r="G92" s="581"/>
      <c r="H92" s="581"/>
      <c r="I92" s="582"/>
      <c r="J92" s="582"/>
      <c r="K92" s="582"/>
      <c r="L92" s="582"/>
      <c r="M92" s="582"/>
      <c r="N92" s="582"/>
      <c r="O92" s="582"/>
      <c r="P92" s="582"/>
      <c r="Q92" s="582"/>
      <c r="R92" s="583"/>
      <c r="S92" s="582"/>
      <c r="T92" s="582"/>
      <c r="U92" s="578" t="s">
        <v>793</v>
      </c>
      <c r="V92" s="566" t="s">
        <v>124</v>
      </c>
      <c r="W92" s="567" t="s">
        <v>493</v>
      </c>
      <c r="X92" s="465">
        <v>0</v>
      </c>
      <c r="Y92" s="465">
        <v>0</v>
      </c>
      <c r="Z92" s="465">
        <v>0</v>
      </c>
      <c r="AA92" s="465">
        <v>0</v>
      </c>
      <c r="AB92" s="465">
        <v>0</v>
      </c>
      <c r="AC92" s="465">
        <v>0</v>
      </c>
      <c r="AD92" s="465">
        <v>0</v>
      </c>
      <c r="AE92" s="465">
        <v>0</v>
      </c>
      <c r="AF92" s="465">
        <v>0</v>
      </c>
      <c r="AG92" s="465">
        <v>0</v>
      </c>
      <c r="AH92" s="465">
        <v>0</v>
      </c>
      <c r="AI92" s="465">
        <v>0</v>
      </c>
      <c r="AJ92" s="465">
        <v>0</v>
      </c>
      <c r="AK92" s="465">
        <v>0</v>
      </c>
      <c r="AL92" s="465">
        <v>0</v>
      </c>
      <c r="AM92" s="465">
        <v>0</v>
      </c>
      <c r="AN92" s="465">
        <v>0</v>
      </c>
      <c r="AO92" s="465">
        <v>0</v>
      </c>
      <c r="AP92" s="465">
        <v>0</v>
      </c>
      <c r="AQ92" s="465">
        <v>0</v>
      </c>
      <c r="AR92" s="465">
        <v>0</v>
      </c>
      <c r="AS92" s="465">
        <v>0</v>
      </c>
      <c r="AT92" s="465">
        <v>0</v>
      </c>
      <c r="AU92" s="465">
        <v>0</v>
      </c>
      <c r="AV92" s="465">
        <v>0</v>
      </c>
      <c r="AW92" s="465">
        <v>0</v>
      </c>
      <c r="AX92" s="465">
        <v>0</v>
      </c>
      <c r="AY92" s="465">
        <v>0</v>
      </c>
      <c r="AZ92" s="465">
        <v>0</v>
      </c>
      <c r="BA92" s="465">
        <v>0</v>
      </c>
      <c r="BB92" s="465">
        <v>0</v>
      </c>
      <c r="BC92" s="465">
        <v>0</v>
      </c>
      <c r="BD92" s="465">
        <v>0</v>
      </c>
      <c r="BE92" s="465">
        <v>0</v>
      </c>
      <c r="BF92" s="465">
        <v>0</v>
      </c>
      <c r="BG92" s="465">
        <v>0</v>
      </c>
      <c r="BH92" s="465">
        <v>0</v>
      </c>
      <c r="BI92" s="465">
        <v>0</v>
      </c>
      <c r="BJ92" s="465">
        <v>0</v>
      </c>
      <c r="BK92" s="465">
        <v>0</v>
      </c>
      <c r="BL92" s="465">
        <v>0</v>
      </c>
      <c r="BM92" s="465">
        <v>0</v>
      </c>
      <c r="BN92" s="465">
        <v>0</v>
      </c>
      <c r="BO92" s="465">
        <v>0</v>
      </c>
      <c r="BP92" s="465">
        <v>0</v>
      </c>
      <c r="BQ92" s="465">
        <v>0</v>
      </c>
      <c r="BR92" s="465">
        <v>0</v>
      </c>
      <c r="BS92" s="465">
        <v>0</v>
      </c>
      <c r="BT92" s="465">
        <v>0</v>
      </c>
      <c r="BU92" s="465">
        <v>0</v>
      </c>
      <c r="BV92" s="465">
        <v>0</v>
      </c>
      <c r="BW92" s="465">
        <v>0</v>
      </c>
      <c r="BX92" s="465">
        <v>0</v>
      </c>
      <c r="BY92" s="465">
        <v>0</v>
      </c>
      <c r="BZ92" s="465">
        <v>0</v>
      </c>
      <c r="CA92" s="465">
        <v>0</v>
      </c>
      <c r="CB92" s="465">
        <v>0</v>
      </c>
      <c r="CC92" s="465">
        <v>0</v>
      </c>
      <c r="CD92" s="465">
        <v>0</v>
      </c>
      <c r="CE92" s="466">
        <v>0</v>
      </c>
      <c r="CF92" s="466">
        <v>0</v>
      </c>
      <c r="CG92" s="466">
        <v>0</v>
      </c>
      <c r="CH92" s="466">
        <v>0</v>
      </c>
      <c r="CI92" s="466">
        <v>0</v>
      </c>
      <c r="CJ92" s="466">
        <v>0</v>
      </c>
      <c r="CK92" s="466">
        <v>0</v>
      </c>
      <c r="CL92" s="466">
        <v>0</v>
      </c>
      <c r="CM92" s="466">
        <v>0</v>
      </c>
      <c r="CN92" s="466">
        <v>0</v>
      </c>
      <c r="CO92" s="466">
        <v>0</v>
      </c>
      <c r="CP92" s="466">
        <v>0</v>
      </c>
      <c r="CQ92" s="466">
        <v>0</v>
      </c>
      <c r="CR92" s="466">
        <v>0</v>
      </c>
      <c r="CS92" s="466">
        <v>0</v>
      </c>
      <c r="CT92" s="466">
        <v>0</v>
      </c>
      <c r="CU92" s="466">
        <v>0</v>
      </c>
      <c r="CV92" s="466">
        <v>0</v>
      </c>
      <c r="CW92" s="466">
        <v>0</v>
      </c>
      <c r="CX92" s="466">
        <v>0</v>
      </c>
      <c r="CY92" s="467">
        <v>0</v>
      </c>
      <c r="CZ92" s="570">
        <v>0</v>
      </c>
      <c r="DA92" s="571">
        <v>0</v>
      </c>
      <c r="DB92" s="571">
        <v>0</v>
      </c>
      <c r="DC92" s="571">
        <v>0</v>
      </c>
      <c r="DD92" s="571">
        <v>0</v>
      </c>
      <c r="DE92" s="571">
        <v>0</v>
      </c>
      <c r="DF92" s="571">
        <v>0</v>
      </c>
      <c r="DG92" s="571">
        <v>0</v>
      </c>
      <c r="DH92" s="571">
        <v>0</v>
      </c>
      <c r="DI92" s="571">
        <v>0</v>
      </c>
      <c r="DJ92" s="571">
        <v>0</v>
      </c>
      <c r="DK92" s="571">
        <v>0</v>
      </c>
      <c r="DL92" s="571">
        <v>0</v>
      </c>
      <c r="DM92" s="571">
        <v>0</v>
      </c>
      <c r="DN92" s="571">
        <v>0</v>
      </c>
      <c r="DO92" s="571">
        <v>0</v>
      </c>
      <c r="DP92" s="571">
        <v>0</v>
      </c>
      <c r="DQ92" s="571">
        <v>0</v>
      </c>
      <c r="DR92" s="571">
        <v>0</v>
      </c>
      <c r="DS92" s="571">
        <v>0</v>
      </c>
      <c r="DT92" s="571">
        <v>0</v>
      </c>
      <c r="DU92" s="571">
        <v>0</v>
      </c>
      <c r="DV92" s="571">
        <v>0</v>
      </c>
      <c r="DW92" s="572">
        <v>0</v>
      </c>
    </row>
    <row r="93" spans="1:1024" x14ac:dyDescent="0.2">
      <c r="B93" s="585"/>
      <c r="C93" s="586"/>
      <c r="D93" s="587"/>
      <c r="E93" s="587"/>
      <c r="F93" s="587"/>
      <c r="G93" s="587"/>
      <c r="H93" s="587"/>
      <c r="I93" s="588"/>
      <c r="J93" s="588"/>
      <c r="K93" s="588"/>
      <c r="L93" s="588"/>
      <c r="M93" s="588"/>
      <c r="N93" s="588"/>
      <c r="O93" s="588"/>
      <c r="P93" s="588"/>
      <c r="Q93" s="588"/>
      <c r="R93" s="589"/>
      <c r="S93" s="588"/>
      <c r="T93" s="588"/>
      <c r="U93" s="578" t="s">
        <v>495</v>
      </c>
      <c r="V93" s="566" t="s">
        <v>124</v>
      </c>
      <c r="W93" s="590" t="s">
        <v>493</v>
      </c>
      <c r="X93" s="627">
        <v>440.01551064336502</v>
      </c>
      <c r="Y93" s="627">
        <v>1047.454254649846</v>
      </c>
      <c r="Z93" s="627">
        <v>1733.8081345140261</v>
      </c>
      <c r="AA93" s="627">
        <v>2549.1694959962924</v>
      </c>
      <c r="AB93" s="627">
        <v>3587.1248453409644</v>
      </c>
      <c r="AC93" s="627">
        <v>4843.4583873826314</v>
      </c>
      <c r="AD93" s="627">
        <v>6125.892565093387</v>
      </c>
      <c r="AE93" s="627">
        <v>7536.5360762163809</v>
      </c>
      <c r="AF93" s="627">
        <v>8984.2468919960556</v>
      </c>
      <c r="AG93" s="627">
        <v>10451.654725180089</v>
      </c>
      <c r="AH93" s="627">
        <v>12144.325767055765</v>
      </c>
      <c r="AI93" s="627">
        <v>13345.360669466998</v>
      </c>
      <c r="AJ93" s="627">
        <v>14150.673516127466</v>
      </c>
      <c r="AK93" s="627">
        <v>14729.150649432821</v>
      </c>
      <c r="AL93" s="627">
        <v>14729.150649432821</v>
      </c>
      <c r="AM93" s="627">
        <v>14729.150649432821</v>
      </c>
      <c r="AN93" s="627">
        <v>14729.150649432821</v>
      </c>
      <c r="AO93" s="627">
        <v>14729.150649432821</v>
      </c>
      <c r="AP93" s="627">
        <v>14729.150649432821</v>
      </c>
      <c r="AQ93" s="627">
        <v>14729.150649432821</v>
      </c>
      <c r="AR93" s="627">
        <v>14729.150649432821</v>
      </c>
      <c r="AS93" s="627">
        <v>14729.150649432821</v>
      </c>
      <c r="AT93" s="627">
        <v>14729.150649432821</v>
      </c>
      <c r="AU93" s="627">
        <v>14729.150649432821</v>
      </c>
      <c r="AV93" s="627">
        <v>14729.150649432821</v>
      </c>
      <c r="AW93" s="627">
        <v>14729.150649432821</v>
      </c>
      <c r="AX93" s="627">
        <v>14729.150649432821</v>
      </c>
      <c r="AY93" s="627">
        <v>14729.150649432821</v>
      </c>
      <c r="AZ93" s="627">
        <v>14729.150649432821</v>
      </c>
      <c r="BA93" s="627">
        <v>14729.150649432821</v>
      </c>
      <c r="BB93" s="627">
        <v>14729.150649432821</v>
      </c>
      <c r="BC93" s="627">
        <v>14729.150649432821</v>
      </c>
      <c r="BD93" s="627">
        <v>14729.150649432821</v>
      </c>
      <c r="BE93" s="627">
        <v>14729.150649432821</v>
      </c>
      <c r="BF93" s="627">
        <v>14729.150649432821</v>
      </c>
      <c r="BG93" s="627">
        <v>14729.150649432821</v>
      </c>
      <c r="BH93" s="627">
        <v>14729.150649432821</v>
      </c>
      <c r="BI93" s="627">
        <v>14729.150649432821</v>
      </c>
      <c r="BJ93" s="627">
        <v>14729.150649432821</v>
      </c>
      <c r="BK93" s="627">
        <v>14729.150649432821</v>
      </c>
      <c r="BL93" s="627">
        <v>14729.150649432821</v>
      </c>
      <c r="BM93" s="627">
        <v>14729.150649432821</v>
      </c>
      <c r="BN93" s="627">
        <v>14729.150649432821</v>
      </c>
      <c r="BO93" s="627">
        <v>14729.150649432821</v>
      </c>
      <c r="BP93" s="627">
        <v>14729.150649432821</v>
      </c>
      <c r="BQ93" s="627">
        <v>14729.150649432821</v>
      </c>
      <c r="BR93" s="627">
        <v>14729.150649432821</v>
      </c>
      <c r="BS93" s="627">
        <v>14729.150649432821</v>
      </c>
      <c r="BT93" s="627">
        <v>14729.150649432821</v>
      </c>
      <c r="BU93" s="627">
        <v>14729.150649432821</v>
      </c>
      <c r="BV93" s="627">
        <v>14729.150649432821</v>
      </c>
      <c r="BW93" s="627">
        <v>14729.150649432821</v>
      </c>
      <c r="BX93" s="627">
        <v>14729.150649432821</v>
      </c>
      <c r="BY93" s="627">
        <v>14729.150649432821</v>
      </c>
      <c r="BZ93" s="627">
        <v>14729.150649432821</v>
      </c>
      <c r="CA93" s="627">
        <v>14729.150649432821</v>
      </c>
      <c r="CB93" s="627">
        <v>14729.150649432821</v>
      </c>
      <c r="CC93" s="627">
        <v>14729.150649432821</v>
      </c>
      <c r="CD93" s="627">
        <v>14729.150649432821</v>
      </c>
      <c r="CE93" s="627">
        <v>14729.150649432821</v>
      </c>
      <c r="CF93" s="627">
        <v>14729.150649432821</v>
      </c>
      <c r="CG93" s="627">
        <v>14729.150649432821</v>
      </c>
      <c r="CH93" s="627">
        <v>14729.150649432821</v>
      </c>
      <c r="CI93" s="627">
        <v>14729.150649432821</v>
      </c>
      <c r="CJ93" s="627">
        <v>14729.150649432821</v>
      </c>
      <c r="CK93" s="627">
        <v>14729.150649432821</v>
      </c>
      <c r="CL93" s="627">
        <v>14729.150649432821</v>
      </c>
      <c r="CM93" s="627">
        <v>14729.150649432821</v>
      </c>
      <c r="CN93" s="627">
        <v>14729.150649432821</v>
      </c>
      <c r="CO93" s="627">
        <v>14729.150649432821</v>
      </c>
      <c r="CP93" s="627">
        <v>14729.150649432821</v>
      </c>
      <c r="CQ93" s="627">
        <v>14729.150649432821</v>
      </c>
      <c r="CR93" s="627">
        <v>14729.150649432821</v>
      </c>
      <c r="CS93" s="627">
        <v>14729.150649432821</v>
      </c>
      <c r="CT93" s="627">
        <v>14729.150649432821</v>
      </c>
      <c r="CU93" s="627">
        <v>14729.150649432821</v>
      </c>
      <c r="CV93" s="627">
        <v>14729.150649432821</v>
      </c>
      <c r="CW93" s="627">
        <v>14729.150649432821</v>
      </c>
      <c r="CX93" s="627">
        <v>14729.150649432821</v>
      </c>
      <c r="CY93" s="627">
        <v>14729.150649432821</v>
      </c>
      <c r="CZ93" s="570">
        <v>0</v>
      </c>
      <c r="DA93" s="571">
        <v>0</v>
      </c>
      <c r="DB93" s="571">
        <v>0</v>
      </c>
      <c r="DC93" s="571">
        <v>0</v>
      </c>
      <c r="DD93" s="571">
        <v>0</v>
      </c>
      <c r="DE93" s="571">
        <v>0</v>
      </c>
      <c r="DF93" s="571">
        <v>0</v>
      </c>
      <c r="DG93" s="571">
        <v>0</v>
      </c>
      <c r="DH93" s="571">
        <v>0</v>
      </c>
      <c r="DI93" s="571">
        <v>0</v>
      </c>
      <c r="DJ93" s="571">
        <v>0</v>
      </c>
      <c r="DK93" s="571">
        <v>0</v>
      </c>
      <c r="DL93" s="571">
        <v>0</v>
      </c>
      <c r="DM93" s="571">
        <v>0</v>
      </c>
      <c r="DN93" s="571">
        <v>0</v>
      </c>
      <c r="DO93" s="571">
        <v>0</v>
      </c>
      <c r="DP93" s="571">
        <v>0</v>
      </c>
      <c r="DQ93" s="571">
        <v>0</v>
      </c>
      <c r="DR93" s="571">
        <v>0</v>
      </c>
      <c r="DS93" s="571">
        <v>0</v>
      </c>
      <c r="DT93" s="571">
        <v>0</v>
      </c>
      <c r="DU93" s="571">
        <v>0</v>
      </c>
      <c r="DV93" s="571">
        <v>0</v>
      </c>
      <c r="DW93" s="572">
        <v>0</v>
      </c>
    </row>
    <row r="94" spans="1:1024" x14ac:dyDescent="0.2">
      <c r="B94" s="591"/>
      <c r="C94" s="592"/>
      <c r="D94" s="593"/>
      <c r="E94" s="593"/>
      <c r="F94" s="593"/>
      <c r="G94" s="593"/>
      <c r="H94" s="593"/>
      <c r="I94" s="594"/>
      <c r="J94" s="594"/>
      <c r="K94" s="594"/>
      <c r="L94" s="594"/>
      <c r="M94" s="594"/>
      <c r="N94" s="594"/>
      <c r="O94" s="594"/>
      <c r="P94" s="594"/>
      <c r="Q94" s="594"/>
      <c r="R94" s="595"/>
      <c r="S94" s="594"/>
      <c r="T94" s="594"/>
      <c r="U94" s="578" t="s">
        <v>496</v>
      </c>
      <c r="V94" s="566" t="s">
        <v>124</v>
      </c>
      <c r="W94" s="590" t="s">
        <v>493</v>
      </c>
      <c r="X94" s="465">
        <v>0</v>
      </c>
      <c r="Y94" s="465">
        <v>0</v>
      </c>
      <c r="Z94" s="465">
        <v>0</v>
      </c>
      <c r="AA94" s="465">
        <v>0</v>
      </c>
      <c r="AB94" s="465">
        <v>0</v>
      </c>
      <c r="AC94" s="465">
        <v>0</v>
      </c>
      <c r="AD94" s="465">
        <v>0</v>
      </c>
      <c r="AE94" s="465">
        <v>0</v>
      </c>
      <c r="AF94" s="465">
        <v>0</v>
      </c>
      <c r="AG94" s="465">
        <v>0</v>
      </c>
      <c r="AH94" s="465">
        <v>0</v>
      </c>
      <c r="AI94" s="465">
        <v>0</v>
      </c>
      <c r="AJ94" s="465">
        <v>0</v>
      </c>
      <c r="AK94" s="465">
        <v>0</v>
      </c>
      <c r="AL94" s="465">
        <v>0</v>
      </c>
      <c r="AM94" s="465">
        <v>0</v>
      </c>
      <c r="AN94" s="465">
        <v>0</v>
      </c>
      <c r="AO94" s="465">
        <v>0</v>
      </c>
      <c r="AP94" s="465">
        <v>0</v>
      </c>
      <c r="AQ94" s="465">
        <v>0</v>
      </c>
      <c r="AR94" s="465">
        <v>0</v>
      </c>
      <c r="AS94" s="465">
        <v>0</v>
      </c>
      <c r="AT94" s="465">
        <v>0</v>
      </c>
      <c r="AU94" s="465">
        <v>0</v>
      </c>
      <c r="AV94" s="465">
        <v>0</v>
      </c>
      <c r="AW94" s="465">
        <v>0</v>
      </c>
      <c r="AX94" s="465">
        <v>0</v>
      </c>
      <c r="AY94" s="465">
        <v>0</v>
      </c>
      <c r="AZ94" s="465">
        <v>0</v>
      </c>
      <c r="BA94" s="465">
        <v>0</v>
      </c>
      <c r="BB94" s="465">
        <v>0</v>
      </c>
      <c r="BC94" s="465">
        <v>0</v>
      </c>
      <c r="BD94" s="465">
        <v>0</v>
      </c>
      <c r="BE94" s="465">
        <v>0</v>
      </c>
      <c r="BF94" s="465">
        <v>0</v>
      </c>
      <c r="BG94" s="465">
        <v>0</v>
      </c>
      <c r="BH94" s="465">
        <v>0</v>
      </c>
      <c r="BI94" s="465">
        <v>0</v>
      </c>
      <c r="BJ94" s="465">
        <v>0</v>
      </c>
      <c r="BK94" s="465">
        <v>0</v>
      </c>
      <c r="BL94" s="465">
        <v>0</v>
      </c>
      <c r="BM94" s="465">
        <v>0</v>
      </c>
      <c r="BN94" s="465">
        <v>0</v>
      </c>
      <c r="BO94" s="465">
        <v>0</v>
      </c>
      <c r="BP94" s="465">
        <v>0</v>
      </c>
      <c r="BQ94" s="465">
        <v>0</v>
      </c>
      <c r="BR94" s="465">
        <v>0</v>
      </c>
      <c r="BS94" s="465">
        <v>0</v>
      </c>
      <c r="BT94" s="465">
        <v>0</v>
      </c>
      <c r="BU94" s="465">
        <v>0</v>
      </c>
      <c r="BV94" s="465">
        <v>0</v>
      </c>
      <c r="BW94" s="465">
        <v>0</v>
      </c>
      <c r="BX94" s="465">
        <v>0</v>
      </c>
      <c r="BY94" s="465">
        <v>0</v>
      </c>
      <c r="BZ94" s="465">
        <v>0</v>
      </c>
      <c r="CA94" s="465">
        <v>0</v>
      </c>
      <c r="CB94" s="465">
        <v>0</v>
      </c>
      <c r="CC94" s="465">
        <v>0</v>
      </c>
      <c r="CD94" s="465">
        <v>0</v>
      </c>
      <c r="CE94" s="466">
        <v>0</v>
      </c>
      <c r="CF94" s="466">
        <v>0</v>
      </c>
      <c r="CG94" s="466">
        <v>0</v>
      </c>
      <c r="CH94" s="466">
        <v>0</v>
      </c>
      <c r="CI94" s="466">
        <v>0</v>
      </c>
      <c r="CJ94" s="466">
        <v>0</v>
      </c>
      <c r="CK94" s="466">
        <v>0</v>
      </c>
      <c r="CL94" s="466">
        <v>0</v>
      </c>
      <c r="CM94" s="466">
        <v>0</v>
      </c>
      <c r="CN94" s="466">
        <v>0</v>
      </c>
      <c r="CO94" s="466">
        <v>0</v>
      </c>
      <c r="CP94" s="466">
        <v>0</v>
      </c>
      <c r="CQ94" s="466">
        <v>0</v>
      </c>
      <c r="CR94" s="466">
        <v>0</v>
      </c>
      <c r="CS94" s="466">
        <v>0</v>
      </c>
      <c r="CT94" s="466">
        <v>0</v>
      </c>
      <c r="CU94" s="466">
        <v>0</v>
      </c>
      <c r="CV94" s="466">
        <v>0</v>
      </c>
      <c r="CW94" s="466">
        <v>0</v>
      </c>
      <c r="CX94" s="466">
        <v>0</v>
      </c>
      <c r="CY94" s="467">
        <v>0</v>
      </c>
      <c r="CZ94" s="570">
        <v>0</v>
      </c>
      <c r="DA94" s="571">
        <v>0</v>
      </c>
      <c r="DB94" s="571">
        <v>0</v>
      </c>
      <c r="DC94" s="571">
        <v>0</v>
      </c>
      <c r="DD94" s="571">
        <v>0</v>
      </c>
      <c r="DE94" s="571">
        <v>0</v>
      </c>
      <c r="DF94" s="571">
        <v>0</v>
      </c>
      <c r="DG94" s="571">
        <v>0</v>
      </c>
      <c r="DH94" s="571">
        <v>0</v>
      </c>
      <c r="DI94" s="571">
        <v>0</v>
      </c>
      <c r="DJ94" s="571">
        <v>0</v>
      </c>
      <c r="DK94" s="571">
        <v>0</v>
      </c>
      <c r="DL94" s="571">
        <v>0</v>
      </c>
      <c r="DM94" s="571">
        <v>0</v>
      </c>
      <c r="DN94" s="571">
        <v>0</v>
      </c>
      <c r="DO94" s="571">
        <v>0</v>
      </c>
      <c r="DP94" s="571">
        <v>0</v>
      </c>
      <c r="DQ94" s="571">
        <v>0</v>
      </c>
      <c r="DR94" s="571">
        <v>0</v>
      </c>
      <c r="DS94" s="571">
        <v>0</v>
      </c>
      <c r="DT94" s="571">
        <v>0</v>
      </c>
      <c r="DU94" s="571">
        <v>0</v>
      </c>
      <c r="DV94" s="571">
        <v>0</v>
      </c>
      <c r="DW94" s="572">
        <v>0</v>
      </c>
    </row>
    <row r="95" spans="1:1024" x14ac:dyDescent="0.2">
      <c r="B95" s="591"/>
      <c r="C95" s="592"/>
      <c r="D95" s="593"/>
      <c r="E95" s="593"/>
      <c r="F95" s="593"/>
      <c r="G95" s="593"/>
      <c r="H95" s="593"/>
      <c r="I95" s="594"/>
      <c r="J95" s="594"/>
      <c r="K95" s="594"/>
      <c r="L95" s="594"/>
      <c r="M95" s="594"/>
      <c r="N95" s="594"/>
      <c r="O95" s="594"/>
      <c r="P95" s="594"/>
      <c r="Q95" s="594"/>
      <c r="R95" s="595"/>
      <c r="S95" s="594"/>
      <c r="T95" s="594"/>
      <c r="U95" s="596" t="s">
        <v>497</v>
      </c>
      <c r="V95" s="597" t="s">
        <v>124</v>
      </c>
      <c r="W95" s="590" t="s">
        <v>493</v>
      </c>
      <c r="X95" s="465">
        <v>41.263351622775225</v>
      </c>
      <c r="Y95" s="465">
        <v>96.736599168625361</v>
      </c>
      <c r="Z95" s="465">
        <v>156.75238578580058</v>
      </c>
      <c r="AA95" s="465">
        <v>226.16330485584555</v>
      </c>
      <c r="AB95" s="465">
        <v>329.69614974088705</v>
      </c>
      <c r="AC95" s="465">
        <v>506.58822704375956</v>
      </c>
      <c r="AD95" s="465">
        <v>756.93326644798185</v>
      </c>
      <c r="AE95" s="465">
        <v>1036.2784436958086</v>
      </c>
      <c r="AF95" s="465">
        <v>1289.7335111448258</v>
      </c>
      <c r="AG95" s="465">
        <v>1486.8235167499186</v>
      </c>
      <c r="AH95" s="465">
        <v>1666.9930651220791</v>
      </c>
      <c r="AI95" s="465">
        <v>1774.509165450663</v>
      </c>
      <c r="AJ95" s="465">
        <v>1835.9327410551784</v>
      </c>
      <c r="AK95" s="465">
        <v>1818.468500673938</v>
      </c>
      <c r="AL95" s="465">
        <v>1757.8705834366915</v>
      </c>
      <c r="AM95" s="465">
        <v>1687.0087704311097</v>
      </c>
      <c r="AN95" s="465">
        <v>1619.319916937809</v>
      </c>
      <c r="AO95" s="465">
        <v>1553.9396938720138</v>
      </c>
      <c r="AP95" s="465">
        <v>1489.4924369018734</v>
      </c>
      <c r="AQ95" s="465">
        <v>1424.4338820522958</v>
      </c>
      <c r="AR95" s="465">
        <v>1361.9008504415626</v>
      </c>
      <c r="AS95" s="465">
        <v>1302.5609501799534</v>
      </c>
      <c r="AT95" s="465">
        <v>1242.4513012364635</v>
      </c>
      <c r="AU95" s="465">
        <v>1184.9364746467065</v>
      </c>
      <c r="AV95" s="465">
        <v>1133.9367861568076</v>
      </c>
      <c r="AW95" s="465">
        <v>1133.9367861568076</v>
      </c>
      <c r="AX95" s="465">
        <v>1133.9367861568076</v>
      </c>
      <c r="AY95" s="465">
        <v>1133.9367861568076</v>
      </c>
      <c r="AZ95" s="465">
        <v>1133.9367861568076</v>
      </c>
      <c r="BA95" s="465">
        <v>1133.9367861568076</v>
      </c>
      <c r="BB95" s="465">
        <v>1133.9367861568076</v>
      </c>
      <c r="BC95" s="465">
        <v>1133.9367861568076</v>
      </c>
      <c r="BD95" s="465">
        <v>1133.9367861568076</v>
      </c>
      <c r="BE95" s="465">
        <v>1133.9367861568076</v>
      </c>
      <c r="BF95" s="465">
        <v>1133.9367861568076</v>
      </c>
      <c r="BG95" s="465">
        <v>1133.9367861568076</v>
      </c>
      <c r="BH95" s="465">
        <v>1133.9367861568076</v>
      </c>
      <c r="BI95" s="465">
        <v>1133.9367861568076</v>
      </c>
      <c r="BJ95" s="465">
        <v>1133.9367861568076</v>
      </c>
      <c r="BK95" s="465">
        <v>1133.9367861568076</v>
      </c>
      <c r="BL95" s="465">
        <v>1133.9367861568076</v>
      </c>
      <c r="BM95" s="465">
        <v>1133.9367861568076</v>
      </c>
      <c r="BN95" s="465">
        <v>1133.9367861568076</v>
      </c>
      <c r="BO95" s="465">
        <v>1133.9367861568076</v>
      </c>
      <c r="BP95" s="465">
        <v>1133.9367861568076</v>
      </c>
      <c r="BQ95" s="465">
        <v>1133.9367861568076</v>
      </c>
      <c r="BR95" s="465">
        <v>1133.9367861568076</v>
      </c>
      <c r="BS95" s="465">
        <v>1133.9367861568076</v>
      </c>
      <c r="BT95" s="465">
        <v>1133.9367861568076</v>
      </c>
      <c r="BU95" s="465">
        <v>1133.9367861568076</v>
      </c>
      <c r="BV95" s="465">
        <v>1133.9367861568076</v>
      </c>
      <c r="BW95" s="465">
        <v>1133.9367861568076</v>
      </c>
      <c r="BX95" s="465">
        <v>1133.9367861568076</v>
      </c>
      <c r="BY95" s="465">
        <v>1133.9367861568076</v>
      </c>
      <c r="BZ95" s="465">
        <v>1133.9367861568076</v>
      </c>
      <c r="CA95" s="465">
        <v>1133.9367861568076</v>
      </c>
      <c r="CB95" s="465">
        <v>1133.9367861568076</v>
      </c>
      <c r="CC95" s="465">
        <v>1133.9367861568076</v>
      </c>
      <c r="CD95" s="465">
        <v>1133.9367861568076</v>
      </c>
      <c r="CE95" s="466">
        <v>1133.9367861568076</v>
      </c>
      <c r="CF95" s="466">
        <v>1133.9367861568076</v>
      </c>
      <c r="CG95" s="466">
        <v>1133.9367861568076</v>
      </c>
      <c r="CH95" s="466">
        <v>1133.9367861568076</v>
      </c>
      <c r="CI95" s="466">
        <v>1133.9367861568076</v>
      </c>
      <c r="CJ95" s="466">
        <v>1133.9367861568076</v>
      </c>
      <c r="CK95" s="466">
        <v>1133.9367861568076</v>
      </c>
      <c r="CL95" s="466">
        <v>1133.9367861568076</v>
      </c>
      <c r="CM95" s="466">
        <v>1133.9367861568076</v>
      </c>
      <c r="CN95" s="466">
        <v>1133.9367861568076</v>
      </c>
      <c r="CO95" s="466">
        <v>1133.9367861568076</v>
      </c>
      <c r="CP95" s="466">
        <v>1133.9367861568076</v>
      </c>
      <c r="CQ95" s="466">
        <v>1133.9367861568076</v>
      </c>
      <c r="CR95" s="466">
        <v>1133.9367861568076</v>
      </c>
      <c r="CS95" s="466">
        <v>1133.9367861568076</v>
      </c>
      <c r="CT95" s="466">
        <v>1133.9367861568076</v>
      </c>
      <c r="CU95" s="466">
        <v>1133.9367861568076</v>
      </c>
      <c r="CV95" s="466">
        <v>1133.9367861568076</v>
      </c>
      <c r="CW95" s="466">
        <v>1133.9367861568076</v>
      </c>
      <c r="CX95" s="466">
        <v>1133.9367861568076</v>
      </c>
      <c r="CY95" s="467">
        <v>1133.9367861568076</v>
      </c>
      <c r="CZ95" s="570">
        <v>0</v>
      </c>
      <c r="DA95" s="571">
        <v>0</v>
      </c>
      <c r="DB95" s="571">
        <v>0</v>
      </c>
      <c r="DC95" s="571">
        <v>0</v>
      </c>
      <c r="DD95" s="571">
        <v>0</v>
      </c>
      <c r="DE95" s="571">
        <v>0</v>
      </c>
      <c r="DF95" s="571">
        <v>0</v>
      </c>
      <c r="DG95" s="571">
        <v>0</v>
      </c>
      <c r="DH95" s="571">
        <v>0</v>
      </c>
      <c r="DI95" s="571">
        <v>0</v>
      </c>
      <c r="DJ95" s="571">
        <v>0</v>
      </c>
      <c r="DK95" s="571">
        <v>0</v>
      </c>
      <c r="DL95" s="571">
        <v>0</v>
      </c>
      <c r="DM95" s="571">
        <v>0</v>
      </c>
      <c r="DN95" s="571">
        <v>0</v>
      </c>
      <c r="DO95" s="571">
        <v>0</v>
      </c>
      <c r="DP95" s="571">
        <v>0</v>
      </c>
      <c r="DQ95" s="571">
        <v>0</v>
      </c>
      <c r="DR95" s="571">
        <v>0</v>
      </c>
      <c r="DS95" s="571">
        <v>0</v>
      </c>
      <c r="DT95" s="571">
        <v>0</v>
      </c>
      <c r="DU95" s="571">
        <v>0</v>
      </c>
      <c r="DV95" s="571">
        <v>0</v>
      </c>
      <c r="DW95" s="572">
        <v>0</v>
      </c>
    </row>
    <row r="96" spans="1:1024" x14ac:dyDescent="0.2">
      <c r="B96" s="591"/>
      <c r="C96" s="592"/>
      <c r="D96" s="593"/>
      <c r="E96" s="593"/>
      <c r="F96" s="593"/>
      <c r="G96" s="593"/>
      <c r="H96" s="593"/>
      <c r="I96" s="594"/>
      <c r="J96" s="594"/>
      <c r="K96" s="594"/>
      <c r="L96" s="594"/>
      <c r="M96" s="594"/>
      <c r="N96" s="594"/>
      <c r="O96" s="594"/>
      <c r="P96" s="594"/>
      <c r="Q96" s="594"/>
      <c r="R96" s="595"/>
      <c r="S96" s="594"/>
      <c r="T96" s="594"/>
      <c r="U96" s="578" t="s">
        <v>498</v>
      </c>
      <c r="V96" s="566" t="s">
        <v>124</v>
      </c>
      <c r="W96" s="590" t="s">
        <v>493</v>
      </c>
      <c r="X96" s="627">
        <v>4360.9937259863909</v>
      </c>
      <c r="Y96" s="627">
        <v>6020.3253918482333</v>
      </c>
      <c r="Z96" s="627">
        <v>6802.4533033338885</v>
      </c>
      <c r="AA96" s="627">
        <v>8081.0464536507388</v>
      </c>
      <c r="AB96" s="627">
        <v>10287.175467355049</v>
      </c>
      <c r="AC96" s="627">
        <v>12451.521735174958</v>
      </c>
      <c r="AD96" s="627">
        <v>12710.205135291302</v>
      </c>
      <c r="AE96" s="627">
        <v>13980.887838739987</v>
      </c>
      <c r="AF96" s="627">
        <v>14348.261895192345</v>
      </c>
      <c r="AG96" s="627">
        <v>14543.47903468697</v>
      </c>
      <c r="AH96" s="627">
        <v>16776.06269602981</v>
      </c>
      <c r="AI96" s="627">
        <v>11903.456917797748</v>
      </c>
      <c r="AJ96" s="627">
        <v>7981.4556232519262</v>
      </c>
      <c r="AK96" s="627">
        <v>5733.2868681893733</v>
      </c>
      <c r="AL96" s="627">
        <v>0</v>
      </c>
      <c r="AM96" s="627">
        <v>0</v>
      </c>
      <c r="AN96" s="627">
        <v>0</v>
      </c>
      <c r="AO96" s="627">
        <v>0</v>
      </c>
      <c r="AP96" s="627">
        <v>0</v>
      </c>
      <c r="AQ96" s="627">
        <v>0</v>
      </c>
      <c r="AR96" s="627">
        <v>2813.4591750536761</v>
      </c>
      <c r="AS96" s="627">
        <v>3883.9633291774398</v>
      </c>
      <c r="AT96" s="627">
        <v>4388.5467078515676</v>
      </c>
      <c r="AU96" s="627">
        <v>5213.4205453176091</v>
      </c>
      <c r="AV96" s="627">
        <v>6636.686503709836</v>
      </c>
      <c r="AW96" s="627">
        <v>8032.9966678144156</v>
      </c>
      <c r="AX96" s="627">
        <v>8199.8841322825738</v>
      </c>
      <c r="AY96" s="627">
        <v>9019.6546101204185</v>
      </c>
      <c r="AZ96" s="627">
        <v>9256.6629560952315</v>
      </c>
      <c r="BA96" s="627">
        <v>9382.6056853787195</v>
      </c>
      <c r="BB96" s="627">
        <v>10822.938641753062</v>
      </c>
      <c r="BC96" s="627">
        <v>7679.4171660174343</v>
      </c>
      <c r="BD96" s="627">
        <v>5149.1703415470502</v>
      </c>
      <c r="BE96" s="627">
        <v>3698.7827903544394</v>
      </c>
      <c r="BF96" s="627">
        <v>0</v>
      </c>
      <c r="BG96" s="627">
        <v>0</v>
      </c>
      <c r="BH96" s="627">
        <v>0</v>
      </c>
      <c r="BI96" s="627">
        <v>0</v>
      </c>
      <c r="BJ96" s="627">
        <v>0</v>
      </c>
      <c r="BK96" s="627">
        <v>0</v>
      </c>
      <c r="BL96" s="627">
        <v>2813.4591750536761</v>
      </c>
      <c r="BM96" s="627">
        <v>3883.9633291774398</v>
      </c>
      <c r="BN96" s="627">
        <v>4388.5467078515676</v>
      </c>
      <c r="BO96" s="627">
        <v>5213.4205453176091</v>
      </c>
      <c r="BP96" s="627">
        <v>6636.686503709836</v>
      </c>
      <c r="BQ96" s="627">
        <v>8032.9966678144156</v>
      </c>
      <c r="BR96" s="627">
        <v>8199.8841322825738</v>
      </c>
      <c r="BS96" s="627">
        <v>9019.6546101204185</v>
      </c>
      <c r="BT96" s="627">
        <v>9256.6629560952315</v>
      </c>
      <c r="BU96" s="627">
        <v>9382.6056853787195</v>
      </c>
      <c r="BV96" s="627">
        <v>10822.938641753062</v>
      </c>
      <c r="BW96" s="627">
        <v>7679.4171660174343</v>
      </c>
      <c r="BX96" s="627">
        <v>5149.1703415470502</v>
      </c>
      <c r="BY96" s="627">
        <v>3698.7827903544394</v>
      </c>
      <c r="BZ96" s="627">
        <v>0</v>
      </c>
      <c r="CA96" s="627">
        <v>0</v>
      </c>
      <c r="CB96" s="627">
        <v>0</v>
      </c>
      <c r="CC96" s="627">
        <v>0</v>
      </c>
      <c r="CD96" s="627">
        <v>0</v>
      </c>
      <c r="CE96" s="627">
        <v>0</v>
      </c>
      <c r="CF96" s="627">
        <v>2813.4591750536761</v>
      </c>
      <c r="CG96" s="627">
        <v>3883.9633291774398</v>
      </c>
      <c r="CH96" s="627">
        <v>4388.5467078515676</v>
      </c>
      <c r="CI96" s="627">
        <v>5213.4205453176091</v>
      </c>
      <c r="CJ96" s="627">
        <v>6636.686503709836</v>
      </c>
      <c r="CK96" s="627">
        <v>8032.9966678144156</v>
      </c>
      <c r="CL96" s="627">
        <v>8199.8841322825738</v>
      </c>
      <c r="CM96" s="627">
        <v>9019.6546101204185</v>
      </c>
      <c r="CN96" s="627">
        <v>9256.6629560952315</v>
      </c>
      <c r="CO96" s="627">
        <v>9382.6056853787195</v>
      </c>
      <c r="CP96" s="627">
        <v>10822.938641753062</v>
      </c>
      <c r="CQ96" s="627">
        <v>7679.4171660174343</v>
      </c>
      <c r="CR96" s="627">
        <v>5149.1703415470502</v>
      </c>
      <c r="CS96" s="627">
        <v>3698.7827903544394</v>
      </c>
      <c r="CT96" s="627">
        <v>0</v>
      </c>
      <c r="CU96" s="627">
        <v>0</v>
      </c>
      <c r="CV96" s="627">
        <v>0</v>
      </c>
      <c r="CW96" s="627">
        <v>0</v>
      </c>
      <c r="CX96" s="627">
        <v>0</v>
      </c>
      <c r="CY96" s="627">
        <v>0</v>
      </c>
      <c r="CZ96" s="570">
        <v>0</v>
      </c>
      <c r="DA96" s="571">
        <v>0</v>
      </c>
      <c r="DB96" s="571">
        <v>0</v>
      </c>
      <c r="DC96" s="571">
        <v>0</v>
      </c>
      <c r="DD96" s="571">
        <v>0</v>
      </c>
      <c r="DE96" s="571">
        <v>0</v>
      </c>
      <c r="DF96" s="571">
        <v>0</v>
      </c>
      <c r="DG96" s="571">
        <v>0</v>
      </c>
      <c r="DH96" s="571">
        <v>0</v>
      </c>
      <c r="DI96" s="571">
        <v>0</v>
      </c>
      <c r="DJ96" s="571">
        <v>0</v>
      </c>
      <c r="DK96" s="571">
        <v>0</v>
      </c>
      <c r="DL96" s="571">
        <v>0</v>
      </c>
      <c r="DM96" s="571">
        <v>0</v>
      </c>
      <c r="DN96" s="571">
        <v>0</v>
      </c>
      <c r="DO96" s="571">
        <v>0</v>
      </c>
      <c r="DP96" s="571">
        <v>0</v>
      </c>
      <c r="DQ96" s="571">
        <v>0</v>
      </c>
      <c r="DR96" s="571">
        <v>0</v>
      </c>
      <c r="DS96" s="571">
        <v>0</v>
      </c>
      <c r="DT96" s="571">
        <v>0</v>
      </c>
      <c r="DU96" s="571">
        <v>0</v>
      </c>
      <c r="DV96" s="571">
        <v>0</v>
      </c>
      <c r="DW96" s="572">
        <v>0</v>
      </c>
    </row>
    <row r="97" spans="2:127" x14ac:dyDescent="0.2">
      <c r="B97" s="598"/>
      <c r="C97" s="592"/>
      <c r="D97" s="593"/>
      <c r="E97" s="593"/>
      <c r="F97" s="593"/>
      <c r="G97" s="593"/>
      <c r="H97" s="593"/>
      <c r="I97" s="594"/>
      <c r="J97" s="594"/>
      <c r="K97" s="594"/>
      <c r="L97" s="594"/>
      <c r="M97" s="594"/>
      <c r="N97" s="594"/>
      <c r="O97" s="594"/>
      <c r="P97" s="594"/>
      <c r="Q97" s="594"/>
      <c r="R97" s="595"/>
      <c r="S97" s="594"/>
      <c r="T97" s="594"/>
      <c r="U97" s="578" t="s">
        <v>499</v>
      </c>
      <c r="V97" s="566" t="s">
        <v>124</v>
      </c>
      <c r="W97" s="590" t="s">
        <v>493</v>
      </c>
      <c r="X97" s="465">
        <v>0</v>
      </c>
      <c r="Y97" s="465">
        <v>1</v>
      </c>
      <c r="Z97" s="465">
        <v>2</v>
      </c>
      <c r="AA97" s="465">
        <v>3</v>
      </c>
      <c r="AB97" s="465">
        <v>4</v>
      </c>
      <c r="AC97" s="465">
        <v>5</v>
      </c>
      <c r="AD97" s="465">
        <v>6</v>
      </c>
      <c r="AE97" s="465">
        <v>7</v>
      </c>
      <c r="AF97" s="465">
        <v>8</v>
      </c>
      <c r="AG97" s="465">
        <v>9</v>
      </c>
      <c r="AH97" s="465">
        <v>10</v>
      </c>
      <c r="AI97" s="465">
        <v>11</v>
      </c>
      <c r="AJ97" s="465">
        <v>12</v>
      </c>
      <c r="AK97" s="465">
        <v>13</v>
      </c>
      <c r="AL97" s="465">
        <v>14</v>
      </c>
      <c r="AM97" s="465">
        <v>15</v>
      </c>
      <c r="AN97" s="465">
        <v>16</v>
      </c>
      <c r="AO97" s="465">
        <v>17</v>
      </c>
      <c r="AP97" s="465">
        <v>18</v>
      </c>
      <c r="AQ97" s="465">
        <v>19</v>
      </c>
      <c r="AR97" s="465">
        <v>20</v>
      </c>
      <c r="AS97" s="465">
        <v>21</v>
      </c>
      <c r="AT97" s="465">
        <v>22</v>
      </c>
      <c r="AU97" s="465">
        <v>23</v>
      </c>
      <c r="AV97" s="465">
        <v>24</v>
      </c>
      <c r="AW97" s="465">
        <v>25</v>
      </c>
      <c r="AX97" s="465">
        <v>26</v>
      </c>
      <c r="AY97" s="465">
        <v>27</v>
      </c>
      <c r="AZ97" s="465">
        <v>28</v>
      </c>
      <c r="BA97" s="465">
        <v>29</v>
      </c>
      <c r="BB97" s="465">
        <v>30</v>
      </c>
      <c r="BC97" s="465">
        <v>31</v>
      </c>
      <c r="BD97" s="465">
        <v>32</v>
      </c>
      <c r="BE97" s="465">
        <v>33</v>
      </c>
      <c r="BF97" s="465">
        <v>34</v>
      </c>
      <c r="BG97" s="465">
        <v>35</v>
      </c>
      <c r="BH97" s="465">
        <v>36</v>
      </c>
      <c r="BI97" s="465">
        <v>37</v>
      </c>
      <c r="BJ97" s="465">
        <v>38</v>
      </c>
      <c r="BK97" s="465">
        <v>39</v>
      </c>
      <c r="BL97" s="465">
        <v>40</v>
      </c>
      <c r="BM97" s="465">
        <v>41</v>
      </c>
      <c r="BN97" s="465">
        <v>42</v>
      </c>
      <c r="BO97" s="465">
        <v>43</v>
      </c>
      <c r="BP97" s="465">
        <v>44</v>
      </c>
      <c r="BQ97" s="465">
        <v>45</v>
      </c>
      <c r="BR97" s="465">
        <v>46</v>
      </c>
      <c r="BS97" s="465">
        <v>47</v>
      </c>
      <c r="BT97" s="465">
        <v>48</v>
      </c>
      <c r="BU97" s="465">
        <v>49</v>
      </c>
      <c r="BV97" s="465">
        <v>50</v>
      </c>
      <c r="BW97" s="465">
        <v>51</v>
      </c>
      <c r="BX97" s="465">
        <v>52</v>
      </c>
      <c r="BY97" s="465">
        <v>53</v>
      </c>
      <c r="BZ97" s="465">
        <v>54</v>
      </c>
      <c r="CA97" s="465">
        <v>55</v>
      </c>
      <c r="CB97" s="465">
        <v>56</v>
      </c>
      <c r="CC97" s="465">
        <v>57</v>
      </c>
      <c r="CD97" s="465">
        <v>58</v>
      </c>
      <c r="CE97" s="466">
        <v>59</v>
      </c>
      <c r="CF97" s="466">
        <v>60</v>
      </c>
      <c r="CG97" s="466">
        <v>61</v>
      </c>
      <c r="CH97" s="466">
        <v>62</v>
      </c>
      <c r="CI97" s="466">
        <v>63</v>
      </c>
      <c r="CJ97" s="466">
        <v>64</v>
      </c>
      <c r="CK97" s="466">
        <v>65</v>
      </c>
      <c r="CL97" s="466">
        <v>66</v>
      </c>
      <c r="CM97" s="466">
        <v>67</v>
      </c>
      <c r="CN97" s="466">
        <v>68</v>
      </c>
      <c r="CO97" s="466">
        <v>69</v>
      </c>
      <c r="CP97" s="466">
        <v>70</v>
      </c>
      <c r="CQ97" s="466">
        <v>71</v>
      </c>
      <c r="CR97" s="466">
        <v>72</v>
      </c>
      <c r="CS97" s="466">
        <v>73</v>
      </c>
      <c r="CT97" s="466">
        <v>74</v>
      </c>
      <c r="CU97" s="466">
        <v>75</v>
      </c>
      <c r="CV97" s="466">
        <v>76</v>
      </c>
      <c r="CW97" s="466">
        <v>77</v>
      </c>
      <c r="CX97" s="466">
        <v>78</v>
      </c>
      <c r="CY97" s="467">
        <v>79</v>
      </c>
      <c r="CZ97" s="570">
        <v>0</v>
      </c>
      <c r="DA97" s="571">
        <v>0</v>
      </c>
      <c r="DB97" s="571">
        <v>0</v>
      </c>
      <c r="DC97" s="571">
        <v>0</v>
      </c>
      <c r="DD97" s="571">
        <v>0</v>
      </c>
      <c r="DE97" s="571">
        <v>0</v>
      </c>
      <c r="DF97" s="571">
        <v>0</v>
      </c>
      <c r="DG97" s="571">
        <v>0</v>
      </c>
      <c r="DH97" s="571">
        <v>0</v>
      </c>
      <c r="DI97" s="571">
        <v>0</v>
      </c>
      <c r="DJ97" s="571">
        <v>0</v>
      </c>
      <c r="DK97" s="571">
        <v>0</v>
      </c>
      <c r="DL97" s="571">
        <v>0</v>
      </c>
      <c r="DM97" s="571">
        <v>0</v>
      </c>
      <c r="DN97" s="571">
        <v>0</v>
      </c>
      <c r="DO97" s="571">
        <v>0</v>
      </c>
      <c r="DP97" s="571">
        <v>0</v>
      </c>
      <c r="DQ97" s="571">
        <v>0</v>
      </c>
      <c r="DR97" s="571">
        <v>0</v>
      </c>
      <c r="DS97" s="571">
        <v>0</v>
      </c>
      <c r="DT97" s="571">
        <v>0</v>
      </c>
      <c r="DU97" s="571">
        <v>0</v>
      </c>
      <c r="DV97" s="571">
        <v>0</v>
      </c>
      <c r="DW97" s="572">
        <v>0</v>
      </c>
    </row>
    <row r="98" spans="2:127" x14ac:dyDescent="0.2">
      <c r="B98" s="598"/>
      <c r="C98" s="592"/>
      <c r="D98" s="593"/>
      <c r="E98" s="593"/>
      <c r="F98" s="593"/>
      <c r="G98" s="593"/>
      <c r="H98" s="593"/>
      <c r="I98" s="594"/>
      <c r="J98" s="594"/>
      <c r="K98" s="594"/>
      <c r="L98" s="594"/>
      <c r="M98" s="594"/>
      <c r="N98" s="594"/>
      <c r="O98" s="594"/>
      <c r="P98" s="594"/>
      <c r="Q98" s="594"/>
      <c r="R98" s="595"/>
      <c r="S98" s="594"/>
      <c r="T98" s="594"/>
      <c r="U98" s="578" t="s">
        <v>500</v>
      </c>
      <c r="V98" s="566" t="s">
        <v>124</v>
      </c>
      <c r="W98" s="590" t="s">
        <v>493</v>
      </c>
      <c r="X98" s="627">
        <v>264.7566287292957</v>
      </c>
      <c r="Y98" s="627">
        <v>365.49492036670921</v>
      </c>
      <c r="Z98" s="627">
        <v>412.97803134806929</v>
      </c>
      <c r="AA98" s="627">
        <v>490.6016266257011</v>
      </c>
      <c r="AB98" s="627">
        <v>624.53607297213046</v>
      </c>
      <c r="AC98" s="627">
        <v>755.93388211280353</v>
      </c>
      <c r="AD98" s="627">
        <v>771.63859283387751</v>
      </c>
      <c r="AE98" s="627">
        <v>848.78194361308726</v>
      </c>
      <c r="AF98" s="627">
        <v>871.08528151732435</v>
      </c>
      <c r="AG98" s="627">
        <v>882.93694537430065</v>
      </c>
      <c r="AH98" s="627">
        <v>1018.4774576229263</v>
      </c>
      <c r="AI98" s="627">
        <v>722.660779124996</v>
      </c>
      <c r="AJ98" s="627">
        <v>484.55545133505063</v>
      </c>
      <c r="AK98" s="627">
        <v>348.06876554641872</v>
      </c>
      <c r="AL98" s="627">
        <v>0</v>
      </c>
      <c r="AM98" s="627">
        <v>0</v>
      </c>
      <c r="AN98" s="627">
        <v>0</v>
      </c>
      <c r="AO98" s="627">
        <v>0</v>
      </c>
      <c r="AP98" s="627">
        <v>0</v>
      </c>
      <c r="AQ98" s="627">
        <v>0</v>
      </c>
      <c r="AR98" s="627">
        <v>167.13566756898001</v>
      </c>
      <c r="AS98" s="627">
        <v>230.72977549891937</v>
      </c>
      <c r="AT98" s="627">
        <v>260.7049322691621</v>
      </c>
      <c r="AU98" s="627">
        <v>309.70718568996853</v>
      </c>
      <c r="AV98" s="627">
        <v>394.25737507722016</v>
      </c>
      <c r="AW98" s="627">
        <v>477.20623514252344</v>
      </c>
      <c r="AX98" s="627">
        <v>487.12031103532462</v>
      </c>
      <c r="AY98" s="627">
        <v>535.81939552236224</v>
      </c>
      <c r="AZ98" s="627">
        <v>549.89905535007745</v>
      </c>
      <c r="BA98" s="627">
        <v>557.38077831975704</v>
      </c>
      <c r="BB98" s="627">
        <v>642.94484561447291</v>
      </c>
      <c r="BC98" s="627">
        <v>456.20157774584436</v>
      </c>
      <c r="BD98" s="627">
        <v>305.89035380065184</v>
      </c>
      <c r="BE98" s="627">
        <v>219.72898570555935</v>
      </c>
      <c r="BF98" s="627">
        <v>0</v>
      </c>
      <c r="BG98" s="627">
        <v>0</v>
      </c>
      <c r="BH98" s="627">
        <v>0</v>
      </c>
      <c r="BI98" s="627">
        <v>0</v>
      </c>
      <c r="BJ98" s="627">
        <v>0</v>
      </c>
      <c r="BK98" s="627">
        <v>0</v>
      </c>
      <c r="BL98" s="627">
        <v>167.13566756898001</v>
      </c>
      <c r="BM98" s="627">
        <v>230.72977549891937</v>
      </c>
      <c r="BN98" s="627">
        <v>260.7049322691621</v>
      </c>
      <c r="BO98" s="627">
        <v>309.70718568996853</v>
      </c>
      <c r="BP98" s="627">
        <v>394.25737507722016</v>
      </c>
      <c r="BQ98" s="627">
        <v>477.20623514252344</v>
      </c>
      <c r="BR98" s="627">
        <v>487.12031103532462</v>
      </c>
      <c r="BS98" s="627">
        <v>535.81939552236224</v>
      </c>
      <c r="BT98" s="627">
        <v>549.89905535007745</v>
      </c>
      <c r="BU98" s="627">
        <v>557.38077831975704</v>
      </c>
      <c r="BV98" s="627">
        <v>642.94484561447291</v>
      </c>
      <c r="BW98" s="627">
        <v>456.20157774584436</v>
      </c>
      <c r="BX98" s="627">
        <v>305.89035380065184</v>
      </c>
      <c r="BY98" s="627">
        <v>219.72898570555935</v>
      </c>
      <c r="BZ98" s="627">
        <v>0</v>
      </c>
      <c r="CA98" s="627">
        <v>0</v>
      </c>
      <c r="CB98" s="627">
        <v>0</v>
      </c>
      <c r="CC98" s="627">
        <v>0</v>
      </c>
      <c r="CD98" s="627">
        <v>0</v>
      </c>
      <c r="CE98" s="627">
        <v>0</v>
      </c>
      <c r="CF98" s="627">
        <v>167.13566756898001</v>
      </c>
      <c r="CG98" s="627">
        <v>230.72977549891937</v>
      </c>
      <c r="CH98" s="627">
        <v>260.7049322691621</v>
      </c>
      <c r="CI98" s="627">
        <v>309.70718568996853</v>
      </c>
      <c r="CJ98" s="627">
        <v>394.25737507722016</v>
      </c>
      <c r="CK98" s="627">
        <v>477.20623514252344</v>
      </c>
      <c r="CL98" s="627">
        <v>487.12031103532462</v>
      </c>
      <c r="CM98" s="627">
        <v>535.81939552236224</v>
      </c>
      <c r="CN98" s="627">
        <v>549.89905535007745</v>
      </c>
      <c r="CO98" s="627">
        <v>557.38077831975704</v>
      </c>
      <c r="CP98" s="627">
        <v>642.94484561447291</v>
      </c>
      <c r="CQ98" s="627">
        <v>456.20157774584436</v>
      </c>
      <c r="CR98" s="627">
        <v>305.89035380065184</v>
      </c>
      <c r="CS98" s="627">
        <v>219.72898570555935</v>
      </c>
      <c r="CT98" s="627">
        <v>0</v>
      </c>
      <c r="CU98" s="627">
        <v>0</v>
      </c>
      <c r="CV98" s="627">
        <v>0</v>
      </c>
      <c r="CW98" s="627">
        <v>0</v>
      </c>
      <c r="CX98" s="627">
        <v>0</v>
      </c>
      <c r="CY98" s="627">
        <v>0</v>
      </c>
      <c r="CZ98" s="570">
        <v>0</v>
      </c>
      <c r="DA98" s="571">
        <v>0</v>
      </c>
      <c r="DB98" s="571">
        <v>0</v>
      </c>
      <c r="DC98" s="571">
        <v>0</v>
      </c>
      <c r="DD98" s="571">
        <v>0</v>
      </c>
      <c r="DE98" s="571">
        <v>0</v>
      </c>
      <c r="DF98" s="571">
        <v>0</v>
      </c>
      <c r="DG98" s="571">
        <v>0</v>
      </c>
      <c r="DH98" s="571">
        <v>0</v>
      </c>
      <c r="DI98" s="571">
        <v>0</v>
      </c>
      <c r="DJ98" s="571">
        <v>0</v>
      </c>
      <c r="DK98" s="571">
        <v>0</v>
      </c>
      <c r="DL98" s="571">
        <v>0</v>
      </c>
      <c r="DM98" s="571">
        <v>0</v>
      </c>
      <c r="DN98" s="571">
        <v>0</v>
      </c>
      <c r="DO98" s="571">
        <v>0</v>
      </c>
      <c r="DP98" s="571">
        <v>0</v>
      </c>
      <c r="DQ98" s="571">
        <v>0</v>
      </c>
      <c r="DR98" s="571">
        <v>0</v>
      </c>
      <c r="DS98" s="571">
        <v>0</v>
      </c>
      <c r="DT98" s="571">
        <v>0</v>
      </c>
      <c r="DU98" s="571">
        <v>0</v>
      </c>
      <c r="DV98" s="571">
        <v>0</v>
      </c>
      <c r="DW98" s="572">
        <v>0</v>
      </c>
    </row>
    <row r="99" spans="2:127" x14ac:dyDescent="0.2">
      <c r="B99" s="598"/>
      <c r="C99" s="592"/>
      <c r="D99" s="593"/>
      <c r="E99" s="593"/>
      <c r="F99" s="593"/>
      <c r="G99" s="593"/>
      <c r="H99" s="593"/>
      <c r="I99" s="594"/>
      <c r="J99" s="594"/>
      <c r="K99" s="594"/>
      <c r="L99" s="594"/>
      <c r="M99" s="594"/>
      <c r="N99" s="594"/>
      <c r="O99" s="594"/>
      <c r="P99" s="594"/>
      <c r="Q99" s="594"/>
      <c r="R99" s="595"/>
      <c r="S99" s="594"/>
      <c r="T99" s="594"/>
      <c r="U99" s="578" t="s">
        <v>501</v>
      </c>
      <c r="V99" s="566" t="s">
        <v>124</v>
      </c>
      <c r="W99" s="590" t="s">
        <v>493</v>
      </c>
      <c r="X99" s="465">
        <v>0</v>
      </c>
      <c r="Y99" s="465">
        <v>0</v>
      </c>
      <c r="Z99" s="465">
        <v>0</v>
      </c>
      <c r="AA99" s="465">
        <v>0</v>
      </c>
      <c r="AB99" s="465">
        <v>0</v>
      </c>
      <c r="AC99" s="465">
        <v>0</v>
      </c>
      <c r="AD99" s="465">
        <v>0</v>
      </c>
      <c r="AE99" s="465">
        <v>0</v>
      </c>
      <c r="AF99" s="465">
        <v>0</v>
      </c>
      <c r="AG99" s="465">
        <v>0</v>
      </c>
      <c r="AH99" s="465">
        <v>0</v>
      </c>
      <c r="AI99" s="465">
        <v>0</v>
      </c>
      <c r="AJ99" s="465">
        <v>0</v>
      </c>
      <c r="AK99" s="465">
        <v>0</v>
      </c>
      <c r="AL99" s="465">
        <v>0</v>
      </c>
      <c r="AM99" s="465">
        <v>0</v>
      </c>
      <c r="AN99" s="465">
        <v>0</v>
      </c>
      <c r="AO99" s="465">
        <v>0</v>
      </c>
      <c r="AP99" s="465">
        <v>0</v>
      </c>
      <c r="AQ99" s="465">
        <v>0</v>
      </c>
      <c r="AR99" s="465">
        <v>0</v>
      </c>
      <c r="AS99" s="465">
        <v>0</v>
      </c>
      <c r="AT99" s="465">
        <v>0</v>
      </c>
      <c r="AU99" s="465">
        <v>0</v>
      </c>
      <c r="AV99" s="465">
        <v>0</v>
      </c>
      <c r="AW99" s="465">
        <v>0</v>
      </c>
      <c r="AX99" s="465">
        <v>0</v>
      </c>
      <c r="AY99" s="465">
        <v>0</v>
      </c>
      <c r="AZ99" s="465">
        <v>0</v>
      </c>
      <c r="BA99" s="465">
        <v>0</v>
      </c>
      <c r="BB99" s="465">
        <v>0</v>
      </c>
      <c r="BC99" s="465">
        <v>0</v>
      </c>
      <c r="BD99" s="465">
        <v>0</v>
      </c>
      <c r="BE99" s="465">
        <v>0</v>
      </c>
      <c r="BF99" s="465">
        <v>0</v>
      </c>
      <c r="BG99" s="465">
        <v>0</v>
      </c>
      <c r="BH99" s="465">
        <v>0</v>
      </c>
      <c r="BI99" s="465">
        <v>0</v>
      </c>
      <c r="BJ99" s="465">
        <v>0</v>
      </c>
      <c r="BK99" s="465">
        <v>0</v>
      </c>
      <c r="BL99" s="465">
        <v>0</v>
      </c>
      <c r="BM99" s="465">
        <v>0</v>
      </c>
      <c r="BN99" s="465">
        <v>0</v>
      </c>
      <c r="BO99" s="465">
        <v>0</v>
      </c>
      <c r="BP99" s="465">
        <v>0</v>
      </c>
      <c r="BQ99" s="465">
        <v>0</v>
      </c>
      <c r="BR99" s="465">
        <v>0</v>
      </c>
      <c r="BS99" s="465">
        <v>0</v>
      </c>
      <c r="BT99" s="465">
        <v>0</v>
      </c>
      <c r="BU99" s="465">
        <v>0</v>
      </c>
      <c r="BV99" s="465">
        <v>0</v>
      </c>
      <c r="BW99" s="465">
        <v>0</v>
      </c>
      <c r="BX99" s="465">
        <v>0</v>
      </c>
      <c r="BY99" s="465">
        <v>0</v>
      </c>
      <c r="BZ99" s="465">
        <v>0</v>
      </c>
      <c r="CA99" s="465">
        <v>0</v>
      </c>
      <c r="CB99" s="465">
        <v>0</v>
      </c>
      <c r="CC99" s="465">
        <v>0</v>
      </c>
      <c r="CD99" s="465">
        <v>0</v>
      </c>
      <c r="CE99" s="466">
        <v>0</v>
      </c>
      <c r="CF99" s="466">
        <v>0</v>
      </c>
      <c r="CG99" s="466">
        <v>0</v>
      </c>
      <c r="CH99" s="466">
        <v>0</v>
      </c>
      <c r="CI99" s="466">
        <v>0</v>
      </c>
      <c r="CJ99" s="466">
        <v>0</v>
      </c>
      <c r="CK99" s="466">
        <v>0</v>
      </c>
      <c r="CL99" s="466">
        <v>0</v>
      </c>
      <c r="CM99" s="466">
        <v>0</v>
      </c>
      <c r="CN99" s="466">
        <v>0</v>
      </c>
      <c r="CO99" s="466">
        <v>0</v>
      </c>
      <c r="CP99" s="466">
        <v>0</v>
      </c>
      <c r="CQ99" s="466">
        <v>0</v>
      </c>
      <c r="CR99" s="466">
        <v>0</v>
      </c>
      <c r="CS99" s="466">
        <v>0</v>
      </c>
      <c r="CT99" s="466">
        <v>0</v>
      </c>
      <c r="CU99" s="466">
        <v>0</v>
      </c>
      <c r="CV99" s="466">
        <v>0</v>
      </c>
      <c r="CW99" s="466">
        <v>0</v>
      </c>
      <c r="CX99" s="466">
        <v>0</v>
      </c>
      <c r="CY99" s="467">
        <v>0</v>
      </c>
      <c r="CZ99" s="570">
        <v>0</v>
      </c>
      <c r="DA99" s="571">
        <v>0</v>
      </c>
      <c r="DB99" s="571">
        <v>0</v>
      </c>
      <c r="DC99" s="571">
        <v>0</v>
      </c>
      <c r="DD99" s="571">
        <v>0</v>
      </c>
      <c r="DE99" s="571">
        <v>0</v>
      </c>
      <c r="DF99" s="571">
        <v>0</v>
      </c>
      <c r="DG99" s="571">
        <v>0</v>
      </c>
      <c r="DH99" s="571">
        <v>0</v>
      </c>
      <c r="DI99" s="571">
        <v>0</v>
      </c>
      <c r="DJ99" s="571">
        <v>0</v>
      </c>
      <c r="DK99" s="571">
        <v>0</v>
      </c>
      <c r="DL99" s="571">
        <v>0</v>
      </c>
      <c r="DM99" s="571">
        <v>0</v>
      </c>
      <c r="DN99" s="571">
        <v>0</v>
      </c>
      <c r="DO99" s="571">
        <v>0</v>
      </c>
      <c r="DP99" s="571">
        <v>0</v>
      </c>
      <c r="DQ99" s="571">
        <v>0</v>
      </c>
      <c r="DR99" s="571">
        <v>0</v>
      </c>
      <c r="DS99" s="571">
        <v>0</v>
      </c>
      <c r="DT99" s="571">
        <v>0</v>
      </c>
      <c r="DU99" s="571">
        <v>0</v>
      </c>
      <c r="DV99" s="571">
        <v>0</v>
      </c>
      <c r="DW99" s="572">
        <v>0</v>
      </c>
    </row>
    <row r="100" spans="2:127" x14ac:dyDescent="0.2">
      <c r="B100" s="598"/>
      <c r="C100" s="592"/>
      <c r="D100" s="593"/>
      <c r="E100" s="593"/>
      <c r="F100" s="593"/>
      <c r="G100" s="593"/>
      <c r="H100" s="593"/>
      <c r="I100" s="594"/>
      <c r="J100" s="594"/>
      <c r="K100" s="594"/>
      <c r="L100" s="594"/>
      <c r="M100" s="594"/>
      <c r="N100" s="594"/>
      <c r="O100" s="594"/>
      <c r="P100" s="594"/>
      <c r="Q100" s="594"/>
      <c r="R100" s="595"/>
      <c r="S100" s="594"/>
      <c r="T100" s="594"/>
      <c r="U100" s="599" t="s">
        <v>502</v>
      </c>
      <c r="V100" s="566" t="s">
        <v>124</v>
      </c>
      <c r="W100" s="590" t="s">
        <v>493</v>
      </c>
      <c r="X100" s="468">
        <v>0</v>
      </c>
      <c r="Y100" s="468">
        <v>0</v>
      </c>
      <c r="Z100" s="468">
        <v>0</v>
      </c>
      <c r="AA100" s="468">
        <v>0</v>
      </c>
      <c r="AB100" s="468">
        <v>0</v>
      </c>
      <c r="AC100" s="468">
        <v>0</v>
      </c>
      <c r="AD100" s="468">
        <v>0</v>
      </c>
      <c r="AE100" s="468">
        <v>0</v>
      </c>
      <c r="AF100" s="468">
        <v>0</v>
      </c>
      <c r="AG100" s="468">
        <v>0</v>
      </c>
      <c r="AH100" s="468">
        <v>0</v>
      </c>
      <c r="AI100" s="468">
        <v>0</v>
      </c>
      <c r="AJ100" s="468">
        <v>0</v>
      </c>
      <c r="AK100" s="468">
        <v>0</v>
      </c>
      <c r="AL100" s="468">
        <v>0</v>
      </c>
      <c r="AM100" s="468">
        <v>0</v>
      </c>
      <c r="AN100" s="468">
        <v>0</v>
      </c>
      <c r="AO100" s="468">
        <v>0</v>
      </c>
      <c r="AP100" s="468">
        <v>0</v>
      </c>
      <c r="AQ100" s="468">
        <v>0</v>
      </c>
      <c r="AR100" s="468">
        <v>0</v>
      </c>
      <c r="AS100" s="468">
        <v>0</v>
      </c>
      <c r="AT100" s="468">
        <v>0</v>
      </c>
      <c r="AU100" s="468">
        <v>0</v>
      </c>
      <c r="AV100" s="468">
        <v>0</v>
      </c>
      <c r="AW100" s="468">
        <v>0</v>
      </c>
      <c r="AX100" s="468">
        <v>0</v>
      </c>
      <c r="AY100" s="468">
        <v>0</v>
      </c>
      <c r="AZ100" s="468">
        <v>0</v>
      </c>
      <c r="BA100" s="468">
        <v>0</v>
      </c>
      <c r="BB100" s="468">
        <v>0</v>
      </c>
      <c r="BC100" s="468">
        <v>0</v>
      </c>
      <c r="BD100" s="468">
        <v>0</v>
      </c>
      <c r="BE100" s="468">
        <v>0</v>
      </c>
      <c r="BF100" s="468">
        <v>0</v>
      </c>
      <c r="BG100" s="468">
        <v>0</v>
      </c>
      <c r="BH100" s="468">
        <v>0</v>
      </c>
      <c r="BI100" s="468">
        <v>0</v>
      </c>
      <c r="BJ100" s="468">
        <v>0</v>
      </c>
      <c r="BK100" s="468">
        <v>0</v>
      </c>
      <c r="BL100" s="468">
        <v>0</v>
      </c>
      <c r="BM100" s="468">
        <v>0</v>
      </c>
      <c r="BN100" s="468">
        <v>0</v>
      </c>
      <c r="BO100" s="468">
        <v>0</v>
      </c>
      <c r="BP100" s="468">
        <v>0</v>
      </c>
      <c r="BQ100" s="468">
        <v>0</v>
      </c>
      <c r="BR100" s="468">
        <v>0</v>
      </c>
      <c r="BS100" s="468">
        <v>0</v>
      </c>
      <c r="BT100" s="468">
        <v>0</v>
      </c>
      <c r="BU100" s="468">
        <v>0</v>
      </c>
      <c r="BV100" s="468">
        <v>0</v>
      </c>
      <c r="BW100" s="468">
        <v>0</v>
      </c>
      <c r="BX100" s="468">
        <v>0</v>
      </c>
      <c r="BY100" s="468">
        <v>0</v>
      </c>
      <c r="BZ100" s="468">
        <v>0</v>
      </c>
      <c r="CA100" s="468">
        <v>0</v>
      </c>
      <c r="CB100" s="468">
        <v>0</v>
      </c>
      <c r="CC100" s="468">
        <v>0</v>
      </c>
      <c r="CD100" s="468">
        <v>0</v>
      </c>
      <c r="CE100" s="469">
        <v>0</v>
      </c>
      <c r="CF100" s="469">
        <v>0</v>
      </c>
      <c r="CG100" s="469">
        <v>0</v>
      </c>
      <c r="CH100" s="469">
        <v>0</v>
      </c>
      <c r="CI100" s="469">
        <v>0</v>
      </c>
      <c r="CJ100" s="469">
        <v>0</v>
      </c>
      <c r="CK100" s="469">
        <v>0</v>
      </c>
      <c r="CL100" s="469">
        <v>0</v>
      </c>
      <c r="CM100" s="469">
        <v>0</v>
      </c>
      <c r="CN100" s="469">
        <v>0</v>
      </c>
      <c r="CO100" s="469">
        <v>0</v>
      </c>
      <c r="CP100" s="469">
        <v>0</v>
      </c>
      <c r="CQ100" s="469">
        <v>0</v>
      </c>
      <c r="CR100" s="469">
        <v>0</v>
      </c>
      <c r="CS100" s="469">
        <v>0</v>
      </c>
      <c r="CT100" s="469">
        <v>0</v>
      </c>
      <c r="CU100" s="469">
        <v>0</v>
      </c>
      <c r="CV100" s="469">
        <v>0</v>
      </c>
      <c r="CW100" s="469">
        <v>0</v>
      </c>
      <c r="CX100" s="469">
        <v>0</v>
      </c>
      <c r="CY100" s="470">
        <v>0</v>
      </c>
      <c r="CZ100" s="570">
        <v>0</v>
      </c>
      <c r="DA100" s="571">
        <v>0</v>
      </c>
      <c r="DB100" s="571">
        <v>0</v>
      </c>
      <c r="DC100" s="571">
        <v>0</v>
      </c>
      <c r="DD100" s="571">
        <v>0</v>
      </c>
      <c r="DE100" s="571">
        <v>0</v>
      </c>
      <c r="DF100" s="571">
        <v>0</v>
      </c>
      <c r="DG100" s="571">
        <v>0</v>
      </c>
      <c r="DH100" s="571">
        <v>0</v>
      </c>
      <c r="DI100" s="571">
        <v>0</v>
      </c>
      <c r="DJ100" s="571">
        <v>0</v>
      </c>
      <c r="DK100" s="571">
        <v>0</v>
      </c>
      <c r="DL100" s="571">
        <v>0</v>
      </c>
      <c r="DM100" s="571">
        <v>0</v>
      </c>
      <c r="DN100" s="571">
        <v>0</v>
      </c>
      <c r="DO100" s="571">
        <v>0</v>
      </c>
      <c r="DP100" s="571">
        <v>0</v>
      </c>
      <c r="DQ100" s="571">
        <v>0</v>
      </c>
      <c r="DR100" s="571">
        <v>0</v>
      </c>
      <c r="DS100" s="571">
        <v>0</v>
      </c>
      <c r="DT100" s="571">
        <v>0</v>
      </c>
      <c r="DU100" s="571">
        <v>0</v>
      </c>
      <c r="DV100" s="571">
        <v>0</v>
      </c>
      <c r="DW100" s="572">
        <v>0</v>
      </c>
    </row>
    <row r="101" spans="2:127" ht="15.75" thickBot="1" x14ac:dyDescent="0.25">
      <c r="B101" s="598"/>
      <c r="C101" s="628"/>
      <c r="D101" s="593"/>
      <c r="E101" s="593"/>
      <c r="F101" s="593"/>
      <c r="G101" s="593"/>
      <c r="H101" s="593"/>
      <c r="I101" s="594"/>
      <c r="J101" s="594"/>
      <c r="K101" s="594"/>
      <c r="L101" s="594"/>
      <c r="M101" s="594"/>
      <c r="N101" s="594"/>
      <c r="O101" s="594"/>
      <c r="P101" s="594"/>
      <c r="Q101" s="594"/>
      <c r="R101" s="595"/>
      <c r="S101" s="594"/>
      <c r="T101" s="594"/>
      <c r="U101" s="605" t="s">
        <v>127</v>
      </c>
      <c r="V101" s="606" t="s">
        <v>503</v>
      </c>
      <c r="W101" s="607" t="s">
        <v>493</v>
      </c>
      <c r="X101" s="608">
        <f>SUM(X90:X100)</f>
        <v>14133.947417830461</v>
      </c>
      <c r="Y101" s="608">
        <f t="shared" ref="Y101:CJ101" si="75">SUM(Y90:Y100)</f>
        <v>19992.616999326372</v>
      </c>
      <c r="Z101" s="608">
        <f t="shared" si="75"/>
        <v>23188.541700395439</v>
      </c>
      <c r="AA101" s="608">
        <f t="shared" si="75"/>
        <v>28077.119211937272</v>
      </c>
      <c r="AB101" s="608">
        <f t="shared" si="75"/>
        <v>36126.186527214988</v>
      </c>
      <c r="AC101" s="608">
        <f t="shared" si="75"/>
        <v>44336.18484669894</v>
      </c>
      <c r="AD101" s="608">
        <f t="shared" si="75"/>
        <v>46679.806715402709</v>
      </c>
      <c r="AE101" s="608">
        <f t="shared" si="75"/>
        <v>52348.83593295348</v>
      </c>
      <c r="AF101" s="608">
        <f t="shared" si="75"/>
        <v>55201.114965570552</v>
      </c>
      <c r="AG101" s="608">
        <f t="shared" si="75"/>
        <v>57477.765919761754</v>
      </c>
      <c r="AH101" s="608">
        <f t="shared" si="75"/>
        <v>68541.082963126872</v>
      </c>
      <c r="AI101" s="608">
        <f t="shared" si="75"/>
        <v>55433.412274839291</v>
      </c>
      <c r="AJ101" s="608">
        <f t="shared" si="75"/>
        <v>44417.379780330077</v>
      </c>
      <c r="AK101" s="608">
        <f t="shared" si="75"/>
        <v>38586.239981013241</v>
      </c>
      <c r="AL101" s="608">
        <f t="shared" si="75"/>
        <v>21690.797979592877</v>
      </c>
      <c r="AM101" s="608">
        <f t="shared" si="75"/>
        <v>22712.827130072263</v>
      </c>
      <c r="AN101" s="608">
        <f t="shared" si="75"/>
        <v>22776.641454924411</v>
      </c>
      <c r="AO101" s="608">
        <f t="shared" si="75"/>
        <v>23353.3078989198</v>
      </c>
      <c r="AP101" s="608">
        <f t="shared" si="75"/>
        <v>23475.197165233061</v>
      </c>
      <c r="AQ101" s="608">
        <f t="shared" si="75"/>
        <v>23509.623697405292</v>
      </c>
      <c r="AR101" s="608">
        <f t="shared" si="75"/>
        <v>32483.175271081098</v>
      </c>
      <c r="AS101" s="608">
        <f t="shared" si="75"/>
        <v>32975.893149217889</v>
      </c>
      <c r="AT101" s="608">
        <f t="shared" si="75"/>
        <v>32356.581278571186</v>
      </c>
      <c r="AU101" s="608">
        <f t="shared" si="75"/>
        <v>33484.647770215262</v>
      </c>
      <c r="AV101" s="608">
        <f t="shared" si="75"/>
        <v>34543.131227037018</v>
      </c>
      <c r="AW101" s="608">
        <f t="shared" si="75"/>
        <v>38469.226009413236</v>
      </c>
      <c r="AX101" s="608">
        <f t="shared" si="75"/>
        <v>38939.354669267988</v>
      </c>
      <c r="AY101" s="608">
        <f t="shared" si="75"/>
        <v>41244.768765809931</v>
      </c>
      <c r="AZ101" s="608">
        <f t="shared" si="75"/>
        <v>41912.010583767275</v>
      </c>
      <c r="BA101" s="608">
        <f t="shared" si="75"/>
        <v>42267.041630949294</v>
      </c>
      <c r="BB101" s="608">
        <f t="shared" si="75"/>
        <v>48516.964145181548</v>
      </c>
      <c r="BC101" s="608">
        <f t="shared" si="75"/>
        <v>40518.490806391143</v>
      </c>
      <c r="BD101" s="608">
        <f t="shared" si="75"/>
        <v>33801.421412855496</v>
      </c>
      <c r="BE101" s="608">
        <f t="shared" si="75"/>
        <v>30370.349912080928</v>
      </c>
      <c r="BF101" s="608">
        <f t="shared" si="75"/>
        <v>21086.864182312991</v>
      </c>
      <c r="BG101" s="608">
        <f t="shared" si="75"/>
        <v>22179.755145797961</v>
      </c>
      <c r="BH101" s="608">
        <f t="shared" si="75"/>
        <v>22311.258324143408</v>
      </c>
      <c r="BI101" s="608">
        <f t="shared" si="75"/>
        <v>22953.304991204594</v>
      </c>
      <c r="BJ101" s="608">
        <f t="shared" si="75"/>
        <v>23139.641514487994</v>
      </c>
      <c r="BK101" s="608">
        <f t="shared" si="75"/>
        <v>23239.126601509801</v>
      </c>
      <c r="BL101" s="608">
        <f t="shared" si="75"/>
        <v>32275.211206796343</v>
      </c>
      <c r="BM101" s="608">
        <f t="shared" si="75"/>
        <v>32827.268985194743</v>
      </c>
      <c r="BN101" s="608">
        <f t="shared" si="75"/>
        <v>32268.06676349153</v>
      </c>
      <c r="BO101" s="608">
        <f t="shared" si="75"/>
        <v>33453.648081725361</v>
      </c>
      <c r="BP101" s="608">
        <f t="shared" si="75"/>
        <v>34563.131227037018</v>
      </c>
      <c r="BQ101" s="608">
        <f t="shared" si="75"/>
        <v>38489.226009413236</v>
      </c>
      <c r="BR101" s="608">
        <f t="shared" si="75"/>
        <v>38959.354669267988</v>
      </c>
      <c r="BS101" s="608">
        <f t="shared" si="75"/>
        <v>41264.768765809931</v>
      </c>
      <c r="BT101" s="608">
        <f t="shared" si="75"/>
        <v>41932.010583767275</v>
      </c>
      <c r="BU101" s="608">
        <f t="shared" si="75"/>
        <v>42287.041630949294</v>
      </c>
      <c r="BV101" s="608">
        <f t="shared" si="75"/>
        <v>48536.964145181548</v>
      </c>
      <c r="BW101" s="608">
        <f t="shared" si="75"/>
        <v>40538.490806391143</v>
      </c>
      <c r="BX101" s="608">
        <f t="shared" si="75"/>
        <v>33821.421412855496</v>
      </c>
      <c r="BY101" s="608">
        <f t="shared" si="75"/>
        <v>30390.349912080928</v>
      </c>
      <c r="BZ101" s="608">
        <f t="shared" si="75"/>
        <v>21106.864182312991</v>
      </c>
      <c r="CA101" s="608">
        <f t="shared" si="75"/>
        <v>22199.755145797961</v>
      </c>
      <c r="CB101" s="608">
        <f t="shared" si="75"/>
        <v>22331.258324143408</v>
      </c>
      <c r="CC101" s="608">
        <f t="shared" si="75"/>
        <v>22973.304991204594</v>
      </c>
      <c r="CD101" s="608">
        <f t="shared" si="75"/>
        <v>23159.641514487994</v>
      </c>
      <c r="CE101" s="608">
        <f t="shared" si="75"/>
        <v>23259.126601509801</v>
      </c>
      <c r="CF101" s="608">
        <f t="shared" si="75"/>
        <v>32295.211206796343</v>
      </c>
      <c r="CG101" s="608">
        <f t="shared" si="75"/>
        <v>32847.268985194743</v>
      </c>
      <c r="CH101" s="608">
        <f t="shared" si="75"/>
        <v>32288.06676349153</v>
      </c>
      <c r="CI101" s="608">
        <f t="shared" si="75"/>
        <v>33473.648081725361</v>
      </c>
      <c r="CJ101" s="608">
        <f t="shared" si="75"/>
        <v>34583.131227037018</v>
      </c>
      <c r="CK101" s="608">
        <f t="shared" ref="CK101:CY101" si="76">SUM(CK90:CK100)</f>
        <v>38509.226009413236</v>
      </c>
      <c r="CL101" s="608">
        <f t="shared" si="76"/>
        <v>38979.354669267988</v>
      </c>
      <c r="CM101" s="608">
        <f t="shared" si="76"/>
        <v>41284.768765809931</v>
      </c>
      <c r="CN101" s="608">
        <f t="shared" si="76"/>
        <v>41952.010583767275</v>
      </c>
      <c r="CO101" s="608">
        <f t="shared" si="76"/>
        <v>42307.041630949294</v>
      </c>
      <c r="CP101" s="608">
        <f t="shared" si="76"/>
        <v>48556.964145181548</v>
      </c>
      <c r="CQ101" s="608">
        <f t="shared" si="76"/>
        <v>40558.490806391143</v>
      </c>
      <c r="CR101" s="608">
        <f t="shared" si="76"/>
        <v>33841.421412855496</v>
      </c>
      <c r="CS101" s="608">
        <f t="shared" si="76"/>
        <v>30410.349912080928</v>
      </c>
      <c r="CT101" s="608">
        <f t="shared" si="76"/>
        <v>21126.864182312991</v>
      </c>
      <c r="CU101" s="608">
        <f t="shared" si="76"/>
        <v>22219.755145797961</v>
      </c>
      <c r="CV101" s="608">
        <f t="shared" si="76"/>
        <v>22351.258324143408</v>
      </c>
      <c r="CW101" s="608">
        <f t="shared" si="76"/>
        <v>22993.304991204594</v>
      </c>
      <c r="CX101" s="608">
        <f t="shared" si="76"/>
        <v>23179.641514487994</v>
      </c>
      <c r="CY101" s="609">
        <f t="shared" si="76"/>
        <v>23279.126601509801</v>
      </c>
      <c r="CZ101" s="629"/>
      <c r="DA101" s="629"/>
      <c r="DB101" s="629"/>
      <c r="DC101" s="629"/>
      <c r="DD101" s="629"/>
      <c r="DE101" s="629"/>
      <c r="DF101" s="629"/>
      <c r="DG101" s="629"/>
      <c r="DH101" s="629"/>
      <c r="DI101" s="629"/>
      <c r="DJ101" s="629"/>
      <c r="DK101" s="629"/>
      <c r="DL101" s="629"/>
      <c r="DM101" s="629"/>
      <c r="DN101" s="629"/>
      <c r="DO101" s="629"/>
      <c r="DP101" s="629"/>
      <c r="DQ101" s="629"/>
      <c r="DR101" s="629"/>
      <c r="DS101" s="629"/>
      <c r="DT101" s="629"/>
      <c r="DU101" s="629"/>
      <c r="DV101" s="629"/>
      <c r="DW101" s="629"/>
    </row>
    <row r="102" spans="2:127" x14ac:dyDescent="0.2">
      <c r="B102" s="624" t="s">
        <v>535</v>
      </c>
      <c r="C102" s="625" t="s">
        <v>536</v>
      </c>
      <c r="D102" s="539"/>
      <c r="E102" s="539"/>
      <c r="F102" s="539"/>
      <c r="G102" s="539"/>
      <c r="H102" s="539"/>
      <c r="I102" s="539"/>
      <c r="J102" s="539"/>
      <c r="K102" s="539"/>
      <c r="L102" s="539"/>
      <c r="M102" s="539"/>
      <c r="N102" s="539"/>
      <c r="O102" s="539"/>
      <c r="P102" s="539"/>
      <c r="Q102" s="539"/>
      <c r="R102" s="541"/>
      <c r="S102" s="613"/>
      <c r="T102" s="541"/>
      <c r="U102" s="613"/>
      <c r="V102" s="539"/>
      <c r="W102" s="539"/>
      <c r="X102" s="537">
        <f t="shared" ref="X102:BC102" si="77">SUMIF($C:$C,"61.5x",X:X)</f>
        <v>0</v>
      </c>
      <c r="Y102" s="537">
        <f t="shared" si="77"/>
        <v>0</v>
      </c>
      <c r="Z102" s="537">
        <f t="shared" si="77"/>
        <v>0</v>
      </c>
      <c r="AA102" s="537">
        <f t="shared" si="77"/>
        <v>0</v>
      </c>
      <c r="AB102" s="537">
        <f t="shared" si="77"/>
        <v>0</v>
      </c>
      <c r="AC102" s="537">
        <f t="shared" si="77"/>
        <v>0</v>
      </c>
      <c r="AD102" s="537">
        <f t="shared" si="77"/>
        <v>0</v>
      </c>
      <c r="AE102" s="537">
        <f t="shared" si="77"/>
        <v>0</v>
      </c>
      <c r="AF102" s="537">
        <f t="shared" si="77"/>
        <v>0</v>
      </c>
      <c r="AG102" s="537">
        <f t="shared" si="77"/>
        <v>0</v>
      </c>
      <c r="AH102" s="537">
        <f t="shared" si="77"/>
        <v>0</v>
      </c>
      <c r="AI102" s="537">
        <f t="shared" si="77"/>
        <v>0</v>
      </c>
      <c r="AJ102" s="537">
        <f t="shared" si="77"/>
        <v>0</v>
      </c>
      <c r="AK102" s="537">
        <f t="shared" si="77"/>
        <v>0</v>
      </c>
      <c r="AL102" s="537">
        <f t="shared" si="77"/>
        <v>0</v>
      </c>
      <c r="AM102" s="537">
        <f t="shared" si="77"/>
        <v>0</v>
      </c>
      <c r="AN102" s="537">
        <f t="shared" si="77"/>
        <v>0</v>
      </c>
      <c r="AO102" s="537">
        <f t="shared" si="77"/>
        <v>0</v>
      </c>
      <c r="AP102" s="537">
        <f t="shared" si="77"/>
        <v>0</v>
      </c>
      <c r="AQ102" s="537">
        <f t="shared" si="77"/>
        <v>0</v>
      </c>
      <c r="AR102" s="537">
        <f t="shared" si="77"/>
        <v>0</v>
      </c>
      <c r="AS102" s="537">
        <f t="shared" si="77"/>
        <v>0</v>
      </c>
      <c r="AT102" s="537">
        <f t="shared" si="77"/>
        <v>0</v>
      </c>
      <c r="AU102" s="537">
        <f t="shared" si="77"/>
        <v>0</v>
      </c>
      <c r="AV102" s="537">
        <f t="shared" si="77"/>
        <v>0</v>
      </c>
      <c r="AW102" s="537">
        <f t="shared" si="77"/>
        <v>0</v>
      </c>
      <c r="AX102" s="537">
        <f t="shared" si="77"/>
        <v>0</v>
      </c>
      <c r="AY102" s="537">
        <f t="shared" si="77"/>
        <v>0</v>
      </c>
      <c r="AZ102" s="537">
        <f t="shared" si="77"/>
        <v>0</v>
      </c>
      <c r="BA102" s="537">
        <f t="shared" si="77"/>
        <v>0</v>
      </c>
      <c r="BB102" s="537">
        <f t="shared" si="77"/>
        <v>0</v>
      </c>
      <c r="BC102" s="537">
        <f t="shared" si="77"/>
        <v>0</v>
      </c>
      <c r="BD102" s="537">
        <f t="shared" ref="BD102:CI102" si="78">SUMIF($C:$C,"61.5x",BD:BD)</f>
        <v>0</v>
      </c>
      <c r="BE102" s="537">
        <f t="shared" si="78"/>
        <v>0</v>
      </c>
      <c r="BF102" s="537">
        <f t="shared" si="78"/>
        <v>0</v>
      </c>
      <c r="BG102" s="537">
        <f t="shared" si="78"/>
        <v>0</v>
      </c>
      <c r="BH102" s="537">
        <f t="shared" si="78"/>
        <v>0</v>
      </c>
      <c r="BI102" s="537">
        <f t="shared" si="78"/>
        <v>0</v>
      </c>
      <c r="BJ102" s="537">
        <f t="shared" si="78"/>
        <v>0</v>
      </c>
      <c r="BK102" s="537">
        <f t="shared" si="78"/>
        <v>0</v>
      </c>
      <c r="BL102" s="537">
        <f t="shared" si="78"/>
        <v>0</v>
      </c>
      <c r="BM102" s="537">
        <f t="shared" si="78"/>
        <v>0</v>
      </c>
      <c r="BN102" s="537">
        <f t="shared" si="78"/>
        <v>0</v>
      </c>
      <c r="BO102" s="537">
        <f t="shared" si="78"/>
        <v>0</v>
      </c>
      <c r="BP102" s="537">
        <f t="shared" si="78"/>
        <v>0</v>
      </c>
      <c r="BQ102" s="537">
        <f t="shared" si="78"/>
        <v>0</v>
      </c>
      <c r="BR102" s="537">
        <f t="shared" si="78"/>
        <v>0</v>
      </c>
      <c r="BS102" s="537">
        <f t="shared" si="78"/>
        <v>0</v>
      </c>
      <c r="BT102" s="537">
        <f t="shared" si="78"/>
        <v>0</v>
      </c>
      <c r="BU102" s="537">
        <f t="shared" si="78"/>
        <v>0</v>
      </c>
      <c r="BV102" s="537">
        <f t="shared" si="78"/>
        <v>0</v>
      </c>
      <c r="BW102" s="537">
        <f t="shared" si="78"/>
        <v>0</v>
      </c>
      <c r="BX102" s="537">
        <f t="shared" si="78"/>
        <v>0</v>
      </c>
      <c r="BY102" s="537">
        <f t="shared" si="78"/>
        <v>0</v>
      </c>
      <c r="BZ102" s="537">
        <f t="shared" si="78"/>
        <v>0</v>
      </c>
      <c r="CA102" s="537">
        <f t="shared" si="78"/>
        <v>0</v>
      </c>
      <c r="CB102" s="537">
        <f t="shared" si="78"/>
        <v>0</v>
      </c>
      <c r="CC102" s="537">
        <f t="shared" si="78"/>
        <v>0</v>
      </c>
      <c r="CD102" s="537">
        <f t="shared" si="78"/>
        <v>0</v>
      </c>
      <c r="CE102" s="537">
        <f t="shared" si="78"/>
        <v>0</v>
      </c>
      <c r="CF102" s="537">
        <f t="shared" si="78"/>
        <v>0</v>
      </c>
      <c r="CG102" s="537">
        <f t="shared" si="78"/>
        <v>0</v>
      </c>
      <c r="CH102" s="537">
        <f t="shared" si="78"/>
        <v>0</v>
      </c>
      <c r="CI102" s="537">
        <f t="shared" si="78"/>
        <v>0</v>
      </c>
      <c r="CJ102" s="537">
        <f t="shared" ref="CJ102:DO102" si="79">SUMIF($C:$C,"61.5x",CJ:CJ)</f>
        <v>0</v>
      </c>
      <c r="CK102" s="537">
        <f t="shared" si="79"/>
        <v>0</v>
      </c>
      <c r="CL102" s="537">
        <f t="shared" si="79"/>
        <v>0</v>
      </c>
      <c r="CM102" s="537">
        <f t="shared" si="79"/>
        <v>0</v>
      </c>
      <c r="CN102" s="537">
        <f t="shared" si="79"/>
        <v>0</v>
      </c>
      <c r="CO102" s="537">
        <f t="shared" si="79"/>
        <v>0</v>
      </c>
      <c r="CP102" s="537">
        <f t="shared" si="79"/>
        <v>0</v>
      </c>
      <c r="CQ102" s="537">
        <f t="shared" si="79"/>
        <v>0</v>
      </c>
      <c r="CR102" s="537">
        <f t="shared" si="79"/>
        <v>0</v>
      </c>
      <c r="CS102" s="537">
        <f t="shared" si="79"/>
        <v>0</v>
      </c>
      <c r="CT102" s="537">
        <f t="shared" si="79"/>
        <v>0</v>
      </c>
      <c r="CU102" s="537">
        <f t="shared" si="79"/>
        <v>0</v>
      </c>
      <c r="CV102" s="537">
        <f t="shared" si="79"/>
        <v>0</v>
      </c>
      <c r="CW102" s="537">
        <f t="shared" si="79"/>
        <v>0</v>
      </c>
      <c r="CX102" s="537">
        <f t="shared" si="79"/>
        <v>0</v>
      </c>
      <c r="CY102" s="552">
        <f t="shared" si="79"/>
        <v>0</v>
      </c>
      <c r="CZ102" s="553">
        <f t="shared" si="79"/>
        <v>0</v>
      </c>
      <c r="DA102" s="553">
        <f t="shared" si="79"/>
        <v>0</v>
      </c>
      <c r="DB102" s="553">
        <f t="shared" si="79"/>
        <v>0</v>
      </c>
      <c r="DC102" s="553">
        <f t="shared" si="79"/>
        <v>0</v>
      </c>
      <c r="DD102" s="553">
        <f t="shared" si="79"/>
        <v>0</v>
      </c>
      <c r="DE102" s="553">
        <f t="shared" si="79"/>
        <v>0</v>
      </c>
      <c r="DF102" s="553">
        <f t="shared" si="79"/>
        <v>0</v>
      </c>
      <c r="DG102" s="553">
        <f t="shared" si="79"/>
        <v>0</v>
      </c>
      <c r="DH102" s="553">
        <f t="shared" si="79"/>
        <v>0</v>
      </c>
      <c r="DI102" s="553">
        <f t="shared" si="79"/>
        <v>0</v>
      </c>
      <c r="DJ102" s="553">
        <f t="shared" si="79"/>
        <v>0</v>
      </c>
      <c r="DK102" s="553">
        <f t="shared" si="79"/>
        <v>0</v>
      </c>
      <c r="DL102" s="553">
        <f t="shared" si="79"/>
        <v>0</v>
      </c>
      <c r="DM102" s="553">
        <f t="shared" si="79"/>
        <v>0</v>
      </c>
      <c r="DN102" s="553">
        <f t="shared" si="79"/>
        <v>0</v>
      </c>
      <c r="DO102" s="553">
        <f t="shared" si="79"/>
        <v>0</v>
      </c>
      <c r="DP102" s="553">
        <f t="shared" ref="DP102:DW102" si="80">SUMIF($C:$C,"61.5x",DP:DP)</f>
        <v>0</v>
      </c>
      <c r="DQ102" s="553">
        <f t="shared" si="80"/>
        <v>0</v>
      </c>
      <c r="DR102" s="553">
        <f t="shared" si="80"/>
        <v>0</v>
      </c>
      <c r="DS102" s="553">
        <f t="shared" si="80"/>
        <v>0</v>
      </c>
      <c r="DT102" s="553">
        <f t="shared" si="80"/>
        <v>0</v>
      </c>
      <c r="DU102" s="553">
        <f t="shared" si="80"/>
        <v>0</v>
      </c>
      <c r="DV102" s="553">
        <f t="shared" si="80"/>
        <v>0</v>
      </c>
      <c r="DW102" s="614">
        <f t="shared" si="80"/>
        <v>0</v>
      </c>
    </row>
    <row r="103" spans="2:127" x14ac:dyDescent="0.2">
      <c r="B103" s="624" t="s">
        <v>537</v>
      </c>
      <c r="C103" s="540" t="s">
        <v>538</v>
      </c>
      <c r="D103" s="539"/>
      <c r="E103" s="539"/>
      <c r="F103" s="539"/>
      <c r="G103" s="539"/>
      <c r="H103" s="539"/>
      <c r="I103" s="539"/>
      <c r="J103" s="539"/>
      <c r="K103" s="539"/>
      <c r="L103" s="539"/>
      <c r="M103" s="539"/>
      <c r="N103" s="539"/>
      <c r="O103" s="539"/>
      <c r="P103" s="539"/>
      <c r="Q103" s="539"/>
      <c r="R103" s="541"/>
      <c r="S103" s="613"/>
      <c r="T103" s="541"/>
      <c r="U103" s="613"/>
      <c r="V103" s="539"/>
      <c r="W103" s="539"/>
      <c r="X103" s="537">
        <f t="shared" ref="X103:BC103" si="81">SUMIF($C:$C,"61.6x",X:X)</f>
        <v>0</v>
      </c>
      <c r="Y103" s="537">
        <f t="shared" si="81"/>
        <v>0</v>
      </c>
      <c r="Z103" s="537">
        <f t="shared" si="81"/>
        <v>0</v>
      </c>
      <c r="AA103" s="537">
        <f t="shared" si="81"/>
        <v>0</v>
      </c>
      <c r="AB103" s="537">
        <f t="shared" si="81"/>
        <v>0</v>
      </c>
      <c r="AC103" s="537">
        <f t="shared" si="81"/>
        <v>0</v>
      </c>
      <c r="AD103" s="537">
        <f t="shared" si="81"/>
        <v>0</v>
      </c>
      <c r="AE103" s="537">
        <f t="shared" si="81"/>
        <v>0</v>
      </c>
      <c r="AF103" s="537">
        <f t="shared" si="81"/>
        <v>0</v>
      </c>
      <c r="AG103" s="537">
        <f t="shared" si="81"/>
        <v>0</v>
      </c>
      <c r="AH103" s="537">
        <f t="shared" si="81"/>
        <v>0</v>
      </c>
      <c r="AI103" s="537">
        <f t="shared" si="81"/>
        <v>0</v>
      </c>
      <c r="AJ103" s="537">
        <f t="shared" si="81"/>
        <v>0</v>
      </c>
      <c r="AK103" s="537">
        <f t="shared" si="81"/>
        <v>0</v>
      </c>
      <c r="AL103" s="537">
        <f t="shared" si="81"/>
        <v>0</v>
      </c>
      <c r="AM103" s="537">
        <f t="shared" si="81"/>
        <v>0</v>
      </c>
      <c r="AN103" s="537">
        <f t="shared" si="81"/>
        <v>0</v>
      </c>
      <c r="AO103" s="537">
        <f t="shared" si="81"/>
        <v>0</v>
      </c>
      <c r="AP103" s="537">
        <f t="shared" si="81"/>
        <v>0</v>
      </c>
      <c r="AQ103" s="537">
        <f t="shared" si="81"/>
        <v>0</v>
      </c>
      <c r="AR103" s="537">
        <f t="shared" si="81"/>
        <v>0</v>
      </c>
      <c r="AS103" s="537">
        <f t="shared" si="81"/>
        <v>0</v>
      </c>
      <c r="AT103" s="537">
        <f t="shared" si="81"/>
        <v>0</v>
      </c>
      <c r="AU103" s="537">
        <f t="shared" si="81"/>
        <v>0</v>
      </c>
      <c r="AV103" s="537">
        <f t="shared" si="81"/>
        <v>0</v>
      </c>
      <c r="AW103" s="537">
        <f t="shared" si="81"/>
        <v>0</v>
      </c>
      <c r="AX103" s="537">
        <f t="shared" si="81"/>
        <v>0</v>
      </c>
      <c r="AY103" s="537">
        <f t="shared" si="81"/>
        <v>0</v>
      </c>
      <c r="AZ103" s="537">
        <f t="shared" si="81"/>
        <v>0</v>
      </c>
      <c r="BA103" s="537">
        <f t="shared" si="81"/>
        <v>0</v>
      </c>
      <c r="BB103" s="537">
        <f t="shared" si="81"/>
        <v>0</v>
      </c>
      <c r="BC103" s="537">
        <f t="shared" si="81"/>
        <v>0</v>
      </c>
      <c r="BD103" s="537">
        <f t="shared" ref="BD103:CI103" si="82">SUMIF($C:$C,"61.6x",BD:BD)</f>
        <v>0</v>
      </c>
      <c r="BE103" s="537">
        <f t="shared" si="82"/>
        <v>0</v>
      </c>
      <c r="BF103" s="537">
        <f t="shared" si="82"/>
        <v>0</v>
      </c>
      <c r="BG103" s="537">
        <f t="shared" si="82"/>
        <v>0</v>
      </c>
      <c r="BH103" s="537">
        <f t="shared" si="82"/>
        <v>0</v>
      </c>
      <c r="BI103" s="537">
        <f t="shared" si="82"/>
        <v>0</v>
      </c>
      <c r="BJ103" s="537">
        <f t="shared" si="82"/>
        <v>0</v>
      </c>
      <c r="BK103" s="537">
        <f t="shared" si="82"/>
        <v>0</v>
      </c>
      <c r="BL103" s="537">
        <f t="shared" si="82"/>
        <v>0</v>
      </c>
      <c r="BM103" s="537">
        <f t="shared" si="82"/>
        <v>0</v>
      </c>
      <c r="BN103" s="537">
        <f t="shared" si="82"/>
        <v>0</v>
      </c>
      <c r="BO103" s="537">
        <f t="shared" si="82"/>
        <v>0</v>
      </c>
      <c r="BP103" s="537">
        <f t="shared" si="82"/>
        <v>0</v>
      </c>
      <c r="BQ103" s="537">
        <f t="shared" si="82"/>
        <v>0</v>
      </c>
      <c r="BR103" s="537">
        <f t="shared" si="82"/>
        <v>0</v>
      </c>
      <c r="BS103" s="537">
        <f t="shared" si="82"/>
        <v>0</v>
      </c>
      <c r="BT103" s="537">
        <f t="shared" si="82"/>
        <v>0</v>
      </c>
      <c r="BU103" s="537">
        <f t="shared" si="82"/>
        <v>0</v>
      </c>
      <c r="BV103" s="537">
        <f t="shared" si="82"/>
        <v>0</v>
      </c>
      <c r="BW103" s="537">
        <f t="shared" si="82"/>
        <v>0</v>
      </c>
      <c r="BX103" s="537">
        <f t="shared" si="82"/>
        <v>0</v>
      </c>
      <c r="BY103" s="537">
        <f t="shared" si="82"/>
        <v>0</v>
      </c>
      <c r="BZ103" s="537">
        <f t="shared" si="82"/>
        <v>0</v>
      </c>
      <c r="CA103" s="537">
        <f t="shared" si="82"/>
        <v>0</v>
      </c>
      <c r="CB103" s="537">
        <f t="shared" si="82"/>
        <v>0</v>
      </c>
      <c r="CC103" s="537">
        <f t="shared" si="82"/>
        <v>0</v>
      </c>
      <c r="CD103" s="537">
        <f t="shared" si="82"/>
        <v>0</v>
      </c>
      <c r="CE103" s="537">
        <f t="shared" si="82"/>
        <v>0</v>
      </c>
      <c r="CF103" s="537">
        <f t="shared" si="82"/>
        <v>0</v>
      </c>
      <c r="CG103" s="537">
        <f t="shared" si="82"/>
        <v>0</v>
      </c>
      <c r="CH103" s="537">
        <f t="shared" si="82"/>
        <v>0</v>
      </c>
      <c r="CI103" s="537">
        <f t="shared" si="82"/>
        <v>0</v>
      </c>
      <c r="CJ103" s="537">
        <f t="shared" ref="CJ103:DO103" si="83">SUMIF($C:$C,"61.6x",CJ:CJ)</f>
        <v>0</v>
      </c>
      <c r="CK103" s="537">
        <f t="shared" si="83"/>
        <v>0</v>
      </c>
      <c r="CL103" s="537">
        <f t="shared" si="83"/>
        <v>0</v>
      </c>
      <c r="CM103" s="537">
        <f t="shared" si="83"/>
        <v>0</v>
      </c>
      <c r="CN103" s="537">
        <f t="shared" si="83"/>
        <v>0</v>
      </c>
      <c r="CO103" s="537">
        <f t="shared" si="83"/>
        <v>0</v>
      </c>
      <c r="CP103" s="537">
        <f t="shared" si="83"/>
        <v>0</v>
      </c>
      <c r="CQ103" s="537">
        <f t="shared" si="83"/>
        <v>0</v>
      </c>
      <c r="CR103" s="537">
        <f t="shared" si="83"/>
        <v>0</v>
      </c>
      <c r="CS103" s="537">
        <f t="shared" si="83"/>
        <v>0</v>
      </c>
      <c r="CT103" s="537">
        <f t="shared" si="83"/>
        <v>0</v>
      </c>
      <c r="CU103" s="537">
        <f t="shared" si="83"/>
        <v>0</v>
      </c>
      <c r="CV103" s="537">
        <f t="shared" si="83"/>
        <v>0</v>
      </c>
      <c r="CW103" s="537">
        <f t="shared" si="83"/>
        <v>0</v>
      </c>
      <c r="CX103" s="537">
        <f t="shared" si="83"/>
        <v>0</v>
      </c>
      <c r="CY103" s="552">
        <f t="shared" si="83"/>
        <v>0</v>
      </c>
      <c r="CZ103" s="553">
        <f t="shared" si="83"/>
        <v>0</v>
      </c>
      <c r="DA103" s="553">
        <f t="shared" si="83"/>
        <v>0</v>
      </c>
      <c r="DB103" s="553">
        <f t="shared" si="83"/>
        <v>0</v>
      </c>
      <c r="DC103" s="553">
        <f t="shared" si="83"/>
        <v>0</v>
      </c>
      <c r="DD103" s="553">
        <f t="shared" si="83"/>
        <v>0</v>
      </c>
      <c r="DE103" s="553">
        <f t="shared" si="83"/>
        <v>0</v>
      </c>
      <c r="DF103" s="553">
        <f t="shared" si="83"/>
        <v>0</v>
      </c>
      <c r="DG103" s="553">
        <f t="shared" si="83"/>
        <v>0</v>
      </c>
      <c r="DH103" s="553">
        <f t="shared" si="83"/>
        <v>0</v>
      </c>
      <c r="DI103" s="553">
        <f t="shared" si="83"/>
        <v>0</v>
      </c>
      <c r="DJ103" s="553">
        <f t="shared" si="83"/>
        <v>0</v>
      </c>
      <c r="DK103" s="553">
        <f t="shared" si="83"/>
        <v>0</v>
      </c>
      <c r="DL103" s="553">
        <f t="shared" si="83"/>
        <v>0</v>
      </c>
      <c r="DM103" s="553">
        <f t="shared" si="83"/>
        <v>0</v>
      </c>
      <c r="DN103" s="553">
        <f t="shared" si="83"/>
        <v>0</v>
      </c>
      <c r="DO103" s="553">
        <f t="shared" si="83"/>
        <v>0</v>
      </c>
      <c r="DP103" s="553">
        <f t="shared" ref="DP103:DW103" si="84">SUMIF($C:$C,"61.6x",DP:DP)</f>
        <v>0</v>
      </c>
      <c r="DQ103" s="553">
        <f t="shared" si="84"/>
        <v>0</v>
      </c>
      <c r="DR103" s="553">
        <f t="shared" si="84"/>
        <v>0</v>
      </c>
      <c r="DS103" s="553">
        <f t="shared" si="84"/>
        <v>0</v>
      </c>
      <c r="DT103" s="553">
        <f t="shared" si="84"/>
        <v>0</v>
      </c>
      <c r="DU103" s="553">
        <f t="shared" si="84"/>
        <v>0</v>
      </c>
      <c r="DV103" s="553">
        <f t="shared" si="84"/>
        <v>0</v>
      </c>
      <c r="DW103" s="614">
        <f t="shared" si="84"/>
        <v>0</v>
      </c>
    </row>
    <row r="104" spans="2:127" x14ac:dyDescent="0.2">
      <c r="B104" s="624" t="s">
        <v>539</v>
      </c>
      <c r="C104" s="540" t="s">
        <v>540</v>
      </c>
      <c r="D104" s="539"/>
      <c r="E104" s="539"/>
      <c r="F104" s="539"/>
      <c r="G104" s="539"/>
      <c r="H104" s="539"/>
      <c r="I104" s="539"/>
      <c r="J104" s="539"/>
      <c r="K104" s="539"/>
      <c r="L104" s="539"/>
      <c r="M104" s="539"/>
      <c r="N104" s="539"/>
      <c r="O104" s="539"/>
      <c r="P104" s="539"/>
      <c r="Q104" s="539"/>
      <c r="R104" s="541"/>
      <c r="S104" s="613"/>
      <c r="T104" s="541"/>
      <c r="U104" s="613"/>
      <c r="V104" s="539"/>
      <c r="W104" s="539"/>
      <c r="X104" s="537">
        <f t="shared" ref="X104:BC104" si="85">SUMIF($C:$C,"61.7x",X:X)</f>
        <v>0</v>
      </c>
      <c r="Y104" s="537">
        <f t="shared" si="85"/>
        <v>0</v>
      </c>
      <c r="Z104" s="537">
        <f t="shared" si="85"/>
        <v>0</v>
      </c>
      <c r="AA104" s="537">
        <f t="shared" si="85"/>
        <v>0</v>
      </c>
      <c r="AB104" s="537">
        <f t="shared" si="85"/>
        <v>0</v>
      </c>
      <c r="AC104" s="537">
        <f t="shared" si="85"/>
        <v>0</v>
      </c>
      <c r="AD104" s="537">
        <f t="shared" si="85"/>
        <v>0</v>
      </c>
      <c r="AE104" s="537">
        <f t="shared" si="85"/>
        <v>0</v>
      </c>
      <c r="AF104" s="537">
        <f t="shared" si="85"/>
        <v>0</v>
      </c>
      <c r="AG104" s="537">
        <f t="shared" si="85"/>
        <v>0</v>
      </c>
      <c r="AH104" s="537">
        <f t="shared" si="85"/>
        <v>0</v>
      </c>
      <c r="AI104" s="537">
        <f t="shared" si="85"/>
        <v>0</v>
      </c>
      <c r="AJ104" s="537">
        <f t="shared" si="85"/>
        <v>0</v>
      </c>
      <c r="AK104" s="537">
        <f t="shared" si="85"/>
        <v>0</v>
      </c>
      <c r="AL104" s="537">
        <f t="shared" si="85"/>
        <v>0</v>
      </c>
      <c r="AM104" s="537">
        <f t="shared" si="85"/>
        <v>0</v>
      </c>
      <c r="AN104" s="537">
        <f t="shared" si="85"/>
        <v>0</v>
      </c>
      <c r="AO104" s="537">
        <f t="shared" si="85"/>
        <v>0</v>
      </c>
      <c r="AP104" s="537">
        <f t="shared" si="85"/>
        <v>0</v>
      </c>
      <c r="AQ104" s="537">
        <f t="shared" si="85"/>
        <v>0</v>
      </c>
      <c r="AR104" s="537">
        <f t="shared" si="85"/>
        <v>0</v>
      </c>
      <c r="AS104" s="537">
        <f t="shared" si="85"/>
        <v>0</v>
      </c>
      <c r="AT104" s="537">
        <f t="shared" si="85"/>
        <v>0</v>
      </c>
      <c r="AU104" s="537">
        <f t="shared" si="85"/>
        <v>0</v>
      </c>
      <c r="AV104" s="537">
        <f t="shared" si="85"/>
        <v>0</v>
      </c>
      <c r="AW104" s="537">
        <f t="shared" si="85"/>
        <v>0</v>
      </c>
      <c r="AX104" s="537">
        <f t="shared" si="85"/>
        <v>0</v>
      </c>
      <c r="AY104" s="537">
        <f t="shared" si="85"/>
        <v>0</v>
      </c>
      <c r="AZ104" s="537">
        <f t="shared" si="85"/>
        <v>0</v>
      </c>
      <c r="BA104" s="537">
        <f t="shared" si="85"/>
        <v>0</v>
      </c>
      <c r="BB104" s="537">
        <f t="shared" si="85"/>
        <v>0</v>
      </c>
      <c r="BC104" s="537">
        <f t="shared" si="85"/>
        <v>0</v>
      </c>
      <c r="BD104" s="537">
        <f t="shared" ref="BD104:CI104" si="86">SUMIF($C:$C,"61.7x",BD:BD)</f>
        <v>0</v>
      </c>
      <c r="BE104" s="537">
        <f t="shared" si="86"/>
        <v>0</v>
      </c>
      <c r="BF104" s="537">
        <f t="shared" si="86"/>
        <v>0</v>
      </c>
      <c r="BG104" s="537">
        <f t="shared" si="86"/>
        <v>0</v>
      </c>
      <c r="BH104" s="537">
        <f t="shared" si="86"/>
        <v>0</v>
      </c>
      <c r="BI104" s="537">
        <f t="shared" si="86"/>
        <v>0</v>
      </c>
      <c r="BJ104" s="537">
        <f t="shared" si="86"/>
        <v>0</v>
      </c>
      <c r="BK104" s="537">
        <f t="shared" si="86"/>
        <v>0</v>
      </c>
      <c r="BL104" s="537">
        <f t="shared" si="86"/>
        <v>0</v>
      </c>
      <c r="BM104" s="537">
        <f t="shared" si="86"/>
        <v>0</v>
      </c>
      <c r="BN104" s="537">
        <f t="shared" si="86"/>
        <v>0</v>
      </c>
      <c r="BO104" s="537">
        <f t="shared" si="86"/>
        <v>0</v>
      </c>
      <c r="BP104" s="537">
        <f t="shared" si="86"/>
        <v>0</v>
      </c>
      <c r="BQ104" s="537">
        <f t="shared" si="86"/>
        <v>0</v>
      </c>
      <c r="BR104" s="537">
        <f t="shared" si="86"/>
        <v>0</v>
      </c>
      <c r="BS104" s="537">
        <f t="shared" si="86"/>
        <v>0</v>
      </c>
      <c r="BT104" s="537">
        <f t="shared" si="86"/>
        <v>0</v>
      </c>
      <c r="BU104" s="537">
        <f t="shared" si="86"/>
        <v>0</v>
      </c>
      <c r="BV104" s="537">
        <f t="shared" si="86"/>
        <v>0</v>
      </c>
      <c r="BW104" s="537">
        <f t="shared" si="86"/>
        <v>0</v>
      </c>
      <c r="BX104" s="537">
        <f t="shared" si="86"/>
        <v>0</v>
      </c>
      <c r="BY104" s="537">
        <f t="shared" si="86"/>
        <v>0</v>
      </c>
      <c r="BZ104" s="537">
        <f t="shared" si="86"/>
        <v>0</v>
      </c>
      <c r="CA104" s="537">
        <f t="shared" si="86"/>
        <v>0</v>
      </c>
      <c r="CB104" s="537">
        <f t="shared" si="86"/>
        <v>0</v>
      </c>
      <c r="CC104" s="537">
        <f t="shared" si="86"/>
        <v>0</v>
      </c>
      <c r="CD104" s="537">
        <f t="shared" si="86"/>
        <v>0</v>
      </c>
      <c r="CE104" s="537">
        <f t="shared" si="86"/>
        <v>0</v>
      </c>
      <c r="CF104" s="537">
        <f t="shared" si="86"/>
        <v>0</v>
      </c>
      <c r="CG104" s="537">
        <f t="shared" si="86"/>
        <v>0</v>
      </c>
      <c r="CH104" s="537">
        <f t="shared" si="86"/>
        <v>0</v>
      </c>
      <c r="CI104" s="537">
        <f t="shared" si="86"/>
        <v>0</v>
      </c>
      <c r="CJ104" s="537">
        <f t="shared" ref="CJ104:DO104" si="87">SUMIF($C:$C,"61.7x",CJ:CJ)</f>
        <v>0</v>
      </c>
      <c r="CK104" s="537">
        <f t="shared" si="87"/>
        <v>0</v>
      </c>
      <c r="CL104" s="537">
        <f t="shared" si="87"/>
        <v>0</v>
      </c>
      <c r="CM104" s="537">
        <f t="shared" si="87"/>
        <v>0</v>
      </c>
      <c r="CN104" s="537">
        <f t="shared" si="87"/>
        <v>0</v>
      </c>
      <c r="CO104" s="537">
        <f t="shared" si="87"/>
        <v>0</v>
      </c>
      <c r="CP104" s="537">
        <f t="shared" si="87"/>
        <v>0</v>
      </c>
      <c r="CQ104" s="537">
        <f t="shared" si="87"/>
        <v>0</v>
      </c>
      <c r="CR104" s="537">
        <f t="shared" si="87"/>
        <v>0</v>
      </c>
      <c r="CS104" s="537">
        <f t="shared" si="87"/>
        <v>0</v>
      </c>
      <c r="CT104" s="537">
        <f t="shared" si="87"/>
        <v>0</v>
      </c>
      <c r="CU104" s="537">
        <f t="shared" si="87"/>
        <v>0</v>
      </c>
      <c r="CV104" s="537">
        <f t="shared" si="87"/>
        <v>0</v>
      </c>
      <c r="CW104" s="537">
        <f t="shared" si="87"/>
        <v>0</v>
      </c>
      <c r="CX104" s="537">
        <f t="shared" si="87"/>
        <v>0</v>
      </c>
      <c r="CY104" s="552">
        <f t="shared" si="87"/>
        <v>0</v>
      </c>
      <c r="CZ104" s="553">
        <f t="shared" si="87"/>
        <v>0</v>
      </c>
      <c r="DA104" s="553">
        <f t="shared" si="87"/>
        <v>0</v>
      </c>
      <c r="DB104" s="553">
        <f t="shared" si="87"/>
        <v>0</v>
      </c>
      <c r="DC104" s="553">
        <f t="shared" si="87"/>
        <v>0</v>
      </c>
      <c r="DD104" s="553">
        <f t="shared" si="87"/>
        <v>0</v>
      </c>
      <c r="DE104" s="553">
        <f t="shared" si="87"/>
        <v>0</v>
      </c>
      <c r="DF104" s="553">
        <f t="shared" si="87"/>
        <v>0</v>
      </c>
      <c r="DG104" s="553">
        <f t="shared" si="87"/>
        <v>0</v>
      </c>
      <c r="DH104" s="553">
        <f t="shared" si="87"/>
        <v>0</v>
      </c>
      <c r="DI104" s="553">
        <f t="shared" si="87"/>
        <v>0</v>
      </c>
      <c r="DJ104" s="553">
        <f t="shared" si="87"/>
        <v>0</v>
      </c>
      <c r="DK104" s="553">
        <f t="shared" si="87"/>
        <v>0</v>
      </c>
      <c r="DL104" s="553">
        <f t="shared" si="87"/>
        <v>0</v>
      </c>
      <c r="DM104" s="553">
        <f t="shared" si="87"/>
        <v>0</v>
      </c>
      <c r="DN104" s="553">
        <f t="shared" si="87"/>
        <v>0</v>
      </c>
      <c r="DO104" s="553">
        <f t="shared" si="87"/>
        <v>0</v>
      </c>
      <c r="DP104" s="553">
        <f t="shared" ref="DP104:DW104" si="88">SUMIF($C:$C,"61.7x",DP:DP)</f>
        <v>0</v>
      </c>
      <c r="DQ104" s="553">
        <f t="shared" si="88"/>
        <v>0</v>
      </c>
      <c r="DR104" s="553">
        <f t="shared" si="88"/>
        <v>0</v>
      </c>
      <c r="DS104" s="553">
        <f t="shared" si="88"/>
        <v>0</v>
      </c>
      <c r="DT104" s="553">
        <f t="shared" si="88"/>
        <v>0</v>
      </c>
      <c r="DU104" s="553">
        <f t="shared" si="88"/>
        <v>0</v>
      </c>
      <c r="DV104" s="553">
        <f t="shared" si="88"/>
        <v>0</v>
      </c>
      <c r="DW104" s="614">
        <f t="shared" si="88"/>
        <v>0</v>
      </c>
    </row>
    <row r="105" spans="2:127" x14ac:dyDescent="0.2">
      <c r="B105" s="624" t="s">
        <v>541</v>
      </c>
      <c r="C105" s="540" t="s">
        <v>542</v>
      </c>
      <c r="D105" s="539"/>
      <c r="E105" s="539"/>
      <c r="F105" s="539"/>
      <c r="G105" s="539"/>
      <c r="H105" s="539"/>
      <c r="I105" s="539"/>
      <c r="J105" s="539"/>
      <c r="K105" s="539"/>
      <c r="L105" s="539"/>
      <c r="M105" s="539"/>
      <c r="N105" s="539"/>
      <c r="O105" s="539"/>
      <c r="P105" s="539"/>
      <c r="Q105" s="539"/>
      <c r="R105" s="541"/>
      <c r="S105" s="613"/>
      <c r="T105" s="541"/>
      <c r="U105" s="613"/>
      <c r="V105" s="539"/>
      <c r="W105" s="539"/>
      <c r="X105" s="537">
        <f t="shared" ref="X105:BC105" si="89">SUMIF($C:$C,"61.8x",X:X)</f>
        <v>0</v>
      </c>
      <c r="Y105" s="537">
        <f t="shared" si="89"/>
        <v>0</v>
      </c>
      <c r="Z105" s="537">
        <f t="shared" si="89"/>
        <v>0</v>
      </c>
      <c r="AA105" s="537">
        <f t="shared" si="89"/>
        <v>0</v>
      </c>
      <c r="AB105" s="537">
        <f t="shared" si="89"/>
        <v>0</v>
      </c>
      <c r="AC105" s="537">
        <f t="shared" si="89"/>
        <v>0</v>
      </c>
      <c r="AD105" s="537">
        <f t="shared" si="89"/>
        <v>0</v>
      </c>
      <c r="AE105" s="537">
        <f t="shared" si="89"/>
        <v>0</v>
      </c>
      <c r="AF105" s="537">
        <f t="shared" si="89"/>
        <v>0</v>
      </c>
      <c r="AG105" s="537">
        <f t="shared" si="89"/>
        <v>0</v>
      </c>
      <c r="AH105" s="537">
        <f t="shared" si="89"/>
        <v>0</v>
      </c>
      <c r="AI105" s="537">
        <f t="shared" si="89"/>
        <v>0</v>
      </c>
      <c r="AJ105" s="537">
        <f t="shared" si="89"/>
        <v>0</v>
      </c>
      <c r="AK105" s="537">
        <f t="shared" si="89"/>
        <v>0</v>
      </c>
      <c r="AL105" s="537">
        <f t="shared" si="89"/>
        <v>0</v>
      </c>
      <c r="AM105" s="537">
        <f t="shared" si="89"/>
        <v>0</v>
      </c>
      <c r="AN105" s="537">
        <f t="shared" si="89"/>
        <v>0</v>
      </c>
      <c r="AO105" s="537">
        <f t="shared" si="89"/>
        <v>0</v>
      </c>
      <c r="AP105" s="537">
        <f t="shared" si="89"/>
        <v>0</v>
      </c>
      <c r="AQ105" s="537">
        <f t="shared" si="89"/>
        <v>0</v>
      </c>
      <c r="AR105" s="537">
        <f t="shared" si="89"/>
        <v>0</v>
      </c>
      <c r="AS105" s="537">
        <f t="shared" si="89"/>
        <v>0</v>
      </c>
      <c r="AT105" s="537">
        <f t="shared" si="89"/>
        <v>0</v>
      </c>
      <c r="AU105" s="537">
        <f t="shared" si="89"/>
        <v>0</v>
      </c>
      <c r="AV105" s="537">
        <f t="shared" si="89"/>
        <v>0</v>
      </c>
      <c r="AW105" s="537">
        <f t="shared" si="89"/>
        <v>0</v>
      </c>
      <c r="AX105" s="537">
        <f t="shared" si="89"/>
        <v>0</v>
      </c>
      <c r="AY105" s="537">
        <f t="shared" si="89"/>
        <v>0</v>
      </c>
      <c r="AZ105" s="537">
        <f t="shared" si="89"/>
        <v>0</v>
      </c>
      <c r="BA105" s="537">
        <f t="shared" si="89"/>
        <v>0</v>
      </c>
      <c r="BB105" s="537">
        <f t="shared" si="89"/>
        <v>0</v>
      </c>
      <c r="BC105" s="537">
        <f t="shared" si="89"/>
        <v>0</v>
      </c>
      <c r="BD105" s="537">
        <f t="shared" ref="BD105:CI105" si="90">SUMIF($C:$C,"61.8x",BD:BD)</f>
        <v>0</v>
      </c>
      <c r="BE105" s="537">
        <f t="shared" si="90"/>
        <v>0</v>
      </c>
      <c r="BF105" s="537">
        <f t="shared" si="90"/>
        <v>0</v>
      </c>
      <c r="BG105" s="537">
        <f t="shared" si="90"/>
        <v>0</v>
      </c>
      <c r="BH105" s="537">
        <f t="shared" si="90"/>
        <v>0</v>
      </c>
      <c r="BI105" s="537">
        <f t="shared" si="90"/>
        <v>0</v>
      </c>
      <c r="BJ105" s="537">
        <f t="shared" si="90"/>
        <v>0</v>
      </c>
      <c r="BK105" s="537">
        <f t="shared" si="90"/>
        <v>0</v>
      </c>
      <c r="BL105" s="537">
        <f t="shared" si="90"/>
        <v>0</v>
      </c>
      <c r="BM105" s="537">
        <f t="shared" si="90"/>
        <v>0</v>
      </c>
      <c r="BN105" s="537">
        <f t="shared" si="90"/>
        <v>0</v>
      </c>
      <c r="BO105" s="537">
        <f t="shared" si="90"/>
        <v>0</v>
      </c>
      <c r="BP105" s="537">
        <f t="shared" si="90"/>
        <v>0</v>
      </c>
      <c r="BQ105" s="537">
        <f t="shared" si="90"/>
        <v>0</v>
      </c>
      <c r="BR105" s="537">
        <f t="shared" si="90"/>
        <v>0</v>
      </c>
      <c r="BS105" s="537">
        <f t="shared" si="90"/>
        <v>0</v>
      </c>
      <c r="BT105" s="537">
        <f t="shared" si="90"/>
        <v>0</v>
      </c>
      <c r="BU105" s="537">
        <f t="shared" si="90"/>
        <v>0</v>
      </c>
      <c r="BV105" s="537">
        <f t="shared" si="90"/>
        <v>0</v>
      </c>
      <c r="BW105" s="537">
        <f t="shared" si="90"/>
        <v>0</v>
      </c>
      <c r="BX105" s="537">
        <f t="shared" si="90"/>
        <v>0</v>
      </c>
      <c r="BY105" s="537">
        <f t="shared" si="90"/>
        <v>0</v>
      </c>
      <c r="BZ105" s="537">
        <f t="shared" si="90"/>
        <v>0</v>
      </c>
      <c r="CA105" s="537">
        <f t="shared" si="90"/>
        <v>0</v>
      </c>
      <c r="CB105" s="537">
        <f t="shared" si="90"/>
        <v>0</v>
      </c>
      <c r="CC105" s="537">
        <f t="shared" si="90"/>
        <v>0</v>
      </c>
      <c r="CD105" s="537">
        <f t="shared" si="90"/>
        <v>0</v>
      </c>
      <c r="CE105" s="537">
        <f t="shared" si="90"/>
        <v>0</v>
      </c>
      <c r="CF105" s="537">
        <f t="shared" si="90"/>
        <v>0</v>
      </c>
      <c r="CG105" s="537">
        <f t="shared" si="90"/>
        <v>0</v>
      </c>
      <c r="CH105" s="537">
        <f t="shared" si="90"/>
        <v>0</v>
      </c>
      <c r="CI105" s="537">
        <f t="shared" si="90"/>
        <v>0</v>
      </c>
      <c r="CJ105" s="537">
        <f t="shared" ref="CJ105:DO105" si="91">SUMIF($C:$C,"61.8x",CJ:CJ)</f>
        <v>0</v>
      </c>
      <c r="CK105" s="537">
        <f t="shared" si="91"/>
        <v>0</v>
      </c>
      <c r="CL105" s="537">
        <f t="shared" si="91"/>
        <v>0</v>
      </c>
      <c r="CM105" s="537">
        <f t="shared" si="91"/>
        <v>0</v>
      </c>
      <c r="CN105" s="537">
        <f t="shared" si="91"/>
        <v>0</v>
      </c>
      <c r="CO105" s="537">
        <f t="shared" si="91"/>
        <v>0</v>
      </c>
      <c r="CP105" s="537">
        <f t="shared" si="91"/>
        <v>0</v>
      </c>
      <c r="CQ105" s="537">
        <f t="shared" si="91"/>
        <v>0</v>
      </c>
      <c r="CR105" s="537">
        <f t="shared" si="91"/>
        <v>0</v>
      </c>
      <c r="CS105" s="537">
        <f t="shared" si="91"/>
        <v>0</v>
      </c>
      <c r="CT105" s="537">
        <f t="shared" si="91"/>
        <v>0</v>
      </c>
      <c r="CU105" s="537">
        <f t="shared" si="91"/>
        <v>0</v>
      </c>
      <c r="CV105" s="537">
        <f t="shared" si="91"/>
        <v>0</v>
      </c>
      <c r="CW105" s="537">
        <f t="shared" si="91"/>
        <v>0</v>
      </c>
      <c r="CX105" s="537">
        <f t="shared" si="91"/>
        <v>0</v>
      </c>
      <c r="CY105" s="552">
        <f t="shared" si="91"/>
        <v>0</v>
      </c>
      <c r="CZ105" s="553">
        <f t="shared" si="91"/>
        <v>0</v>
      </c>
      <c r="DA105" s="553">
        <f t="shared" si="91"/>
        <v>0</v>
      </c>
      <c r="DB105" s="553">
        <f t="shared" si="91"/>
        <v>0</v>
      </c>
      <c r="DC105" s="553">
        <f t="shared" si="91"/>
        <v>0</v>
      </c>
      <c r="DD105" s="553">
        <f t="shared" si="91"/>
        <v>0</v>
      </c>
      <c r="DE105" s="553">
        <f t="shared" si="91"/>
        <v>0</v>
      </c>
      <c r="DF105" s="553">
        <f t="shared" si="91"/>
        <v>0</v>
      </c>
      <c r="DG105" s="553">
        <f t="shared" si="91"/>
        <v>0</v>
      </c>
      <c r="DH105" s="553">
        <f t="shared" si="91"/>
        <v>0</v>
      </c>
      <c r="DI105" s="553">
        <f t="shared" si="91"/>
        <v>0</v>
      </c>
      <c r="DJ105" s="553">
        <f t="shared" si="91"/>
        <v>0</v>
      </c>
      <c r="DK105" s="553">
        <f t="shared" si="91"/>
        <v>0</v>
      </c>
      <c r="DL105" s="553">
        <f t="shared" si="91"/>
        <v>0</v>
      </c>
      <c r="DM105" s="553">
        <f t="shared" si="91"/>
        <v>0</v>
      </c>
      <c r="DN105" s="553">
        <f t="shared" si="91"/>
        <v>0</v>
      </c>
      <c r="DO105" s="553">
        <f t="shared" si="91"/>
        <v>0</v>
      </c>
      <c r="DP105" s="553">
        <f t="shared" ref="DP105:DW105" si="92">SUMIF($C:$C,"61.8x",DP:DP)</f>
        <v>0</v>
      </c>
      <c r="DQ105" s="553">
        <f t="shared" si="92"/>
        <v>0</v>
      </c>
      <c r="DR105" s="553">
        <f t="shared" si="92"/>
        <v>0</v>
      </c>
      <c r="DS105" s="553">
        <f t="shared" si="92"/>
        <v>0</v>
      </c>
      <c r="DT105" s="553">
        <f t="shared" si="92"/>
        <v>0</v>
      </c>
      <c r="DU105" s="553">
        <f t="shared" si="92"/>
        <v>0</v>
      </c>
      <c r="DV105" s="553">
        <f t="shared" si="92"/>
        <v>0</v>
      </c>
      <c r="DW105" s="614">
        <f t="shared" si="92"/>
        <v>0</v>
      </c>
    </row>
    <row r="106" spans="2:127" x14ac:dyDescent="0.2">
      <c r="B106" s="624" t="s">
        <v>543</v>
      </c>
      <c r="C106" s="540" t="s">
        <v>544</v>
      </c>
      <c r="D106" s="539"/>
      <c r="E106" s="539"/>
      <c r="F106" s="539"/>
      <c r="G106" s="539"/>
      <c r="H106" s="539"/>
      <c r="I106" s="539"/>
      <c r="J106" s="539"/>
      <c r="K106" s="539"/>
      <c r="L106" s="539"/>
      <c r="M106" s="539"/>
      <c r="N106" s="539"/>
      <c r="O106" s="539"/>
      <c r="P106" s="539"/>
      <c r="Q106" s="539"/>
      <c r="R106" s="541"/>
      <c r="S106" s="613"/>
      <c r="T106" s="541"/>
      <c r="U106" s="613"/>
      <c r="V106" s="539"/>
      <c r="W106" s="539"/>
      <c r="X106" s="537">
        <f t="shared" ref="X106:BC106" si="93">SUMIF($C:$C,"61.9x",X:X)</f>
        <v>0</v>
      </c>
      <c r="Y106" s="537">
        <f t="shared" si="93"/>
        <v>0</v>
      </c>
      <c r="Z106" s="537">
        <f t="shared" si="93"/>
        <v>0</v>
      </c>
      <c r="AA106" s="537">
        <f t="shared" si="93"/>
        <v>0</v>
      </c>
      <c r="AB106" s="537">
        <f t="shared" si="93"/>
        <v>0</v>
      </c>
      <c r="AC106" s="537">
        <f t="shared" si="93"/>
        <v>0</v>
      </c>
      <c r="AD106" s="537">
        <f t="shared" si="93"/>
        <v>0</v>
      </c>
      <c r="AE106" s="537">
        <f t="shared" si="93"/>
        <v>0</v>
      </c>
      <c r="AF106" s="537">
        <f t="shared" si="93"/>
        <v>0</v>
      </c>
      <c r="AG106" s="537">
        <f t="shared" si="93"/>
        <v>0</v>
      </c>
      <c r="AH106" s="537">
        <f t="shared" si="93"/>
        <v>0</v>
      </c>
      <c r="AI106" s="537">
        <f t="shared" si="93"/>
        <v>0</v>
      </c>
      <c r="AJ106" s="537">
        <f t="shared" si="93"/>
        <v>0</v>
      </c>
      <c r="AK106" s="537">
        <f t="shared" si="93"/>
        <v>0</v>
      </c>
      <c r="AL106" s="537">
        <f t="shared" si="93"/>
        <v>0</v>
      </c>
      <c r="AM106" s="537">
        <f t="shared" si="93"/>
        <v>0</v>
      </c>
      <c r="AN106" s="537">
        <f t="shared" si="93"/>
        <v>0</v>
      </c>
      <c r="AO106" s="537">
        <f t="shared" si="93"/>
        <v>0</v>
      </c>
      <c r="AP106" s="537">
        <f t="shared" si="93"/>
        <v>0</v>
      </c>
      <c r="AQ106" s="537">
        <f t="shared" si="93"/>
        <v>0</v>
      </c>
      <c r="AR106" s="537">
        <f t="shared" si="93"/>
        <v>0</v>
      </c>
      <c r="AS106" s="537">
        <f t="shared" si="93"/>
        <v>0</v>
      </c>
      <c r="AT106" s="537">
        <f t="shared" si="93"/>
        <v>0</v>
      </c>
      <c r="AU106" s="537">
        <f t="shared" si="93"/>
        <v>0</v>
      </c>
      <c r="AV106" s="537">
        <f t="shared" si="93"/>
        <v>0</v>
      </c>
      <c r="AW106" s="537">
        <f t="shared" si="93"/>
        <v>0</v>
      </c>
      <c r="AX106" s="537">
        <f t="shared" si="93"/>
        <v>0</v>
      </c>
      <c r="AY106" s="537">
        <f t="shared" si="93"/>
        <v>0</v>
      </c>
      <c r="AZ106" s="537">
        <f t="shared" si="93"/>
        <v>0</v>
      </c>
      <c r="BA106" s="537">
        <f t="shared" si="93"/>
        <v>0</v>
      </c>
      <c r="BB106" s="537">
        <f t="shared" si="93"/>
        <v>0</v>
      </c>
      <c r="BC106" s="537">
        <f t="shared" si="93"/>
        <v>0</v>
      </c>
      <c r="BD106" s="537">
        <f t="shared" ref="BD106:CI106" si="94">SUMIF($C:$C,"61.9x",BD:BD)</f>
        <v>0</v>
      </c>
      <c r="BE106" s="537">
        <f t="shared" si="94"/>
        <v>0</v>
      </c>
      <c r="BF106" s="537">
        <f t="shared" si="94"/>
        <v>0</v>
      </c>
      <c r="BG106" s="537">
        <f t="shared" si="94"/>
        <v>0</v>
      </c>
      <c r="BH106" s="537">
        <f t="shared" si="94"/>
        <v>0</v>
      </c>
      <c r="BI106" s="537">
        <f t="shared" si="94"/>
        <v>0</v>
      </c>
      <c r="BJ106" s="537">
        <f t="shared" si="94"/>
        <v>0</v>
      </c>
      <c r="BK106" s="537">
        <f t="shared" si="94"/>
        <v>0</v>
      </c>
      <c r="BL106" s="537">
        <f t="shared" si="94"/>
        <v>0</v>
      </c>
      <c r="BM106" s="537">
        <f t="shared" si="94"/>
        <v>0</v>
      </c>
      <c r="BN106" s="537">
        <f t="shared" si="94"/>
        <v>0</v>
      </c>
      <c r="BO106" s="537">
        <f t="shared" si="94"/>
        <v>0</v>
      </c>
      <c r="BP106" s="537">
        <f t="shared" si="94"/>
        <v>0</v>
      </c>
      <c r="BQ106" s="537">
        <f t="shared" si="94"/>
        <v>0</v>
      </c>
      <c r="BR106" s="537">
        <f t="shared" si="94"/>
        <v>0</v>
      </c>
      <c r="BS106" s="537">
        <f t="shared" si="94"/>
        <v>0</v>
      </c>
      <c r="BT106" s="537">
        <f t="shared" si="94"/>
        <v>0</v>
      </c>
      <c r="BU106" s="537">
        <f t="shared" si="94"/>
        <v>0</v>
      </c>
      <c r="BV106" s="537">
        <f t="shared" si="94"/>
        <v>0</v>
      </c>
      <c r="BW106" s="537">
        <f t="shared" si="94"/>
        <v>0</v>
      </c>
      <c r="BX106" s="537">
        <f t="shared" si="94"/>
        <v>0</v>
      </c>
      <c r="BY106" s="537">
        <f t="shared" si="94"/>
        <v>0</v>
      </c>
      <c r="BZ106" s="537">
        <f t="shared" si="94"/>
        <v>0</v>
      </c>
      <c r="CA106" s="537">
        <f t="shared" si="94"/>
        <v>0</v>
      </c>
      <c r="CB106" s="537">
        <f t="shared" si="94"/>
        <v>0</v>
      </c>
      <c r="CC106" s="537">
        <f t="shared" si="94"/>
        <v>0</v>
      </c>
      <c r="CD106" s="537">
        <f t="shared" si="94"/>
        <v>0</v>
      </c>
      <c r="CE106" s="537">
        <f t="shared" si="94"/>
        <v>0</v>
      </c>
      <c r="CF106" s="537">
        <f t="shared" si="94"/>
        <v>0</v>
      </c>
      <c r="CG106" s="537">
        <f t="shared" si="94"/>
        <v>0</v>
      </c>
      <c r="CH106" s="537">
        <f t="shared" si="94"/>
        <v>0</v>
      </c>
      <c r="CI106" s="537">
        <f t="shared" si="94"/>
        <v>0</v>
      </c>
      <c r="CJ106" s="537">
        <f t="shared" ref="CJ106:DO106" si="95">SUMIF($C:$C,"61.9x",CJ:CJ)</f>
        <v>0</v>
      </c>
      <c r="CK106" s="537">
        <f t="shared" si="95"/>
        <v>0</v>
      </c>
      <c r="CL106" s="537">
        <f t="shared" si="95"/>
        <v>0</v>
      </c>
      <c r="CM106" s="537">
        <f t="shared" si="95"/>
        <v>0</v>
      </c>
      <c r="CN106" s="537">
        <f t="shared" si="95"/>
        <v>0</v>
      </c>
      <c r="CO106" s="537">
        <f t="shared" si="95"/>
        <v>0</v>
      </c>
      <c r="CP106" s="537">
        <f t="shared" si="95"/>
        <v>0</v>
      </c>
      <c r="CQ106" s="537">
        <f t="shared" si="95"/>
        <v>0</v>
      </c>
      <c r="CR106" s="537">
        <f t="shared" si="95"/>
        <v>0</v>
      </c>
      <c r="CS106" s="537">
        <f t="shared" si="95"/>
        <v>0</v>
      </c>
      <c r="CT106" s="537">
        <f t="shared" si="95"/>
        <v>0</v>
      </c>
      <c r="CU106" s="537">
        <f t="shared" si="95"/>
        <v>0</v>
      </c>
      <c r="CV106" s="537">
        <f t="shared" si="95"/>
        <v>0</v>
      </c>
      <c r="CW106" s="537">
        <f t="shared" si="95"/>
        <v>0</v>
      </c>
      <c r="CX106" s="537">
        <f t="shared" si="95"/>
        <v>0</v>
      </c>
      <c r="CY106" s="552">
        <f t="shared" si="95"/>
        <v>0</v>
      </c>
      <c r="CZ106" s="553">
        <f t="shared" si="95"/>
        <v>0</v>
      </c>
      <c r="DA106" s="553">
        <f t="shared" si="95"/>
        <v>0</v>
      </c>
      <c r="DB106" s="553">
        <f t="shared" si="95"/>
        <v>0</v>
      </c>
      <c r="DC106" s="553">
        <f t="shared" si="95"/>
        <v>0</v>
      </c>
      <c r="DD106" s="553">
        <f t="shared" si="95"/>
        <v>0</v>
      </c>
      <c r="DE106" s="553">
        <f t="shared" si="95"/>
        <v>0</v>
      </c>
      <c r="DF106" s="553">
        <f t="shared" si="95"/>
        <v>0</v>
      </c>
      <c r="DG106" s="553">
        <f t="shared" si="95"/>
        <v>0</v>
      </c>
      <c r="DH106" s="553">
        <f t="shared" si="95"/>
        <v>0</v>
      </c>
      <c r="DI106" s="553">
        <f t="shared" si="95"/>
        <v>0</v>
      </c>
      <c r="DJ106" s="553">
        <f t="shared" si="95"/>
        <v>0</v>
      </c>
      <c r="DK106" s="553">
        <f t="shared" si="95"/>
        <v>0</v>
      </c>
      <c r="DL106" s="553">
        <f t="shared" si="95"/>
        <v>0</v>
      </c>
      <c r="DM106" s="553">
        <f t="shared" si="95"/>
        <v>0</v>
      </c>
      <c r="DN106" s="553">
        <f t="shared" si="95"/>
        <v>0</v>
      </c>
      <c r="DO106" s="553">
        <f t="shared" si="95"/>
        <v>0</v>
      </c>
      <c r="DP106" s="553">
        <f t="shared" ref="DP106:DW106" si="96">SUMIF($C:$C,"61.9x",DP:DP)</f>
        <v>0</v>
      </c>
      <c r="DQ106" s="553">
        <f t="shared" si="96"/>
        <v>0</v>
      </c>
      <c r="DR106" s="553">
        <f t="shared" si="96"/>
        <v>0</v>
      </c>
      <c r="DS106" s="553">
        <f t="shared" si="96"/>
        <v>0</v>
      </c>
      <c r="DT106" s="553">
        <f t="shared" si="96"/>
        <v>0</v>
      </c>
      <c r="DU106" s="553">
        <f t="shared" si="96"/>
        <v>0</v>
      </c>
      <c r="DV106" s="553">
        <f t="shared" si="96"/>
        <v>0</v>
      </c>
      <c r="DW106" s="614">
        <f t="shared" si="96"/>
        <v>0</v>
      </c>
    </row>
    <row r="107" spans="2:127" ht="25.5" x14ac:dyDescent="0.2">
      <c r="B107" s="555" t="s">
        <v>488</v>
      </c>
      <c r="C107" s="556" t="s">
        <v>820</v>
      </c>
      <c r="D107" s="557" t="s">
        <v>834</v>
      </c>
      <c r="E107" s="558" t="s">
        <v>581</v>
      </c>
      <c r="F107" s="559" t="s">
        <v>757</v>
      </c>
      <c r="G107" s="560" t="s">
        <v>54</v>
      </c>
      <c r="H107" s="559" t="s">
        <v>490</v>
      </c>
      <c r="I107" s="561">
        <f>MAX(X107:AV107)</f>
        <v>3.1036157140844089</v>
      </c>
      <c r="J107" s="561">
        <f>SUMPRODUCT($X$2:$CY$2,$X107:$CY107)*365</f>
        <v>24424.322807446915</v>
      </c>
      <c r="K107" s="561">
        <f>SUMPRODUCT($X$2:$CY$2,$X108:$CY108)+SUMPRODUCT($X$2:$CY$2,$X109:$CY109)+SUMPRODUCT($X$2:$CY$2,$X110:$CY110)</f>
        <v>32540.736797393558</v>
      </c>
      <c r="L107" s="561">
        <f>SUMPRODUCT($X$2:$CY$2,$X111:$CY111) +SUMPRODUCT($X$2:$CY$2,$X112:$CY112)</f>
        <v>27932.60924250184</v>
      </c>
      <c r="M107" s="561">
        <f>SUMPRODUCT($X$2:$CY$2,$X113:$CY113)*-1</f>
        <v>-3181.6271304286624</v>
      </c>
      <c r="N107" s="561">
        <f>SUMPRODUCT($X$2:$CY$2,$X116:$CY116) +SUMPRODUCT($X$2:$CY$2,$X117:$CY117)</f>
        <v>441.8786031162312</v>
      </c>
      <c r="O107" s="561">
        <f>SUMPRODUCT($X$2:$CY$2,$X114:$CY114) +SUMPRODUCT($X$2:$CY$2,$X115:$CY115) +SUMPRODUCT($X$2:$CY$2,$X118:$CY118)</f>
        <v>19235.433158416829</v>
      </c>
      <c r="P107" s="561">
        <f>SUM(K107:O107)</f>
        <v>76969.030670999797</v>
      </c>
      <c r="Q107" s="561">
        <f>(SUM(K107:M107)*100000)/(J107*1000)</f>
        <v>234.56830046480809</v>
      </c>
      <c r="R107" s="562">
        <f>(P107*100000)/(J107*1000)</f>
        <v>315.13271126408517</v>
      </c>
      <c r="S107" s="618">
        <v>3</v>
      </c>
      <c r="T107" s="619">
        <v>3</v>
      </c>
      <c r="U107" s="565" t="s">
        <v>491</v>
      </c>
      <c r="V107" s="566" t="s">
        <v>124</v>
      </c>
      <c r="W107" s="567" t="s">
        <v>75</v>
      </c>
      <c r="X107" s="899">
        <v>0.11209117324143381</v>
      </c>
      <c r="Y107" s="899">
        <v>0.26496495717034207</v>
      </c>
      <c r="Z107" s="899">
        <v>0.43538817666309543</v>
      </c>
      <c r="AA107" s="899">
        <v>0.63585692459800414</v>
      </c>
      <c r="AB107" s="899">
        <v>0.87185672463677821</v>
      </c>
      <c r="AC107" s="899">
        <v>0.74607995979967634</v>
      </c>
      <c r="AD107" s="899">
        <v>1.0157627980615473</v>
      </c>
      <c r="AE107" s="899">
        <v>1.3619438573966967</v>
      </c>
      <c r="AF107" s="899">
        <v>1.6759857967550604</v>
      </c>
      <c r="AG107" s="899">
        <v>1.9983798046543098</v>
      </c>
      <c r="AH107" s="899">
        <v>2.6189855182129769</v>
      </c>
      <c r="AI107" s="899">
        <v>2.8846243021077305</v>
      </c>
      <c r="AJ107" s="899">
        <v>3.044632036172878</v>
      </c>
      <c r="AK107" s="900">
        <v>3.1036157140844089</v>
      </c>
      <c r="AL107" s="900">
        <v>3.0862192674109057</v>
      </c>
      <c r="AM107" s="900">
        <v>3.0744620886183922</v>
      </c>
      <c r="AN107" s="900">
        <v>3.063081139547239</v>
      </c>
      <c r="AO107" s="900">
        <v>3.0520652614799362</v>
      </c>
      <c r="AP107" s="900">
        <v>3.0414018915107865</v>
      </c>
      <c r="AQ107" s="900">
        <v>3.0311137914191288</v>
      </c>
      <c r="AR107" s="900">
        <v>3.0211557911639777</v>
      </c>
      <c r="AS107" s="900">
        <v>3.0115164469169913</v>
      </c>
      <c r="AT107" s="900">
        <v>3.0021855616859083</v>
      </c>
      <c r="AU107" s="900">
        <v>2.9931541454157946</v>
      </c>
      <c r="AV107" s="900">
        <v>2.9844457765048018</v>
      </c>
      <c r="AW107" s="900">
        <v>2.9844457765048018</v>
      </c>
      <c r="AX107" s="900">
        <v>2.9844457765048018</v>
      </c>
      <c r="AY107" s="900">
        <v>2.9844457765048018</v>
      </c>
      <c r="AZ107" s="900">
        <v>2.9844457765048018</v>
      </c>
      <c r="BA107" s="900">
        <v>2.9844457765048018</v>
      </c>
      <c r="BB107" s="900">
        <v>2.9844457765048018</v>
      </c>
      <c r="BC107" s="900">
        <v>2.9844457765048018</v>
      </c>
      <c r="BD107" s="900">
        <v>2.9844457765048018</v>
      </c>
      <c r="BE107" s="900">
        <v>2.9844457765048018</v>
      </c>
      <c r="BF107" s="900">
        <v>2.9844457765048018</v>
      </c>
      <c r="BG107" s="900">
        <v>2.9844457765048018</v>
      </c>
      <c r="BH107" s="900">
        <v>2.9844457765048018</v>
      </c>
      <c r="BI107" s="900">
        <v>2.9844457765048018</v>
      </c>
      <c r="BJ107" s="900">
        <v>2.9844457765048018</v>
      </c>
      <c r="BK107" s="900">
        <v>2.9844457765048018</v>
      </c>
      <c r="BL107" s="900">
        <v>2.9844457765048018</v>
      </c>
      <c r="BM107" s="900">
        <v>2.9844457765048018</v>
      </c>
      <c r="BN107" s="900">
        <v>2.9844457765048018</v>
      </c>
      <c r="BO107" s="900">
        <v>2.9844457765048018</v>
      </c>
      <c r="BP107" s="900">
        <v>2.9844457765048018</v>
      </c>
      <c r="BQ107" s="900">
        <v>2.9844457765048018</v>
      </c>
      <c r="BR107" s="900">
        <v>2.9844457765048018</v>
      </c>
      <c r="BS107" s="900">
        <v>2.9844457765048018</v>
      </c>
      <c r="BT107" s="900">
        <v>2.9844457765048018</v>
      </c>
      <c r="BU107" s="900">
        <v>2.9844457765048018</v>
      </c>
      <c r="BV107" s="900">
        <v>2.9844457765048018</v>
      </c>
      <c r="BW107" s="900">
        <v>2.9844457765048018</v>
      </c>
      <c r="BX107" s="900">
        <v>2.9844457765048018</v>
      </c>
      <c r="BY107" s="900">
        <v>2.9844457765048018</v>
      </c>
      <c r="BZ107" s="900">
        <v>2.9844457765048018</v>
      </c>
      <c r="CA107" s="900">
        <v>2.9844457765048018</v>
      </c>
      <c r="CB107" s="900">
        <v>2.9844457765048018</v>
      </c>
      <c r="CC107" s="900">
        <v>2.9844457765048018</v>
      </c>
      <c r="CD107" s="900">
        <v>2.9844457765048018</v>
      </c>
      <c r="CE107" s="901">
        <v>2.9844457765048018</v>
      </c>
      <c r="CF107" s="901">
        <v>2.9844457765048018</v>
      </c>
      <c r="CG107" s="901">
        <v>2.9844457765048018</v>
      </c>
      <c r="CH107" s="901">
        <v>2.9844457765048018</v>
      </c>
      <c r="CI107" s="901">
        <v>2.9844457765048018</v>
      </c>
      <c r="CJ107" s="901">
        <v>2.9844457765048018</v>
      </c>
      <c r="CK107" s="901">
        <v>2.9844457765048018</v>
      </c>
      <c r="CL107" s="901">
        <v>2.9844457765048018</v>
      </c>
      <c r="CM107" s="901">
        <v>2.9844457765048018</v>
      </c>
      <c r="CN107" s="901">
        <v>2.9844457765048018</v>
      </c>
      <c r="CO107" s="901">
        <v>2.9844457765048018</v>
      </c>
      <c r="CP107" s="901">
        <v>2.9844457765048018</v>
      </c>
      <c r="CQ107" s="901">
        <v>2.9844457765048018</v>
      </c>
      <c r="CR107" s="901">
        <v>2.9844457765048018</v>
      </c>
      <c r="CS107" s="901">
        <v>2.9844457765048018</v>
      </c>
      <c r="CT107" s="901">
        <v>2.9844457765048018</v>
      </c>
      <c r="CU107" s="901">
        <v>2.9844457765048018</v>
      </c>
      <c r="CV107" s="901">
        <v>2.9844457765048018</v>
      </c>
      <c r="CW107" s="901">
        <v>2.9844457765048018</v>
      </c>
      <c r="CX107" s="901">
        <v>2.9844457765048018</v>
      </c>
      <c r="CY107" s="902">
        <v>2.9844457765048018</v>
      </c>
      <c r="CZ107" s="570">
        <v>0</v>
      </c>
      <c r="DA107" s="571">
        <v>0</v>
      </c>
      <c r="DB107" s="571">
        <v>0</v>
      </c>
      <c r="DC107" s="571">
        <v>0</v>
      </c>
      <c r="DD107" s="571">
        <v>0</v>
      </c>
      <c r="DE107" s="571">
        <v>0</v>
      </c>
      <c r="DF107" s="571">
        <v>0</v>
      </c>
      <c r="DG107" s="571">
        <v>0</v>
      </c>
      <c r="DH107" s="571">
        <v>0</v>
      </c>
      <c r="DI107" s="571">
        <v>0</v>
      </c>
      <c r="DJ107" s="571">
        <v>0</v>
      </c>
      <c r="DK107" s="571">
        <v>0</v>
      </c>
      <c r="DL107" s="571">
        <v>0</v>
      </c>
      <c r="DM107" s="571">
        <v>0</v>
      </c>
      <c r="DN107" s="571">
        <v>0</v>
      </c>
      <c r="DO107" s="571">
        <v>0</v>
      </c>
      <c r="DP107" s="571">
        <v>0</v>
      </c>
      <c r="DQ107" s="571">
        <v>0</v>
      </c>
      <c r="DR107" s="571">
        <v>0</v>
      </c>
      <c r="DS107" s="571">
        <v>0</v>
      </c>
      <c r="DT107" s="571">
        <v>0</v>
      </c>
      <c r="DU107" s="571">
        <v>0</v>
      </c>
      <c r="DV107" s="571">
        <v>0</v>
      </c>
      <c r="DW107" s="572">
        <v>0</v>
      </c>
    </row>
    <row r="108" spans="2:127" x14ac:dyDescent="0.2">
      <c r="B108" s="573"/>
      <c r="C108" s="626" t="s">
        <v>821</v>
      </c>
      <c r="D108" s="575"/>
      <c r="E108" s="576"/>
      <c r="F108" s="576"/>
      <c r="G108" s="575"/>
      <c r="H108" s="576"/>
      <c r="I108" s="576"/>
      <c r="J108" s="576"/>
      <c r="K108" s="576"/>
      <c r="L108" s="576"/>
      <c r="M108" s="576"/>
      <c r="N108" s="576"/>
      <c r="O108" s="576"/>
      <c r="P108" s="576"/>
      <c r="Q108" s="576"/>
      <c r="R108" s="577"/>
      <c r="S108" s="576"/>
      <c r="T108" s="576"/>
      <c r="U108" s="578" t="s">
        <v>492</v>
      </c>
      <c r="V108" s="566" t="s">
        <v>124</v>
      </c>
      <c r="W108" s="567" t="s">
        <v>493</v>
      </c>
      <c r="X108" s="899">
        <v>456.05064998015058</v>
      </c>
      <c r="Y108" s="899">
        <v>629.57515661717309</v>
      </c>
      <c r="Z108" s="899">
        <v>636.6517665778324</v>
      </c>
      <c r="AA108" s="899">
        <v>646.00025908057341</v>
      </c>
      <c r="AB108" s="899">
        <v>1008.2385836317967</v>
      </c>
      <c r="AC108" s="899">
        <v>2426.7119119891781</v>
      </c>
      <c r="AD108" s="899">
        <v>1954.7484747666815</v>
      </c>
      <c r="AE108" s="899">
        <v>2216.6715399242134</v>
      </c>
      <c r="AF108" s="899">
        <v>2370.8476318450121</v>
      </c>
      <c r="AG108" s="899">
        <v>2622.4959845470676</v>
      </c>
      <c r="AH108" s="899">
        <v>3396.6618409856505</v>
      </c>
      <c r="AI108" s="899">
        <v>1972.977764533714</v>
      </c>
      <c r="AJ108" s="899">
        <v>1322.9127119991301</v>
      </c>
      <c r="AK108" s="900">
        <v>950.28255965860444</v>
      </c>
      <c r="AL108" s="900">
        <v>0</v>
      </c>
      <c r="AM108" s="900">
        <v>118.92377389862916</v>
      </c>
      <c r="AN108" s="900">
        <v>164.17354866393347</v>
      </c>
      <c r="AO108" s="900">
        <v>166.0189076453687</v>
      </c>
      <c r="AP108" s="900">
        <v>168.45670267698944</v>
      </c>
      <c r="AQ108" s="900">
        <v>262.91715045449592</v>
      </c>
      <c r="AR108" s="900">
        <v>879.4674330944199</v>
      </c>
      <c r="AS108" s="900">
        <v>850.24548569888043</v>
      </c>
      <c r="AT108" s="900">
        <v>922.37425638702314</v>
      </c>
      <c r="AU108" s="900">
        <v>967.63473602788724</v>
      </c>
      <c r="AV108" s="900">
        <v>1229.1747369726811</v>
      </c>
      <c r="AW108" s="900">
        <v>2198.2396830018015</v>
      </c>
      <c r="AX108" s="900">
        <v>1571.7241088404905</v>
      </c>
      <c r="AY108" s="900">
        <v>1543.8695138085036</v>
      </c>
      <c r="AZ108" s="900">
        <v>1530.0859232577072</v>
      </c>
      <c r="BA108" s="900">
        <v>1418.3868566219408</v>
      </c>
      <c r="BB108" s="900">
        <v>1956.0211574720927</v>
      </c>
      <c r="BC108" s="900">
        <v>1231.2660232040917</v>
      </c>
      <c r="BD108" s="900">
        <v>881.52124366962289</v>
      </c>
      <c r="BE108" s="900">
        <v>682.42061363779544</v>
      </c>
      <c r="BF108" s="900">
        <v>262.91715045449592</v>
      </c>
      <c r="BG108" s="900">
        <v>632.81071686022608</v>
      </c>
      <c r="BH108" s="900">
        <v>509.73738476627761</v>
      </c>
      <c r="BI108" s="900">
        <v>578.03874423366574</v>
      </c>
      <c r="BJ108" s="900">
        <v>618.24305640153887</v>
      </c>
      <c r="BK108" s="900">
        <v>683.86509158557863</v>
      </c>
      <c r="BL108" s="900">
        <v>1132.4000975999709</v>
      </c>
      <c r="BM108" s="900">
        <v>854.99911544303609</v>
      </c>
      <c r="BN108" s="900">
        <v>689.30985273647991</v>
      </c>
      <c r="BO108" s="900">
        <v>597.19570812530833</v>
      </c>
      <c r="BP108" s="900">
        <v>545.30964538710259</v>
      </c>
      <c r="BQ108" s="900">
        <v>1431.4200755346537</v>
      </c>
      <c r="BR108" s="900">
        <v>1221.4066429939908</v>
      </c>
      <c r="BS108" s="900">
        <v>1364.9140808707496</v>
      </c>
      <c r="BT108" s="900">
        <v>1450.7385974357369</v>
      </c>
      <c r="BU108" s="900">
        <v>1681.3040070764364</v>
      </c>
      <c r="BV108" s="900">
        <v>2469.9081004336895</v>
      </c>
      <c r="BW108" s="900">
        <v>1576.8298593064358</v>
      </c>
      <c r="BX108" s="900">
        <v>1293.5410802579202</v>
      </c>
      <c r="BY108" s="900">
        <v>1132.2069673623448</v>
      </c>
      <c r="BZ108" s="900">
        <v>683.86509158557863</v>
      </c>
      <c r="CA108" s="900">
        <v>885.74338136577705</v>
      </c>
      <c r="CB108" s="900">
        <v>514.49101451043339</v>
      </c>
      <c r="CC108" s="900">
        <v>344.97434058312257</v>
      </c>
      <c r="CD108" s="900">
        <v>247.80402849895998</v>
      </c>
      <c r="CE108" s="901">
        <v>0</v>
      </c>
      <c r="CF108" s="901">
        <v>365.580490132823</v>
      </c>
      <c r="CG108" s="901">
        <v>504.68164959653626</v>
      </c>
      <c r="CH108" s="901">
        <v>510.3544197987261</v>
      </c>
      <c r="CI108" s="901">
        <v>517.84838230333787</v>
      </c>
      <c r="CJ108" s="901">
        <v>808.22679584159869</v>
      </c>
      <c r="CK108" s="901">
        <v>1945.3070184962503</v>
      </c>
      <c r="CL108" s="901">
        <v>1566.9704790963349</v>
      </c>
      <c r="CM108" s="901">
        <v>1776.9339174590464</v>
      </c>
      <c r="CN108" s="901">
        <v>1900.5249511602863</v>
      </c>
      <c r="CO108" s="901">
        <v>2102.2519482075195</v>
      </c>
      <c r="CP108" s="901">
        <v>2722.8407649392411</v>
      </c>
      <c r="CQ108" s="901">
        <v>1581.5834890505917</v>
      </c>
      <c r="CR108" s="901">
        <v>1060.4766766073769</v>
      </c>
      <c r="CS108" s="901">
        <v>761.7679394597659</v>
      </c>
      <c r="CT108" s="901">
        <v>0</v>
      </c>
      <c r="CU108" s="901">
        <v>118.92377389862916</v>
      </c>
      <c r="CV108" s="901">
        <v>164.17354866393347</v>
      </c>
      <c r="CW108" s="901">
        <v>166.0189076453687</v>
      </c>
      <c r="CX108" s="901">
        <v>168.45670267698944</v>
      </c>
      <c r="CY108" s="902">
        <v>262.91715045449592</v>
      </c>
      <c r="CZ108" s="570">
        <v>0</v>
      </c>
      <c r="DA108" s="571">
        <v>0</v>
      </c>
      <c r="DB108" s="571">
        <v>0</v>
      </c>
      <c r="DC108" s="571">
        <v>0</v>
      </c>
      <c r="DD108" s="571">
        <v>0</v>
      </c>
      <c r="DE108" s="571">
        <v>0</v>
      </c>
      <c r="DF108" s="571">
        <v>0</v>
      </c>
      <c r="DG108" s="571">
        <v>0</v>
      </c>
      <c r="DH108" s="571">
        <v>0</v>
      </c>
      <c r="DI108" s="571">
        <v>0</v>
      </c>
      <c r="DJ108" s="571">
        <v>0</v>
      </c>
      <c r="DK108" s="571">
        <v>0</v>
      </c>
      <c r="DL108" s="571">
        <v>0</v>
      </c>
      <c r="DM108" s="571">
        <v>0</v>
      </c>
      <c r="DN108" s="571">
        <v>0</v>
      </c>
      <c r="DO108" s="571">
        <v>0</v>
      </c>
      <c r="DP108" s="571">
        <v>0</v>
      </c>
      <c r="DQ108" s="571">
        <v>0</v>
      </c>
      <c r="DR108" s="571">
        <v>0</v>
      </c>
      <c r="DS108" s="571">
        <v>0</v>
      </c>
      <c r="DT108" s="571">
        <v>0</v>
      </c>
      <c r="DU108" s="571">
        <v>0</v>
      </c>
      <c r="DV108" s="571">
        <v>0</v>
      </c>
      <c r="DW108" s="572">
        <v>0</v>
      </c>
    </row>
    <row r="109" spans="2:127" x14ac:dyDescent="0.2">
      <c r="B109" s="579"/>
      <c r="C109" s="580"/>
      <c r="D109" s="581"/>
      <c r="E109" s="581"/>
      <c r="F109" s="581"/>
      <c r="G109" s="581"/>
      <c r="H109" s="581"/>
      <c r="I109" s="582"/>
      <c r="J109" s="582"/>
      <c r="K109" s="582"/>
      <c r="L109" s="582"/>
      <c r="M109" s="582"/>
      <c r="N109" s="582"/>
      <c r="O109" s="582"/>
      <c r="P109" s="582"/>
      <c r="Q109" s="582"/>
      <c r="R109" s="583"/>
      <c r="S109" s="582"/>
      <c r="T109" s="582"/>
      <c r="U109" s="578" t="s">
        <v>494</v>
      </c>
      <c r="V109" s="566" t="s">
        <v>124</v>
      </c>
      <c r="W109" s="567" t="s">
        <v>493</v>
      </c>
      <c r="X109" s="899">
        <v>0</v>
      </c>
      <c r="Y109" s="899">
        <v>0</v>
      </c>
      <c r="Z109" s="899">
        <v>0</v>
      </c>
      <c r="AA109" s="899">
        <v>0</v>
      </c>
      <c r="AB109" s="899">
        <v>0</v>
      </c>
      <c r="AC109" s="899">
        <v>0</v>
      </c>
      <c r="AD109" s="899">
        <v>0</v>
      </c>
      <c r="AE109" s="899">
        <v>0</v>
      </c>
      <c r="AF109" s="899">
        <v>0</v>
      </c>
      <c r="AG109" s="899">
        <v>0</v>
      </c>
      <c r="AH109" s="899">
        <v>0</v>
      </c>
      <c r="AI109" s="899">
        <v>0</v>
      </c>
      <c r="AJ109" s="899">
        <v>0</v>
      </c>
      <c r="AK109" s="900">
        <v>0</v>
      </c>
      <c r="AL109" s="900">
        <v>0</v>
      </c>
      <c r="AM109" s="900">
        <v>0</v>
      </c>
      <c r="AN109" s="900">
        <v>0</v>
      </c>
      <c r="AO109" s="900">
        <v>0</v>
      </c>
      <c r="AP109" s="900">
        <v>0</v>
      </c>
      <c r="AQ109" s="900">
        <v>0</v>
      </c>
      <c r="AR109" s="900">
        <v>0</v>
      </c>
      <c r="AS109" s="900">
        <v>0</v>
      </c>
      <c r="AT109" s="900">
        <v>0</v>
      </c>
      <c r="AU109" s="900">
        <v>0</v>
      </c>
      <c r="AV109" s="900">
        <v>0</v>
      </c>
      <c r="AW109" s="900">
        <v>0</v>
      </c>
      <c r="AX109" s="900">
        <v>0</v>
      </c>
      <c r="AY109" s="900">
        <v>0</v>
      </c>
      <c r="AZ109" s="900">
        <v>0</v>
      </c>
      <c r="BA109" s="900">
        <v>0</v>
      </c>
      <c r="BB109" s="900">
        <v>0</v>
      </c>
      <c r="BC109" s="900">
        <v>0</v>
      </c>
      <c r="BD109" s="900">
        <v>0</v>
      </c>
      <c r="BE109" s="900">
        <v>0</v>
      </c>
      <c r="BF109" s="900">
        <v>0</v>
      </c>
      <c r="BG109" s="900">
        <v>0</v>
      </c>
      <c r="BH109" s="900">
        <v>0</v>
      </c>
      <c r="BI109" s="900">
        <v>0</v>
      </c>
      <c r="BJ109" s="900">
        <v>0</v>
      </c>
      <c r="BK109" s="900">
        <v>0</v>
      </c>
      <c r="BL109" s="900">
        <v>0</v>
      </c>
      <c r="BM109" s="900">
        <v>0</v>
      </c>
      <c r="BN109" s="900">
        <v>0</v>
      </c>
      <c r="BO109" s="900">
        <v>0</v>
      </c>
      <c r="BP109" s="900">
        <v>0</v>
      </c>
      <c r="BQ109" s="900">
        <v>0</v>
      </c>
      <c r="BR109" s="900">
        <v>0</v>
      </c>
      <c r="BS109" s="900">
        <v>0</v>
      </c>
      <c r="BT109" s="900">
        <v>0</v>
      </c>
      <c r="BU109" s="900">
        <v>0</v>
      </c>
      <c r="BV109" s="900">
        <v>0</v>
      </c>
      <c r="BW109" s="900">
        <v>0</v>
      </c>
      <c r="BX109" s="900">
        <v>0</v>
      </c>
      <c r="BY109" s="900">
        <v>0</v>
      </c>
      <c r="BZ109" s="900">
        <v>0</v>
      </c>
      <c r="CA109" s="900">
        <v>0</v>
      </c>
      <c r="CB109" s="900">
        <v>0</v>
      </c>
      <c r="CC109" s="900">
        <v>0</v>
      </c>
      <c r="CD109" s="900">
        <v>0</v>
      </c>
      <c r="CE109" s="901">
        <v>0</v>
      </c>
      <c r="CF109" s="901">
        <v>0</v>
      </c>
      <c r="CG109" s="901">
        <v>0</v>
      </c>
      <c r="CH109" s="901">
        <v>0</v>
      </c>
      <c r="CI109" s="901">
        <v>0</v>
      </c>
      <c r="CJ109" s="901">
        <v>0</v>
      </c>
      <c r="CK109" s="901">
        <v>0</v>
      </c>
      <c r="CL109" s="901">
        <v>0</v>
      </c>
      <c r="CM109" s="901">
        <v>0</v>
      </c>
      <c r="CN109" s="901">
        <v>0</v>
      </c>
      <c r="CO109" s="901">
        <v>0</v>
      </c>
      <c r="CP109" s="901">
        <v>0</v>
      </c>
      <c r="CQ109" s="901">
        <v>0</v>
      </c>
      <c r="CR109" s="901">
        <v>0</v>
      </c>
      <c r="CS109" s="901">
        <v>0</v>
      </c>
      <c r="CT109" s="901">
        <v>0</v>
      </c>
      <c r="CU109" s="901">
        <v>0</v>
      </c>
      <c r="CV109" s="901">
        <v>0</v>
      </c>
      <c r="CW109" s="901">
        <v>0</v>
      </c>
      <c r="CX109" s="901">
        <v>0</v>
      </c>
      <c r="CY109" s="902">
        <v>0</v>
      </c>
      <c r="CZ109" s="570">
        <v>0</v>
      </c>
      <c r="DA109" s="571">
        <v>0</v>
      </c>
      <c r="DB109" s="571">
        <v>0</v>
      </c>
      <c r="DC109" s="571">
        <v>0</v>
      </c>
      <c r="DD109" s="571">
        <v>0</v>
      </c>
      <c r="DE109" s="571">
        <v>0</v>
      </c>
      <c r="DF109" s="571">
        <v>0</v>
      </c>
      <c r="DG109" s="571">
        <v>0</v>
      </c>
      <c r="DH109" s="571">
        <v>0</v>
      </c>
      <c r="DI109" s="571">
        <v>0</v>
      </c>
      <c r="DJ109" s="571">
        <v>0</v>
      </c>
      <c r="DK109" s="571">
        <v>0</v>
      </c>
      <c r="DL109" s="571">
        <v>0</v>
      </c>
      <c r="DM109" s="571">
        <v>0</v>
      </c>
      <c r="DN109" s="571">
        <v>0</v>
      </c>
      <c r="DO109" s="571">
        <v>0</v>
      </c>
      <c r="DP109" s="571">
        <v>0</v>
      </c>
      <c r="DQ109" s="571">
        <v>0</v>
      </c>
      <c r="DR109" s="571">
        <v>0</v>
      </c>
      <c r="DS109" s="571">
        <v>0</v>
      </c>
      <c r="DT109" s="571">
        <v>0</v>
      </c>
      <c r="DU109" s="571">
        <v>0</v>
      </c>
      <c r="DV109" s="571">
        <v>0</v>
      </c>
      <c r="DW109" s="572">
        <v>0</v>
      </c>
    </row>
    <row r="110" spans="2:127" x14ac:dyDescent="0.2">
      <c r="B110" s="579"/>
      <c r="C110" s="580"/>
      <c r="D110" s="581"/>
      <c r="E110" s="581"/>
      <c r="F110" s="581"/>
      <c r="G110" s="581"/>
      <c r="H110" s="581"/>
      <c r="I110" s="582"/>
      <c r="J110" s="582"/>
      <c r="K110" s="582"/>
      <c r="L110" s="582"/>
      <c r="M110" s="582"/>
      <c r="N110" s="582"/>
      <c r="O110" s="582"/>
      <c r="P110" s="582"/>
      <c r="Q110" s="582"/>
      <c r="R110" s="583"/>
      <c r="S110" s="582"/>
      <c r="T110" s="582"/>
      <c r="U110" s="578" t="s">
        <v>793</v>
      </c>
      <c r="V110" s="566" t="s">
        <v>124</v>
      </c>
      <c r="W110" s="567" t="s">
        <v>493</v>
      </c>
      <c r="X110" s="899">
        <v>0</v>
      </c>
      <c r="Y110" s="899">
        <v>0</v>
      </c>
      <c r="Z110" s="899">
        <v>0</v>
      </c>
      <c r="AA110" s="899">
        <v>0</v>
      </c>
      <c r="AB110" s="899">
        <v>0</v>
      </c>
      <c r="AC110" s="899">
        <v>0</v>
      </c>
      <c r="AD110" s="899">
        <v>0</v>
      </c>
      <c r="AE110" s="899">
        <v>0</v>
      </c>
      <c r="AF110" s="899">
        <v>0</v>
      </c>
      <c r="AG110" s="899">
        <v>0</v>
      </c>
      <c r="AH110" s="899">
        <v>0</v>
      </c>
      <c r="AI110" s="899">
        <v>0</v>
      </c>
      <c r="AJ110" s="899">
        <v>0</v>
      </c>
      <c r="AK110" s="900">
        <v>0</v>
      </c>
      <c r="AL110" s="900">
        <v>0</v>
      </c>
      <c r="AM110" s="900">
        <v>0</v>
      </c>
      <c r="AN110" s="900">
        <v>0</v>
      </c>
      <c r="AO110" s="900">
        <v>0</v>
      </c>
      <c r="AP110" s="900">
        <v>0</v>
      </c>
      <c r="AQ110" s="900">
        <v>0</v>
      </c>
      <c r="AR110" s="900">
        <v>0</v>
      </c>
      <c r="AS110" s="900">
        <v>0</v>
      </c>
      <c r="AT110" s="900">
        <v>0</v>
      </c>
      <c r="AU110" s="900">
        <v>0</v>
      </c>
      <c r="AV110" s="900">
        <v>0</v>
      </c>
      <c r="AW110" s="900">
        <v>0</v>
      </c>
      <c r="AX110" s="900">
        <v>0</v>
      </c>
      <c r="AY110" s="900">
        <v>0</v>
      </c>
      <c r="AZ110" s="900">
        <v>0</v>
      </c>
      <c r="BA110" s="900">
        <v>0</v>
      </c>
      <c r="BB110" s="900">
        <v>0</v>
      </c>
      <c r="BC110" s="900">
        <v>0</v>
      </c>
      <c r="BD110" s="900">
        <v>0</v>
      </c>
      <c r="BE110" s="900">
        <v>0</v>
      </c>
      <c r="BF110" s="900">
        <v>0</v>
      </c>
      <c r="BG110" s="900">
        <v>0</v>
      </c>
      <c r="BH110" s="900">
        <v>0</v>
      </c>
      <c r="BI110" s="900">
        <v>0</v>
      </c>
      <c r="BJ110" s="900">
        <v>0</v>
      </c>
      <c r="BK110" s="900">
        <v>0</v>
      </c>
      <c r="BL110" s="900">
        <v>0</v>
      </c>
      <c r="BM110" s="900">
        <v>0</v>
      </c>
      <c r="BN110" s="900">
        <v>0</v>
      </c>
      <c r="BO110" s="900">
        <v>0</v>
      </c>
      <c r="BP110" s="900">
        <v>0</v>
      </c>
      <c r="BQ110" s="900">
        <v>0</v>
      </c>
      <c r="BR110" s="900">
        <v>0</v>
      </c>
      <c r="BS110" s="900">
        <v>0</v>
      </c>
      <c r="BT110" s="900">
        <v>0</v>
      </c>
      <c r="BU110" s="900">
        <v>0</v>
      </c>
      <c r="BV110" s="900">
        <v>0</v>
      </c>
      <c r="BW110" s="900">
        <v>0</v>
      </c>
      <c r="BX110" s="900">
        <v>0</v>
      </c>
      <c r="BY110" s="900">
        <v>0</v>
      </c>
      <c r="BZ110" s="900">
        <v>0</v>
      </c>
      <c r="CA110" s="900">
        <v>0</v>
      </c>
      <c r="CB110" s="900">
        <v>0</v>
      </c>
      <c r="CC110" s="900">
        <v>0</v>
      </c>
      <c r="CD110" s="900">
        <v>0</v>
      </c>
      <c r="CE110" s="901">
        <v>0</v>
      </c>
      <c r="CF110" s="901">
        <v>0</v>
      </c>
      <c r="CG110" s="901">
        <v>0</v>
      </c>
      <c r="CH110" s="901">
        <v>0</v>
      </c>
      <c r="CI110" s="901">
        <v>0</v>
      </c>
      <c r="CJ110" s="901">
        <v>0</v>
      </c>
      <c r="CK110" s="901">
        <v>0</v>
      </c>
      <c r="CL110" s="901">
        <v>0</v>
      </c>
      <c r="CM110" s="901">
        <v>0</v>
      </c>
      <c r="CN110" s="901">
        <v>0</v>
      </c>
      <c r="CO110" s="901">
        <v>0</v>
      </c>
      <c r="CP110" s="901">
        <v>0</v>
      </c>
      <c r="CQ110" s="901">
        <v>0</v>
      </c>
      <c r="CR110" s="901">
        <v>0</v>
      </c>
      <c r="CS110" s="901">
        <v>0</v>
      </c>
      <c r="CT110" s="901">
        <v>0</v>
      </c>
      <c r="CU110" s="901">
        <v>0</v>
      </c>
      <c r="CV110" s="901">
        <v>0</v>
      </c>
      <c r="CW110" s="901">
        <v>0</v>
      </c>
      <c r="CX110" s="901">
        <v>0</v>
      </c>
      <c r="CY110" s="902">
        <v>0</v>
      </c>
      <c r="CZ110" s="570">
        <v>0</v>
      </c>
      <c r="DA110" s="571">
        <v>0</v>
      </c>
      <c r="DB110" s="571">
        <v>0</v>
      </c>
      <c r="DC110" s="571">
        <v>0</v>
      </c>
      <c r="DD110" s="571">
        <v>0</v>
      </c>
      <c r="DE110" s="571">
        <v>0</v>
      </c>
      <c r="DF110" s="571">
        <v>0</v>
      </c>
      <c r="DG110" s="571">
        <v>0</v>
      </c>
      <c r="DH110" s="571">
        <v>0</v>
      </c>
      <c r="DI110" s="571">
        <v>0</v>
      </c>
      <c r="DJ110" s="571">
        <v>0</v>
      </c>
      <c r="DK110" s="571">
        <v>0</v>
      </c>
      <c r="DL110" s="571">
        <v>0</v>
      </c>
      <c r="DM110" s="571">
        <v>0</v>
      </c>
      <c r="DN110" s="571">
        <v>0</v>
      </c>
      <c r="DO110" s="571">
        <v>0</v>
      </c>
      <c r="DP110" s="571">
        <v>0</v>
      </c>
      <c r="DQ110" s="571">
        <v>0</v>
      </c>
      <c r="DR110" s="571">
        <v>0</v>
      </c>
      <c r="DS110" s="571">
        <v>0</v>
      </c>
      <c r="DT110" s="571">
        <v>0</v>
      </c>
      <c r="DU110" s="571">
        <v>0</v>
      </c>
      <c r="DV110" s="571">
        <v>0</v>
      </c>
      <c r="DW110" s="572">
        <v>0</v>
      </c>
    </row>
    <row r="111" spans="2:127" x14ac:dyDescent="0.2">
      <c r="B111" s="585"/>
      <c r="C111" s="586"/>
      <c r="D111" s="587"/>
      <c r="E111" s="587"/>
      <c r="F111" s="587"/>
      <c r="G111" s="587"/>
      <c r="H111" s="587"/>
      <c r="I111" s="588"/>
      <c r="J111" s="588"/>
      <c r="K111" s="588"/>
      <c r="L111" s="588"/>
      <c r="M111" s="588"/>
      <c r="N111" s="588"/>
      <c r="O111" s="588"/>
      <c r="P111" s="588"/>
      <c r="Q111" s="588"/>
      <c r="R111" s="589"/>
      <c r="S111" s="588"/>
      <c r="T111" s="588"/>
      <c r="U111" s="578" t="s">
        <v>495</v>
      </c>
      <c r="V111" s="566" t="s">
        <v>124</v>
      </c>
      <c r="W111" s="590" t="s">
        <v>493</v>
      </c>
      <c r="X111" s="899">
        <v>10.642418652133703</v>
      </c>
      <c r="Y111" s="899">
        <v>45.858459799656266</v>
      </c>
      <c r="Z111" s="899">
        <v>90.617532571810571</v>
      </c>
      <c r="AA111" s="899">
        <v>138.55048634633619</v>
      </c>
      <c r="AB111" s="899">
        <v>190.2812681172249</v>
      </c>
      <c r="AC111" s="899">
        <v>224.10653999240145</v>
      </c>
      <c r="AD111" s="899">
        <v>359.86732951288002</v>
      </c>
      <c r="AE111" s="899">
        <v>481.4673132159304</v>
      </c>
      <c r="AF111" s="899">
        <v>611.90536638462015</v>
      </c>
      <c r="AG111" s="899">
        <v>750.13492931899623</v>
      </c>
      <c r="AH111" s="899">
        <v>928.10109070180033</v>
      </c>
      <c r="AI111" s="899">
        <v>1107.5069396638587</v>
      </c>
      <c r="AJ111" s="899">
        <v>1212.2583098996415</v>
      </c>
      <c r="AK111" s="900">
        <v>1277.9095631806006</v>
      </c>
      <c r="AL111" s="900">
        <v>1319.3941264371008</v>
      </c>
      <c r="AM111" s="900">
        <v>1318.2778492561276</v>
      </c>
      <c r="AN111" s="900">
        <v>1317.1972929449455</v>
      </c>
      <c r="AO111" s="900">
        <v>1316.1513980468649</v>
      </c>
      <c r="AP111" s="900">
        <v>1315.1389717855229</v>
      </c>
      <c r="AQ111" s="900">
        <v>1314.1621752622618</v>
      </c>
      <c r="AR111" s="900">
        <v>1313.2167198388886</v>
      </c>
      <c r="AS111" s="900">
        <v>1312.3015189890634</v>
      </c>
      <c r="AT111" s="900">
        <v>1311.4156045664326</v>
      </c>
      <c r="AU111" s="900">
        <v>1310.5581230164696</v>
      </c>
      <c r="AV111" s="900">
        <v>1309.7313129738234</v>
      </c>
      <c r="AW111" s="900">
        <v>1309.7313129738234</v>
      </c>
      <c r="AX111" s="900">
        <v>1309.7313129738234</v>
      </c>
      <c r="AY111" s="900">
        <v>1309.7313129738234</v>
      </c>
      <c r="AZ111" s="900">
        <v>1309.7313129738234</v>
      </c>
      <c r="BA111" s="900">
        <v>1309.7313129738234</v>
      </c>
      <c r="BB111" s="900">
        <v>1309.7313129738234</v>
      </c>
      <c r="BC111" s="900">
        <v>1309.7313129738234</v>
      </c>
      <c r="BD111" s="900">
        <v>1309.7313129738234</v>
      </c>
      <c r="BE111" s="900">
        <v>1309.7313129738234</v>
      </c>
      <c r="BF111" s="900">
        <v>1309.7313129738234</v>
      </c>
      <c r="BG111" s="900">
        <v>1309.7313129738234</v>
      </c>
      <c r="BH111" s="900">
        <v>1309.7313129738234</v>
      </c>
      <c r="BI111" s="900">
        <v>1309.7313129738234</v>
      </c>
      <c r="BJ111" s="900">
        <v>1309.7313129738234</v>
      </c>
      <c r="BK111" s="900">
        <v>1309.7313129738234</v>
      </c>
      <c r="BL111" s="900">
        <v>1309.7313129738234</v>
      </c>
      <c r="BM111" s="900">
        <v>1309.7313129738234</v>
      </c>
      <c r="BN111" s="900">
        <v>1309.7313129738234</v>
      </c>
      <c r="BO111" s="900">
        <v>1309.7313129738234</v>
      </c>
      <c r="BP111" s="900">
        <v>1309.7313129738234</v>
      </c>
      <c r="BQ111" s="900">
        <v>1309.7313129738234</v>
      </c>
      <c r="BR111" s="900">
        <v>1309.7313129738234</v>
      </c>
      <c r="BS111" s="900">
        <v>1309.7313129738234</v>
      </c>
      <c r="BT111" s="900">
        <v>1309.7313129738234</v>
      </c>
      <c r="BU111" s="900">
        <v>1309.7313129738234</v>
      </c>
      <c r="BV111" s="900">
        <v>1309.7313129738234</v>
      </c>
      <c r="BW111" s="900">
        <v>1309.7313129738234</v>
      </c>
      <c r="BX111" s="900">
        <v>1309.7313129738234</v>
      </c>
      <c r="BY111" s="900">
        <v>1309.7313129738234</v>
      </c>
      <c r="BZ111" s="900">
        <v>1309.7313129738234</v>
      </c>
      <c r="CA111" s="900">
        <v>1309.7313129738234</v>
      </c>
      <c r="CB111" s="900">
        <v>1309.7313129738234</v>
      </c>
      <c r="CC111" s="900">
        <v>1309.7313129738234</v>
      </c>
      <c r="CD111" s="900">
        <v>1309.7313129738234</v>
      </c>
      <c r="CE111" s="901">
        <v>1309.7313129738234</v>
      </c>
      <c r="CF111" s="901">
        <v>1309.7313129738234</v>
      </c>
      <c r="CG111" s="901">
        <v>1309.7313129738234</v>
      </c>
      <c r="CH111" s="901">
        <v>1309.7313129738234</v>
      </c>
      <c r="CI111" s="901">
        <v>1309.7313129738234</v>
      </c>
      <c r="CJ111" s="901">
        <v>1309.7313129738234</v>
      </c>
      <c r="CK111" s="901">
        <v>1309.7313129738234</v>
      </c>
      <c r="CL111" s="901">
        <v>1309.7313129738234</v>
      </c>
      <c r="CM111" s="901">
        <v>1309.7313129738234</v>
      </c>
      <c r="CN111" s="901">
        <v>1309.7313129738234</v>
      </c>
      <c r="CO111" s="901">
        <v>1309.7313129738234</v>
      </c>
      <c r="CP111" s="901">
        <v>1309.7313129738234</v>
      </c>
      <c r="CQ111" s="901">
        <v>1309.7313129738234</v>
      </c>
      <c r="CR111" s="901">
        <v>1309.7313129738234</v>
      </c>
      <c r="CS111" s="901">
        <v>1309.7313129738234</v>
      </c>
      <c r="CT111" s="901">
        <v>1309.7313129738234</v>
      </c>
      <c r="CU111" s="901">
        <v>1309.7313129738234</v>
      </c>
      <c r="CV111" s="901">
        <v>1309.7313129738234</v>
      </c>
      <c r="CW111" s="901">
        <v>1309.7313129738234</v>
      </c>
      <c r="CX111" s="901">
        <v>1309.7313129738234</v>
      </c>
      <c r="CY111" s="902">
        <v>1309.7313129738234</v>
      </c>
      <c r="CZ111" s="570">
        <v>0</v>
      </c>
      <c r="DA111" s="571">
        <v>0</v>
      </c>
      <c r="DB111" s="571">
        <v>0</v>
      </c>
      <c r="DC111" s="571">
        <v>0</v>
      </c>
      <c r="DD111" s="571">
        <v>0</v>
      </c>
      <c r="DE111" s="571">
        <v>0</v>
      </c>
      <c r="DF111" s="571">
        <v>0</v>
      </c>
      <c r="DG111" s="571">
        <v>0</v>
      </c>
      <c r="DH111" s="571">
        <v>0</v>
      </c>
      <c r="DI111" s="571">
        <v>0</v>
      </c>
      <c r="DJ111" s="571">
        <v>0</v>
      </c>
      <c r="DK111" s="571">
        <v>0</v>
      </c>
      <c r="DL111" s="571">
        <v>0</v>
      </c>
      <c r="DM111" s="571">
        <v>0</v>
      </c>
      <c r="DN111" s="571">
        <v>0</v>
      </c>
      <c r="DO111" s="571">
        <v>0</v>
      </c>
      <c r="DP111" s="571">
        <v>0</v>
      </c>
      <c r="DQ111" s="571">
        <v>0</v>
      </c>
      <c r="DR111" s="571">
        <v>0</v>
      </c>
      <c r="DS111" s="571">
        <v>0</v>
      </c>
      <c r="DT111" s="571">
        <v>0</v>
      </c>
      <c r="DU111" s="571">
        <v>0</v>
      </c>
      <c r="DV111" s="571">
        <v>0</v>
      </c>
      <c r="DW111" s="572">
        <v>0</v>
      </c>
    </row>
    <row r="112" spans="2:127" x14ac:dyDescent="0.2">
      <c r="B112" s="591"/>
      <c r="C112" s="592"/>
      <c r="D112" s="593"/>
      <c r="E112" s="593"/>
      <c r="F112" s="593"/>
      <c r="G112" s="593"/>
      <c r="H112" s="593"/>
      <c r="I112" s="594"/>
      <c r="J112" s="594"/>
      <c r="K112" s="594"/>
      <c r="L112" s="594"/>
      <c r="M112" s="594"/>
      <c r="N112" s="594"/>
      <c r="O112" s="594"/>
      <c r="P112" s="594"/>
      <c r="Q112" s="594"/>
      <c r="R112" s="595"/>
      <c r="S112" s="594"/>
      <c r="T112" s="594"/>
      <c r="U112" s="578" t="s">
        <v>496</v>
      </c>
      <c r="V112" s="566" t="s">
        <v>124</v>
      </c>
      <c r="W112" s="590" t="s">
        <v>493</v>
      </c>
      <c r="X112" s="900">
        <v>0</v>
      </c>
      <c r="Y112" s="900">
        <v>0</v>
      </c>
      <c r="Z112" s="900">
        <v>0</v>
      </c>
      <c r="AA112" s="900">
        <v>0</v>
      </c>
      <c r="AB112" s="900">
        <v>0</v>
      </c>
      <c r="AC112" s="900">
        <v>0</v>
      </c>
      <c r="AD112" s="900">
        <v>0</v>
      </c>
      <c r="AE112" s="900">
        <v>0</v>
      </c>
      <c r="AF112" s="900">
        <v>0</v>
      </c>
      <c r="AG112" s="900">
        <v>0</v>
      </c>
      <c r="AH112" s="900">
        <v>0</v>
      </c>
      <c r="AI112" s="900">
        <v>0</v>
      </c>
      <c r="AJ112" s="900">
        <v>0</v>
      </c>
      <c r="AK112" s="900">
        <v>0</v>
      </c>
      <c r="AL112" s="900">
        <v>0</v>
      </c>
      <c r="AM112" s="900">
        <v>0</v>
      </c>
      <c r="AN112" s="900">
        <v>0</v>
      </c>
      <c r="AO112" s="900">
        <v>0</v>
      </c>
      <c r="AP112" s="900">
        <v>0</v>
      </c>
      <c r="AQ112" s="900">
        <v>0</v>
      </c>
      <c r="AR112" s="900">
        <v>0</v>
      </c>
      <c r="AS112" s="900">
        <v>0</v>
      </c>
      <c r="AT112" s="900">
        <v>0</v>
      </c>
      <c r="AU112" s="900">
        <v>0</v>
      </c>
      <c r="AV112" s="900">
        <v>0</v>
      </c>
      <c r="AW112" s="900">
        <v>0</v>
      </c>
      <c r="AX112" s="900">
        <v>0</v>
      </c>
      <c r="AY112" s="900">
        <v>0</v>
      </c>
      <c r="AZ112" s="900">
        <v>0</v>
      </c>
      <c r="BA112" s="900">
        <v>0</v>
      </c>
      <c r="BB112" s="900">
        <v>0</v>
      </c>
      <c r="BC112" s="900">
        <v>0</v>
      </c>
      <c r="BD112" s="900">
        <v>0</v>
      </c>
      <c r="BE112" s="900">
        <v>0</v>
      </c>
      <c r="BF112" s="900">
        <v>0</v>
      </c>
      <c r="BG112" s="900">
        <v>0</v>
      </c>
      <c r="BH112" s="900">
        <v>0</v>
      </c>
      <c r="BI112" s="900">
        <v>0</v>
      </c>
      <c r="BJ112" s="900">
        <v>0</v>
      </c>
      <c r="BK112" s="900">
        <v>0</v>
      </c>
      <c r="BL112" s="900">
        <v>0</v>
      </c>
      <c r="BM112" s="900">
        <v>0</v>
      </c>
      <c r="BN112" s="900">
        <v>0</v>
      </c>
      <c r="BO112" s="900">
        <v>0</v>
      </c>
      <c r="BP112" s="900">
        <v>0</v>
      </c>
      <c r="BQ112" s="900">
        <v>0</v>
      </c>
      <c r="BR112" s="900">
        <v>0</v>
      </c>
      <c r="BS112" s="900">
        <v>0</v>
      </c>
      <c r="BT112" s="900">
        <v>0</v>
      </c>
      <c r="BU112" s="900">
        <v>0</v>
      </c>
      <c r="BV112" s="900">
        <v>0</v>
      </c>
      <c r="BW112" s="900">
        <v>0</v>
      </c>
      <c r="BX112" s="900">
        <v>0</v>
      </c>
      <c r="BY112" s="900">
        <v>0</v>
      </c>
      <c r="BZ112" s="900">
        <v>0</v>
      </c>
      <c r="CA112" s="900">
        <v>0</v>
      </c>
      <c r="CB112" s="900">
        <v>0</v>
      </c>
      <c r="CC112" s="900">
        <v>0</v>
      </c>
      <c r="CD112" s="900">
        <v>0</v>
      </c>
      <c r="CE112" s="901">
        <v>0</v>
      </c>
      <c r="CF112" s="901">
        <v>0</v>
      </c>
      <c r="CG112" s="901">
        <v>0</v>
      </c>
      <c r="CH112" s="901">
        <v>0</v>
      </c>
      <c r="CI112" s="901">
        <v>0</v>
      </c>
      <c r="CJ112" s="901">
        <v>0</v>
      </c>
      <c r="CK112" s="901">
        <v>0</v>
      </c>
      <c r="CL112" s="901">
        <v>0</v>
      </c>
      <c r="CM112" s="901">
        <v>0</v>
      </c>
      <c r="CN112" s="901">
        <v>0</v>
      </c>
      <c r="CO112" s="901">
        <v>0</v>
      </c>
      <c r="CP112" s="901">
        <v>0</v>
      </c>
      <c r="CQ112" s="901">
        <v>0</v>
      </c>
      <c r="CR112" s="901">
        <v>0</v>
      </c>
      <c r="CS112" s="901">
        <v>0</v>
      </c>
      <c r="CT112" s="901">
        <v>0</v>
      </c>
      <c r="CU112" s="901">
        <v>0</v>
      </c>
      <c r="CV112" s="901">
        <v>0</v>
      </c>
      <c r="CW112" s="901">
        <v>0</v>
      </c>
      <c r="CX112" s="901">
        <v>0</v>
      </c>
      <c r="CY112" s="902">
        <v>0</v>
      </c>
      <c r="CZ112" s="570">
        <v>0</v>
      </c>
      <c r="DA112" s="571">
        <v>0</v>
      </c>
      <c r="DB112" s="571">
        <v>0</v>
      </c>
      <c r="DC112" s="571">
        <v>0</v>
      </c>
      <c r="DD112" s="571">
        <v>0</v>
      </c>
      <c r="DE112" s="571">
        <v>0</v>
      </c>
      <c r="DF112" s="571">
        <v>0</v>
      </c>
      <c r="DG112" s="571">
        <v>0</v>
      </c>
      <c r="DH112" s="571">
        <v>0</v>
      </c>
      <c r="DI112" s="571">
        <v>0</v>
      </c>
      <c r="DJ112" s="571">
        <v>0</v>
      </c>
      <c r="DK112" s="571">
        <v>0</v>
      </c>
      <c r="DL112" s="571">
        <v>0</v>
      </c>
      <c r="DM112" s="571">
        <v>0</v>
      </c>
      <c r="DN112" s="571">
        <v>0</v>
      </c>
      <c r="DO112" s="571">
        <v>0</v>
      </c>
      <c r="DP112" s="571">
        <v>0</v>
      </c>
      <c r="DQ112" s="571">
        <v>0</v>
      </c>
      <c r="DR112" s="571">
        <v>0</v>
      </c>
      <c r="DS112" s="571">
        <v>0</v>
      </c>
      <c r="DT112" s="571">
        <v>0</v>
      </c>
      <c r="DU112" s="571">
        <v>0</v>
      </c>
      <c r="DV112" s="571">
        <v>0</v>
      </c>
      <c r="DW112" s="572">
        <v>0</v>
      </c>
    </row>
    <row r="113" spans="2:127" x14ac:dyDescent="0.2">
      <c r="B113" s="591"/>
      <c r="C113" s="592"/>
      <c r="D113" s="593"/>
      <c r="E113" s="593"/>
      <c r="F113" s="593"/>
      <c r="G113" s="593"/>
      <c r="H113" s="593"/>
      <c r="I113" s="594"/>
      <c r="J113" s="594"/>
      <c r="K113" s="594"/>
      <c r="L113" s="594"/>
      <c r="M113" s="594"/>
      <c r="N113" s="594"/>
      <c r="O113" s="594"/>
      <c r="P113" s="594"/>
      <c r="Q113" s="594"/>
      <c r="R113" s="595"/>
      <c r="S113" s="594"/>
      <c r="T113" s="594"/>
      <c r="U113" s="596" t="s">
        <v>497</v>
      </c>
      <c r="V113" s="597" t="s">
        <v>124</v>
      </c>
      <c r="W113" s="590" t="s">
        <v>493</v>
      </c>
      <c r="X113" s="900">
        <v>3.0630844339541041</v>
      </c>
      <c r="Y113" s="900">
        <v>7.2406239704856992</v>
      </c>
      <c r="Z113" s="900">
        <v>14.156100613246998</v>
      </c>
      <c r="AA113" s="900">
        <v>25.615424399527264</v>
      </c>
      <c r="AB113" s="900">
        <v>38.135761973003014</v>
      </c>
      <c r="AC113" s="900">
        <v>28.17901486133362</v>
      </c>
      <c r="AD113" s="900">
        <v>45.654146665336491</v>
      </c>
      <c r="AE113" s="900">
        <v>66.417252092985009</v>
      </c>
      <c r="AF113" s="900">
        <v>84.469048367457333</v>
      </c>
      <c r="AG113" s="900">
        <v>98.784051656877807</v>
      </c>
      <c r="AH113" s="900">
        <v>135.35925601322853</v>
      </c>
      <c r="AI113" s="900">
        <v>144.88531917894355</v>
      </c>
      <c r="AJ113" s="900">
        <v>150.35890738754227</v>
      </c>
      <c r="AK113" s="900">
        <v>151.95698727730684</v>
      </c>
      <c r="AL113" s="900">
        <v>150.62975101744541</v>
      </c>
      <c r="AM113" s="900">
        <v>149.5429260385344</v>
      </c>
      <c r="AN113" s="900">
        <v>148.4908794589486</v>
      </c>
      <c r="AO113" s="900">
        <v>147.47257977503071</v>
      </c>
      <c r="AP113" s="900">
        <v>146.48686568099822</v>
      </c>
      <c r="AQ113" s="900">
        <v>145.53584125902805</v>
      </c>
      <c r="AR113" s="900">
        <v>144.61533102368213</v>
      </c>
      <c r="AS113" s="900">
        <v>143.72427711586735</v>
      </c>
      <c r="AT113" s="900">
        <v>142.86173693310261</v>
      </c>
      <c r="AU113" s="900">
        <v>142.02687944130759</v>
      </c>
      <c r="AV113" s="900">
        <v>141.22188421030327</v>
      </c>
      <c r="AW113" s="900">
        <v>141.22188421030327</v>
      </c>
      <c r="AX113" s="900">
        <v>141.22188421030327</v>
      </c>
      <c r="AY113" s="900">
        <v>141.22188421030327</v>
      </c>
      <c r="AZ113" s="900">
        <v>141.22188421030327</v>
      </c>
      <c r="BA113" s="900">
        <v>141.22188421030327</v>
      </c>
      <c r="BB113" s="900">
        <v>141.22188421030327</v>
      </c>
      <c r="BC113" s="900">
        <v>141.22188421030327</v>
      </c>
      <c r="BD113" s="900">
        <v>141.22188421030327</v>
      </c>
      <c r="BE113" s="900">
        <v>141.22188421030327</v>
      </c>
      <c r="BF113" s="900">
        <v>141.22188421030327</v>
      </c>
      <c r="BG113" s="900">
        <v>141.22188421030327</v>
      </c>
      <c r="BH113" s="900">
        <v>141.22188421030327</v>
      </c>
      <c r="BI113" s="900">
        <v>141.22188421030327</v>
      </c>
      <c r="BJ113" s="900">
        <v>141.22188421030327</v>
      </c>
      <c r="BK113" s="900">
        <v>141.22188421030327</v>
      </c>
      <c r="BL113" s="900">
        <v>141.22188421030327</v>
      </c>
      <c r="BM113" s="900">
        <v>141.22188421030327</v>
      </c>
      <c r="BN113" s="900">
        <v>141.22188421030327</v>
      </c>
      <c r="BO113" s="900">
        <v>141.22188421030327</v>
      </c>
      <c r="BP113" s="900">
        <v>141.22188421030327</v>
      </c>
      <c r="BQ113" s="900">
        <v>141.22188421030327</v>
      </c>
      <c r="BR113" s="900">
        <v>141.22188421030327</v>
      </c>
      <c r="BS113" s="900">
        <v>141.22188421030327</v>
      </c>
      <c r="BT113" s="900">
        <v>141.22188421030327</v>
      </c>
      <c r="BU113" s="900">
        <v>141.22188421030327</v>
      </c>
      <c r="BV113" s="900">
        <v>141.22188421030327</v>
      </c>
      <c r="BW113" s="900">
        <v>141.22188421030327</v>
      </c>
      <c r="BX113" s="900">
        <v>141.22188421030327</v>
      </c>
      <c r="BY113" s="900">
        <v>141.22188421030327</v>
      </c>
      <c r="BZ113" s="900">
        <v>141.22188421030327</v>
      </c>
      <c r="CA113" s="900">
        <v>141.22188421030327</v>
      </c>
      <c r="CB113" s="900">
        <v>141.22188421030327</v>
      </c>
      <c r="CC113" s="900">
        <v>141.22188421030327</v>
      </c>
      <c r="CD113" s="900">
        <v>141.22188421030327</v>
      </c>
      <c r="CE113" s="901">
        <v>141.22188421030327</v>
      </c>
      <c r="CF113" s="901">
        <v>141.22188421030327</v>
      </c>
      <c r="CG113" s="901">
        <v>141.22188421030327</v>
      </c>
      <c r="CH113" s="901">
        <v>141.22188421030327</v>
      </c>
      <c r="CI113" s="901">
        <v>141.22188421030327</v>
      </c>
      <c r="CJ113" s="901">
        <v>141.22188421030327</v>
      </c>
      <c r="CK113" s="901">
        <v>141.22188421030327</v>
      </c>
      <c r="CL113" s="901">
        <v>141.22188421030327</v>
      </c>
      <c r="CM113" s="901">
        <v>141.22188421030327</v>
      </c>
      <c r="CN113" s="901">
        <v>141.22188421030327</v>
      </c>
      <c r="CO113" s="901">
        <v>141.22188421030327</v>
      </c>
      <c r="CP113" s="901">
        <v>141.22188421030327</v>
      </c>
      <c r="CQ113" s="901">
        <v>141.22188421030327</v>
      </c>
      <c r="CR113" s="901">
        <v>141.22188421030327</v>
      </c>
      <c r="CS113" s="901">
        <v>141.22188421030327</v>
      </c>
      <c r="CT113" s="901">
        <v>141.22188421030327</v>
      </c>
      <c r="CU113" s="901">
        <v>141.22188421030327</v>
      </c>
      <c r="CV113" s="901">
        <v>141.22188421030327</v>
      </c>
      <c r="CW113" s="901">
        <v>141.22188421030327</v>
      </c>
      <c r="CX113" s="901">
        <v>141.22188421030327</v>
      </c>
      <c r="CY113" s="902">
        <v>141.22188421030327</v>
      </c>
      <c r="CZ113" s="570">
        <v>0</v>
      </c>
      <c r="DA113" s="571">
        <v>0</v>
      </c>
      <c r="DB113" s="571">
        <v>0</v>
      </c>
      <c r="DC113" s="571">
        <v>0</v>
      </c>
      <c r="DD113" s="571">
        <v>0</v>
      </c>
      <c r="DE113" s="571">
        <v>0</v>
      </c>
      <c r="DF113" s="571">
        <v>0</v>
      </c>
      <c r="DG113" s="571">
        <v>0</v>
      </c>
      <c r="DH113" s="571">
        <v>0</v>
      </c>
      <c r="DI113" s="571">
        <v>0</v>
      </c>
      <c r="DJ113" s="571">
        <v>0</v>
      </c>
      <c r="DK113" s="571">
        <v>0</v>
      </c>
      <c r="DL113" s="571">
        <v>0</v>
      </c>
      <c r="DM113" s="571">
        <v>0</v>
      </c>
      <c r="DN113" s="571">
        <v>0</v>
      </c>
      <c r="DO113" s="571">
        <v>0</v>
      </c>
      <c r="DP113" s="571">
        <v>0</v>
      </c>
      <c r="DQ113" s="571">
        <v>0</v>
      </c>
      <c r="DR113" s="571">
        <v>0</v>
      </c>
      <c r="DS113" s="571">
        <v>0</v>
      </c>
      <c r="DT113" s="571">
        <v>0</v>
      </c>
      <c r="DU113" s="571">
        <v>0</v>
      </c>
      <c r="DV113" s="571">
        <v>0</v>
      </c>
      <c r="DW113" s="572">
        <v>0</v>
      </c>
    </row>
    <row r="114" spans="2:127" x14ac:dyDescent="0.2">
      <c r="B114" s="591"/>
      <c r="C114" s="592"/>
      <c r="D114" s="593"/>
      <c r="E114" s="593"/>
      <c r="F114" s="593"/>
      <c r="G114" s="593"/>
      <c r="H114" s="593"/>
      <c r="I114" s="594"/>
      <c r="J114" s="594"/>
      <c r="K114" s="594"/>
      <c r="L114" s="594"/>
      <c r="M114" s="594"/>
      <c r="N114" s="594"/>
      <c r="O114" s="594"/>
      <c r="P114" s="594"/>
      <c r="Q114" s="594"/>
      <c r="R114" s="595"/>
      <c r="S114" s="594"/>
      <c r="T114" s="594"/>
      <c r="U114" s="578" t="s">
        <v>498</v>
      </c>
      <c r="V114" s="566" t="s">
        <v>124</v>
      </c>
      <c r="W114" s="590" t="s">
        <v>493</v>
      </c>
      <c r="X114" s="900">
        <v>0</v>
      </c>
      <c r="Y114" s="900">
        <v>0</v>
      </c>
      <c r="Z114" s="900">
        <v>0</v>
      </c>
      <c r="AA114" s="900">
        <v>0</v>
      </c>
      <c r="AB114" s="900">
        <v>0</v>
      </c>
      <c r="AC114" s="900">
        <v>0</v>
      </c>
      <c r="AD114" s="900">
        <v>0</v>
      </c>
      <c r="AE114" s="900">
        <v>0</v>
      </c>
      <c r="AF114" s="900">
        <v>0</v>
      </c>
      <c r="AG114" s="900">
        <v>0</v>
      </c>
      <c r="AH114" s="900">
        <v>0</v>
      </c>
      <c r="AI114" s="900">
        <v>0</v>
      </c>
      <c r="AJ114" s="900">
        <v>0</v>
      </c>
      <c r="AK114" s="900">
        <v>0</v>
      </c>
      <c r="AL114" s="900">
        <v>0</v>
      </c>
      <c r="AM114" s="900">
        <v>0</v>
      </c>
      <c r="AN114" s="900">
        <v>0</v>
      </c>
      <c r="AO114" s="900">
        <v>0</v>
      </c>
      <c r="AP114" s="900">
        <v>0</v>
      </c>
      <c r="AQ114" s="900">
        <v>0</v>
      </c>
      <c r="AR114" s="900">
        <v>0</v>
      </c>
      <c r="AS114" s="900">
        <v>0</v>
      </c>
      <c r="AT114" s="900">
        <v>0</v>
      </c>
      <c r="AU114" s="900">
        <v>0</v>
      </c>
      <c r="AV114" s="900">
        <v>0</v>
      </c>
      <c r="AW114" s="900">
        <v>0</v>
      </c>
      <c r="AX114" s="900">
        <v>0</v>
      </c>
      <c r="AY114" s="900">
        <v>0</v>
      </c>
      <c r="AZ114" s="900">
        <v>0</v>
      </c>
      <c r="BA114" s="900">
        <v>0</v>
      </c>
      <c r="BB114" s="900">
        <v>0</v>
      </c>
      <c r="BC114" s="900">
        <v>0</v>
      </c>
      <c r="BD114" s="900">
        <v>0</v>
      </c>
      <c r="BE114" s="900">
        <v>0</v>
      </c>
      <c r="BF114" s="900">
        <v>0</v>
      </c>
      <c r="BG114" s="900">
        <v>0</v>
      </c>
      <c r="BH114" s="900">
        <v>0</v>
      </c>
      <c r="BI114" s="900">
        <v>0</v>
      </c>
      <c r="BJ114" s="900">
        <v>0</v>
      </c>
      <c r="BK114" s="900">
        <v>0</v>
      </c>
      <c r="BL114" s="900">
        <v>0</v>
      </c>
      <c r="BM114" s="900">
        <v>0</v>
      </c>
      <c r="BN114" s="900">
        <v>0</v>
      </c>
      <c r="BO114" s="900">
        <v>0</v>
      </c>
      <c r="BP114" s="900">
        <v>0</v>
      </c>
      <c r="BQ114" s="900">
        <v>0</v>
      </c>
      <c r="BR114" s="900">
        <v>0</v>
      </c>
      <c r="BS114" s="900">
        <v>0</v>
      </c>
      <c r="BT114" s="900">
        <v>0</v>
      </c>
      <c r="BU114" s="900">
        <v>0</v>
      </c>
      <c r="BV114" s="900">
        <v>0</v>
      </c>
      <c r="BW114" s="900">
        <v>0</v>
      </c>
      <c r="BX114" s="900">
        <v>0</v>
      </c>
      <c r="BY114" s="900">
        <v>0</v>
      </c>
      <c r="BZ114" s="900">
        <v>0</v>
      </c>
      <c r="CA114" s="900">
        <v>0</v>
      </c>
      <c r="CB114" s="900">
        <v>0</v>
      </c>
      <c r="CC114" s="900">
        <v>0</v>
      </c>
      <c r="CD114" s="900">
        <v>0</v>
      </c>
      <c r="CE114" s="901">
        <v>0</v>
      </c>
      <c r="CF114" s="901">
        <v>0</v>
      </c>
      <c r="CG114" s="901">
        <v>0</v>
      </c>
      <c r="CH114" s="901">
        <v>0</v>
      </c>
      <c r="CI114" s="901">
        <v>0</v>
      </c>
      <c r="CJ114" s="901">
        <v>0</v>
      </c>
      <c r="CK114" s="901">
        <v>0</v>
      </c>
      <c r="CL114" s="901">
        <v>0</v>
      </c>
      <c r="CM114" s="901">
        <v>0</v>
      </c>
      <c r="CN114" s="901">
        <v>0</v>
      </c>
      <c r="CO114" s="901">
        <v>0</v>
      </c>
      <c r="CP114" s="901">
        <v>0</v>
      </c>
      <c r="CQ114" s="901">
        <v>0</v>
      </c>
      <c r="CR114" s="901">
        <v>0</v>
      </c>
      <c r="CS114" s="901">
        <v>0</v>
      </c>
      <c r="CT114" s="901">
        <v>0</v>
      </c>
      <c r="CU114" s="901">
        <v>0</v>
      </c>
      <c r="CV114" s="901">
        <v>0</v>
      </c>
      <c r="CW114" s="901">
        <v>0</v>
      </c>
      <c r="CX114" s="901">
        <v>0</v>
      </c>
      <c r="CY114" s="902">
        <v>0</v>
      </c>
      <c r="CZ114" s="570">
        <v>0</v>
      </c>
      <c r="DA114" s="571">
        <v>0</v>
      </c>
      <c r="DB114" s="571">
        <v>0</v>
      </c>
      <c r="DC114" s="571">
        <v>0</v>
      </c>
      <c r="DD114" s="571">
        <v>0</v>
      </c>
      <c r="DE114" s="571">
        <v>0</v>
      </c>
      <c r="DF114" s="571">
        <v>0</v>
      </c>
      <c r="DG114" s="571">
        <v>0</v>
      </c>
      <c r="DH114" s="571">
        <v>0</v>
      </c>
      <c r="DI114" s="571">
        <v>0</v>
      </c>
      <c r="DJ114" s="571">
        <v>0</v>
      </c>
      <c r="DK114" s="571">
        <v>0</v>
      </c>
      <c r="DL114" s="571">
        <v>0</v>
      </c>
      <c r="DM114" s="571">
        <v>0</v>
      </c>
      <c r="DN114" s="571">
        <v>0</v>
      </c>
      <c r="DO114" s="571">
        <v>0</v>
      </c>
      <c r="DP114" s="571">
        <v>0</v>
      </c>
      <c r="DQ114" s="571">
        <v>0</v>
      </c>
      <c r="DR114" s="571">
        <v>0</v>
      </c>
      <c r="DS114" s="571">
        <v>0</v>
      </c>
      <c r="DT114" s="571">
        <v>0</v>
      </c>
      <c r="DU114" s="571">
        <v>0</v>
      </c>
      <c r="DV114" s="571">
        <v>0</v>
      </c>
      <c r="DW114" s="572">
        <v>0</v>
      </c>
    </row>
    <row r="115" spans="2:127" x14ac:dyDescent="0.2">
      <c r="B115" s="598"/>
      <c r="C115" s="592"/>
      <c r="D115" s="593"/>
      <c r="E115" s="593"/>
      <c r="F115" s="593"/>
      <c r="G115" s="593"/>
      <c r="H115" s="593"/>
      <c r="I115" s="594"/>
      <c r="J115" s="594"/>
      <c r="K115" s="594"/>
      <c r="L115" s="594"/>
      <c r="M115" s="594"/>
      <c r="N115" s="594"/>
      <c r="O115" s="594"/>
      <c r="P115" s="594"/>
      <c r="Q115" s="594"/>
      <c r="R115" s="595"/>
      <c r="S115" s="594"/>
      <c r="T115" s="594"/>
      <c r="U115" s="578" t="s">
        <v>499</v>
      </c>
      <c r="V115" s="566" t="s">
        <v>124</v>
      </c>
      <c r="W115" s="590" t="s">
        <v>493</v>
      </c>
      <c r="X115" s="900">
        <v>365.37094591783301</v>
      </c>
      <c r="Y115" s="900">
        <v>505.83217982753638</v>
      </c>
      <c r="Z115" s="900">
        <v>501.20135526043606</v>
      </c>
      <c r="AA115" s="900">
        <v>490.41145920602082</v>
      </c>
      <c r="AB115" s="900">
        <v>766.00157911152132</v>
      </c>
      <c r="AC115" s="900">
        <v>1837.1892943010857</v>
      </c>
      <c r="AD115" s="900">
        <v>1521.1239539351791</v>
      </c>
      <c r="AE115" s="900">
        <v>1730.486523353833</v>
      </c>
      <c r="AF115" s="900">
        <v>1851.3684509027926</v>
      </c>
      <c r="AG115" s="900">
        <v>2070.9453209545809</v>
      </c>
      <c r="AH115" s="900">
        <v>2663.6210439983229</v>
      </c>
      <c r="AI115" s="900">
        <v>1550.8500000267384</v>
      </c>
      <c r="AJ115" s="900">
        <v>1054.3669674550565</v>
      </c>
      <c r="AK115" s="900">
        <v>769.34637386897646</v>
      </c>
      <c r="AL115" s="900">
        <v>40.300124071192378</v>
      </c>
      <c r="AM115" s="900">
        <v>40.146545206027263</v>
      </c>
      <c r="AN115" s="900">
        <v>39.997880864547433</v>
      </c>
      <c r="AO115" s="900">
        <v>39.853985285324733</v>
      </c>
      <c r="AP115" s="900">
        <v>39.714694364637154</v>
      </c>
      <c r="AQ115" s="900">
        <v>39.58030542961577</v>
      </c>
      <c r="AR115" s="900">
        <v>182.15875712219983</v>
      </c>
      <c r="AS115" s="900">
        <v>236.33257231833872</v>
      </c>
      <c r="AT115" s="900">
        <v>233.54575885322518</v>
      </c>
      <c r="AU115" s="900">
        <v>228.2315612725441</v>
      </c>
      <c r="AV115" s="900">
        <v>335.03350380307478</v>
      </c>
      <c r="AW115" s="900">
        <v>755.61846100276182</v>
      </c>
      <c r="AX115" s="900">
        <v>630.28289303864426</v>
      </c>
      <c r="AY115" s="900">
        <v>710.58955250843928</v>
      </c>
      <c r="AZ115" s="900">
        <v>756.3814585417731</v>
      </c>
      <c r="BA115" s="900">
        <v>840.83797331024425</v>
      </c>
      <c r="BB115" s="900">
        <v>1070.0809870255216</v>
      </c>
      <c r="BC115" s="900">
        <v>632.35033837341484</v>
      </c>
      <c r="BD115" s="900">
        <v>436.84110777724987</v>
      </c>
      <c r="BE115" s="900">
        <v>324.77134784018239</v>
      </c>
      <c r="BF115" s="900">
        <v>38.97070163804846</v>
      </c>
      <c r="BG115" s="900">
        <v>38.97070163804846</v>
      </c>
      <c r="BH115" s="900">
        <v>38.97070163804846</v>
      </c>
      <c r="BI115" s="900">
        <v>38.97070163804846</v>
      </c>
      <c r="BJ115" s="900">
        <v>38.97070163804846</v>
      </c>
      <c r="BK115" s="900">
        <v>38.97070163804846</v>
      </c>
      <c r="BL115" s="900">
        <v>181.67923031640342</v>
      </c>
      <c r="BM115" s="900">
        <v>235.97896003476862</v>
      </c>
      <c r="BN115" s="900">
        <v>233.31403182717006</v>
      </c>
      <c r="BO115" s="900">
        <v>228.11780767243371</v>
      </c>
      <c r="BP115" s="900">
        <v>335.03350380307478</v>
      </c>
      <c r="BQ115" s="900">
        <v>755.61846100276182</v>
      </c>
      <c r="BR115" s="900">
        <v>630.28289303864426</v>
      </c>
      <c r="BS115" s="900">
        <v>710.58955250843928</v>
      </c>
      <c r="BT115" s="900">
        <v>756.3814585417731</v>
      </c>
      <c r="BU115" s="900">
        <v>840.83797331024425</v>
      </c>
      <c r="BV115" s="900">
        <v>1070.0809870255216</v>
      </c>
      <c r="BW115" s="900">
        <v>632.35033837341484</v>
      </c>
      <c r="BX115" s="900">
        <v>436.84110777724987</v>
      </c>
      <c r="BY115" s="900">
        <v>324.77134784018239</v>
      </c>
      <c r="BZ115" s="900">
        <v>38.97070163804846</v>
      </c>
      <c r="CA115" s="900">
        <v>38.97070163804846</v>
      </c>
      <c r="CB115" s="900">
        <v>38.97070163804846</v>
      </c>
      <c r="CC115" s="900">
        <v>38.97070163804846</v>
      </c>
      <c r="CD115" s="900">
        <v>38.97070163804846</v>
      </c>
      <c r="CE115" s="901">
        <v>38.97070163804846</v>
      </c>
      <c r="CF115" s="901">
        <v>181.67923031640342</v>
      </c>
      <c r="CG115" s="901">
        <v>235.97896003476862</v>
      </c>
      <c r="CH115" s="901">
        <v>233.31403182717006</v>
      </c>
      <c r="CI115" s="901">
        <v>228.11780767243371</v>
      </c>
      <c r="CJ115" s="901">
        <v>335.03350380307478</v>
      </c>
      <c r="CK115" s="901">
        <v>755.61846100276182</v>
      </c>
      <c r="CL115" s="901">
        <v>630.28289303864426</v>
      </c>
      <c r="CM115" s="901">
        <v>710.58955250843928</v>
      </c>
      <c r="CN115" s="901">
        <v>756.3814585417731</v>
      </c>
      <c r="CO115" s="901">
        <v>840.83797331024425</v>
      </c>
      <c r="CP115" s="901">
        <v>1070.0809870255216</v>
      </c>
      <c r="CQ115" s="901">
        <v>632.35033837341484</v>
      </c>
      <c r="CR115" s="901">
        <v>436.84110777724987</v>
      </c>
      <c r="CS115" s="901">
        <v>324.77134784018239</v>
      </c>
      <c r="CT115" s="901">
        <v>38.97070163804846</v>
      </c>
      <c r="CU115" s="901">
        <v>38.97070163804846</v>
      </c>
      <c r="CV115" s="901">
        <v>38.97070163804846</v>
      </c>
      <c r="CW115" s="901">
        <v>38.97070163804846</v>
      </c>
      <c r="CX115" s="901">
        <v>38.97070163804846</v>
      </c>
      <c r="CY115" s="902">
        <v>38.97070163804846</v>
      </c>
      <c r="CZ115" s="570">
        <v>0</v>
      </c>
      <c r="DA115" s="571">
        <v>0</v>
      </c>
      <c r="DB115" s="571">
        <v>0</v>
      </c>
      <c r="DC115" s="571">
        <v>0</v>
      </c>
      <c r="DD115" s="571">
        <v>0</v>
      </c>
      <c r="DE115" s="571">
        <v>0</v>
      </c>
      <c r="DF115" s="571">
        <v>0</v>
      </c>
      <c r="DG115" s="571">
        <v>0</v>
      </c>
      <c r="DH115" s="571">
        <v>0</v>
      </c>
      <c r="DI115" s="571">
        <v>0</v>
      </c>
      <c r="DJ115" s="571">
        <v>0</v>
      </c>
      <c r="DK115" s="571">
        <v>0</v>
      </c>
      <c r="DL115" s="571">
        <v>0</v>
      </c>
      <c r="DM115" s="571">
        <v>0</v>
      </c>
      <c r="DN115" s="571">
        <v>0</v>
      </c>
      <c r="DO115" s="571">
        <v>0</v>
      </c>
      <c r="DP115" s="571">
        <v>0</v>
      </c>
      <c r="DQ115" s="571">
        <v>0</v>
      </c>
      <c r="DR115" s="571">
        <v>0</v>
      </c>
      <c r="DS115" s="571">
        <v>0</v>
      </c>
      <c r="DT115" s="571">
        <v>0</v>
      </c>
      <c r="DU115" s="571">
        <v>0</v>
      </c>
      <c r="DV115" s="571">
        <v>0</v>
      </c>
      <c r="DW115" s="572">
        <v>0</v>
      </c>
    </row>
    <row r="116" spans="2:127" x14ac:dyDescent="0.2">
      <c r="B116" s="598"/>
      <c r="C116" s="592"/>
      <c r="D116" s="593"/>
      <c r="E116" s="593"/>
      <c r="F116" s="593"/>
      <c r="G116" s="593"/>
      <c r="H116" s="593"/>
      <c r="I116" s="594"/>
      <c r="J116" s="594"/>
      <c r="K116" s="594"/>
      <c r="L116" s="594"/>
      <c r="M116" s="594"/>
      <c r="N116" s="594"/>
      <c r="O116" s="594"/>
      <c r="P116" s="594"/>
      <c r="Q116" s="594"/>
      <c r="R116" s="595"/>
      <c r="S116" s="594"/>
      <c r="T116" s="594"/>
      <c r="U116" s="578" t="s">
        <v>500</v>
      </c>
      <c r="V116" s="566" t="s">
        <v>124</v>
      </c>
      <c r="W116" s="590" t="s">
        <v>493</v>
      </c>
      <c r="X116" s="900">
        <v>8.6436104675604977</v>
      </c>
      <c r="Y116" s="900">
        <v>11.579207523749332</v>
      </c>
      <c r="Z116" s="900">
        <v>11.828532156619048</v>
      </c>
      <c r="AA116" s="900">
        <v>12.384392670607287</v>
      </c>
      <c r="AB116" s="900">
        <v>20.883602821867182</v>
      </c>
      <c r="AC116" s="900">
        <v>67.813524697592044</v>
      </c>
      <c r="AD116" s="900">
        <v>46.441583907466381</v>
      </c>
      <c r="AE116" s="900">
        <v>51.217351961286923</v>
      </c>
      <c r="AF116" s="900">
        <v>52.435497696026943</v>
      </c>
      <c r="AG116" s="900">
        <v>66.749817207204075</v>
      </c>
      <c r="AH116" s="900">
        <v>63.759849057036668</v>
      </c>
      <c r="AI116" s="900">
        <v>39.208821070567964</v>
      </c>
      <c r="AJ116" s="900">
        <v>25.782280290952595</v>
      </c>
      <c r="AK116" s="900">
        <v>18.197991360434372</v>
      </c>
      <c r="AL116" s="900">
        <v>0.98936121217696371</v>
      </c>
      <c r="AM116" s="900">
        <v>0.95259202632290929</v>
      </c>
      <c r="AN116" s="900">
        <v>0.91728067697197746</v>
      </c>
      <c r="AO116" s="900">
        <v>0.88336421568225498</v>
      </c>
      <c r="AP116" s="900">
        <v>0.85078224306751404</v>
      </c>
      <c r="AQ116" s="900">
        <v>0.81948584839138805</v>
      </c>
      <c r="AR116" s="900">
        <v>1.8687598313853757</v>
      </c>
      <c r="AS116" s="900">
        <v>2.2001532938284503</v>
      </c>
      <c r="AT116" s="900">
        <v>2.2497252009535624</v>
      </c>
      <c r="AU116" s="900">
        <v>2.3692227057110697</v>
      </c>
      <c r="AV116" s="900">
        <v>3.7555289701398689</v>
      </c>
      <c r="AW116" s="900">
        <v>12.367890218497575</v>
      </c>
      <c r="AX116" s="900">
        <v>8.4345875825258769</v>
      </c>
      <c r="AY116" s="900">
        <v>9.2197428439444842</v>
      </c>
      <c r="AZ116" s="900">
        <v>9.3390724085862775</v>
      </c>
      <c r="BA116" s="900">
        <v>12.509616599449208</v>
      </c>
      <c r="BB116" s="900">
        <v>12.297122967088251</v>
      </c>
      <c r="BC116" s="900">
        <v>8.0541761805686516</v>
      </c>
      <c r="BD116" s="900">
        <v>5.4419208118450255</v>
      </c>
      <c r="BE116" s="900">
        <v>3.9601889580277465</v>
      </c>
      <c r="BF116" s="900">
        <v>0.56862671417491328</v>
      </c>
      <c r="BG116" s="900">
        <v>0.55206477104360518</v>
      </c>
      <c r="BH116" s="900">
        <v>0.53598521460544191</v>
      </c>
      <c r="BI116" s="900">
        <v>0.52037399476256496</v>
      </c>
      <c r="BJ116" s="900">
        <v>0.50521747064326705</v>
      </c>
      <c r="BK116" s="900">
        <v>0.49050239868278345</v>
      </c>
      <c r="BL116" s="900">
        <v>1.1346004652746642</v>
      </c>
      <c r="BM116" s="900">
        <v>1.3447687297422686</v>
      </c>
      <c r="BN116" s="900">
        <v>1.383230974329021</v>
      </c>
      <c r="BO116" s="900">
        <v>1.4651820485890827</v>
      </c>
      <c r="BP116" s="900">
        <v>2.3356169829839115</v>
      </c>
      <c r="BQ116" s="900">
        <v>7.7291058454481467</v>
      </c>
      <c r="BR116" s="900">
        <v>5.2966418829150017</v>
      </c>
      <c r="BS116" s="900">
        <v>5.8177987123739614</v>
      </c>
      <c r="BT116" s="900">
        <v>5.9217047616953913</v>
      </c>
      <c r="BU116" s="900">
        <v>7.9705838131058258</v>
      </c>
      <c r="BV116" s="900">
        <v>6.8086188331246902</v>
      </c>
      <c r="BW116" s="900">
        <v>4.4594020711259637</v>
      </c>
      <c r="BX116" s="900">
        <v>3.0130596097206066</v>
      </c>
      <c r="BY116" s="900">
        <v>2.1926606080564093</v>
      </c>
      <c r="BZ116" s="900">
        <v>0.3148348248212926</v>
      </c>
      <c r="CA116" s="900">
        <v>0.30566487846727441</v>
      </c>
      <c r="CB116" s="900">
        <v>0.29676201792939266</v>
      </c>
      <c r="CC116" s="900">
        <v>0.28811846400911911</v>
      </c>
      <c r="CD116" s="900">
        <v>0.27972666408652341</v>
      </c>
      <c r="CE116" s="901">
        <v>0.2715792855208965</v>
      </c>
      <c r="CF116" s="901">
        <v>0.62820076831111615</v>
      </c>
      <c r="CG116" s="901">
        <v>0.74456584064625031</v>
      </c>
      <c r="CH116" s="901">
        <v>0.76586145292552021</v>
      </c>
      <c r="CI116" s="901">
        <v>0.81123577577283945</v>
      </c>
      <c r="CJ116" s="901">
        <v>1.2931744945440296</v>
      </c>
      <c r="CK116" s="901">
        <v>4.2794185081645137</v>
      </c>
      <c r="CL116" s="901">
        <v>2.9326221891778932</v>
      </c>
      <c r="CM116" s="901">
        <v>3.221174089777942</v>
      </c>
      <c r="CN116" s="901">
        <v>3.2787043500005071</v>
      </c>
      <c r="CO116" s="901">
        <v>4.413119004026762</v>
      </c>
      <c r="CP116" s="901">
        <v>3.7697671673975974</v>
      </c>
      <c r="CQ116" s="901">
        <v>2.4690628049507719</v>
      </c>
      <c r="CR116" s="901">
        <v>1.6682580518204415</v>
      </c>
      <c r="CS116" s="901">
        <v>1.2140230158403003</v>
      </c>
      <c r="CT116" s="901">
        <v>0.1743164090770519</v>
      </c>
      <c r="CU116" s="901">
        <v>0.24378276282048145</v>
      </c>
      <c r="CV116" s="901">
        <v>0.23783684177607947</v>
      </c>
      <c r="CW116" s="901">
        <v>0.23203594319617515</v>
      </c>
      <c r="CX116" s="901">
        <v>0.22637652994748797</v>
      </c>
      <c r="CY116" s="902">
        <v>0.22085515116828089</v>
      </c>
      <c r="CZ116" s="570">
        <v>0</v>
      </c>
      <c r="DA116" s="571">
        <v>0</v>
      </c>
      <c r="DB116" s="571">
        <v>0</v>
      </c>
      <c r="DC116" s="571">
        <v>0</v>
      </c>
      <c r="DD116" s="571">
        <v>0</v>
      </c>
      <c r="DE116" s="571">
        <v>0</v>
      </c>
      <c r="DF116" s="571">
        <v>0</v>
      </c>
      <c r="DG116" s="571">
        <v>0</v>
      </c>
      <c r="DH116" s="571">
        <v>0</v>
      </c>
      <c r="DI116" s="571">
        <v>0</v>
      </c>
      <c r="DJ116" s="571">
        <v>0</v>
      </c>
      <c r="DK116" s="571">
        <v>0</v>
      </c>
      <c r="DL116" s="571">
        <v>0</v>
      </c>
      <c r="DM116" s="571">
        <v>0</v>
      </c>
      <c r="DN116" s="571">
        <v>0</v>
      </c>
      <c r="DO116" s="571">
        <v>0</v>
      </c>
      <c r="DP116" s="571">
        <v>0</v>
      </c>
      <c r="DQ116" s="571">
        <v>0</v>
      </c>
      <c r="DR116" s="571">
        <v>0</v>
      </c>
      <c r="DS116" s="571">
        <v>0</v>
      </c>
      <c r="DT116" s="571">
        <v>0</v>
      </c>
      <c r="DU116" s="571">
        <v>0</v>
      </c>
      <c r="DV116" s="571">
        <v>0</v>
      </c>
      <c r="DW116" s="572">
        <v>0</v>
      </c>
    </row>
    <row r="117" spans="2:127" x14ac:dyDescent="0.2">
      <c r="B117" s="598"/>
      <c r="C117" s="592"/>
      <c r="D117" s="593"/>
      <c r="E117" s="593"/>
      <c r="F117" s="593"/>
      <c r="G117" s="593"/>
      <c r="H117" s="593"/>
      <c r="I117" s="594"/>
      <c r="J117" s="594"/>
      <c r="K117" s="594"/>
      <c r="L117" s="594"/>
      <c r="M117" s="594"/>
      <c r="N117" s="594"/>
      <c r="O117" s="594"/>
      <c r="P117" s="594"/>
      <c r="Q117" s="594"/>
      <c r="R117" s="595"/>
      <c r="S117" s="594"/>
      <c r="T117" s="594"/>
      <c r="U117" s="578" t="s">
        <v>501</v>
      </c>
      <c r="V117" s="566" t="s">
        <v>124</v>
      </c>
      <c r="W117" s="590" t="s">
        <v>493</v>
      </c>
      <c r="X117" s="900">
        <v>0</v>
      </c>
      <c r="Y117" s="900">
        <v>0</v>
      </c>
      <c r="Z117" s="900">
        <v>0</v>
      </c>
      <c r="AA117" s="900">
        <v>0</v>
      </c>
      <c r="AB117" s="900">
        <v>0</v>
      </c>
      <c r="AC117" s="900">
        <v>0</v>
      </c>
      <c r="AD117" s="900">
        <v>0</v>
      </c>
      <c r="AE117" s="900">
        <v>0</v>
      </c>
      <c r="AF117" s="900">
        <v>0</v>
      </c>
      <c r="AG117" s="900">
        <v>0</v>
      </c>
      <c r="AH117" s="900">
        <v>0</v>
      </c>
      <c r="AI117" s="900">
        <v>0</v>
      </c>
      <c r="AJ117" s="900">
        <v>0</v>
      </c>
      <c r="AK117" s="900">
        <v>0</v>
      </c>
      <c r="AL117" s="900">
        <v>0</v>
      </c>
      <c r="AM117" s="900">
        <v>0</v>
      </c>
      <c r="AN117" s="900">
        <v>0</v>
      </c>
      <c r="AO117" s="900">
        <v>0</v>
      </c>
      <c r="AP117" s="900">
        <v>0</v>
      </c>
      <c r="AQ117" s="900">
        <v>0</v>
      </c>
      <c r="AR117" s="900">
        <v>0</v>
      </c>
      <c r="AS117" s="900">
        <v>0</v>
      </c>
      <c r="AT117" s="900">
        <v>0</v>
      </c>
      <c r="AU117" s="900">
        <v>0</v>
      </c>
      <c r="AV117" s="900">
        <v>0</v>
      </c>
      <c r="AW117" s="900">
        <v>0</v>
      </c>
      <c r="AX117" s="900">
        <v>0</v>
      </c>
      <c r="AY117" s="900">
        <v>0</v>
      </c>
      <c r="AZ117" s="900">
        <v>0</v>
      </c>
      <c r="BA117" s="900">
        <v>0</v>
      </c>
      <c r="BB117" s="900">
        <v>0</v>
      </c>
      <c r="BC117" s="900">
        <v>0</v>
      </c>
      <c r="BD117" s="900">
        <v>0</v>
      </c>
      <c r="BE117" s="900">
        <v>0</v>
      </c>
      <c r="BF117" s="900">
        <v>0</v>
      </c>
      <c r="BG117" s="900">
        <v>0</v>
      </c>
      <c r="BH117" s="900">
        <v>0</v>
      </c>
      <c r="BI117" s="900">
        <v>0</v>
      </c>
      <c r="BJ117" s="900">
        <v>0</v>
      </c>
      <c r="BK117" s="900">
        <v>0</v>
      </c>
      <c r="BL117" s="900">
        <v>0</v>
      </c>
      <c r="BM117" s="900">
        <v>0</v>
      </c>
      <c r="BN117" s="900">
        <v>0</v>
      </c>
      <c r="BO117" s="900">
        <v>0</v>
      </c>
      <c r="BP117" s="900">
        <v>0</v>
      </c>
      <c r="BQ117" s="900">
        <v>0</v>
      </c>
      <c r="BR117" s="900">
        <v>0</v>
      </c>
      <c r="BS117" s="900">
        <v>0</v>
      </c>
      <c r="BT117" s="900">
        <v>0</v>
      </c>
      <c r="BU117" s="900">
        <v>0</v>
      </c>
      <c r="BV117" s="900">
        <v>0</v>
      </c>
      <c r="BW117" s="900">
        <v>0</v>
      </c>
      <c r="BX117" s="900">
        <v>0</v>
      </c>
      <c r="BY117" s="900">
        <v>0</v>
      </c>
      <c r="BZ117" s="900">
        <v>0</v>
      </c>
      <c r="CA117" s="900">
        <v>0</v>
      </c>
      <c r="CB117" s="900">
        <v>0</v>
      </c>
      <c r="CC117" s="900">
        <v>0</v>
      </c>
      <c r="CD117" s="900">
        <v>0</v>
      </c>
      <c r="CE117" s="901">
        <v>0</v>
      </c>
      <c r="CF117" s="901">
        <v>0</v>
      </c>
      <c r="CG117" s="901">
        <v>0</v>
      </c>
      <c r="CH117" s="901">
        <v>0</v>
      </c>
      <c r="CI117" s="901">
        <v>0</v>
      </c>
      <c r="CJ117" s="901">
        <v>0</v>
      </c>
      <c r="CK117" s="901">
        <v>0</v>
      </c>
      <c r="CL117" s="901">
        <v>0</v>
      </c>
      <c r="CM117" s="901">
        <v>0</v>
      </c>
      <c r="CN117" s="901">
        <v>0</v>
      </c>
      <c r="CO117" s="901">
        <v>0</v>
      </c>
      <c r="CP117" s="901">
        <v>0</v>
      </c>
      <c r="CQ117" s="901">
        <v>0</v>
      </c>
      <c r="CR117" s="901">
        <v>0</v>
      </c>
      <c r="CS117" s="901">
        <v>0</v>
      </c>
      <c r="CT117" s="901">
        <v>0</v>
      </c>
      <c r="CU117" s="901">
        <v>0</v>
      </c>
      <c r="CV117" s="901">
        <v>0</v>
      </c>
      <c r="CW117" s="901">
        <v>0</v>
      </c>
      <c r="CX117" s="901">
        <v>0</v>
      </c>
      <c r="CY117" s="902">
        <v>0</v>
      </c>
      <c r="CZ117" s="570">
        <v>0</v>
      </c>
      <c r="DA117" s="571">
        <v>0</v>
      </c>
      <c r="DB117" s="571">
        <v>0</v>
      </c>
      <c r="DC117" s="571">
        <v>0</v>
      </c>
      <c r="DD117" s="571">
        <v>0</v>
      </c>
      <c r="DE117" s="571">
        <v>0</v>
      </c>
      <c r="DF117" s="571">
        <v>0</v>
      </c>
      <c r="DG117" s="571">
        <v>0</v>
      </c>
      <c r="DH117" s="571">
        <v>0</v>
      </c>
      <c r="DI117" s="571">
        <v>0</v>
      </c>
      <c r="DJ117" s="571">
        <v>0</v>
      </c>
      <c r="DK117" s="571">
        <v>0</v>
      </c>
      <c r="DL117" s="571">
        <v>0</v>
      </c>
      <c r="DM117" s="571">
        <v>0</v>
      </c>
      <c r="DN117" s="571">
        <v>0</v>
      </c>
      <c r="DO117" s="571">
        <v>0</v>
      </c>
      <c r="DP117" s="571">
        <v>0</v>
      </c>
      <c r="DQ117" s="571">
        <v>0</v>
      </c>
      <c r="DR117" s="571">
        <v>0</v>
      </c>
      <c r="DS117" s="571">
        <v>0</v>
      </c>
      <c r="DT117" s="571">
        <v>0</v>
      </c>
      <c r="DU117" s="571">
        <v>0</v>
      </c>
      <c r="DV117" s="571">
        <v>0</v>
      </c>
      <c r="DW117" s="572">
        <v>0</v>
      </c>
    </row>
    <row r="118" spans="2:127" x14ac:dyDescent="0.2">
      <c r="B118" s="598"/>
      <c r="C118" s="592"/>
      <c r="D118" s="593"/>
      <c r="E118" s="593"/>
      <c r="F118" s="593"/>
      <c r="G118" s="593"/>
      <c r="H118" s="593"/>
      <c r="I118" s="594"/>
      <c r="J118" s="594"/>
      <c r="K118" s="594"/>
      <c r="L118" s="594"/>
      <c r="M118" s="594"/>
      <c r="N118" s="594"/>
      <c r="O118" s="594"/>
      <c r="P118" s="594"/>
      <c r="Q118" s="594"/>
      <c r="R118" s="595"/>
      <c r="S118" s="594"/>
      <c r="T118" s="594"/>
      <c r="U118" s="599" t="s">
        <v>502</v>
      </c>
      <c r="V118" s="566" t="s">
        <v>124</v>
      </c>
      <c r="W118" s="590" t="s">
        <v>493</v>
      </c>
      <c r="X118" s="903">
        <v>0</v>
      </c>
      <c r="Y118" s="903">
        <v>0</v>
      </c>
      <c r="Z118" s="903">
        <v>0</v>
      </c>
      <c r="AA118" s="903">
        <v>0</v>
      </c>
      <c r="AB118" s="903">
        <v>0</v>
      </c>
      <c r="AC118" s="903">
        <v>0</v>
      </c>
      <c r="AD118" s="903">
        <v>0</v>
      </c>
      <c r="AE118" s="903">
        <v>0</v>
      </c>
      <c r="AF118" s="903">
        <v>0</v>
      </c>
      <c r="AG118" s="903">
        <v>0</v>
      </c>
      <c r="AH118" s="903">
        <v>0</v>
      </c>
      <c r="AI118" s="903">
        <v>0</v>
      </c>
      <c r="AJ118" s="903">
        <v>0</v>
      </c>
      <c r="AK118" s="903">
        <v>0</v>
      </c>
      <c r="AL118" s="903">
        <v>0</v>
      </c>
      <c r="AM118" s="903">
        <v>0</v>
      </c>
      <c r="AN118" s="903">
        <v>0</v>
      </c>
      <c r="AO118" s="903">
        <v>0</v>
      </c>
      <c r="AP118" s="903">
        <v>0</v>
      </c>
      <c r="AQ118" s="903">
        <v>0</v>
      </c>
      <c r="AR118" s="903">
        <v>0</v>
      </c>
      <c r="AS118" s="903">
        <v>0</v>
      </c>
      <c r="AT118" s="903">
        <v>0</v>
      </c>
      <c r="AU118" s="903">
        <v>0</v>
      </c>
      <c r="AV118" s="903">
        <v>0</v>
      </c>
      <c r="AW118" s="903">
        <v>0</v>
      </c>
      <c r="AX118" s="903">
        <v>0</v>
      </c>
      <c r="AY118" s="903">
        <v>0</v>
      </c>
      <c r="AZ118" s="903">
        <v>0</v>
      </c>
      <c r="BA118" s="903">
        <v>0</v>
      </c>
      <c r="BB118" s="903">
        <v>0</v>
      </c>
      <c r="BC118" s="903">
        <v>0</v>
      </c>
      <c r="BD118" s="903">
        <v>0</v>
      </c>
      <c r="BE118" s="903">
        <v>0</v>
      </c>
      <c r="BF118" s="903">
        <v>0</v>
      </c>
      <c r="BG118" s="903">
        <v>0</v>
      </c>
      <c r="BH118" s="903">
        <v>0</v>
      </c>
      <c r="BI118" s="903">
        <v>0</v>
      </c>
      <c r="BJ118" s="903">
        <v>0</v>
      </c>
      <c r="BK118" s="903">
        <v>0</v>
      </c>
      <c r="BL118" s="903">
        <v>0</v>
      </c>
      <c r="BM118" s="903">
        <v>0</v>
      </c>
      <c r="BN118" s="903">
        <v>0</v>
      </c>
      <c r="BO118" s="903">
        <v>0</v>
      </c>
      <c r="BP118" s="903">
        <v>0</v>
      </c>
      <c r="BQ118" s="903">
        <v>0</v>
      </c>
      <c r="BR118" s="903">
        <v>0</v>
      </c>
      <c r="BS118" s="903">
        <v>0</v>
      </c>
      <c r="BT118" s="903">
        <v>0</v>
      </c>
      <c r="BU118" s="903">
        <v>0</v>
      </c>
      <c r="BV118" s="903">
        <v>0</v>
      </c>
      <c r="BW118" s="903">
        <v>0</v>
      </c>
      <c r="BX118" s="903">
        <v>0</v>
      </c>
      <c r="BY118" s="903">
        <v>0</v>
      </c>
      <c r="BZ118" s="903">
        <v>0</v>
      </c>
      <c r="CA118" s="903">
        <v>0</v>
      </c>
      <c r="CB118" s="903">
        <v>0</v>
      </c>
      <c r="CC118" s="903">
        <v>0</v>
      </c>
      <c r="CD118" s="903">
        <v>0</v>
      </c>
      <c r="CE118" s="904">
        <v>0</v>
      </c>
      <c r="CF118" s="904">
        <v>0</v>
      </c>
      <c r="CG118" s="904">
        <v>0</v>
      </c>
      <c r="CH118" s="904">
        <v>0</v>
      </c>
      <c r="CI118" s="904">
        <v>0</v>
      </c>
      <c r="CJ118" s="904">
        <v>0</v>
      </c>
      <c r="CK118" s="904">
        <v>0</v>
      </c>
      <c r="CL118" s="904">
        <v>0</v>
      </c>
      <c r="CM118" s="904">
        <v>0</v>
      </c>
      <c r="CN118" s="904">
        <v>0</v>
      </c>
      <c r="CO118" s="904">
        <v>0</v>
      </c>
      <c r="CP118" s="904">
        <v>0</v>
      </c>
      <c r="CQ118" s="904">
        <v>0</v>
      </c>
      <c r="CR118" s="904">
        <v>0</v>
      </c>
      <c r="CS118" s="904">
        <v>0</v>
      </c>
      <c r="CT118" s="904">
        <v>0</v>
      </c>
      <c r="CU118" s="904">
        <v>0</v>
      </c>
      <c r="CV118" s="904">
        <v>0</v>
      </c>
      <c r="CW118" s="904">
        <v>0</v>
      </c>
      <c r="CX118" s="904">
        <v>0</v>
      </c>
      <c r="CY118" s="905">
        <v>0</v>
      </c>
      <c r="CZ118" s="570">
        <v>0</v>
      </c>
      <c r="DA118" s="571">
        <v>0</v>
      </c>
      <c r="DB118" s="571">
        <v>0</v>
      </c>
      <c r="DC118" s="571">
        <v>0</v>
      </c>
      <c r="DD118" s="571">
        <v>0</v>
      </c>
      <c r="DE118" s="571">
        <v>0</v>
      </c>
      <c r="DF118" s="571">
        <v>0</v>
      </c>
      <c r="DG118" s="571">
        <v>0</v>
      </c>
      <c r="DH118" s="571">
        <v>0</v>
      </c>
      <c r="DI118" s="571">
        <v>0</v>
      </c>
      <c r="DJ118" s="571">
        <v>0</v>
      </c>
      <c r="DK118" s="571">
        <v>0</v>
      </c>
      <c r="DL118" s="571">
        <v>0</v>
      </c>
      <c r="DM118" s="571">
        <v>0</v>
      </c>
      <c r="DN118" s="571">
        <v>0</v>
      </c>
      <c r="DO118" s="571">
        <v>0</v>
      </c>
      <c r="DP118" s="571">
        <v>0</v>
      </c>
      <c r="DQ118" s="571">
        <v>0</v>
      </c>
      <c r="DR118" s="571">
        <v>0</v>
      </c>
      <c r="DS118" s="571">
        <v>0</v>
      </c>
      <c r="DT118" s="571">
        <v>0</v>
      </c>
      <c r="DU118" s="571">
        <v>0</v>
      </c>
      <c r="DV118" s="571">
        <v>0</v>
      </c>
      <c r="DW118" s="572">
        <v>0</v>
      </c>
    </row>
    <row r="119" spans="2:127" ht="15.75" thickBot="1" x14ac:dyDescent="0.25">
      <c r="B119" s="598"/>
      <c r="C119" s="628"/>
      <c r="D119" s="593"/>
      <c r="E119" s="593"/>
      <c r="F119" s="593"/>
      <c r="G119" s="593"/>
      <c r="H119" s="593"/>
      <c r="I119" s="594"/>
      <c r="J119" s="594"/>
      <c r="K119" s="594"/>
      <c r="L119" s="594"/>
      <c r="M119" s="594"/>
      <c r="N119" s="594"/>
      <c r="O119" s="594"/>
      <c r="P119" s="594"/>
      <c r="Q119" s="594"/>
      <c r="R119" s="595"/>
      <c r="S119" s="594"/>
      <c r="T119" s="594"/>
      <c r="U119" s="605" t="s">
        <v>127</v>
      </c>
      <c r="V119" s="606" t="s">
        <v>503</v>
      </c>
      <c r="W119" s="607" t="s">
        <v>493</v>
      </c>
      <c r="X119" s="608">
        <f>SUM(X108:X118)</f>
        <v>843.77070945163189</v>
      </c>
      <c r="Y119" s="608">
        <f t="shared" ref="Y119:CJ119" si="97">SUM(Y108:Y118)</f>
        <v>1200.0856277386008</v>
      </c>
      <c r="Z119" s="608">
        <f t="shared" si="97"/>
        <v>1254.4552871799451</v>
      </c>
      <c r="AA119" s="608">
        <f t="shared" si="97"/>
        <v>1312.9620217030647</v>
      </c>
      <c r="AB119" s="608">
        <f t="shared" si="97"/>
        <v>2023.5407956554131</v>
      </c>
      <c r="AC119" s="608">
        <f t="shared" si="97"/>
        <v>4584.000285841591</v>
      </c>
      <c r="AD119" s="608">
        <f t="shared" si="97"/>
        <v>3927.8354887875435</v>
      </c>
      <c r="AE119" s="608">
        <f t="shared" si="97"/>
        <v>4546.2599805482487</v>
      </c>
      <c r="AF119" s="608">
        <f t="shared" si="97"/>
        <v>4971.0259951959088</v>
      </c>
      <c r="AG119" s="608">
        <f t="shared" si="97"/>
        <v>5609.1101036847258</v>
      </c>
      <c r="AH119" s="608">
        <f t="shared" si="97"/>
        <v>7187.5030807560379</v>
      </c>
      <c r="AI119" s="608">
        <f t="shared" si="97"/>
        <v>4815.4288444738222</v>
      </c>
      <c r="AJ119" s="608">
        <f t="shared" si="97"/>
        <v>3765.6791770323234</v>
      </c>
      <c r="AK119" s="608">
        <f t="shared" si="97"/>
        <v>3167.6934753459227</v>
      </c>
      <c r="AL119" s="608">
        <f t="shared" si="97"/>
        <v>1511.3133627379157</v>
      </c>
      <c r="AM119" s="608">
        <f t="shared" si="97"/>
        <v>1627.8436864256414</v>
      </c>
      <c r="AN119" s="608">
        <f t="shared" si="97"/>
        <v>1670.776882609347</v>
      </c>
      <c r="AO119" s="608">
        <f t="shared" si="97"/>
        <v>1670.3802349682712</v>
      </c>
      <c r="AP119" s="608">
        <f t="shared" si="97"/>
        <v>1670.648016751215</v>
      </c>
      <c r="AQ119" s="608">
        <f t="shared" si="97"/>
        <v>1763.0149582537929</v>
      </c>
      <c r="AR119" s="608">
        <f t="shared" si="97"/>
        <v>2521.3270009105763</v>
      </c>
      <c r="AS119" s="608">
        <f t="shared" si="97"/>
        <v>2544.804007415978</v>
      </c>
      <c r="AT119" s="608">
        <f t="shared" si="97"/>
        <v>2612.4470819407375</v>
      </c>
      <c r="AU119" s="608">
        <f t="shared" si="97"/>
        <v>2650.8205224639196</v>
      </c>
      <c r="AV119" s="608">
        <f t="shared" si="97"/>
        <v>3018.9169669300227</v>
      </c>
      <c r="AW119" s="608">
        <f t="shared" si="97"/>
        <v>4417.1792314071872</v>
      </c>
      <c r="AX119" s="608">
        <f t="shared" si="97"/>
        <v>3661.3947866457879</v>
      </c>
      <c r="AY119" s="608">
        <f t="shared" si="97"/>
        <v>3714.6320063450144</v>
      </c>
      <c r="AZ119" s="608">
        <f t="shared" si="97"/>
        <v>3746.7596513921935</v>
      </c>
      <c r="BA119" s="608">
        <f t="shared" si="97"/>
        <v>3722.6876437157607</v>
      </c>
      <c r="BB119" s="608">
        <f t="shared" si="97"/>
        <v>4489.3524646488295</v>
      </c>
      <c r="BC119" s="608">
        <f t="shared" si="97"/>
        <v>3322.6237349422013</v>
      </c>
      <c r="BD119" s="608">
        <f t="shared" si="97"/>
        <v>2774.7574694428445</v>
      </c>
      <c r="BE119" s="608">
        <f t="shared" si="97"/>
        <v>2462.1053476201323</v>
      </c>
      <c r="BF119" s="608">
        <f t="shared" si="97"/>
        <v>1753.4096759908459</v>
      </c>
      <c r="BG119" s="608">
        <f t="shared" si="97"/>
        <v>2123.2866804534451</v>
      </c>
      <c r="BH119" s="608">
        <f t="shared" si="97"/>
        <v>2000.1972688030583</v>
      </c>
      <c r="BI119" s="608">
        <f t="shared" si="97"/>
        <v>2068.4830170506029</v>
      </c>
      <c r="BJ119" s="608">
        <f t="shared" si="97"/>
        <v>2108.6721726943574</v>
      </c>
      <c r="BK119" s="608">
        <f t="shared" si="97"/>
        <v>2174.2794928064363</v>
      </c>
      <c r="BL119" s="608">
        <f t="shared" si="97"/>
        <v>2766.1671255657757</v>
      </c>
      <c r="BM119" s="608">
        <f t="shared" si="97"/>
        <v>2543.2760413916735</v>
      </c>
      <c r="BN119" s="608">
        <f t="shared" si="97"/>
        <v>2374.9603127221053</v>
      </c>
      <c r="BO119" s="608">
        <f t="shared" si="97"/>
        <v>2277.731895030458</v>
      </c>
      <c r="BP119" s="608">
        <f t="shared" si="97"/>
        <v>2333.631963357288</v>
      </c>
      <c r="BQ119" s="608">
        <f t="shared" si="97"/>
        <v>3645.72083956699</v>
      </c>
      <c r="BR119" s="608">
        <f t="shared" si="97"/>
        <v>3307.9393750996774</v>
      </c>
      <c r="BS119" s="608">
        <f t="shared" si="97"/>
        <v>3532.2746292756897</v>
      </c>
      <c r="BT119" s="608">
        <f t="shared" si="97"/>
        <v>3663.9949579233321</v>
      </c>
      <c r="BU119" s="608">
        <f t="shared" si="97"/>
        <v>3981.065761383913</v>
      </c>
      <c r="BV119" s="608">
        <f t="shared" si="97"/>
        <v>4997.7509034764616</v>
      </c>
      <c r="BW119" s="608">
        <f t="shared" si="97"/>
        <v>3664.5927969351037</v>
      </c>
      <c r="BX119" s="608">
        <f t="shared" si="97"/>
        <v>3184.3484448290174</v>
      </c>
      <c r="BY119" s="608">
        <f t="shared" si="97"/>
        <v>2910.1241729947105</v>
      </c>
      <c r="BZ119" s="608">
        <f t="shared" si="97"/>
        <v>2174.1038252325752</v>
      </c>
      <c r="CA119" s="608">
        <f t="shared" si="97"/>
        <v>2375.9729450664195</v>
      </c>
      <c r="CB119" s="608">
        <f t="shared" si="97"/>
        <v>2004.7116753505379</v>
      </c>
      <c r="CC119" s="608">
        <f t="shared" si="97"/>
        <v>1835.1863578693067</v>
      </c>
      <c r="CD119" s="608">
        <f t="shared" si="97"/>
        <v>1738.0076539852214</v>
      </c>
      <c r="CE119" s="608">
        <f t="shared" si="97"/>
        <v>1490.1954781076959</v>
      </c>
      <c r="CF119" s="608">
        <f t="shared" si="97"/>
        <v>1998.8411184016643</v>
      </c>
      <c r="CG119" s="608">
        <f t="shared" si="97"/>
        <v>2192.3583726560778</v>
      </c>
      <c r="CH119" s="608">
        <f t="shared" si="97"/>
        <v>2195.3875102629481</v>
      </c>
      <c r="CI119" s="608">
        <f t="shared" si="97"/>
        <v>2197.7306229356709</v>
      </c>
      <c r="CJ119" s="608">
        <f t="shared" si="97"/>
        <v>2595.5066713233441</v>
      </c>
      <c r="CK119" s="608">
        <f t="shared" ref="CK119:CY119" si="98">SUM(CK108:CK118)</f>
        <v>4156.1580951913038</v>
      </c>
      <c r="CL119" s="608">
        <f t="shared" si="98"/>
        <v>3651.1391915082841</v>
      </c>
      <c r="CM119" s="608">
        <f t="shared" si="98"/>
        <v>3941.6978412413905</v>
      </c>
      <c r="CN119" s="608">
        <f t="shared" si="98"/>
        <v>4111.1383112361864</v>
      </c>
      <c r="CO119" s="608">
        <f t="shared" si="98"/>
        <v>4398.4562377059174</v>
      </c>
      <c r="CP119" s="608">
        <f t="shared" si="98"/>
        <v>5247.6447163162866</v>
      </c>
      <c r="CQ119" s="608">
        <f t="shared" si="98"/>
        <v>3667.356087413084</v>
      </c>
      <c r="CR119" s="608">
        <f t="shared" si="98"/>
        <v>2949.939239620574</v>
      </c>
      <c r="CS119" s="608">
        <f t="shared" si="98"/>
        <v>2538.7065074999155</v>
      </c>
      <c r="CT119" s="608">
        <f t="shared" si="98"/>
        <v>1490.0982152312522</v>
      </c>
      <c r="CU119" s="608">
        <f t="shared" si="98"/>
        <v>1609.0914554836247</v>
      </c>
      <c r="CV119" s="608">
        <f t="shared" si="98"/>
        <v>1654.3352843278844</v>
      </c>
      <c r="CW119" s="608">
        <f t="shared" si="98"/>
        <v>1656.17484241074</v>
      </c>
      <c r="CX119" s="608">
        <f t="shared" si="98"/>
        <v>1658.6069780291118</v>
      </c>
      <c r="CY119" s="609">
        <f t="shared" si="98"/>
        <v>1753.0619044278392</v>
      </c>
      <c r="CZ119" s="629"/>
      <c r="DA119" s="629"/>
      <c r="DB119" s="629"/>
      <c r="DC119" s="629"/>
      <c r="DD119" s="629"/>
      <c r="DE119" s="629"/>
      <c r="DF119" s="629"/>
      <c r="DG119" s="629"/>
      <c r="DH119" s="629"/>
      <c r="DI119" s="629"/>
      <c r="DJ119" s="629"/>
      <c r="DK119" s="629"/>
      <c r="DL119" s="629"/>
      <c r="DM119" s="629"/>
      <c r="DN119" s="629"/>
      <c r="DO119" s="629"/>
      <c r="DP119" s="629"/>
      <c r="DQ119" s="629"/>
      <c r="DR119" s="629"/>
      <c r="DS119" s="629"/>
      <c r="DT119" s="629"/>
      <c r="DU119" s="629"/>
      <c r="DV119" s="629"/>
      <c r="DW119" s="629"/>
    </row>
    <row r="120" spans="2:127" x14ac:dyDescent="0.2">
      <c r="B120" s="630" t="s">
        <v>545</v>
      </c>
      <c r="C120" s="631" t="s">
        <v>546</v>
      </c>
      <c r="D120" s="632"/>
      <c r="E120" s="632"/>
      <c r="F120" s="632"/>
      <c r="G120" s="632"/>
      <c r="H120" s="632"/>
      <c r="I120" s="632"/>
      <c r="J120" s="632"/>
      <c r="K120" s="632"/>
      <c r="L120" s="632"/>
      <c r="M120" s="632"/>
      <c r="N120" s="632"/>
      <c r="O120" s="632"/>
      <c r="P120" s="632"/>
      <c r="Q120" s="632"/>
      <c r="R120" s="633"/>
      <c r="S120" s="634"/>
      <c r="T120" s="633"/>
      <c r="U120" s="634"/>
      <c r="V120" s="632"/>
      <c r="W120" s="632"/>
      <c r="X120" s="635">
        <f t="shared" ref="X120:BC120" si="99">SUMIF($C:$C,"61.10x",X:X)</f>
        <v>0</v>
      </c>
      <c r="Y120" s="635">
        <f t="shared" si="99"/>
        <v>0</v>
      </c>
      <c r="Z120" s="635">
        <f t="shared" si="99"/>
        <v>0</v>
      </c>
      <c r="AA120" s="635">
        <f t="shared" si="99"/>
        <v>0</v>
      </c>
      <c r="AB120" s="635">
        <f t="shared" si="99"/>
        <v>0</v>
      </c>
      <c r="AC120" s="635">
        <f t="shared" si="99"/>
        <v>0</v>
      </c>
      <c r="AD120" s="635">
        <f t="shared" si="99"/>
        <v>0</v>
      </c>
      <c r="AE120" s="635">
        <f t="shared" si="99"/>
        <v>0</v>
      </c>
      <c r="AF120" s="635">
        <f t="shared" si="99"/>
        <v>0</v>
      </c>
      <c r="AG120" s="635">
        <f t="shared" si="99"/>
        <v>0</v>
      </c>
      <c r="AH120" s="635">
        <f t="shared" si="99"/>
        <v>0</v>
      </c>
      <c r="AI120" s="635">
        <f t="shared" si="99"/>
        <v>0</v>
      </c>
      <c r="AJ120" s="635">
        <f t="shared" si="99"/>
        <v>0</v>
      </c>
      <c r="AK120" s="635">
        <f t="shared" si="99"/>
        <v>0</v>
      </c>
      <c r="AL120" s="635">
        <f t="shared" si="99"/>
        <v>0</v>
      </c>
      <c r="AM120" s="635">
        <f t="shared" si="99"/>
        <v>0</v>
      </c>
      <c r="AN120" s="635">
        <f t="shared" si="99"/>
        <v>0</v>
      </c>
      <c r="AO120" s="635">
        <f t="shared" si="99"/>
        <v>0</v>
      </c>
      <c r="AP120" s="635">
        <f t="shared" si="99"/>
        <v>0</v>
      </c>
      <c r="AQ120" s="635">
        <f t="shared" si="99"/>
        <v>0</v>
      </c>
      <c r="AR120" s="635">
        <f t="shared" si="99"/>
        <v>0</v>
      </c>
      <c r="AS120" s="635">
        <f t="shared" si="99"/>
        <v>0</v>
      </c>
      <c r="AT120" s="635">
        <f t="shared" si="99"/>
        <v>0</v>
      </c>
      <c r="AU120" s="635">
        <f t="shared" si="99"/>
        <v>0</v>
      </c>
      <c r="AV120" s="635">
        <f t="shared" si="99"/>
        <v>0</v>
      </c>
      <c r="AW120" s="635">
        <f t="shared" si="99"/>
        <v>0</v>
      </c>
      <c r="AX120" s="635">
        <f t="shared" si="99"/>
        <v>0</v>
      </c>
      <c r="AY120" s="635">
        <f t="shared" si="99"/>
        <v>0</v>
      </c>
      <c r="AZ120" s="635">
        <f t="shared" si="99"/>
        <v>0</v>
      </c>
      <c r="BA120" s="635">
        <f t="shared" si="99"/>
        <v>0</v>
      </c>
      <c r="BB120" s="635">
        <f t="shared" si="99"/>
        <v>0</v>
      </c>
      <c r="BC120" s="635">
        <f t="shared" si="99"/>
        <v>0</v>
      </c>
      <c r="BD120" s="635">
        <f t="shared" ref="BD120:CI120" si="100">SUMIF($C:$C,"61.10x",BD:BD)</f>
        <v>0</v>
      </c>
      <c r="BE120" s="635">
        <f t="shared" si="100"/>
        <v>0</v>
      </c>
      <c r="BF120" s="635">
        <f t="shared" si="100"/>
        <v>0</v>
      </c>
      <c r="BG120" s="635">
        <f t="shared" si="100"/>
        <v>0</v>
      </c>
      <c r="BH120" s="635">
        <f t="shared" si="100"/>
        <v>0</v>
      </c>
      <c r="BI120" s="635">
        <f t="shared" si="100"/>
        <v>0</v>
      </c>
      <c r="BJ120" s="635">
        <f t="shared" si="100"/>
        <v>0</v>
      </c>
      <c r="BK120" s="635">
        <f t="shared" si="100"/>
        <v>0</v>
      </c>
      <c r="BL120" s="635">
        <f t="shared" si="100"/>
        <v>0</v>
      </c>
      <c r="BM120" s="635">
        <f t="shared" si="100"/>
        <v>0</v>
      </c>
      <c r="BN120" s="635">
        <f t="shared" si="100"/>
        <v>0</v>
      </c>
      <c r="BO120" s="635">
        <f t="shared" si="100"/>
        <v>0</v>
      </c>
      <c r="BP120" s="635">
        <f t="shared" si="100"/>
        <v>0</v>
      </c>
      <c r="BQ120" s="635">
        <f t="shared" si="100"/>
        <v>0</v>
      </c>
      <c r="BR120" s="635">
        <f t="shared" si="100"/>
        <v>0</v>
      </c>
      <c r="BS120" s="635">
        <f t="shared" si="100"/>
        <v>0</v>
      </c>
      <c r="BT120" s="635">
        <f t="shared" si="100"/>
        <v>0</v>
      </c>
      <c r="BU120" s="635">
        <f t="shared" si="100"/>
        <v>0</v>
      </c>
      <c r="BV120" s="635">
        <f t="shared" si="100"/>
        <v>0</v>
      </c>
      <c r="BW120" s="635">
        <f t="shared" si="100"/>
        <v>0</v>
      </c>
      <c r="BX120" s="635">
        <f t="shared" si="100"/>
        <v>0</v>
      </c>
      <c r="BY120" s="635">
        <f t="shared" si="100"/>
        <v>0</v>
      </c>
      <c r="BZ120" s="635">
        <f t="shared" si="100"/>
        <v>0</v>
      </c>
      <c r="CA120" s="635">
        <f t="shared" si="100"/>
        <v>0</v>
      </c>
      <c r="CB120" s="635">
        <f t="shared" si="100"/>
        <v>0</v>
      </c>
      <c r="CC120" s="635">
        <f t="shared" si="100"/>
        <v>0</v>
      </c>
      <c r="CD120" s="635">
        <f t="shared" si="100"/>
        <v>0</v>
      </c>
      <c r="CE120" s="635">
        <f t="shared" si="100"/>
        <v>0</v>
      </c>
      <c r="CF120" s="635">
        <f t="shared" si="100"/>
        <v>0</v>
      </c>
      <c r="CG120" s="635">
        <f t="shared" si="100"/>
        <v>0</v>
      </c>
      <c r="CH120" s="635">
        <f t="shared" si="100"/>
        <v>0</v>
      </c>
      <c r="CI120" s="635">
        <f t="shared" si="100"/>
        <v>0</v>
      </c>
      <c r="CJ120" s="635">
        <f t="shared" ref="CJ120:DO120" si="101">SUMIF($C:$C,"61.10x",CJ:CJ)</f>
        <v>0</v>
      </c>
      <c r="CK120" s="635">
        <f t="shared" si="101"/>
        <v>0</v>
      </c>
      <c r="CL120" s="635">
        <f t="shared" si="101"/>
        <v>0</v>
      </c>
      <c r="CM120" s="635">
        <f t="shared" si="101"/>
        <v>0</v>
      </c>
      <c r="CN120" s="635">
        <f t="shared" si="101"/>
        <v>0</v>
      </c>
      <c r="CO120" s="635">
        <f t="shared" si="101"/>
        <v>0</v>
      </c>
      <c r="CP120" s="635">
        <f t="shared" si="101"/>
        <v>0</v>
      </c>
      <c r="CQ120" s="635">
        <f t="shared" si="101"/>
        <v>0</v>
      </c>
      <c r="CR120" s="635">
        <f t="shared" si="101"/>
        <v>0</v>
      </c>
      <c r="CS120" s="635">
        <f t="shared" si="101"/>
        <v>0</v>
      </c>
      <c r="CT120" s="635">
        <f t="shared" si="101"/>
        <v>0</v>
      </c>
      <c r="CU120" s="635">
        <f t="shared" si="101"/>
        <v>0</v>
      </c>
      <c r="CV120" s="635">
        <f t="shared" si="101"/>
        <v>0</v>
      </c>
      <c r="CW120" s="635">
        <f t="shared" si="101"/>
        <v>0</v>
      </c>
      <c r="CX120" s="635">
        <f t="shared" si="101"/>
        <v>0</v>
      </c>
      <c r="CY120" s="636">
        <f t="shared" si="101"/>
        <v>0</v>
      </c>
      <c r="CZ120" s="637">
        <f t="shared" si="101"/>
        <v>0</v>
      </c>
      <c r="DA120" s="637">
        <f t="shared" si="101"/>
        <v>0</v>
      </c>
      <c r="DB120" s="637">
        <f t="shared" si="101"/>
        <v>0</v>
      </c>
      <c r="DC120" s="637">
        <f t="shared" si="101"/>
        <v>0</v>
      </c>
      <c r="DD120" s="637">
        <f t="shared" si="101"/>
        <v>0</v>
      </c>
      <c r="DE120" s="637">
        <f t="shared" si="101"/>
        <v>0</v>
      </c>
      <c r="DF120" s="637">
        <f t="shared" si="101"/>
        <v>0</v>
      </c>
      <c r="DG120" s="637">
        <f t="shared" si="101"/>
        <v>0</v>
      </c>
      <c r="DH120" s="637">
        <f t="shared" si="101"/>
        <v>0</v>
      </c>
      <c r="DI120" s="637">
        <f t="shared" si="101"/>
        <v>0</v>
      </c>
      <c r="DJ120" s="637">
        <f t="shared" si="101"/>
        <v>0</v>
      </c>
      <c r="DK120" s="637">
        <f t="shared" si="101"/>
        <v>0</v>
      </c>
      <c r="DL120" s="637">
        <f t="shared" si="101"/>
        <v>0</v>
      </c>
      <c r="DM120" s="637">
        <f t="shared" si="101"/>
        <v>0</v>
      </c>
      <c r="DN120" s="637">
        <f t="shared" si="101"/>
        <v>0</v>
      </c>
      <c r="DO120" s="637">
        <f t="shared" si="101"/>
        <v>0</v>
      </c>
      <c r="DP120" s="637">
        <f t="shared" ref="DP120:DW120" si="102">SUMIF($C:$C,"61.10x",DP:DP)</f>
        <v>0</v>
      </c>
      <c r="DQ120" s="637">
        <f t="shared" si="102"/>
        <v>0</v>
      </c>
      <c r="DR120" s="637">
        <f t="shared" si="102"/>
        <v>0</v>
      </c>
      <c r="DS120" s="637">
        <f t="shared" si="102"/>
        <v>0</v>
      </c>
      <c r="DT120" s="637">
        <f t="shared" si="102"/>
        <v>0</v>
      </c>
      <c r="DU120" s="637">
        <f t="shared" si="102"/>
        <v>0</v>
      </c>
      <c r="DV120" s="637">
        <f t="shared" si="102"/>
        <v>0</v>
      </c>
      <c r="DW120" s="638">
        <f t="shared" si="102"/>
        <v>0</v>
      </c>
    </row>
    <row r="121" spans="2:127" x14ac:dyDescent="0.2">
      <c r="B121" s="639"/>
      <c r="C121" s="493"/>
      <c r="D121" s="493"/>
      <c r="E121" s="493"/>
      <c r="F121" s="493"/>
      <c r="G121" s="493"/>
      <c r="H121" s="493"/>
      <c r="I121" s="493"/>
      <c r="J121" s="493"/>
      <c r="K121" s="493"/>
      <c r="L121" s="493"/>
      <c r="M121" s="493"/>
      <c r="N121" s="493"/>
      <c r="O121" s="493"/>
      <c r="P121" s="493"/>
      <c r="Q121" s="493"/>
      <c r="R121" s="493"/>
      <c r="S121" s="493"/>
      <c r="T121" s="493"/>
      <c r="U121" s="493"/>
      <c r="V121" s="492"/>
      <c r="W121" s="492"/>
      <c r="X121" s="492"/>
      <c r="Y121" s="492"/>
      <c r="Z121" s="492"/>
      <c r="AA121" s="492"/>
      <c r="AB121" s="492"/>
      <c r="AC121" s="492"/>
      <c r="AD121" s="492"/>
      <c r="AE121" s="492"/>
      <c r="AF121" s="492"/>
      <c r="AG121" s="492"/>
      <c r="AH121" s="492"/>
      <c r="AI121" s="492"/>
      <c r="AJ121" s="492"/>
      <c r="AK121" s="492"/>
      <c r="AL121" s="492"/>
      <c r="AM121" s="492"/>
      <c r="AN121" s="492"/>
      <c r="AO121" s="492"/>
      <c r="AP121" s="492"/>
      <c r="AQ121" s="492"/>
      <c r="AR121" s="492"/>
      <c r="AS121" s="492"/>
      <c r="AT121" s="492"/>
      <c r="AU121" s="492"/>
      <c r="AV121" s="492"/>
      <c r="AW121" s="492"/>
      <c r="AX121" s="492"/>
      <c r="AY121" s="492"/>
      <c r="AZ121" s="492"/>
      <c r="BA121" s="492"/>
      <c r="BB121" s="492"/>
      <c r="BC121" s="492"/>
      <c r="BD121" s="492"/>
      <c r="BE121" s="492"/>
      <c r="BF121" s="492"/>
      <c r="BG121" s="492"/>
      <c r="BH121" s="492"/>
      <c r="BI121" s="492"/>
      <c r="BJ121" s="492"/>
      <c r="BK121" s="492"/>
      <c r="BL121" s="492"/>
      <c r="BM121" s="492"/>
      <c r="BN121" s="492"/>
      <c r="BO121" s="492"/>
      <c r="BP121" s="492"/>
      <c r="BQ121" s="492"/>
      <c r="BR121" s="492"/>
      <c r="BS121" s="492"/>
      <c r="BT121" s="492"/>
      <c r="BU121" s="492"/>
      <c r="BV121" s="492"/>
      <c r="BW121" s="492"/>
      <c r="BX121" s="492"/>
      <c r="BY121" s="492"/>
      <c r="BZ121" s="492"/>
      <c r="CA121" s="492"/>
      <c r="CB121" s="492"/>
      <c r="CC121" s="492"/>
      <c r="CD121" s="493"/>
      <c r="CE121" s="493"/>
      <c r="CF121" s="493"/>
      <c r="CG121" s="493"/>
      <c r="CH121" s="493"/>
      <c r="CI121" s="493"/>
      <c r="CJ121" s="493"/>
      <c r="CK121" s="493"/>
      <c r="CL121" s="493"/>
      <c r="CM121" s="493"/>
      <c r="CN121" s="493"/>
      <c r="CO121" s="493"/>
      <c r="CP121" s="493"/>
      <c r="CQ121" s="493"/>
      <c r="CR121" s="493"/>
      <c r="CS121" s="493"/>
      <c r="CT121" s="493"/>
      <c r="CU121" s="493"/>
      <c r="CV121" s="493"/>
      <c r="CW121" s="493"/>
      <c r="CX121" s="493"/>
      <c r="CY121" s="493"/>
      <c r="CZ121" s="493"/>
      <c r="DA121" s="493"/>
      <c r="DB121" s="493"/>
      <c r="DC121" s="493"/>
      <c r="DD121" s="493"/>
      <c r="DE121" s="493"/>
      <c r="DF121" s="493"/>
      <c r="DG121" s="493"/>
      <c r="DH121" s="493"/>
      <c r="DI121" s="493"/>
      <c r="DJ121" s="493"/>
      <c r="DK121" s="493"/>
      <c r="DL121" s="493"/>
      <c r="DM121" s="493"/>
      <c r="DN121" s="493"/>
      <c r="DO121" s="493"/>
      <c r="DP121" s="493"/>
      <c r="DQ121" s="493"/>
      <c r="DR121" s="493"/>
      <c r="DS121" s="493"/>
      <c r="DT121" s="493"/>
      <c r="DU121" s="493"/>
      <c r="DV121" s="493"/>
      <c r="DW121" s="493"/>
    </row>
    <row r="122" spans="2:127" x14ac:dyDescent="0.2">
      <c r="B122" s="639"/>
      <c r="C122" s="493"/>
      <c r="D122" s="493"/>
      <c r="E122" s="493"/>
      <c r="F122" s="640"/>
      <c r="G122" s="493"/>
      <c r="H122" s="493"/>
      <c r="I122" s="493"/>
      <c r="J122" s="493"/>
      <c r="K122" s="493"/>
      <c r="L122" s="493"/>
      <c r="M122" s="493"/>
      <c r="N122" s="493"/>
      <c r="O122" s="493"/>
      <c r="P122" s="493" t="s">
        <v>547</v>
      </c>
      <c r="Q122" s="493"/>
      <c r="R122" s="493"/>
      <c r="S122" s="493"/>
      <c r="T122" s="493"/>
      <c r="U122" s="493"/>
      <c r="V122" s="492"/>
      <c r="W122" s="492"/>
      <c r="X122" s="492"/>
      <c r="Y122" s="492"/>
      <c r="Z122" s="492"/>
      <c r="AA122" s="492"/>
      <c r="AB122" s="492"/>
      <c r="AC122" s="492"/>
      <c r="AD122" s="492"/>
      <c r="AE122" s="492"/>
      <c r="AF122" s="492"/>
      <c r="AG122" s="492"/>
      <c r="AH122" s="492"/>
      <c r="AI122" s="492"/>
      <c r="AJ122" s="492"/>
      <c r="AK122" s="492"/>
      <c r="AL122" s="492"/>
      <c r="AM122" s="492"/>
      <c r="AN122" s="492"/>
      <c r="AO122" s="492"/>
      <c r="AP122" s="492"/>
      <c r="AQ122" s="492"/>
      <c r="AR122" s="492"/>
      <c r="AS122" s="492"/>
      <c r="AT122" s="492"/>
      <c r="AU122" s="492"/>
      <c r="AV122" s="492"/>
      <c r="AW122" s="492"/>
      <c r="AX122" s="492"/>
      <c r="AY122" s="492"/>
      <c r="AZ122" s="492"/>
      <c r="BA122" s="492"/>
      <c r="BB122" s="492"/>
      <c r="BC122" s="492"/>
      <c r="BD122" s="492"/>
      <c r="BE122" s="492"/>
      <c r="BF122" s="492"/>
      <c r="BG122" s="492"/>
      <c r="BH122" s="492"/>
      <c r="BI122" s="492"/>
      <c r="BJ122" s="492"/>
      <c r="BK122" s="492"/>
      <c r="BL122" s="492"/>
      <c r="BM122" s="492"/>
      <c r="BN122" s="492"/>
      <c r="BO122" s="492"/>
      <c r="BP122" s="492"/>
      <c r="BQ122" s="492"/>
      <c r="BR122" s="492"/>
      <c r="BS122" s="492"/>
      <c r="BT122" s="492"/>
      <c r="BU122" s="492"/>
      <c r="BV122" s="492"/>
      <c r="BW122" s="492"/>
      <c r="BX122" s="492"/>
      <c r="BY122" s="492"/>
      <c r="BZ122" s="492"/>
      <c r="CA122" s="492"/>
      <c r="CB122" s="492"/>
      <c r="CC122" s="492"/>
      <c r="CD122" s="493"/>
      <c r="CE122" s="493"/>
      <c r="CF122" s="493"/>
      <c r="CG122" s="493"/>
      <c r="CH122" s="493"/>
      <c r="CI122" s="493"/>
      <c r="CJ122" s="493"/>
      <c r="CK122" s="493"/>
      <c r="CL122" s="493"/>
      <c r="CM122" s="493"/>
      <c r="CN122" s="493"/>
      <c r="CO122" s="493"/>
      <c r="CP122" s="493"/>
      <c r="CQ122" s="493"/>
      <c r="CR122" s="493"/>
      <c r="CS122" s="493"/>
      <c r="CT122" s="493"/>
      <c r="CU122" s="493"/>
      <c r="CV122" s="493"/>
      <c r="CW122" s="493"/>
      <c r="CX122" s="493"/>
      <c r="CY122" s="493"/>
      <c r="CZ122" s="493"/>
      <c r="DA122" s="493"/>
      <c r="DB122" s="493"/>
      <c r="DC122" s="493"/>
      <c r="DD122" s="493"/>
      <c r="DE122" s="493"/>
      <c r="DF122" s="493"/>
      <c r="DG122" s="493"/>
      <c r="DH122" s="493"/>
      <c r="DI122" s="493"/>
      <c r="DJ122" s="493"/>
      <c r="DK122" s="493"/>
      <c r="DL122" s="493"/>
      <c r="DM122" s="493"/>
      <c r="DN122" s="493"/>
      <c r="DO122" s="493"/>
      <c r="DP122" s="493"/>
      <c r="DQ122" s="493"/>
      <c r="DR122" s="493"/>
      <c r="DS122" s="493"/>
      <c r="DT122" s="493"/>
      <c r="DU122" s="493"/>
      <c r="DV122" s="493"/>
      <c r="DW122" s="493"/>
    </row>
    <row r="123" spans="2:127" x14ac:dyDescent="0.2">
      <c r="B123" s="639"/>
      <c r="C123" s="493"/>
      <c r="D123" s="493"/>
      <c r="E123" s="493"/>
      <c r="F123" s="493"/>
      <c r="G123" s="493"/>
      <c r="H123" s="493"/>
      <c r="I123" s="493"/>
      <c r="J123" s="493"/>
      <c r="K123" s="493"/>
      <c r="L123" s="493"/>
      <c r="M123" s="493"/>
      <c r="N123" s="493"/>
      <c r="O123" s="493"/>
      <c r="P123" s="493"/>
      <c r="Q123" s="493"/>
      <c r="R123" s="493"/>
      <c r="S123" s="493"/>
      <c r="T123" s="493"/>
      <c r="U123" s="493"/>
      <c r="V123" s="492"/>
      <c r="W123" s="492"/>
      <c r="X123" s="492"/>
      <c r="Y123" s="492"/>
      <c r="Z123" s="492"/>
      <c r="AA123" s="492"/>
      <c r="AB123" s="492"/>
      <c r="AC123" s="492"/>
      <c r="AD123" s="492"/>
      <c r="AE123" s="492"/>
      <c r="AF123" s="492"/>
      <c r="AG123" s="492"/>
      <c r="AH123" s="492"/>
      <c r="AI123" s="492"/>
      <c r="AJ123" s="492"/>
      <c r="AK123" s="492"/>
      <c r="AL123" s="492"/>
      <c r="AM123" s="492"/>
      <c r="AN123" s="492"/>
      <c r="AO123" s="492"/>
      <c r="AP123" s="492"/>
      <c r="AQ123" s="492"/>
      <c r="AR123" s="492"/>
      <c r="AS123" s="492"/>
      <c r="AT123" s="492"/>
      <c r="AU123" s="492"/>
      <c r="AV123" s="492"/>
      <c r="AW123" s="492"/>
      <c r="AX123" s="492"/>
      <c r="AY123" s="492"/>
      <c r="AZ123" s="492"/>
      <c r="BA123" s="492"/>
      <c r="BB123" s="492"/>
      <c r="BC123" s="492"/>
      <c r="BD123" s="492"/>
      <c r="BE123" s="492"/>
      <c r="BF123" s="492"/>
      <c r="BG123" s="492"/>
      <c r="BH123" s="492"/>
      <c r="BI123" s="492"/>
      <c r="BJ123" s="492"/>
      <c r="BK123" s="492"/>
      <c r="BL123" s="492"/>
      <c r="BM123" s="492"/>
      <c r="BN123" s="492"/>
      <c r="BO123" s="492"/>
      <c r="BP123" s="492"/>
      <c r="BQ123" s="492"/>
      <c r="BR123" s="492"/>
      <c r="BS123" s="492"/>
      <c r="BT123" s="492"/>
      <c r="BU123" s="492"/>
      <c r="BV123" s="492"/>
      <c r="BW123" s="492"/>
      <c r="BX123" s="492"/>
      <c r="BY123" s="492"/>
      <c r="BZ123" s="492"/>
      <c r="CA123" s="492"/>
      <c r="CB123" s="492"/>
      <c r="CC123" s="492"/>
      <c r="CD123" s="493"/>
      <c r="CE123" s="493"/>
      <c r="CF123" s="493"/>
      <c r="CG123" s="493"/>
      <c r="CH123" s="493"/>
      <c r="CI123" s="493"/>
      <c r="CJ123" s="493"/>
      <c r="CK123" s="493"/>
      <c r="CL123" s="493"/>
      <c r="CM123" s="493"/>
      <c r="CN123" s="493"/>
      <c r="CO123" s="493"/>
      <c r="CP123" s="493"/>
      <c r="CQ123" s="493"/>
      <c r="CR123" s="493"/>
      <c r="CS123" s="493"/>
      <c r="CT123" s="493"/>
      <c r="CU123" s="493"/>
      <c r="CV123" s="493"/>
      <c r="CW123" s="493"/>
      <c r="CX123" s="493"/>
      <c r="CY123" s="493"/>
      <c r="CZ123" s="493"/>
      <c r="DA123" s="493"/>
      <c r="DB123" s="493"/>
      <c r="DC123" s="493"/>
      <c r="DD123" s="493"/>
      <c r="DE123" s="493"/>
      <c r="DF123" s="493"/>
      <c r="DG123" s="493"/>
      <c r="DH123" s="493"/>
      <c r="DI123" s="493"/>
      <c r="DJ123" s="493"/>
      <c r="DK123" s="493"/>
      <c r="DL123" s="493"/>
      <c r="DM123" s="493"/>
      <c r="DN123" s="493"/>
      <c r="DO123" s="493"/>
      <c r="DP123" s="493"/>
      <c r="DQ123" s="493"/>
      <c r="DR123" s="493"/>
      <c r="DS123" s="493"/>
      <c r="DT123" s="493"/>
      <c r="DU123" s="493"/>
      <c r="DV123" s="493"/>
      <c r="DW123" s="493"/>
    </row>
    <row r="124" spans="2:127" x14ac:dyDescent="0.2">
      <c r="B124" s="639"/>
      <c r="C124" s="493"/>
      <c r="D124" s="493"/>
      <c r="E124" s="493"/>
      <c r="F124" s="493"/>
      <c r="G124" s="493"/>
      <c r="H124" s="493"/>
      <c r="I124" s="493"/>
      <c r="J124" s="493"/>
      <c r="K124" s="493"/>
      <c r="L124" s="493"/>
      <c r="M124" s="493"/>
      <c r="N124" s="493"/>
      <c r="O124" s="493"/>
      <c r="P124" s="493"/>
      <c r="Q124" s="493"/>
      <c r="R124" s="493"/>
      <c r="S124" s="493"/>
      <c r="T124" s="493"/>
      <c r="U124" s="493"/>
      <c r="V124" s="492"/>
      <c r="W124" s="492"/>
      <c r="X124" s="492"/>
      <c r="Y124" s="492"/>
      <c r="Z124" s="492"/>
      <c r="AA124" s="492"/>
      <c r="AB124" s="492"/>
      <c r="AC124" s="492"/>
      <c r="AD124" s="492"/>
      <c r="AE124" s="492"/>
      <c r="AF124" s="492"/>
      <c r="AG124" s="492"/>
      <c r="AH124" s="492"/>
      <c r="AI124" s="492"/>
      <c r="AJ124" s="492"/>
      <c r="AK124" s="492"/>
      <c r="AL124" s="492"/>
      <c r="AM124" s="492"/>
      <c r="AN124" s="492"/>
      <c r="AO124" s="492"/>
      <c r="AP124" s="492"/>
      <c r="AQ124" s="492"/>
      <c r="AR124" s="492"/>
      <c r="AS124" s="492"/>
      <c r="AT124" s="492"/>
      <c r="AU124" s="492"/>
      <c r="AV124" s="492"/>
      <c r="AW124" s="492"/>
      <c r="AX124" s="492"/>
      <c r="AY124" s="492"/>
      <c r="AZ124" s="492"/>
      <c r="BA124" s="492"/>
      <c r="BB124" s="492"/>
      <c r="BC124" s="492"/>
      <c r="BD124" s="492"/>
      <c r="BE124" s="492"/>
      <c r="BF124" s="492"/>
      <c r="BG124" s="492"/>
      <c r="BH124" s="492"/>
      <c r="BI124" s="492"/>
      <c r="BJ124" s="492"/>
      <c r="BK124" s="492"/>
      <c r="BL124" s="492"/>
      <c r="BM124" s="492"/>
      <c r="BN124" s="492"/>
      <c r="BO124" s="492"/>
      <c r="BP124" s="492"/>
      <c r="BQ124" s="492"/>
      <c r="BR124" s="492"/>
      <c r="BS124" s="492"/>
      <c r="BT124" s="492"/>
      <c r="BU124" s="492"/>
      <c r="BV124" s="492"/>
      <c r="BW124" s="492"/>
      <c r="BX124" s="492"/>
      <c r="BY124" s="492"/>
      <c r="BZ124" s="492"/>
      <c r="CA124" s="492"/>
      <c r="CB124" s="492"/>
      <c r="CC124" s="492"/>
      <c r="CD124" s="493"/>
      <c r="CE124" s="493"/>
      <c r="CF124" s="493"/>
      <c r="CG124" s="493"/>
      <c r="CH124" s="493"/>
      <c r="CI124" s="493"/>
      <c r="CJ124" s="493"/>
      <c r="CK124" s="493"/>
      <c r="CL124" s="493"/>
      <c r="CM124" s="493"/>
      <c r="CN124" s="493"/>
      <c r="CO124" s="493"/>
      <c r="CP124" s="493"/>
      <c r="CQ124" s="493"/>
      <c r="CR124" s="493"/>
      <c r="CS124" s="493"/>
      <c r="CT124" s="493"/>
      <c r="CU124" s="493"/>
      <c r="CV124" s="493"/>
      <c r="CW124" s="493"/>
      <c r="CX124" s="493"/>
      <c r="CY124" s="493"/>
      <c r="CZ124" s="493"/>
      <c r="DA124" s="493"/>
      <c r="DB124" s="493"/>
      <c r="DC124" s="493"/>
      <c r="DD124" s="493"/>
      <c r="DE124" s="493"/>
      <c r="DF124" s="493"/>
      <c r="DG124" s="493"/>
      <c r="DH124" s="493"/>
      <c r="DI124" s="493"/>
      <c r="DJ124" s="493"/>
      <c r="DK124" s="493"/>
      <c r="DL124" s="493"/>
      <c r="DM124" s="493"/>
      <c r="DN124" s="493"/>
      <c r="DO124" s="493"/>
      <c r="DP124" s="493"/>
      <c r="DQ124" s="493"/>
      <c r="DR124" s="493"/>
      <c r="DS124" s="493"/>
      <c r="DT124" s="493"/>
      <c r="DU124" s="493"/>
      <c r="DV124" s="493"/>
      <c r="DW124" s="493"/>
    </row>
    <row r="125" spans="2:127" x14ac:dyDescent="0.2">
      <c r="B125" s="639"/>
      <c r="C125" s="493"/>
      <c r="D125" s="493"/>
      <c r="E125" s="493"/>
      <c r="F125" s="493"/>
      <c r="G125" s="493"/>
      <c r="H125" s="493"/>
      <c r="I125" s="493"/>
      <c r="J125" s="493"/>
      <c r="K125" s="493"/>
      <c r="L125" s="493"/>
      <c r="M125" s="493"/>
      <c r="N125" s="493"/>
      <c r="O125" s="493"/>
      <c r="P125" s="493"/>
      <c r="Q125" s="493"/>
      <c r="R125" s="493"/>
      <c r="S125" s="493"/>
      <c r="T125" s="493"/>
      <c r="U125" s="493"/>
      <c r="V125" s="492"/>
      <c r="W125" s="492"/>
      <c r="X125" s="492"/>
      <c r="Y125" s="492"/>
      <c r="Z125" s="492"/>
      <c r="AA125" s="492"/>
      <c r="AB125" s="492"/>
      <c r="AC125" s="492"/>
      <c r="AD125" s="492"/>
      <c r="AE125" s="492"/>
      <c r="AF125" s="492"/>
      <c r="AG125" s="492"/>
      <c r="AH125" s="492"/>
      <c r="AI125" s="492"/>
      <c r="AJ125" s="492"/>
      <c r="AK125" s="492"/>
      <c r="AL125" s="492"/>
      <c r="AM125" s="492"/>
      <c r="AN125" s="492"/>
      <c r="AO125" s="492"/>
      <c r="AP125" s="492"/>
      <c r="AQ125" s="492"/>
      <c r="AR125" s="492"/>
      <c r="AS125" s="492"/>
      <c r="AT125" s="492"/>
      <c r="AU125" s="492"/>
      <c r="AV125" s="492"/>
      <c r="AW125" s="492"/>
      <c r="AX125" s="492"/>
      <c r="AY125" s="492"/>
      <c r="AZ125" s="492"/>
      <c r="BA125" s="492"/>
      <c r="BB125" s="492"/>
      <c r="BC125" s="492"/>
      <c r="BD125" s="492"/>
      <c r="BE125" s="492"/>
      <c r="BF125" s="492"/>
      <c r="BG125" s="492"/>
      <c r="BH125" s="492"/>
      <c r="BI125" s="492"/>
      <c r="BJ125" s="492"/>
      <c r="BK125" s="492"/>
      <c r="BL125" s="492"/>
      <c r="BM125" s="492"/>
      <c r="BN125" s="492"/>
      <c r="BO125" s="492"/>
      <c r="BP125" s="492"/>
      <c r="BQ125" s="492"/>
      <c r="BR125" s="492"/>
      <c r="BS125" s="492"/>
      <c r="BT125" s="492"/>
      <c r="BU125" s="492"/>
      <c r="BV125" s="492"/>
      <c r="BW125" s="492"/>
      <c r="BX125" s="492"/>
      <c r="BY125" s="492"/>
      <c r="BZ125" s="492"/>
      <c r="CA125" s="492"/>
      <c r="CB125" s="492"/>
      <c r="CC125" s="492"/>
      <c r="CD125" s="493"/>
      <c r="CE125" s="493"/>
      <c r="CF125" s="493"/>
      <c r="CG125" s="493"/>
      <c r="CH125" s="493"/>
      <c r="CI125" s="493"/>
      <c r="CJ125" s="493"/>
      <c r="CK125" s="493"/>
      <c r="CL125" s="493"/>
      <c r="CM125" s="493"/>
      <c r="CN125" s="493"/>
      <c r="CO125" s="493"/>
      <c r="CP125" s="493"/>
      <c r="CQ125" s="493"/>
      <c r="CR125" s="493"/>
      <c r="CS125" s="493"/>
      <c r="CT125" s="493"/>
      <c r="CU125" s="493"/>
      <c r="CV125" s="493"/>
      <c r="CW125" s="493"/>
      <c r="CX125" s="493"/>
      <c r="CY125" s="493"/>
      <c r="CZ125" s="493"/>
      <c r="DA125" s="493"/>
      <c r="DB125" s="493"/>
      <c r="DC125" s="493"/>
      <c r="DD125" s="493"/>
      <c r="DE125" s="493"/>
      <c r="DF125" s="493"/>
      <c r="DG125" s="493"/>
      <c r="DH125" s="493"/>
      <c r="DI125" s="493"/>
      <c r="DJ125" s="493"/>
      <c r="DK125" s="493"/>
      <c r="DL125" s="493"/>
      <c r="DM125" s="493"/>
      <c r="DN125" s="493"/>
      <c r="DO125" s="493"/>
      <c r="DP125" s="493"/>
      <c r="DQ125" s="493"/>
      <c r="DR125" s="493"/>
      <c r="DS125" s="493"/>
      <c r="DT125" s="493"/>
      <c r="DU125" s="493"/>
      <c r="DV125" s="493"/>
      <c r="DW125" s="493"/>
    </row>
    <row r="126" spans="2:127" x14ac:dyDescent="0.2">
      <c r="B126" s="639"/>
      <c r="C126" s="493"/>
      <c r="D126" s="493"/>
      <c r="E126" s="493"/>
      <c r="F126" s="493"/>
      <c r="G126" s="493"/>
      <c r="H126" s="493"/>
      <c r="I126" s="493"/>
      <c r="J126" s="493"/>
      <c r="K126" s="493"/>
      <c r="L126" s="493"/>
      <c r="M126" s="493"/>
      <c r="N126" s="493"/>
      <c r="O126" s="493"/>
      <c r="P126" s="493"/>
      <c r="Q126" s="493"/>
      <c r="R126" s="493"/>
      <c r="S126" s="493"/>
      <c r="T126" s="493"/>
      <c r="U126" s="493"/>
      <c r="V126" s="492"/>
      <c r="W126" s="492"/>
      <c r="X126" s="492"/>
      <c r="Y126" s="492"/>
      <c r="Z126" s="492"/>
      <c r="AA126" s="492"/>
      <c r="AB126" s="492"/>
      <c r="AC126" s="492"/>
      <c r="AD126" s="492"/>
      <c r="AE126" s="492"/>
      <c r="AF126" s="492"/>
      <c r="AG126" s="492"/>
      <c r="AH126" s="492"/>
      <c r="AI126" s="492"/>
      <c r="AJ126" s="492"/>
      <c r="AK126" s="492"/>
      <c r="AL126" s="492"/>
      <c r="AM126" s="492"/>
      <c r="AN126" s="492"/>
      <c r="AO126" s="492"/>
      <c r="AP126" s="492"/>
      <c r="AQ126" s="492"/>
      <c r="AR126" s="492"/>
      <c r="AS126" s="492"/>
      <c r="AT126" s="492"/>
      <c r="AU126" s="492"/>
      <c r="AV126" s="492"/>
      <c r="AW126" s="492"/>
      <c r="AX126" s="492"/>
      <c r="AY126" s="492"/>
      <c r="AZ126" s="492"/>
      <c r="BA126" s="492"/>
      <c r="BB126" s="492"/>
      <c r="BC126" s="492"/>
      <c r="BD126" s="492"/>
      <c r="BE126" s="492"/>
      <c r="BF126" s="492"/>
      <c r="BG126" s="492"/>
      <c r="BH126" s="492"/>
      <c r="BI126" s="492"/>
      <c r="BJ126" s="492"/>
      <c r="BK126" s="492"/>
      <c r="BL126" s="492"/>
      <c r="BM126" s="492"/>
      <c r="BN126" s="492"/>
      <c r="BO126" s="492"/>
      <c r="BP126" s="492"/>
      <c r="BQ126" s="492"/>
      <c r="BR126" s="492"/>
      <c r="BS126" s="492"/>
      <c r="BT126" s="492"/>
      <c r="BU126" s="492"/>
      <c r="BV126" s="492"/>
      <c r="BW126" s="492"/>
      <c r="BX126" s="492"/>
      <c r="BY126" s="492"/>
      <c r="BZ126" s="492"/>
      <c r="CA126" s="492"/>
      <c r="CB126" s="492"/>
      <c r="CC126" s="492"/>
      <c r="CD126" s="493"/>
      <c r="CE126" s="493"/>
      <c r="CF126" s="493"/>
      <c r="CG126" s="493"/>
      <c r="CH126" s="493"/>
      <c r="CI126" s="493"/>
      <c r="CJ126" s="493"/>
      <c r="CK126" s="493"/>
      <c r="CL126" s="493"/>
      <c r="CM126" s="493"/>
      <c r="CN126" s="493"/>
      <c r="CO126" s="493"/>
      <c r="CP126" s="493"/>
      <c r="CQ126" s="493"/>
      <c r="CR126" s="493"/>
      <c r="CS126" s="493"/>
      <c r="CT126" s="493"/>
      <c r="CU126" s="493"/>
      <c r="CV126" s="493"/>
      <c r="CW126" s="493"/>
      <c r="CX126" s="493"/>
      <c r="CY126" s="493"/>
      <c r="CZ126" s="493"/>
      <c r="DA126" s="493"/>
      <c r="DB126" s="493"/>
      <c r="DC126" s="493"/>
      <c r="DD126" s="493"/>
      <c r="DE126" s="493"/>
      <c r="DF126" s="493"/>
      <c r="DG126" s="493"/>
      <c r="DH126" s="493"/>
      <c r="DI126" s="493"/>
      <c r="DJ126" s="493"/>
      <c r="DK126" s="493"/>
      <c r="DL126" s="493"/>
      <c r="DM126" s="493"/>
      <c r="DN126" s="493"/>
      <c r="DO126" s="493"/>
      <c r="DP126" s="493"/>
      <c r="DQ126" s="493"/>
      <c r="DR126" s="493"/>
      <c r="DS126" s="493"/>
      <c r="DT126" s="493"/>
      <c r="DU126" s="493"/>
      <c r="DV126" s="493"/>
      <c r="DW126" s="493"/>
    </row>
    <row r="127" spans="2:127" x14ac:dyDescent="0.2">
      <c r="B127" s="639"/>
      <c r="C127" s="493"/>
      <c r="D127" s="493"/>
      <c r="E127" s="493"/>
      <c r="F127" s="493"/>
      <c r="G127" s="493"/>
      <c r="H127" s="493"/>
      <c r="I127" s="493"/>
      <c r="J127" s="493"/>
      <c r="K127" s="493"/>
      <c r="L127" s="493"/>
      <c r="M127" s="493"/>
      <c r="N127" s="493"/>
      <c r="O127" s="493"/>
      <c r="P127" s="493"/>
      <c r="Q127" s="493"/>
      <c r="R127" s="493"/>
      <c r="S127" s="493"/>
      <c r="T127" s="493"/>
      <c r="U127" s="493"/>
      <c r="V127" s="492"/>
      <c r="W127" s="492"/>
      <c r="X127" s="492"/>
      <c r="Y127" s="492"/>
      <c r="Z127" s="492"/>
      <c r="AA127" s="492"/>
      <c r="AB127" s="492"/>
      <c r="AC127" s="492"/>
      <c r="AD127" s="492"/>
      <c r="AE127" s="492"/>
      <c r="AF127" s="492"/>
      <c r="AG127" s="492"/>
      <c r="AH127" s="492"/>
      <c r="AI127" s="492"/>
      <c r="AJ127" s="492"/>
      <c r="AK127" s="492"/>
      <c r="AL127" s="492"/>
      <c r="AM127" s="492"/>
      <c r="AN127" s="492"/>
      <c r="AO127" s="492"/>
      <c r="AP127" s="492"/>
      <c r="AQ127" s="492"/>
      <c r="AR127" s="492"/>
      <c r="AS127" s="492"/>
      <c r="AT127" s="492"/>
      <c r="AU127" s="492"/>
      <c r="AV127" s="492"/>
      <c r="AW127" s="492"/>
      <c r="AX127" s="492"/>
      <c r="AY127" s="492"/>
      <c r="AZ127" s="492"/>
      <c r="BA127" s="492"/>
      <c r="BB127" s="492"/>
      <c r="BC127" s="492"/>
      <c r="BD127" s="492"/>
      <c r="BE127" s="492"/>
      <c r="BF127" s="492"/>
      <c r="BG127" s="492"/>
      <c r="BH127" s="492"/>
      <c r="BI127" s="492"/>
      <c r="BJ127" s="492"/>
      <c r="BK127" s="492"/>
      <c r="BL127" s="492"/>
      <c r="BM127" s="492"/>
      <c r="BN127" s="492"/>
      <c r="BO127" s="492"/>
      <c r="BP127" s="492"/>
      <c r="BQ127" s="492"/>
      <c r="BR127" s="492"/>
      <c r="BS127" s="492"/>
      <c r="BT127" s="492"/>
      <c r="BU127" s="492"/>
      <c r="BV127" s="492"/>
      <c r="BW127" s="492"/>
      <c r="BX127" s="492"/>
      <c r="BY127" s="492"/>
      <c r="BZ127" s="492"/>
      <c r="CA127" s="492"/>
      <c r="CB127" s="492"/>
      <c r="CC127" s="492"/>
      <c r="CD127" s="493"/>
      <c r="CE127" s="493"/>
      <c r="CF127" s="493"/>
      <c r="CG127" s="493"/>
      <c r="CH127" s="493"/>
      <c r="CI127" s="493"/>
      <c r="CJ127" s="493"/>
      <c r="CK127" s="493"/>
      <c r="CL127" s="493"/>
      <c r="CM127" s="493"/>
      <c r="CN127" s="493"/>
      <c r="CO127" s="493"/>
      <c r="CP127" s="493"/>
      <c r="CQ127" s="493"/>
      <c r="CR127" s="493"/>
      <c r="CS127" s="493"/>
      <c r="CT127" s="493"/>
      <c r="CU127" s="493"/>
      <c r="CV127" s="493"/>
      <c r="CW127" s="493"/>
      <c r="CX127" s="493"/>
      <c r="CY127" s="493"/>
      <c r="CZ127" s="493"/>
      <c r="DA127" s="493"/>
      <c r="DB127" s="493"/>
      <c r="DC127" s="493"/>
      <c r="DD127" s="493"/>
      <c r="DE127" s="493"/>
      <c r="DF127" s="493"/>
      <c r="DG127" s="493"/>
      <c r="DH127" s="493"/>
      <c r="DI127" s="493"/>
      <c r="DJ127" s="493"/>
      <c r="DK127" s="493"/>
      <c r="DL127" s="493"/>
      <c r="DM127" s="493"/>
      <c r="DN127" s="493"/>
      <c r="DO127" s="493"/>
      <c r="DP127" s="493"/>
      <c r="DQ127" s="493"/>
      <c r="DR127" s="493"/>
      <c r="DS127" s="493"/>
      <c r="DT127" s="493"/>
      <c r="DU127" s="493"/>
      <c r="DV127" s="493"/>
      <c r="DW127" s="493"/>
    </row>
    <row r="128" spans="2:127" x14ac:dyDescent="0.2">
      <c r="B128" s="639"/>
      <c r="C128" s="493"/>
      <c r="D128" s="493"/>
      <c r="E128" s="493"/>
      <c r="F128" s="493"/>
      <c r="G128" s="493"/>
      <c r="H128" s="493"/>
      <c r="I128" s="493"/>
      <c r="J128" s="493"/>
      <c r="K128" s="493"/>
      <c r="L128" s="493"/>
      <c r="M128" s="493"/>
      <c r="N128" s="493"/>
      <c r="O128" s="493"/>
      <c r="P128" s="493"/>
      <c r="Q128" s="493"/>
      <c r="R128" s="493"/>
      <c r="S128" s="493"/>
      <c r="T128" s="493"/>
      <c r="U128" s="493"/>
      <c r="V128" s="492"/>
      <c r="W128" s="492"/>
      <c r="X128" s="492"/>
      <c r="Y128" s="492"/>
      <c r="Z128" s="492"/>
      <c r="AA128" s="492"/>
      <c r="AB128" s="492"/>
      <c r="AC128" s="492"/>
      <c r="AD128" s="492"/>
      <c r="AE128" s="492"/>
      <c r="AF128" s="492"/>
      <c r="AG128" s="492"/>
      <c r="AH128" s="492"/>
      <c r="AI128" s="492"/>
      <c r="AJ128" s="492"/>
      <c r="AK128" s="492"/>
      <c r="AL128" s="492"/>
      <c r="AM128" s="492"/>
      <c r="AN128" s="492"/>
      <c r="AO128" s="492"/>
      <c r="AP128" s="492"/>
      <c r="AQ128" s="492"/>
      <c r="AR128" s="492"/>
      <c r="AS128" s="492"/>
      <c r="AT128" s="492"/>
      <c r="AU128" s="492"/>
      <c r="AV128" s="492"/>
      <c r="AW128" s="492"/>
      <c r="AX128" s="492"/>
      <c r="AY128" s="492"/>
      <c r="AZ128" s="492"/>
      <c r="BA128" s="492"/>
      <c r="BB128" s="492"/>
      <c r="BC128" s="492"/>
      <c r="BD128" s="492"/>
      <c r="BE128" s="492"/>
      <c r="BF128" s="492"/>
      <c r="BG128" s="492"/>
      <c r="BH128" s="492"/>
      <c r="BI128" s="492"/>
      <c r="BJ128" s="492"/>
      <c r="BK128" s="492"/>
      <c r="BL128" s="492"/>
      <c r="BM128" s="492"/>
      <c r="BN128" s="492"/>
      <c r="BO128" s="492"/>
      <c r="BP128" s="492"/>
      <c r="BQ128" s="492"/>
      <c r="BR128" s="492"/>
      <c r="BS128" s="492"/>
      <c r="BT128" s="492"/>
      <c r="BU128" s="492"/>
      <c r="BV128" s="492"/>
      <c r="BW128" s="492"/>
      <c r="BX128" s="492"/>
      <c r="BY128" s="492"/>
      <c r="BZ128" s="492"/>
      <c r="CA128" s="492"/>
      <c r="CB128" s="492"/>
      <c r="CC128" s="492"/>
      <c r="CD128" s="493"/>
      <c r="CE128" s="493"/>
      <c r="CF128" s="493"/>
      <c r="CG128" s="493"/>
      <c r="CH128" s="493"/>
      <c r="CI128" s="493"/>
      <c r="CJ128" s="493"/>
      <c r="CK128" s="493"/>
      <c r="CL128" s="493"/>
      <c r="CM128" s="493"/>
      <c r="CN128" s="493"/>
      <c r="CO128" s="493"/>
      <c r="CP128" s="493"/>
      <c r="CQ128" s="493"/>
      <c r="CR128" s="493"/>
      <c r="CS128" s="493"/>
      <c r="CT128" s="493"/>
      <c r="CU128" s="493"/>
      <c r="CV128" s="493"/>
      <c r="CW128" s="493"/>
      <c r="CX128" s="493"/>
      <c r="CY128" s="493"/>
      <c r="CZ128" s="493"/>
      <c r="DA128" s="493"/>
      <c r="DB128" s="493"/>
      <c r="DC128" s="493"/>
      <c r="DD128" s="493"/>
      <c r="DE128" s="493"/>
      <c r="DF128" s="493"/>
      <c r="DG128" s="493"/>
      <c r="DH128" s="493"/>
      <c r="DI128" s="493"/>
      <c r="DJ128" s="493"/>
      <c r="DK128" s="493"/>
      <c r="DL128" s="493"/>
      <c r="DM128" s="493"/>
      <c r="DN128" s="493"/>
      <c r="DO128" s="493"/>
      <c r="DP128" s="493"/>
      <c r="DQ128" s="493"/>
      <c r="DR128" s="493"/>
      <c r="DS128" s="493"/>
      <c r="DT128" s="493"/>
      <c r="DU128" s="493"/>
      <c r="DV128" s="493"/>
      <c r="DW128" s="493"/>
    </row>
    <row r="129" spans="2:127" x14ac:dyDescent="0.2">
      <c r="B129" s="639"/>
      <c r="C129" s="651" t="str">
        <f>'TITLE PAGE'!B9</f>
        <v>Company:</v>
      </c>
      <c r="D129" s="651" t="str">
        <f>'TITLE PAGE'!D9</f>
        <v>Severn Trent Water</v>
      </c>
      <c r="E129" s="493"/>
      <c r="F129" s="493"/>
      <c r="G129" s="493"/>
      <c r="H129" s="493"/>
      <c r="I129" s="493"/>
      <c r="J129" s="493"/>
      <c r="K129" s="493"/>
      <c r="L129" s="493"/>
      <c r="M129" s="493"/>
      <c r="N129" s="493"/>
      <c r="O129" s="493"/>
      <c r="P129" s="493"/>
      <c r="Q129" s="493"/>
      <c r="R129" s="493"/>
      <c r="S129" s="493"/>
      <c r="T129" s="493"/>
      <c r="U129" s="493"/>
      <c r="V129" s="493"/>
      <c r="W129" s="493"/>
      <c r="X129" s="493"/>
      <c r="Y129" s="493"/>
      <c r="Z129" s="493"/>
      <c r="AA129" s="493"/>
      <c r="AB129" s="493"/>
      <c r="AC129" s="493"/>
      <c r="AD129" s="493"/>
      <c r="AE129" s="493"/>
      <c r="AF129" s="493"/>
      <c r="AG129" s="493"/>
      <c r="AH129" s="493"/>
      <c r="AI129" s="493"/>
      <c r="AJ129" s="493"/>
      <c r="AK129" s="493"/>
      <c r="AL129" s="493"/>
      <c r="AM129" s="493"/>
      <c r="AN129" s="493"/>
      <c r="AO129" s="493"/>
      <c r="AP129" s="493"/>
      <c r="AQ129" s="493"/>
      <c r="AR129" s="493"/>
      <c r="AS129" s="493"/>
      <c r="AT129" s="493"/>
      <c r="AU129" s="493"/>
      <c r="AV129" s="493"/>
      <c r="AW129" s="493"/>
      <c r="AX129" s="493"/>
      <c r="AY129" s="493"/>
      <c r="AZ129" s="493"/>
      <c r="BA129" s="493"/>
      <c r="BB129" s="493"/>
      <c r="BC129" s="493"/>
      <c r="BD129" s="493"/>
      <c r="BE129" s="493"/>
      <c r="BF129" s="493"/>
      <c r="BG129" s="493"/>
      <c r="BH129" s="493"/>
      <c r="BI129" s="493"/>
      <c r="BJ129" s="493"/>
      <c r="BK129" s="493"/>
      <c r="BL129" s="493"/>
      <c r="BM129" s="493"/>
      <c r="BN129" s="493"/>
      <c r="BO129" s="493"/>
      <c r="BP129" s="493"/>
      <c r="BQ129" s="493"/>
      <c r="BR129" s="493"/>
      <c r="BS129" s="493"/>
      <c r="BT129" s="493"/>
      <c r="BU129" s="493"/>
      <c r="BV129" s="493"/>
      <c r="BW129" s="493"/>
      <c r="BX129" s="493"/>
      <c r="BY129" s="493"/>
      <c r="BZ129" s="493"/>
      <c r="CA129" s="493"/>
      <c r="CB129" s="493"/>
      <c r="CC129" s="493"/>
      <c r="CD129" s="493"/>
      <c r="CE129" s="493"/>
      <c r="CF129" s="493"/>
      <c r="CG129" s="493"/>
      <c r="CH129" s="493"/>
      <c r="CI129" s="493"/>
      <c r="CJ129" s="493"/>
      <c r="CK129" s="493"/>
      <c r="CL129" s="493"/>
      <c r="CM129" s="493"/>
      <c r="CN129" s="493"/>
      <c r="CO129" s="493"/>
      <c r="CP129" s="493"/>
      <c r="CQ129" s="493"/>
      <c r="CR129" s="493"/>
      <c r="CS129" s="493"/>
      <c r="CT129" s="493"/>
      <c r="CU129" s="493"/>
      <c r="CV129" s="493"/>
      <c r="CW129" s="493"/>
      <c r="CX129" s="493"/>
      <c r="CY129" s="493"/>
      <c r="CZ129" s="493"/>
      <c r="DA129" s="493"/>
      <c r="DB129" s="493"/>
      <c r="DC129" s="493"/>
      <c r="DD129" s="493"/>
      <c r="DE129" s="493"/>
      <c r="DF129" s="493"/>
      <c r="DG129" s="493"/>
      <c r="DH129" s="493"/>
      <c r="DI129" s="493"/>
      <c r="DJ129" s="493"/>
      <c r="DK129" s="493"/>
      <c r="DL129" s="493"/>
      <c r="DM129" s="493"/>
      <c r="DN129" s="493"/>
      <c r="DO129" s="493"/>
      <c r="DP129" s="493"/>
      <c r="DQ129" s="493"/>
      <c r="DR129" s="493"/>
      <c r="DS129" s="493"/>
      <c r="DT129" s="493"/>
      <c r="DU129" s="493"/>
      <c r="DV129" s="493"/>
      <c r="DW129" s="493"/>
    </row>
    <row r="130" spans="2:127" x14ac:dyDescent="0.2">
      <c r="B130" s="641"/>
      <c r="C130" s="651" t="str">
        <f>'TITLE PAGE'!B10</f>
        <v>Resource Zone Name:</v>
      </c>
      <c r="D130" s="651" t="str">
        <f>'TITLE PAGE'!D10</f>
        <v>Wolverhampton</v>
      </c>
      <c r="E130" s="492"/>
      <c r="F130" s="492"/>
      <c r="G130" s="492"/>
      <c r="H130" s="492"/>
      <c r="I130" s="492"/>
      <c r="J130" s="492"/>
      <c r="K130" s="492"/>
      <c r="L130" s="492"/>
      <c r="M130" s="492"/>
      <c r="N130" s="492"/>
      <c r="O130" s="492"/>
      <c r="P130" s="492"/>
      <c r="Q130" s="492"/>
      <c r="R130" s="492"/>
      <c r="S130" s="493"/>
      <c r="T130" s="493"/>
      <c r="U130" s="492"/>
      <c r="V130" s="492"/>
      <c r="W130" s="492"/>
      <c r="X130" s="492"/>
      <c r="Y130" s="492"/>
      <c r="Z130" s="492"/>
      <c r="AA130" s="492"/>
      <c r="AB130" s="492"/>
      <c r="AC130" s="492"/>
      <c r="AD130" s="492"/>
      <c r="AE130" s="492"/>
      <c r="AF130" s="492"/>
      <c r="AG130" s="492"/>
      <c r="AH130" s="492"/>
      <c r="AI130" s="492"/>
      <c r="AJ130" s="492"/>
      <c r="AK130" s="492"/>
      <c r="AL130" s="492"/>
      <c r="AM130" s="492"/>
      <c r="AN130" s="492"/>
      <c r="AO130" s="492"/>
      <c r="AP130" s="492"/>
      <c r="AQ130" s="492"/>
      <c r="AR130" s="492"/>
      <c r="AS130" s="492"/>
      <c r="AT130" s="492"/>
      <c r="AU130" s="492"/>
      <c r="AV130" s="492"/>
      <c r="AW130" s="492"/>
      <c r="AX130" s="492"/>
      <c r="AY130" s="492"/>
      <c r="AZ130" s="492"/>
      <c r="BA130" s="492"/>
      <c r="BB130" s="492"/>
      <c r="BC130" s="492"/>
      <c r="BD130" s="492"/>
      <c r="BE130" s="492"/>
      <c r="BF130" s="492"/>
      <c r="BG130" s="492"/>
      <c r="BH130" s="492"/>
      <c r="BI130" s="492"/>
      <c r="BJ130" s="492"/>
      <c r="BK130" s="492"/>
      <c r="BL130" s="492"/>
      <c r="BM130" s="492"/>
      <c r="BN130" s="492"/>
      <c r="BO130" s="492"/>
      <c r="BP130" s="492"/>
      <c r="BQ130" s="492"/>
      <c r="BR130" s="492"/>
      <c r="BS130" s="492"/>
      <c r="BT130" s="492"/>
      <c r="BU130" s="492"/>
      <c r="BV130" s="492"/>
      <c r="BW130" s="492"/>
      <c r="BX130" s="492"/>
      <c r="BY130" s="492"/>
      <c r="BZ130" s="492"/>
      <c r="CA130" s="492"/>
      <c r="CB130" s="492"/>
      <c r="CC130" s="492"/>
      <c r="CD130" s="493"/>
      <c r="CE130" s="493"/>
      <c r="CF130" s="493"/>
      <c r="CG130" s="493"/>
      <c r="CH130" s="493"/>
      <c r="CI130" s="493"/>
      <c r="CJ130" s="493"/>
      <c r="CK130" s="493"/>
      <c r="CL130" s="493"/>
      <c r="CM130" s="493"/>
      <c r="CN130" s="493"/>
      <c r="CO130" s="493"/>
      <c r="CP130" s="493"/>
      <c r="CQ130" s="493"/>
      <c r="CR130" s="493"/>
      <c r="CS130" s="493"/>
      <c r="CT130" s="493"/>
      <c r="CU130" s="493"/>
      <c r="CV130" s="493"/>
      <c r="CW130" s="493"/>
      <c r="CX130" s="493"/>
      <c r="CY130" s="493"/>
      <c r="CZ130" s="493"/>
      <c r="DA130" s="493"/>
      <c r="DB130" s="493"/>
      <c r="DC130" s="493"/>
      <c r="DD130" s="493"/>
      <c r="DE130" s="493"/>
      <c r="DF130" s="493"/>
      <c r="DG130" s="493"/>
      <c r="DH130" s="493"/>
      <c r="DI130" s="493"/>
      <c r="DJ130" s="493"/>
      <c r="DK130" s="493"/>
      <c r="DL130" s="493"/>
      <c r="DM130" s="493"/>
      <c r="DN130" s="493"/>
      <c r="DO130" s="493"/>
      <c r="DP130" s="493"/>
      <c r="DQ130" s="493"/>
      <c r="DR130" s="493"/>
      <c r="DS130" s="493"/>
      <c r="DT130" s="493"/>
      <c r="DU130" s="493"/>
      <c r="DV130" s="493"/>
      <c r="DW130" s="493"/>
    </row>
    <row r="131" spans="2:127" x14ac:dyDescent="0.2">
      <c r="B131" s="641"/>
      <c r="C131" s="651" t="str">
        <f>'TITLE PAGE'!B11</f>
        <v>Resource Zone Number:</v>
      </c>
      <c r="D131" s="652">
        <f>'TITLE PAGE'!D11</f>
        <v>15</v>
      </c>
      <c r="E131" s="492"/>
      <c r="F131" s="492"/>
      <c r="G131" s="492"/>
      <c r="H131" s="492"/>
      <c r="I131" s="492"/>
      <c r="J131" s="492"/>
      <c r="K131" s="492"/>
      <c r="L131" s="492"/>
      <c r="M131" s="492"/>
      <c r="N131" s="492"/>
      <c r="O131" s="492"/>
      <c r="P131" s="492"/>
      <c r="Q131" s="492"/>
      <c r="R131" s="492"/>
      <c r="S131" s="493"/>
      <c r="T131" s="493"/>
      <c r="U131" s="492"/>
      <c r="V131" s="492"/>
      <c r="W131" s="492"/>
      <c r="X131" s="492"/>
      <c r="Y131" s="492"/>
      <c r="Z131" s="492"/>
      <c r="AA131" s="492"/>
      <c r="AB131" s="492"/>
      <c r="AC131" s="492"/>
      <c r="AD131" s="492"/>
      <c r="AE131" s="492"/>
      <c r="AF131" s="492"/>
      <c r="AG131" s="492"/>
      <c r="AH131" s="492"/>
      <c r="AI131" s="492"/>
      <c r="AJ131" s="492"/>
      <c r="AK131" s="492"/>
      <c r="AL131" s="492"/>
      <c r="AM131" s="492"/>
      <c r="AN131" s="492"/>
      <c r="AO131" s="492"/>
      <c r="AP131" s="492"/>
      <c r="AQ131" s="492"/>
      <c r="AR131" s="492"/>
      <c r="AS131" s="492"/>
      <c r="AT131" s="492"/>
      <c r="AU131" s="492"/>
      <c r="AV131" s="492"/>
      <c r="AW131" s="492"/>
      <c r="AX131" s="492"/>
      <c r="AY131" s="492"/>
      <c r="AZ131" s="492"/>
      <c r="BA131" s="492"/>
      <c r="BB131" s="492"/>
      <c r="BC131" s="492"/>
      <c r="BD131" s="492"/>
      <c r="BE131" s="492"/>
      <c r="BF131" s="492"/>
      <c r="BG131" s="492"/>
      <c r="BH131" s="492"/>
      <c r="BI131" s="492"/>
      <c r="BJ131" s="492"/>
      <c r="BK131" s="492"/>
      <c r="BL131" s="492"/>
      <c r="BM131" s="492"/>
      <c r="BN131" s="492"/>
      <c r="BO131" s="492"/>
      <c r="BP131" s="492"/>
      <c r="BQ131" s="492"/>
      <c r="BR131" s="492"/>
      <c r="BS131" s="492"/>
      <c r="BT131" s="492"/>
      <c r="BU131" s="492"/>
      <c r="BV131" s="492"/>
      <c r="BW131" s="492"/>
      <c r="BX131" s="492"/>
      <c r="BY131" s="492"/>
      <c r="BZ131" s="492"/>
      <c r="CA131" s="492"/>
      <c r="CB131" s="492"/>
      <c r="CC131" s="492"/>
      <c r="CD131" s="493"/>
      <c r="CE131" s="493"/>
      <c r="CF131" s="493"/>
      <c r="CG131" s="493"/>
      <c r="CH131" s="493"/>
      <c r="CI131" s="493"/>
      <c r="CJ131" s="493"/>
      <c r="CK131" s="493"/>
      <c r="CL131" s="493"/>
      <c r="CM131" s="493"/>
      <c r="CN131" s="493"/>
      <c r="CO131" s="493"/>
      <c r="CP131" s="493"/>
      <c r="CQ131" s="493"/>
      <c r="CR131" s="493"/>
      <c r="CS131" s="493"/>
      <c r="CT131" s="493"/>
      <c r="CU131" s="493"/>
      <c r="CV131" s="493"/>
      <c r="CW131" s="493"/>
      <c r="CX131" s="493"/>
      <c r="CY131" s="493"/>
      <c r="CZ131" s="493"/>
      <c r="DA131" s="493"/>
      <c r="DB131" s="493"/>
      <c r="DC131" s="493"/>
      <c r="DD131" s="493"/>
      <c r="DE131" s="493"/>
      <c r="DF131" s="493"/>
      <c r="DG131" s="493"/>
      <c r="DH131" s="493"/>
      <c r="DI131" s="493"/>
      <c r="DJ131" s="493"/>
      <c r="DK131" s="493"/>
      <c r="DL131" s="493"/>
      <c r="DM131" s="493"/>
      <c r="DN131" s="493"/>
      <c r="DO131" s="493"/>
      <c r="DP131" s="493"/>
      <c r="DQ131" s="493"/>
      <c r="DR131" s="493"/>
      <c r="DS131" s="493"/>
      <c r="DT131" s="493"/>
      <c r="DU131" s="493"/>
      <c r="DV131" s="493"/>
      <c r="DW131" s="493"/>
    </row>
    <row r="132" spans="2:127" x14ac:dyDescent="0.2">
      <c r="B132" s="641"/>
      <c r="C132" s="651" t="str">
        <f>'TITLE PAGE'!B12</f>
        <v xml:space="preserve">Planning Scenario Name:                                                                     </v>
      </c>
      <c r="D132" s="651" t="str">
        <f>'TITLE PAGE'!D12</f>
        <v>Dry Year Annual Average</v>
      </c>
      <c r="E132" s="492"/>
      <c r="F132" s="492"/>
      <c r="G132" s="492"/>
      <c r="H132" s="492"/>
      <c r="I132" s="492"/>
      <c r="J132" s="492"/>
      <c r="K132" s="492"/>
      <c r="L132" s="492"/>
      <c r="M132" s="492"/>
      <c r="N132" s="492"/>
      <c r="O132" s="492"/>
      <c r="P132" s="492"/>
      <c r="Q132" s="492"/>
      <c r="R132" s="492"/>
      <c r="S132" s="493"/>
      <c r="T132" s="493"/>
      <c r="U132" s="492"/>
      <c r="V132" s="492"/>
      <c r="W132" s="492"/>
      <c r="X132" s="492"/>
      <c r="Y132" s="492"/>
      <c r="Z132" s="492"/>
      <c r="AA132" s="492"/>
      <c r="AB132" s="492"/>
      <c r="AC132" s="492"/>
      <c r="AD132" s="492"/>
      <c r="AE132" s="492"/>
      <c r="AF132" s="492"/>
      <c r="AG132" s="492"/>
      <c r="AH132" s="492"/>
      <c r="AI132" s="492"/>
      <c r="AJ132" s="492"/>
      <c r="AK132" s="492"/>
      <c r="AL132" s="492"/>
      <c r="AM132" s="492"/>
      <c r="AN132" s="492"/>
      <c r="AO132" s="492"/>
      <c r="AP132" s="492"/>
      <c r="AQ132" s="492"/>
      <c r="AR132" s="492"/>
      <c r="AS132" s="492"/>
      <c r="AT132" s="492"/>
      <c r="AU132" s="492"/>
      <c r="AV132" s="492"/>
      <c r="AW132" s="492"/>
      <c r="AX132" s="492"/>
      <c r="AY132" s="492"/>
      <c r="AZ132" s="492"/>
      <c r="BA132" s="492"/>
      <c r="BB132" s="492"/>
      <c r="BC132" s="492"/>
      <c r="BD132" s="492"/>
      <c r="BE132" s="492"/>
      <c r="BF132" s="492"/>
      <c r="BG132" s="492"/>
      <c r="BH132" s="492"/>
      <c r="BI132" s="492"/>
      <c r="BJ132" s="492"/>
      <c r="BK132" s="492"/>
      <c r="BL132" s="492"/>
      <c r="BM132" s="492"/>
      <c r="BN132" s="492"/>
      <c r="BO132" s="492"/>
      <c r="BP132" s="492"/>
      <c r="BQ132" s="492"/>
      <c r="BR132" s="492"/>
      <c r="BS132" s="492"/>
      <c r="BT132" s="492"/>
      <c r="BU132" s="492"/>
      <c r="BV132" s="492"/>
      <c r="BW132" s="492"/>
      <c r="BX132" s="492"/>
      <c r="BY132" s="492"/>
      <c r="BZ132" s="492"/>
      <c r="CA132" s="492"/>
      <c r="CB132" s="492"/>
      <c r="CC132" s="492"/>
      <c r="CD132" s="493"/>
      <c r="CE132" s="493"/>
      <c r="CF132" s="493"/>
      <c r="CG132" s="493"/>
      <c r="CH132" s="493"/>
      <c r="CI132" s="493"/>
      <c r="CJ132" s="493"/>
      <c r="CK132" s="493"/>
      <c r="CL132" s="493"/>
      <c r="CM132" s="493"/>
      <c r="CN132" s="493"/>
      <c r="CO132" s="493"/>
      <c r="CP132" s="493"/>
      <c r="CQ132" s="493"/>
      <c r="CR132" s="493"/>
      <c r="CS132" s="493"/>
      <c r="CT132" s="493"/>
      <c r="CU132" s="493"/>
      <c r="CV132" s="493"/>
      <c r="CW132" s="493"/>
      <c r="CX132" s="493"/>
      <c r="CY132" s="493"/>
      <c r="CZ132" s="493"/>
      <c r="DA132" s="493"/>
      <c r="DB132" s="493"/>
      <c r="DC132" s="493"/>
      <c r="DD132" s="493"/>
      <c r="DE132" s="493"/>
      <c r="DF132" s="493"/>
      <c r="DG132" s="493"/>
      <c r="DH132" s="493"/>
      <c r="DI132" s="493"/>
      <c r="DJ132" s="493"/>
      <c r="DK132" s="493"/>
      <c r="DL132" s="493"/>
      <c r="DM132" s="493"/>
      <c r="DN132" s="493"/>
      <c r="DO132" s="493"/>
      <c r="DP132" s="493"/>
      <c r="DQ132" s="493"/>
      <c r="DR132" s="493"/>
      <c r="DS132" s="493"/>
      <c r="DT132" s="493"/>
      <c r="DU132" s="493"/>
      <c r="DV132" s="493"/>
      <c r="DW132" s="493"/>
    </row>
    <row r="133" spans="2:127" x14ac:dyDescent="0.2">
      <c r="B133" s="641"/>
      <c r="C133" s="651" t="str">
        <f>'TITLE PAGE'!B13</f>
        <v xml:space="preserve">Chosen Level of Service:  </v>
      </c>
      <c r="D133" s="651" t="str">
        <f>'TITLE PAGE'!D13</f>
        <v>No more than 3 in 100 Temporary Use Bans</v>
      </c>
      <c r="E133" s="492"/>
      <c r="F133" s="492"/>
      <c r="G133" s="492"/>
      <c r="H133" s="492"/>
      <c r="I133" s="492"/>
      <c r="J133" s="492"/>
      <c r="K133" s="492"/>
      <c r="L133" s="492"/>
      <c r="M133" s="492"/>
      <c r="N133" s="492"/>
      <c r="O133" s="492"/>
      <c r="P133" s="492"/>
      <c r="Q133" s="492"/>
      <c r="R133" s="492"/>
      <c r="S133" s="493"/>
      <c r="T133" s="493"/>
      <c r="U133" s="492"/>
      <c r="V133" s="492"/>
      <c r="W133" s="492"/>
      <c r="X133" s="492"/>
      <c r="Y133" s="492"/>
      <c r="Z133" s="492"/>
      <c r="AA133" s="492"/>
      <c r="AB133" s="492"/>
      <c r="AC133" s="492"/>
      <c r="AD133" s="492"/>
      <c r="AE133" s="492"/>
      <c r="AF133" s="492"/>
      <c r="AG133" s="492"/>
      <c r="AH133" s="492"/>
      <c r="AI133" s="492"/>
      <c r="AJ133" s="492"/>
      <c r="AK133" s="492"/>
      <c r="AL133" s="492"/>
      <c r="AM133" s="492"/>
      <c r="AN133" s="492"/>
      <c r="AO133" s="492"/>
      <c r="AP133" s="492"/>
      <c r="AQ133" s="492"/>
      <c r="AR133" s="492"/>
      <c r="AS133" s="492"/>
      <c r="AT133" s="492"/>
      <c r="AU133" s="492"/>
      <c r="AV133" s="492"/>
      <c r="AW133" s="492"/>
      <c r="AX133" s="492"/>
      <c r="AY133" s="492"/>
      <c r="AZ133" s="492"/>
      <c r="BA133" s="492"/>
      <c r="BB133" s="492"/>
      <c r="BC133" s="492"/>
      <c r="BD133" s="492"/>
      <c r="BE133" s="492"/>
      <c r="BF133" s="492"/>
      <c r="BG133" s="492"/>
      <c r="BH133" s="492"/>
      <c r="BI133" s="492"/>
      <c r="BJ133" s="492"/>
      <c r="BK133" s="492"/>
      <c r="BL133" s="492"/>
      <c r="BM133" s="492"/>
      <c r="BN133" s="492"/>
      <c r="BO133" s="492"/>
      <c r="BP133" s="492"/>
      <c r="BQ133" s="492"/>
      <c r="BR133" s="492"/>
      <c r="BS133" s="492"/>
      <c r="BT133" s="492"/>
      <c r="BU133" s="492"/>
      <c r="BV133" s="492"/>
      <c r="BW133" s="492"/>
      <c r="BX133" s="492"/>
      <c r="BY133" s="492"/>
      <c r="BZ133" s="492"/>
      <c r="CA133" s="492"/>
      <c r="CB133" s="492"/>
      <c r="CC133" s="492"/>
      <c r="CD133" s="493"/>
      <c r="CE133" s="493"/>
      <c r="CF133" s="493"/>
      <c r="CG133" s="493"/>
      <c r="CH133" s="493"/>
      <c r="CI133" s="493"/>
      <c r="CJ133" s="493"/>
      <c r="CK133" s="493"/>
      <c r="CL133" s="493"/>
      <c r="CM133" s="493"/>
      <c r="CN133" s="493"/>
      <c r="CO133" s="493"/>
      <c r="CP133" s="493"/>
      <c r="CQ133" s="493"/>
      <c r="CR133" s="493"/>
      <c r="CS133" s="493"/>
      <c r="CT133" s="493"/>
      <c r="CU133" s="493"/>
      <c r="CV133" s="493"/>
      <c r="CW133" s="493"/>
      <c r="CX133" s="493"/>
      <c r="CY133" s="493"/>
      <c r="CZ133" s="493"/>
      <c r="DA133" s="493"/>
      <c r="DB133" s="493"/>
      <c r="DC133" s="493"/>
      <c r="DD133" s="493"/>
      <c r="DE133" s="493"/>
      <c r="DF133" s="493"/>
      <c r="DG133" s="493"/>
      <c r="DH133" s="493"/>
      <c r="DI133" s="493"/>
      <c r="DJ133" s="493"/>
      <c r="DK133" s="493"/>
      <c r="DL133" s="493"/>
      <c r="DM133" s="493"/>
      <c r="DN133" s="493"/>
      <c r="DO133" s="493"/>
      <c r="DP133" s="493"/>
      <c r="DQ133" s="493"/>
      <c r="DR133" s="493"/>
      <c r="DS133" s="493"/>
      <c r="DT133" s="493"/>
      <c r="DU133" s="493"/>
      <c r="DV133" s="493"/>
      <c r="DW133" s="493"/>
    </row>
    <row r="134" spans="2:127" x14ac:dyDescent="0.2">
      <c r="B134" s="641"/>
      <c r="C134" s="642"/>
      <c r="D134" s="643"/>
      <c r="E134" s="493"/>
      <c r="F134" s="493"/>
      <c r="G134" s="493"/>
      <c r="H134" s="493"/>
      <c r="I134" s="493"/>
      <c r="J134" s="493"/>
      <c r="K134" s="493"/>
      <c r="L134" s="493"/>
      <c r="M134" s="493"/>
      <c r="N134" s="493"/>
      <c r="O134" s="493"/>
      <c r="P134" s="493"/>
      <c r="Q134" s="493"/>
      <c r="R134" s="493"/>
      <c r="S134" s="493"/>
      <c r="T134" s="493"/>
      <c r="U134" s="493"/>
      <c r="V134" s="493"/>
      <c r="W134" s="493"/>
      <c r="X134" s="493"/>
      <c r="Y134" s="493"/>
      <c r="Z134" s="493"/>
      <c r="AA134" s="493"/>
      <c r="AB134" s="493"/>
      <c r="AC134" s="493"/>
      <c r="AD134" s="493"/>
      <c r="AE134" s="493"/>
      <c r="AF134" s="493"/>
      <c r="AG134" s="493"/>
      <c r="AH134" s="493"/>
      <c r="AI134" s="493"/>
      <c r="AJ134" s="493"/>
      <c r="AK134" s="493"/>
      <c r="AL134" s="493"/>
      <c r="AM134" s="493"/>
      <c r="AN134" s="493"/>
      <c r="AO134" s="493"/>
      <c r="AP134" s="493"/>
      <c r="AQ134" s="493"/>
      <c r="AR134" s="493"/>
      <c r="AS134" s="493"/>
      <c r="AT134" s="493"/>
      <c r="AU134" s="493"/>
      <c r="AV134" s="493"/>
      <c r="AW134" s="493"/>
      <c r="AX134" s="493"/>
      <c r="AY134" s="493"/>
      <c r="AZ134" s="493"/>
      <c r="BA134" s="493"/>
      <c r="BB134" s="493"/>
      <c r="BC134" s="493"/>
      <c r="BD134" s="493"/>
      <c r="BE134" s="493"/>
      <c r="BF134" s="493"/>
      <c r="BG134" s="493"/>
      <c r="BH134" s="493"/>
      <c r="BI134" s="493"/>
      <c r="BJ134" s="493"/>
      <c r="BK134" s="493"/>
      <c r="BL134" s="493"/>
      <c r="BM134" s="493"/>
      <c r="BN134" s="493"/>
      <c r="BO134" s="493"/>
      <c r="BP134" s="493"/>
      <c r="BQ134" s="493"/>
      <c r="BR134" s="493"/>
      <c r="BS134" s="493"/>
      <c r="BT134" s="493"/>
      <c r="BU134" s="493"/>
      <c r="BV134" s="493"/>
      <c r="BW134" s="493"/>
      <c r="BX134" s="493"/>
      <c r="BY134" s="493"/>
      <c r="BZ134" s="493"/>
      <c r="CA134" s="493"/>
      <c r="CB134" s="493"/>
      <c r="CC134" s="493"/>
      <c r="CD134" s="493"/>
      <c r="CE134" s="493"/>
      <c r="CF134" s="493"/>
      <c r="CG134" s="493"/>
      <c r="CH134" s="493"/>
      <c r="CI134" s="493"/>
      <c r="CJ134" s="493"/>
      <c r="CK134" s="493"/>
      <c r="CL134" s="493"/>
      <c r="CM134" s="493"/>
      <c r="CN134" s="493"/>
      <c r="CO134" s="493"/>
      <c r="CP134" s="493"/>
      <c r="CQ134" s="493"/>
      <c r="CR134" s="493"/>
      <c r="CS134" s="493"/>
      <c r="CT134" s="493"/>
      <c r="CU134" s="493"/>
      <c r="CV134" s="493"/>
      <c r="CW134" s="493"/>
      <c r="CX134" s="493"/>
      <c r="CY134" s="493"/>
      <c r="CZ134" s="493"/>
      <c r="DA134" s="493"/>
      <c r="DB134" s="493"/>
      <c r="DC134" s="493"/>
      <c r="DD134" s="493"/>
      <c r="DE134" s="493"/>
      <c r="DF134" s="493"/>
      <c r="DG134" s="493"/>
      <c r="DH134" s="493"/>
      <c r="DI134" s="493"/>
      <c r="DJ134" s="493"/>
      <c r="DK134" s="493"/>
      <c r="DL134" s="493"/>
      <c r="DM134" s="493"/>
      <c r="DN134" s="493"/>
      <c r="DO134" s="493"/>
      <c r="DP134" s="493"/>
      <c r="DQ134" s="493"/>
      <c r="DR134" s="493"/>
      <c r="DS134" s="493"/>
      <c r="DT134" s="493"/>
      <c r="DU134" s="493"/>
      <c r="DV134" s="493"/>
      <c r="DW134" s="493"/>
    </row>
    <row r="135" spans="2:127" x14ac:dyDescent="0.2">
      <c r="B135" s="641"/>
      <c r="C135" s="642"/>
      <c r="D135" s="643"/>
      <c r="E135" s="492"/>
      <c r="F135" s="492"/>
      <c r="G135" s="492"/>
      <c r="H135" s="492"/>
      <c r="I135" s="492"/>
      <c r="J135" s="492"/>
      <c r="K135" s="492"/>
      <c r="L135" s="492"/>
      <c r="M135" s="492"/>
      <c r="N135" s="492"/>
      <c r="O135" s="492"/>
      <c r="P135" s="492"/>
      <c r="Q135" s="492"/>
      <c r="R135" s="492"/>
      <c r="S135" s="493"/>
      <c r="T135" s="493"/>
      <c r="U135" s="492"/>
      <c r="V135" s="492"/>
      <c r="W135" s="492"/>
      <c r="X135" s="492"/>
      <c r="Y135" s="492"/>
      <c r="Z135" s="492"/>
      <c r="AA135" s="492"/>
      <c r="AB135" s="492"/>
      <c r="AC135" s="492"/>
      <c r="AD135" s="492"/>
      <c r="AE135" s="492"/>
      <c r="AF135" s="492"/>
      <c r="AG135" s="492"/>
      <c r="AH135" s="492"/>
      <c r="AI135" s="492"/>
      <c r="AJ135" s="492"/>
      <c r="AK135" s="492"/>
      <c r="AL135" s="492"/>
      <c r="AM135" s="492"/>
      <c r="AN135" s="492"/>
      <c r="AO135" s="492"/>
      <c r="AP135" s="492"/>
      <c r="AQ135" s="492"/>
      <c r="AR135" s="492"/>
      <c r="AS135" s="492"/>
      <c r="AT135" s="492"/>
      <c r="AU135" s="492"/>
      <c r="AV135" s="492"/>
      <c r="AW135" s="492"/>
      <c r="AX135" s="492"/>
      <c r="AY135" s="492"/>
      <c r="AZ135" s="492"/>
      <c r="BA135" s="492"/>
      <c r="BB135" s="492"/>
      <c r="BC135" s="492"/>
      <c r="BD135" s="492"/>
      <c r="BE135" s="492"/>
      <c r="BF135" s="492"/>
      <c r="BG135" s="492"/>
      <c r="BH135" s="492"/>
      <c r="BI135" s="492"/>
      <c r="BJ135" s="492"/>
      <c r="BK135" s="492"/>
      <c r="BL135" s="492"/>
      <c r="BM135" s="492"/>
      <c r="BN135" s="492"/>
      <c r="BO135" s="492"/>
      <c r="BP135" s="492"/>
      <c r="BQ135" s="492"/>
      <c r="BR135" s="492"/>
      <c r="BS135" s="492"/>
      <c r="BT135" s="492"/>
      <c r="BU135" s="492"/>
      <c r="BV135" s="492"/>
      <c r="BW135" s="492"/>
      <c r="BX135" s="492"/>
      <c r="BY135" s="492"/>
      <c r="BZ135" s="492"/>
      <c r="CA135" s="492"/>
      <c r="CB135" s="492"/>
      <c r="CC135" s="492"/>
      <c r="CD135" s="493"/>
      <c r="CE135" s="493"/>
      <c r="CF135" s="493"/>
      <c r="CG135" s="493"/>
      <c r="CH135" s="493"/>
      <c r="CI135" s="493"/>
      <c r="CJ135" s="493"/>
      <c r="CK135" s="493"/>
      <c r="CL135" s="493"/>
      <c r="CM135" s="493"/>
      <c r="CN135" s="493"/>
      <c r="CO135" s="493"/>
      <c r="CP135" s="493"/>
      <c r="CQ135" s="493"/>
      <c r="CR135" s="493"/>
      <c r="CS135" s="493"/>
      <c r="CT135" s="493"/>
      <c r="CU135" s="493"/>
      <c r="CV135" s="493"/>
      <c r="CW135" s="493"/>
      <c r="CX135" s="493"/>
      <c r="CY135" s="493"/>
      <c r="CZ135" s="493"/>
      <c r="DA135" s="493"/>
      <c r="DB135" s="493"/>
      <c r="DC135" s="493"/>
      <c r="DD135" s="493"/>
      <c r="DE135" s="493"/>
      <c r="DF135" s="493"/>
      <c r="DG135" s="493"/>
      <c r="DH135" s="493"/>
      <c r="DI135" s="493"/>
      <c r="DJ135" s="493"/>
      <c r="DK135" s="493"/>
      <c r="DL135" s="493"/>
      <c r="DM135" s="493"/>
      <c r="DN135" s="493"/>
      <c r="DO135" s="493"/>
      <c r="DP135" s="493"/>
      <c r="DQ135" s="493"/>
      <c r="DR135" s="493"/>
      <c r="DS135" s="493"/>
      <c r="DT135" s="493"/>
      <c r="DU135" s="493"/>
      <c r="DV135" s="493"/>
      <c r="DW135" s="493"/>
    </row>
    <row r="136" spans="2:127" x14ac:dyDescent="0.2">
      <c r="B136" s="644"/>
      <c r="C136" s="584"/>
      <c r="D136" s="584"/>
      <c r="E136" s="584"/>
      <c r="F136" s="584"/>
      <c r="G136" s="584"/>
      <c r="H136" s="584"/>
      <c r="I136" s="584"/>
      <c r="J136" s="584"/>
      <c r="K136" s="584"/>
      <c r="L136" s="584"/>
      <c r="M136" s="584"/>
      <c r="N136" s="584"/>
      <c r="O136" s="584"/>
      <c r="P136" s="584"/>
      <c r="Q136" s="584"/>
      <c r="R136" s="584"/>
      <c r="S136" s="584"/>
      <c r="T136" s="584"/>
      <c r="U136" s="584"/>
      <c r="V136" s="584"/>
      <c r="W136" s="584"/>
      <c r="X136" s="584"/>
      <c r="Y136" s="584"/>
      <c r="Z136" s="584"/>
      <c r="AA136" s="584"/>
      <c r="AB136" s="584"/>
      <c r="AC136" s="584"/>
      <c r="AD136" s="584"/>
      <c r="AE136" s="584"/>
      <c r="AF136" s="584"/>
      <c r="AG136" s="584"/>
      <c r="AH136" s="584"/>
      <c r="AI136" s="584"/>
      <c r="AJ136" s="584"/>
      <c r="AK136" s="584"/>
      <c r="AL136" s="584"/>
      <c r="AM136" s="584"/>
      <c r="AN136" s="584"/>
      <c r="AO136" s="584"/>
      <c r="AP136" s="584"/>
      <c r="AQ136" s="584"/>
      <c r="AR136" s="584"/>
      <c r="AS136" s="584"/>
      <c r="AT136" s="584"/>
      <c r="AU136" s="584"/>
      <c r="AV136" s="584"/>
      <c r="AW136" s="584"/>
      <c r="AX136" s="584"/>
      <c r="AY136" s="584"/>
      <c r="AZ136" s="584"/>
      <c r="BA136" s="584"/>
      <c r="BB136" s="584"/>
      <c r="BC136" s="584"/>
      <c r="BD136" s="584"/>
      <c r="BE136" s="584"/>
      <c r="BF136" s="584"/>
      <c r="BG136" s="584"/>
      <c r="BH136" s="584"/>
      <c r="BI136" s="584"/>
      <c r="BJ136" s="584"/>
      <c r="BK136" s="584"/>
      <c r="BL136" s="584"/>
      <c r="BM136" s="584"/>
      <c r="BN136" s="584"/>
      <c r="BO136" s="584"/>
      <c r="BP136" s="584"/>
      <c r="BQ136" s="584"/>
      <c r="BR136" s="584"/>
      <c r="BS136" s="584"/>
      <c r="BT136" s="584"/>
      <c r="BU136" s="584"/>
      <c r="BV136" s="584"/>
      <c r="BW136" s="584"/>
      <c r="BX136" s="584"/>
      <c r="BY136" s="584"/>
      <c r="BZ136" s="584"/>
      <c r="CA136" s="584"/>
      <c r="CB136" s="584"/>
      <c r="CC136" s="584"/>
      <c r="CD136" s="584"/>
      <c r="CE136" s="584"/>
      <c r="CF136" s="584"/>
      <c r="CG136" s="584"/>
      <c r="CH136" s="584"/>
      <c r="CI136" s="584"/>
      <c r="CJ136" s="584"/>
      <c r="CK136" s="584"/>
      <c r="CL136" s="584"/>
      <c r="CM136" s="584"/>
      <c r="CN136" s="584"/>
      <c r="CO136" s="584"/>
      <c r="CP136" s="584"/>
      <c r="CQ136" s="584"/>
      <c r="CR136" s="584"/>
      <c r="CS136" s="584"/>
      <c r="CT136" s="584"/>
      <c r="CU136" s="584"/>
      <c r="CV136" s="584"/>
      <c r="CW136" s="584"/>
      <c r="CX136" s="584"/>
      <c r="CY136" s="584"/>
      <c r="CZ136" s="584"/>
      <c r="DA136" s="584"/>
      <c r="DB136" s="584"/>
      <c r="DC136" s="584"/>
      <c r="DD136" s="584"/>
      <c r="DE136" s="584"/>
      <c r="DF136" s="584"/>
      <c r="DG136" s="584"/>
      <c r="DH136" s="584"/>
      <c r="DI136" s="584"/>
      <c r="DJ136" s="584"/>
      <c r="DK136" s="584"/>
      <c r="DL136" s="584"/>
      <c r="DM136" s="584"/>
      <c r="DN136" s="584"/>
      <c r="DO136" s="584"/>
      <c r="DP136" s="584"/>
      <c r="DQ136" s="584"/>
      <c r="DR136" s="584"/>
      <c r="DS136" s="584"/>
      <c r="DT136" s="584"/>
      <c r="DU136" s="584"/>
      <c r="DV136" s="584"/>
      <c r="DW136" s="584"/>
    </row>
    <row r="137" spans="2:127" x14ac:dyDescent="0.2">
      <c r="B137" s="644"/>
      <c r="C137" s="584"/>
      <c r="D137" s="584"/>
      <c r="E137" s="584"/>
      <c r="F137" s="584"/>
      <c r="G137" s="584"/>
      <c r="H137" s="584"/>
      <c r="I137" s="584"/>
      <c r="J137" s="584"/>
      <c r="K137" s="584"/>
      <c r="L137" s="584"/>
      <c r="M137" s="584"/>
      <c r="N137" s="584"/>
      <c r="O137" s="584"/>
      <c r="P137" s="584"/>
      <c r="Q137" s="584"/>
      <c r="R137" s="584"/>
      <c r="S137" s="584"/>
      <c r="T137" s="584"/>
      <c r="U137" s="584"/>
      <c r="V137" s="584"/>
      <c r="W137" s="584"/>
      <c r="X137" s="584"/>
      <c r="Y137" s="584"/>
      <c r="Z137" s="584"/>
      <c r="AA137" s="584"/>
      <c r="AB137" s="584"/>
      <c r="AC137" s="584"/>
      <c r="AD137" s="584"/>
      <c r="AE137" s="584"/>
      <c r="AF137" s="584"/>
      <c r="AG137" s="584"/>
      <c r="AH137" s="584"/>
      <c r="AI137" s="584"/>
      <c r="AJ137" s="584"/>
      <c r="AK137" s="584"/>
      <c r="AL137" s="584"/>
      <c r="AM137" s="584"/>
      <c r="AN137" s="584"/>
      <c r="AO137" s="584"/>
      <c r="AP137" s="584"/>
      <c r="AQ137" s="584"/>
      <c r="AR137" s="584"/>
      <c r="AS137" s="584"/>
      <c r="AT137" s="584"/>
      <c r="AU137" s="584"/>
      <c r="AV137" s="584"/>
      <c r="AW137" s="584"/>
      <c r="AX137" s="584"/>
      <c r="AY137" s="584"/>
      <c r="AZ137" s="584"/>
      <c r="BA137" s="584"/>
      <c r="BB137" s="584"/>
      <c r="BC137" s="584"/>
      <c r="BD137" s="584"/>
      <c r="BE137" s="584"/>
      <c r="BF137" s="584"/>
      <c r="BG137" s="584"/>
      <c r="BH137" s="584"/>
      <c r="BI137" s="584"/>
      <c r="BJ137" s="584"/>
      <c r="BK137" s="584"/>
      <c r="BL137" s="584"/>
      <c r="BM137" s="584"/>
      <c r="BN137" s="584"/>
      <c r="BO137" s="584"/>
      <c r="BP137" s="584"/>
      <c r="BQ137" s="584"/>
      <c r="BR137" s="584"/>
      <c r="BS137" s="584"/>
      <c r="BT137" s="584"/>
      <c r="BU137" s="584"/>
      <c r="BV137" s="584"/>
      <c r="BW137" s="584"/>
      <c r="BX137" s="584"/>
      <c r="BY137" s="584"/>
      <c r="BZ137" s="584"/>
      <c r="CA137" s="584"/>
      <c r="CB137" s="584"/>
      <c r="CC137" s="584"/>
      <c r="CD137" s="584"/>
      <c r="CE137" s="584"/>
      <c r="CF137" s="584"/>
      <c r="CG137" s="584"/>
      <c r="CH137" s="584"/>
      <c r="CI137" s="584"/>
      <c r="CJ137" s="584"/>
      <c r="CK137" s="584"/>
      <c r="CL137" s="584"/>
      <c r="CM137" s="584"/>
      <c r="CN137" s="584"/>
      <c r="CO137" s="584"/>
      <c r="CP137" s="584"/>
      <c r="CQ137" s="584"/>
      <c r="CR137" s="584"/>
      <c r="CS137" s="584"/>
      <c r="CT137" s="584"/>
      <c r="CU137" s="584"/>
      <c r="CV137" s="584"/>
      <c r="CW137" s="584"/>
      <c r="CX137" s="584"/>
      <c r="CY137" s="584"/>
      <c r="CZ137" s="584"/>
      <c r="DA137" s="584"/>
      <c r="DB137" s="584"/>
      <c r="DC137" s="584"/>
      <c r="DD137" s="584"/>
      <c r="DE137" s="584"/>
      <c r="DF137" s="584"/>
      <c r="DG137" s="584"/>
      <c r="DH137" s="584"/>
      <c r="DI137" s="584"/>
      <c r="DJ137" s="584"/>
      <c r="DK137" s="584"/>
      <c r="DL137" s="584"/>
      <c r="DM137" s="584"/>
      <c r="DN137" s="584"/>
      <c r="DO137" s="584"/>
      <c r="DP137" s="584"/>
      <c r="DQ137" s="584"/>
      <c r="DR137" s="584"/>
      <c r="DS137" s="584"/>
      <c r="DT137" s="584"/>
      <c r="DU137" s="584"/>
      <c r="DV137" s="584"/>
      <c r="DW137" s="584"/>
    </row>
    <row r="138" spans="2:127" x14ac:dyDescent="0.2">
      <c r="B138" s="644" t="s">
        <v>548</v>
      </c>
      <c r="C138" s="645" t="s">
        <v>549</v>
      </c>
      <c r="D138" s="584"/>
      <c r="E138" s="584"/>
      <c r="F138" s="584"/>
      <c r="G138" s="584"/>
      <c r="H138" s="584"/>
      <c r="I138" s="584"/>
      <c r="J138" s="584"/>
      <c r="K138" s="584"/>
      <c r="L138" s="584"/>
      <c r="M138" s="584"/>
      <c r="N138" s="584"/>
      <c r="O138" s="584"/>
      <c r="P138" s="584"/>
      <c r="Q138" s="584"/>
      <c r="R138" s="584"/>
      <c r="S138" s="584"/>
      <c r="T138" s="584"/>
      <c r="U138" s="584"/>
      <c r="V138" s="584"/>
      <c r="W138" s="584"/>
      <c r="X138" s="584"/>
      <c r="Y138" s="584"/>
      <c r="Z138" s="584"/>
      <c r="AA138" s="584"/>
      <c r="AB138" s="584"/>
      <c r="AC138" s="584"/>
      <c r="AD138" s="584"/>
      <c r="AE138" s="584"/>
      <c r="AF138" s="584"/>
      <c r="AG138" s="584"/>
      <c r="AH138" s="584"/>
      <c r="AI138" s="584"/>
      <c r="AJ138" s="584"/>
      <c r="AK138" s="584"/>
      <c r="AL138" s="584"/>
      <c r="AM138" s="584"/>
      <c r="AN138" s="584"/>
      <c r="AO138" s="584"/>
      <c r="AP138" s="584"/>
      <c r="AQ138" s="584"/>
      <c r="AR138" s="584"/>
      <c r="AS138" s="584"/>
      <c r="AT138" s="584"/>
      <c r="AU138" s="584"/>
      <c r="AV138" s="584"/>
      <c r="AW138" s="584"/>
      <c r="AX138" s="584"/>
      <c r="AY138" s="584"/>
      <c r="AZ138" s="584"/>
      <c r="BA138" s="584"/>
      <c r="BB138" s="584"/>
      <c r="BC138" s="584"/>
      <c r="BD138" s="584"/>
      <c r="BE138" s="584"/>
      <c r="BF138" s="584"/>
      <c r="BG138" s="584"/>
      <c r="BH138" s="584"/>
      <c r="BI138" s="584"/>
      <c r="BJ138" s="584"/>
      <c r="BK138" s="584"/>
      <c r="BL138" s="584"/>
      <c r="BM138" s="584"/>
      <c r="BN138" s="584"/>
      <c r="BO138" s="584"/>
      <c r="BP138" s="584"/>
      <c r="BQ138" s="584"/>
      <c r="BR138" s="584"/>
      <c r="BS138" s="584"/>
      <c r="BT138" s="584"/>
      <c r="BU138" s="584"/>
      <c r="BV138" s="584"/>
      <c r="BW138" s="584"/>
      <c r="BX138" s="584"/>
      <c r="BY138" s="584"/>
      <c r="BZ138" s="584"/>
      <c r="CA138" s="584"/>
      <c r="CB138" s="584"/>
      <c r="CC138" s="584"/>
      <c r="CD138" s="584"/>
      <c r="CE138" s="584"/>
      <c r="CF138" s="584"/>
      <c r="CG138" s="584"/>
      <c r="CH138" s="584"/>
      <c r="CI138" s="584"/>
      <c r="CJ138" s="584"/>
      <c r="CK138" s="584"/>
      <c r="CL138" s="584"/>
      <c r="CM138" s="584"/>
      <c r="CN138" s="584"/>
      <c r="CO138" s="584"/>
      <c r="CP138" s="584"/>
      <c r="CQ138" s="584"/>
      <c r="CR138" s="584"/>
      <c r="CS138" s="584"/>
      <c r="CT138" s="584"/>
      <c r="CU138" s="584"/>
      <c r="CV138" s="584"/>
      <c r="CW138" s="584"/>
      <c r="CX138" s="584"/>
      <c r="CY138" s="584"/>
      <c r="CZ138" s="584"/>
      <c r="DA138" s="584"/>
      <c r="DB138" s="584"/>
      <c r="DC138" s="584"/>
      <c r="DD138" s="584"/>
      <c r="DE138" s="584"/>
      <c r="DF138" s="584"/>
      <c r="DG138" s="584"/>
      <c r="DH138" s="584"/>
      <c r="DI138" s="584"/>
      <c r="DJ138" s="584"/>
      <c r="DK138" s="584"/>
      <c r="DL138" s="584"/>
      <c r="DM138" s="584"/>
      <c r="DN138" s="584"/>
      <c r="DO138" s="584"/>
      <c r="DP138" s="584"/>
      <c r="DQ138" s="584"/>
      <c r="DR138" s="584"/>
      <c r="DS138" s="584"/>
      <c r="DT138" s="584"/>
      <c r="DU138" s="584"/>
      <c r="DV138" s="584"/>
      <c r="DW138" s="584"/>
    </row>
    <row r="139" spans="2:127" x14ac:dyDescent="0.2">
      <c r="B139" s="646" t="s">
        <v>54</v>
      </c>
      <c r="C139" s="584" t="s">
        <v>550</v>
      </c>
      <c r="D139" s="584"/>
      <c r="E139" s="584"/>
      <c r="F139" s="584"/>
      <c r="G139" s="584"/>
      <c r="H139" s="584"/>
      <c r="I139" s="584"/>
      <c r="J139" s="584"/>
      <c r="K139" s="584"/>
      <c r="L139" s="584"/>
      <c r="M139" s="584"/>
      <c r="N139" s="584"/>
      <c r="O139" s="584"/>
      <c r="P139" s="584"/>
      <c r="Q139" s="584"/>
      <c r="R139" s="584"/>
      <c r="S139" s="584"/>
      <c r="T139" s="584"/>
      <c r="U139" s="584"/>
      <c r="V139" s="584"/>
      <c r="W139" s="584"/>
      <c r="X139" s="584"/>
      <c r="Y139" s="584"/>
      <c r="Z139" s="584"/>
      <c r="AA139" s="584"/>
      <c r="AB139" s="584"/>
      <c r="AC139" s="584"/>
      <c r="AD139" s="584"/>
      <c r="AE139" s="584"/>
      <c r="AF139" s="584"/>
      <c r="AG139" s="584"/>
      <c r="AH139" s="584"/>
      <c r="AI139" s="584"/>
      <c r="AJ139" s="584"/>
      <c r="AK139" s="584"/>
      <c r="AL139" s="584"/>
      <c r="AM139" s="584"/>
      <c r="AN139" s="584"/>
      <c r="AO139" s="584"/>
      <c r="AP139" s="584"/>
      <c r="AQ139" s="584"/>
      <c r="AR139" s="584"/>
      <c r="AS139" s="584"/>
      <c r="AT139" s="584"/>
      <c r="AU139" s="584"/>
      <c r="AV139" s="584"/>
      <c r="AW139" s="584"/>
      <c r="AX139" s="584"/>
      <c r="AY139" s="584"/>
      <c r="AZ139" s="584"/>
      <c r="BA139" s="584"/>
      <c r="BB139" s="584"/>
      <c r="BC139" s="584"/>
      <c r="BD139" s="584"/>
      <c r="BE139" s="584"/>
      <c r="BF139" s="584"/>
      <c r="BG139" s="584"/>
      <c r="BH139" s="584"/>
      <c r="BI139" s="584"/>
      <c r="BJ139" s="584"/>
      <c r="BK139" s="584"/>
      <c r="BL139" s="584"/>
      <c r="BM139" s="584"/>
      <c r="BN139" s="584"/>
      <c r="BO139" s="584"/>
      <c r="BP139" s="584"/>
      <c r="BQ139" s="584"/>
      <c r="BR139" s="584"/>
      <c r="BS139" s="584"/>
      <c r="BT139" s="584"/>
      <c r="BU139" s="584"/>
      <c r="BV139" s="584"/>
      <c r="BW139" s="584"/>
      <c r="BX139" s="584"/>
      <c r="BY139" s="584"/>
      <c r="BZ139" s="584"/>
      <c r="CA139" s="584"/>
      <c r="CB139" s="584"/>
      <c r="CC139" s="584"/>
      <c r="CD139" s="584"/>
      <c r="CE139" s="584"/>
      <c r="CF139" s="584"/>
      <c r="CG139" s="584"/>
      <c r="CH139" s="584"/>
      <c r="CI139" s="584"/>
      <c r="CJ139" s="584"/>
      <c r="CK139" s="584"/>
      <c r="CL139" s="584"/>
      <c r="CM139" s="584"/>
      <c r="CN139" s="584"/>
      <c r="CO139" s="584"/>
      <c r="CP139" s="584"/>
      <c r="CQ139" s="584"/>
      <c r="CR139" s="584"/>
      <c r="CS139" s="584"/>
      <c r="CT139" s="584"/>
      <c r="CU139" s="584"/>
      <c r="CV139" s="584"/>
      <c r="CW139" s="584"/>
      <c r="CX139" s="584"/>
      <c r="CY139" s="584"/>
      <c r="CZ139" s="584"/>
      <c r="DA139" s="584"/>
      <c r="DB139" s="584"/>
      <c r="DC139" s="584"/>
      <c r="DD139" s="584"/>
      <c r="DE139" s="584"/>
      <c r="DF139" s="584"/>
      <c r="DG139" s="584"/>
      <c r="DH139" s="584"/>
      <c r="DI139" s="584"/>
      <c r="DJ139" s="584"/>
      <c r="DK139" s="584"/>
      <c r="DL139" s="584"/>
      <c r="DM139" s="584"/>
      <c r="DN139" s="584"/>
      <c r="DO139" s="584"/>
      <c r="DP139" s="584"/>
      <c r="DQ139" s="584"/>
      <c r="DR139" s="584"/>
      <c r="DS139" s="584"/>
      <c r="DT139" s="584"/>
      <c r="DU139" s="584"/>
      <c r="DV139" s="584"/>
      <c r="DW139" s="584"/>
    </row>
    <row r="140" spans="2:127" x14ac:dyDescent="0.2">
      <c r="B140" s="646" t="s">
        <v>55</v>
      </c>
      <c r="C140" s="584" t="s">
        <v>551</v>
      </c>
      <c r="D140" s="584"/>
      <c r="E140" s="584"/>
      <c r="F140" s="584"/>
      <c r="G140" s="584"/>
      <c r="H140" s="584"/>
      <c r="I140" s="584"/>
      <c r="J140" s="584"/>
      <c r="K140" s="584"/>
      <c r="L140" s="584"/>
      <c r="M140" s="584"/>
      <c r="N140" s="584"/>
      <c r="O140" s="584"/>
      <c r="P140" s="584"/>
      <c r="Q140" s="584"/>
      <c r="R140" s="584"/>
      <c r="S140" s="584"/>
      <c r="T140" s="584"/>
      <c r="U140" s="584"/>
      <c r="V140" s="584"/>
      <c r="W140" s="584"/>
      <c r="X140" s="584"/>
      <c r="Y140" s="584"/>
      <c r="Z140" s="584"/>
      <c r="AA140" s="584"/>
      <c r="AB140" s="584"/>
      <c r="AC140" s="584"/>
      <c r="AD140" s="584"/>
      <c r="AE140" s="584"/>
      <c r="AF140" s="584"/>
      <c r="AG140" s="584"/>
      <c r="AH140" s="584"/>
      <c r="AI140" s="584"/>
      <c r="AJ140" s="584"/>
      <c r="AK140" s="584"/>
      <c r="AL140" s="584"/>
      <c r="AM140" s="584"/>
      <c r="AN140" s="584"/>
      <c r="AO140" s="584"/>
      <c r="AP140" s="584"/>
      <c r="AQ140" s="584"/>
      <c r="AR140" s="584"/>
      <c r="AS140" s="584"/>
      <c r="AT140" s="584"/>
      <c r="AU140" s="584"/>
      <c r="AV140" s="584"/>
      <c r="AW140" s="584"/>
      <c r="AX140" s="584"/>
      <c r="AY140" s="584"/>
      <c r="AZ140" s="584"/>
      <c r="BA140" s="584"/>
      <c r="BB140" s="584"/>
      <c r="BC140" s="584"/>
      <c r="BD140" s="584"/>
      <c r="BE140" s="584"/>
      <c r="BF140" s="584"/>
      <c r="BG140" s="584"/>
      <c r="BH140" s="584"/>
      <c r="BI140" s="584"/>
      <c r="BJ140" s="584"/>
      <c r="BK140" s="584"/>
      <c r="BL140" s="584"/>
      <c r="BM140" s="584"/>
      <c r="BN140" s="584"/>
      <c r="BO140" s="584"/>
      <c r="BP140" s="584"/>
      <c r="BQ140" s="584"/>
      <c r="BR140" s="584"/>
      <c r="BS140" s="584"/>
      <c r="BT140" s="584"/>
      <c r="BU140" s="584"/>
      <c r="BV140" s="584"/>
      <c r="BW140" s="584"/>
      <c r="BX140" s="584"/>
      <c r="BY140" s="584"/>
      <c r="BZ140" s="584"/>
      <c r="CA140" s="584"/>
      <c r="CB140" s="584"/>
      <c r="CC140" s="584"/>
      <c r="CD140" s="584"/>
      <c r="CE140" s="584"/>
      <c r="CF140" s="584"/>
      <c r="CG140" s="584"/>
      <c r="CH140" s="584"/>
      <c r="CI140" s="584"/>
      <c r="CJ140" s="584"/>
      <c r="CK140" s="584"/>
      <c r="CL140" s="584"/>
      <c r="CM140" s="584"/>
      <c r="CN140" s="584"/>
      <c r="CO140" s="584"/>
      <c r="CP140" s="584"/>
      <c r="CQ140" s="584"/>
      <c r="CR140" s="584"/>
      <c r="CS140" s="584"/>
      <c r="CT140" s="584"/>
      <c r="CU140" s="584"/>
      <c r="CV140" s="584"/>
      <c r="CW140" s="584"/>
      <c r="CX140" s="584"/>
      <c r="CY140" s="584"/>
      <c r="CZ140" s="584"/>
      <c r="DA140" s="584"/>
      <c r="DB140" s="584"/>
      <c r="DC140" s="584"/>
      <c r="DD140" s="584"/>
      <c r="DE140" s="584"/>
      <c r="DF140" s="584"/>
      <c r="DG140" s="584"/>
      <c r="DH140" s="584"/>
      <c r="DI140" s="584"/>
      <c r="DJ140" s="584"/>
      <c r="DK140" s="584"/>
      <c r="DL140" s="584"/>
      <c r="DM140" s="584"/>
      <c r="DN140" s="584"/>
      <c r="DO140" s="584"/>
      <c r="DP140" s="584"/>
      <c r="DQ140" s="584"/>
      <c r="DR140" s="584"/>
      <c r="DS140" s="584"/>
      <c r="DT140" s="584"/>
      <c r="DU140" s="584"/>
      <c r="DV140" s="584"/>
      <c r="DW140" s="584"/>
    </row>
    <row r="141" spans="2:127" x14ac:dyDescent="0.2">
      <c r="B141" s="646" t="s">
        <v>56</v>
      </c>
      <c r="C141" s="584" t="s">
        <v>552</v>
      </c>
      <c r="D141" s="584"/>
      <c r="E141" s="584"/>
      <c r="F141" s="584"/>
      <c r="G141" s="584"/>
      <c r="H141" s="584"/>
      <c r="I141" s="584"/>
      <c r="J141" s="584"/>
      <c r="K141" s="584"/>
      <c r="L141" s="584"/>
      <c r="M141" s="584"/>
      <c r="N141" s="584"/>
      <c r="O141" s="584"/>
      <c r="P141" s="584"/>
      <c r="Q141" s="584"/>
      <c r="R141" s="584"/>
      <c r="S141" s="584"/>
      <c r="T141" s="584"/>
      <c r="U141" s="584"/>
      <c r="V141" s="584"/>
      <c r="W141" s="584"/>
      <c r="X141" s="584"/>
      <c r="Y141" s="584"/>
      <c r="Z141" s="584"/>
      <c r="AA141" s="584"/>
      <c r="AB141" s="584"/>
      <c r="AC141" s="584"/>
      <c r="AD141" s="584"/>
      <c r="AE141" s="584"/>
      <c r="AF141" s="584"/>
      <c r="AG141" s="584"/>
      <c r="AH141" s="584"/>
      <c r="AI141" s="584"/>
      <c r="AJ141" s="584"/>
      <c r="AK141" s="584"/>
      <c r="AL141" s="584"/>
      <c r="AM141" s="584"/>
      <c r="AN141" s="584"/>
      <c r="AO141" s="584"/>
      <c r="AP141" s="584"/>
      <c r="AQ141" s="584"/>
      <c r="AR141" s="584"/>
      <c r="AS141" s="584"/>
      <c r="AT141" s="584"/>
      <c r="AU141" s="584"/>
      <c r="AV141" s="584"/>
      <c r="AW141" s="584"/>
      <c r="AX141" s="584"/>
      <c r="AY141" s="584"/>
      <c r="AZ141" s="584"/>
      <c r="BA141" s="584"/>
      <c r="BB141" s="584"/>
      <c r="BC141" s="584"/>
      <c r="BD141" s="584"/>
      <c r="BE141" s="584"/>
      <c r="BF141" s="584"/>
      <c r="BG141" s="584"/>
      <c r="BH141" s="584"/>
      <c r="BI141" s="584"/>
      <c r="BJ141" s="584"/>
      <c r="BK141" s="584"/>
      <c r="BL141" s="584"/>
      <c r="BM141" s="584"/>
      <c r="BN141" s="584"/>
      <c r="BO141" s="584"/>
      <c r="BP141" s="584"/>
      <c r="BQ141" s="584"/>
      <c r="BR141" s="584"/>
      <c r="BS141" s="584"/>
      <c r="BT141" s="584"/>
      <c r="BU141" s="584"/>
      <c r="BV141" s="584"/>
      <c r="BW141" s="584"/>
      <c r="BX141" s="584"/>
      <c r="BY141" s="584"/>
      <c r="BZ141" s="584"/>
      <c r="CA141" s="584"/>
      <c r="CB141" s="584"/>
      <c r="CC141" s="584"/>
      <c r="CD141" s="584"/>
      <c r="CE141" s="584"/>
      <c r="CF141" s="584"/>
      <c r="CG141" s="584"/>
      <c r="CH141" s="584"/>
      <c r="CI141" s="584"/>
      <c r="CJ141" s="584"/>
      <c r="CK141" s="584"/>
      <c r="CL141" s="584"/>
      <c r="CM141" s="584"/>
      <c r="CN141" s="584"/>
      <c r="CO141" s="584"/>
      <c r="CP141" s="584"/>
      <c r="CQ141" s="584"/>
      <c r="CR141" s="584"/>
      <c r="CS141" s="584"/>
      <c r="CT141" s="584"/>
      <c r="CU141" s="584"/>
      <c r="CV141" s="584"/>
      <c r="CW141" s="584"/>
      <c r="CX141" s="584"/>
      <c r="CY141" s="584"/>
      <c r="CZ141" s="584"/>
      <c r="DA141" s="584"/>
      <c r="DB141" s="584"/>
      <c r="DC141" s="584"/>
      <c r="DD141" s="584"/>
      <c r="DE141" s="584"/>
      <c r="DF141" s="584"/>
      <c r="DG141" s="584"/>
      <c r="DH141" s="584"/>
      <c r="DI141" s="584"/>
      <c r="DJ141" s="584"/>
      <c r="DK141" s="584"/>
      <c r="DL141" s="584"/>
      <c r="DM141" s="584"/>
      <c r="DN141" s="584"/>
      <c r="DO141" s="584"/>
      <c r="DP141" s="584"/>
      <c r="DQ141" s="584"/>
      <c r="DR141" s="584"/>
      <c r="DS141" s="584"/>
      <c r="DT141" s="584"/>
      <c r="DU141" s="584"/>
      <c r="DV141" s="584"/>
      <c r="DW141" s="584"/>
    </row>
    <row r="142" spans="2:127" x14ac:dyDescent="0.2">
      <c r="B142" s="646" t="s">
        <v>57</v>
      </c>
      <c r="C142" s="584" t="s">
        <v>553</v>
      </c>
      <c r="D142" s="584"/>
      <c r="E142" s="584"/>
      <c r="F142" s="584"/>
      <c r="G142" s="584"/>
      <c r="H142" s="584"/>
      <c r="I142" s="584"/>
      <c r="J142" s="584"/>
      <c r="K142" s="584"/>
      <c r="L142" s="584"/>
      <c r="M142" s="584"/>
      <c r="N142" s="584"/>
      <c r="O142" s="584"/>
      <c r="P142" s="584"/>
      <c r="Q142" s="584"/>
      <c r="R142" s="584"/>
      <c r="S142" s="584"/>
      <c r="T142" s="584"/>
      <c r="U142" s="584"/>
      <c r="V142" s="584"/>
      <c r="W142" s="584"/>
      <c r="X142" s="584"/>
      <c r="Y142" s="584"/>
      <c r="Z142" s="584"/>
      <c r="AA142" s="584"/>
      <c r="AB142" s="584"/>
      <c r="AC142" s="584"/>
      <c r="AD142" s="584"/>
      <c r="AE142" s="584"/>
      <c r="AF142" s="584"/>
      <c r="AG142" s="584"/>
      <c r="AH142" s="584"/>
      <c r="AI142" s="584"/>
      <c r="AJ142" s="584"/>
      <c r="AK142" s="584"/>
      <c r="AL142" s="584"/>
      <c r="AM142" s="584"/>
      <c r="AN142" s="584"/>
      <c r="AO142" s="584"/>
      <c r="AP142" s="584"/>
      <c r="AQ142" s="584"/>
      <c r="AR142" s="584"/>
      <c r="AS142" s="584"/>
      <c r="AT142" s="584"/>
      <c r="AU142" s="584"/>
      <c r="AV142" s="584"/>
      <c r="AW142" s="584"/>
      <c r="AX142" s="584"/>
      <c r="AY142" s="584"/>
      <c r="AZ142" s="584"/>
      <c r="BA142" s="584"/>
      <c r="BB142" s="584"/>
      <c r="BC142" s="584"/>
      <c r="BD142" s="584"/>
      <c r="BE142" s="584"/>
      <c r="BF142" s="584"/>
      <c r="BG142" s="584"/>
      <c r="BH142" s="584"/>
      <c r="BI142" s="584"/>
      <c r="BJ142" s="584"/>
      <c r="BK142" s="584"/>
      <c r="BL142" s="584"/>
      <c r="BM142" s="584"/>
      <c r="BN142" s="584"/>
      <c r="BO142" s="584"/>
      <c r="BP142" s="584"/>
      <c r="BQ142" s="584"/>
      <c r="BR142" s="584"/>
      <c r="BS142" s="584"/>
      <c r="BT142" s="584"/>
      <c r="BU142" s="584"/>
      <c r="BV142" s="584"/>
      <c r="BW142" s="584"/>
      <c r="BX142" s="584"/>
      <c r="BY142" s="584"/>
      <c r="BZ142" s="584"/>
      <c r="CA142" s="584"/>
      <c r="CB142" s="584"/>
      <c r="CC142" s="584"/>
      <c r="CD142" s="584"/>
      <c r="CE142" s="584"/>
      <c r="CF142" s="584"/>
      <c r="CG142" s="584"/>
      <c r="CH142" s="584"/>
      <c r="CI142" s="584"/>
      <c r="CJ142" s="584"/>
      <c r="CK142" s="584"/>
      <c r="CL142" s="584"/>
      <c r="CM142" s="584"/>
      <c r="CN142" s="584"/>
      <c r="CO142" s="584"/>
      <c r="CP142" s="584"/>
      <c r="CQ142" s="584"/>
      <c r="CR142" s="584"/>
      <c r="CS142" s="584"/>
      <c r="CT142" s="584"/>
      <c r="CU142" s="584"/>
      <c r="CV142" s="584"/>
      <c r="CW142" s="584"/>
      <c r="CX142" s="584"/>
      <c r="CY142" s="584"/>
      <c r="CZ142" s="584"/>
      <c r="DA142" s="584"/>
      <c r="DB142" s="584"/>
      <c r="DC142" s="584"/>
      <c r="DD142" s="584"/>
      <c r="DE142" s="584"/>
      <c r="DF142" s="584"/>
      <c r="DG142" s="584"/>
      <c r="DH142" s="584"/>
      <c r="DI142" s="584"/>
      <c r="DJ142" s="584"/>
      <c r="DK142" s="584"/>
      <c r="DL142" s="584"/>
      <c r="DM142" s="584"/>
      <c r="DN142" s="584"/>
      <c r="DO142" s="584"/>
      <c r="DP142" s="584"/>
      <c r="DQ142" s="584"/>
      <c r="DR142" s="584"/>
      <c r="DS142" s="584"/>
      <c r="DT142" s="584"/>
      <c r="DU142" s="584"/>
      <c r="DV142" s="584"/>
      <c r="DW142" s="584"/>
    </row>
    <row r="143" spans="2:127" x14ac:dyDescent="0.2">
      <c r="B143" s="646" t="s">
        <v>58</v>
      </c>
      <c r="C143" s="584" t="s">
        <v>554</v>
      </c>
      <c r="D143" s="584"/>
      <c r="E143" s="584"/>
      <c r="F143" s="584"/>
      <c r="G143" s="584"/>
      <c r="H143" s="584"/>
      <c r="I143" s="584"/>
      <c r="J143" s="584"/>
      <c r="K143" s="584"/>
      <c r="L143" s="584"/>
      <c r="M143" s="584"/>
      <c r="N143" s="584"/>
      <c r="O143" s="584"/>
      <c r="P143" s="584"/>
      <c r="Q143" s="584"/>
      <c r="R143" s="584"/>
      <c r="S143" s="584"/>
      <c r="T143" s="584"/>
      <c r="U143" s="584"/>
      <c r="V143" s="584"/>
      <c r="W143" s="584"/>
      <c r="X143" s="584"/>
      <c r="Y143" s="584"/>
      <c r="Z143" s="584"/>
      <c r="AA143" s="584"/>
      <c r="AB143" s="584"/>
      <c r="AC143" s="584"/>
      <c r="AD143" s="584"/>
      <c r="AE143" s="584"/>
      <c r="AF143" s="584"/>
      <c r="AG143" s="584"/>
      <c r="AH143" s="584"/>
      <c r="AI143" s="584"/>
      <c r="AJ143" s="584"/>
      <c r="AK143" s="584"/>
      <c r="AL143" s="584"/>
      <c r="AM143" s="584"/>
      <c r="AN143" s="584"/>
      <c r="AO143" s="584"/>
      <c r="AP143" s="584"/>
      <c r="AQ143" s="584"/>
      <c r="AR143" s="584"/>
      <c r="AS143" s="584"/>
      <c r="AT143" s="584"/>
      <c r="AU143" s="584"/>
      <c r="AV143" s="584"/>
      <c r="AW143" s="584"/>
      <c r="AX143" s="584"/>
      <c r="AY143" s="584"/>
      <c r="AZ143" s="584"/>
      <c r="BA143" s="584"/>
      <c r="BB143" s="584"/>
      <c r="BC143" s="584"/>
      <c r="BD143" s="584"/>
      <c r="BE143" s="584"/>
      <c r="BF143" s="584"/>
      <c r="BG143" s="584"/>
      <c r="BH143" s="584"/>
      <c r="BI143" s="584"/>
      <c r="BJ143" s="584"/>
      <c r="BK143" s="584"/>
      <c r="BL143" s="584"/>
      <c r="BM143" s="584"/>
      <c r="BN143" s="584"/>
      <c r="BO143" s="584"/>
      <c r="BP143" s="584"/>
      <c r="BQ143" s="584"/>
      <c r="BR143" s="584"/>
      <c r="BS143" s="584"/>
      <c r="BT143" s="584"/>
      <c r="BU143" s="584"/>
      <c r="BV143" s="584"/>
      <c r="BW143" s="584"/>
      <c r="BX143" s="584"/>
      <c r="BY143" s="584"/>
      <c r="BZ143" s="584"/>
      <c r="CA143" s="584"/>
      <c r="CB143" s="584"/>
      <c r="CC143" s="584"/>
      <c r="CD143" s="584"/>
      <c r="CE143" s="584"/>
      <c r="CF143" s="584"/>
      <c r="CG143" s="584"/>
      <c r="CH143" s="584"/>
      <c r="CI143" s="584"/>
      <c r="CJ143" s="584"/>
      <c r="CK143" s="584"/>
      <c r="CL143" s="584"/>
      <c r="CM143" s="584"/>
      <c r="CN143" s="584"/>
      <c r="CO143" s="584"/>
      <c r="CP143" s="584"/>
      <c r="CQ143" s="584"/>
      <c r="CR143" s="584"/>
      <c r="CS143" s="584"/>
      <c r="CT143" s="584"/>
      <c r="CU143" s="584"/>
      <c r="CV143" s="584"/>
      <c r="CW143" s="584"/>
      <c r="CX143" s="584"/>
      <c r="CY143" s="584"/>
      <c r="CZ143" s="584"/>
      <c r="DA143" s="584"/>
      <c r="DB143" s="584"/>
      <c r="DC143" s="584"/>
      <c r="DD143" s="584"/>
      <c r="DE143" s="584"/>
      <c r="DF143" s="584"/>
      <c r="DG143" s="584"/>
      <c r="DH143" s="584"/>
      <c r="DI143" s="584"/>
      <c r="DJ143" s="584"/>
      <c r="DK143" s="584"/>
      <c r="DL143" s="584"/>
      <c r="DM143" s="584"/>
      <c r="DN143" s="584"/>
      <c r="DO143" s="584"/>
      <c r="DP143" s="584"/>
      <c r="DQ143" s="584"/>
      <c r="DR143" s="584"/>
      <c r="DS143" s="584"/>
      <c r="DT143" s="584"/>
      <c r="DU143" s="584"/>
      <c r="DV143" s="584"/>
      <c r="DW143" s="584"/>
    </row>
    <row r="144" spans="2:127" x14ac:dyDescent="0.2">
      <c r="B144" s="646" t="s">
        <v>59</v>
      </c>
      <c r="C144" s="584" t="s">
        <v>555</v>
      </c>
      <c r="D144" s="584"/>
      <c r="E144" s="584"/>
      <c r="F144" s="584"/>
      <c r="G144" s="584"/>
      <c r="H144" s="584"/>
      <c r="I144" s="584"/>
      <c r="J144" s="584"/>
      <c r="K144" s="584"/>
      <c r="L144" s="584"/>
      <c r="M144" s="584"/>
      <c r="N144" s="584"/>
      <c r="O144" s="584"/>
      <c r="P144" s="584"/>
      <c r="Q144" s="584"/>
      <c r="R144" s="584"/>
      <c r="S144" s="584"/>
      <c r="T144" s="584"/>
      <c r="U144" s="584"/>
      <c r="V144" s="584"/>
      <c r="W144" s="584"/>
      <c r="X144" s="584"/>
      <c r="Y144" s="584"/>
      <c r="Z144" s="584"/>
      <c r="AA144" s="584"/>
      <c r="AB144" s="584"/>
      <c r="AC144" s="584"/>
      <c r="AD144" s="584"/>
      <c r="AE144" s="584"/>
      <c r="AF144" s="584"/>
      <c r="AG144" s="584"/>
      <c r="AH144" s="584"/>
      <c r="AI144" s="584"/>
      <c r="AJ144" s="584"/>
      <c r="AK144" s="584"/>
      <c r="AL144" s="584"/>
      <c r="AM144" s="584"/>
      <c r="AN144" s="584"/>
      <c r="AO144" s="584"/>
      <c r="AP144" s="584"/>
      <c r="AQ144" s="584"/>
      <c r="AR144" s="584"/>
      <c r="AS144" s="584"/>
      <c r="AT144" s="584"/>
      <c r="AU144" s="584"/>
      <c r="AV144" s="584"/>
      <c r="AW144" s="584"/>
      <c r="AX144" s="584"/>
      <c r="AY144" s="584"/>
      <c r="AZ144" s="584"/>
      <c r="BA144" s="584"/>
      <c r="BB144" s="584"/>
      <c r="BC144" s="584"/>
      <c r="BD144" s="584"/>
      <c r="BE144" s="584"/>
      <c r="BF144" s="584"/>
      <c r="BG144" s="584"/>
      <c r="BH144" s="584"/>
      <c r="BI144" s="584"/>
      <c r="BJ144" s="584"/>
      <c r="BK144" s="584"/>
      <c r="BL144" s="584"/>
      <c r="BM144" s="584"/>
      <c r="BN144" s="584"/>
      <c r="BO144" s="584"/>
      <c r="BP144" s="584"/>
      <c r="BQ144" s="584"/>
      <c r="BR144" s="584"/>
      <c r="BS144" s="584"/>
      <c r="BT144" s="584"/>
      <c r="BU144" s="584"/>
      <c r="BV144" s="584"/>
      <c r="BW144" s="584"/>
      <c r="BX144" s="584"/>
      <c r="BY144" s="584"/>
      <c r="BZ144" s="584"/>
      <c r="CA144" s="584"/>
      <c r="CB144" s="584"/>
      <c r="CC144" s="584"/>
      <c r="CD144" s="584"/>
      <c r="CE144" s="584"/>
      <c r="CF144" s="584"/>
      <c r="CG144" s="584"/>
      <c r="CH144" s="584"/>
      <c r="CI144" s="584"/>
      <c r="CJ144" s="584"/>
      <c r="CK144" s="584"/>
      <c r="CL144" s="584"/>
      <c r="CM144" s="584"/>
      <c r="CN144" s="584"/>
      <c r="CO144" s="584"/>
      <c r="CP144" s="584"/>
      <c r="CQ144" s="584"/>
      <c r="CR144" s="584"/>
      <c r="CS144" s="584"/>
      <c r="CT144" s="584"/>
      <c r="CU144" s="584"/>
      <c r="CV144" s="584"/>
      <c r="CW144" s="584"/>
      <c r="CX144" s="584"/>
      <c r="CY144" s="584"/>
      <c r="CZ144" s="584"/>
      <c r="DA144" s="584"/>
      <c r="DB144" s="584"/>
      <c r="DC144" s="584"/>
      <c r="DD144" s="584"/>
      <c r="DE144" s="584"/>
      <c r="DF144" s="584"/>
      <c r="DG144" s="584"/>
      <c r="DH144" s="584"/>
      <c r="DI144" s="584"/>
      <c r="DJ144" s="584"/>
      <c r="DK144" s="584"/>
      <c r="DL144" s="584"/>
      <c r="DM144" s="584"/>
      <c r="DN144" s="584"/>
      <c r="DO144" s="584"/>
      <c r="DP144" s="584"/>
      <c r="DQ144" s="584"/>
      <c r="DR144" s="584"/>
      <c r="DS144" s="584"/>
      <c r="DT144" s="584"/>
      <c r="DU144" s="584"/>
      <c r="DV144" s="584"/>
      <c r="DW144" s="584"/>
    </row>
    <row r="145" spans="2:127" x14ac:dyDescent="0.2">
      <c r="B145" s="646" t="s">
        <v>60</v>
      </c>
      <c r="C145" s="584" t="s">
        <v>556</v>
      </c>
      <c r="D145" s="584"/>
      <c r="E145" s="584"/>
      <c r="F145" s="584"/>
      <c r="G145" s="584"/>
      <c r="H145" s="584"/>
      <c r="I145" s="584"/>
      <c r="J145" s="584"/>
      <c r="K145" s="584"/>
      <c r="L145" s="584"/>
      <c r="M145" s="584"/>
      <c r="N145" s="584"/>
      <c r="O145" s="584"/>
      <c r="P145" s="584"/>
      <c r="Q145" s="584"/>
      <c r="R145" s="584"/>
      <c r="S145" s="584"/>
      <c r="T145" s="584"/>
      <c r="U145" s="584"/>
      <c r="V145" s="584"/>
      <c r="W145" s="584"/>
      <c r="X145" s="584"/>
      <c r="Y145" s="584"/>
      <c r="Z145" s="584"/>
      <c r="AA145" s="584"/>
      <c r="AB145" s="584"/>
      <c r="AC145" s="584"/>
      <c r="AD145" s="584"/>
      <c r="AE145" s="584"/>
      <c r="AF145" s="584"/>
      <c r="AG145" s="584"/>
      <c r="AH145" s="584"/>
      <c r="AI145" s="584"/>
      <c r="AJ145" s="584"/>
      <c r="AK145" s="584"/>
      <c r="AL145" s="584"/>
      <c r="AM145" s="584"/>
      <c r="AN145" s="584"/>
      <c r="AO145" s="584"/>
      <c r="AP145" s="584"/>
      <c r="AQ145" s="584"/>
      <c r="AR145" s="584"/>
      <c r="AS145" s="584"/>
      <c r="AT145" s="584"/>
      <c r="AU145" s="584"/>
      <c r="AV145" s="584"/>
      <c r="AW145" s="584"/>
      <c r="AX145" s="584"/>
      <c r="AY145" s="584"/>
      <c r="AZ145" s="584"/>
      <c r="BA145" s="584"/>
      <c r="BB145" s="584"/>
      <c r="BC145" s="584"/>
      <c r="BD145" s="584"/>
      <c r="BE145" s="584"/>
      <c r="BF145" s="584"/>
      <c r="BG145" s="584"/>
      <c r="BH145" s="584"/>
      <c r="BI145" s="584"/>
      <c r="BJ145" s="584"/>
      <c r="BK145" s="584"/>
      <c r="BL145" s="584"/>
      <c r="BM145" s="584"/>
      <c r="BN145" s="584"/>
      <c r="BO145" s="584"/>
      <c r="BP145" s="584"/>
      <c r="BQ145" s="584"/>
      <c r="BR145" s="584"/>
      <c r="BS145" s="584"/>
      <c r="BT145" s="584"/>
      <c r="BU145" s="584"/>
      <c r="BV145" s="584"/>
      <c r="BW145" s="584"/>
      <c r="BX145" s="584"/>
      <c r="BY145" s="584"/>
      <c r="BZ145" s="584"/>
      <c r="CA145" s="584"/>
      <c r="CB145" s="584"/>
      <c r="CC145" s="584"/>
      <c r="CD145" s="584"/>
      <c r="CE145" s="584"/>
      <c r="CF145" s="584"/>
      <c r="CG145" s="584"/>
      <c r="CH145" s="584"/>
      <c r="CI145" s="584"/>
      <c r="CJ145" s="584"/>
      <c r="CK145" s="584"/>
      <c r="CL145" s="584"/>
      <c r="CM145" s="584"/>
      <c r="CN145" s="584"/>
      <c r="CO145" s="584"/>
      <c r="CP145" s="584"/>
      <c r="CQ145" s="584"/>
      <c r="CR145" s="584"/>
      <c r="CS145" s="584"/>
      <c r="CT145" s="584"/>
      <c r="CU145" s="584"/>
      <c r="CV145" s="584"/>
      <c r="CW145" s="584"/>
      <c r="CX145" s="584"/>
      <c r="CY145" s="584"/>
      <c r="CZ145" s="584"/>
      <c r="DA145" s="584"/>
      <c r="DB145" s="584"/>
      <c r="DC145" s="584"/>
      <c r="DD145" s="584"/>
      <c r="DE145" s="584"/>
      <c r="DF145" s="584"/>
      <c r="DG145" s="584"/>
      <c r="DH145" s="584"/>
      <c r="DI145" s="584"/>
      <c r="DJ145" s="584"/>
      <c r="DK145" s="584"/>
      <c r="DL145" s="584"/>
      <c r="DM145" s="584"/>
      <c r="DN145" s="584"/>
      <c r="DO145" s="584"/>
      <c r="DP145" s="584"/>
      <c r="DQ145" s="584"/>
      <c r="DR145" s="584"/>
      <c r="DS145" s="584"/>
      <c r="DT145" s="584"/>
      <c r="DU145" s="584"/>
      <c r="DV145" s="584"/>
      <c r="DW145" s="584"/>
    </row>
    <row r="146" spans="2:127" x14ac:dyDescent="0.2">
      <c r="B146" s="646" t="s">
        <v>61</v>
      </c>
      <c r="C146" s="584" t="s">
        <v>557</v>
      </c>
      <c r="D146" s="584"/>
      <c r="E146" s="584"/>
      <c r="F146" s="584"/>
      <c r="G146" s="584"/>
      <c r="H146" s="584"/>
      <c r="I146" s="584"/>
      <c r="J146" s="584"/>
      <c r="K146" s="584"/>
      <c r="L146" s="584"/>
      <c r="M146" s="584"/>
      <c r="N146" s="584"/>
      <c r="O146" s="584"/>
      <c r="P146" s="584"/>
      <c r="Q146" s="584"/>
      <c r="R146" s="584"/>
      <c r="S146" s="584"/>
      <c r="T146" s="584"/>
      <c r="U146" s="584"/>
      <c r="V146" s="584"/>
      <c r="W146" s="584"/>
      <c r="X146" s="584"/>
      <c r="Y146" s="584"/>
      <c r="Z146" s="584"/>
      <c r="AA146" s="584"/>
      <c r="AB146" s="584"/>
      <c r="AC146" s="584"/>
      <c r="AD146" s="584"/>
      <c r="AE146" s="584"/>
      <c r="AF146" s="584"/>
      <c r="AG146" s="584"/>
      <c r="AH146" s="584"/>
      <c r="AI146" s="584"/>
      <c r="AJ146" s="584"/>
      <c r="AK146" s="584"/>
      <c r="AL146" s="584"/>
      <c r="AM146" s="584"/>
      <c r="AN146" s="584"/>
      <c r="AO146" s="584"/>
      <c r="AP146" s="584"/>
      <c r="AQ146" s="584"/>
      <c r="AR146" s="584"/>
      <c r="AS146" s="584"/>
      <c r="AT146" s="584"/>
      <c r="AU146" s="584"/>
      <c r="AV146" s="584"/>
      <c r="AW146" s="584"/>
      <c r="AX146" s="584"/>
      <c r="AY146" s="584"/>
      <c r="AZ146" s="584"/>
      <c r="BA146" s="584"/>
      <c r="BB146" s="584"/>
      <c r="BC146" s="584"/>
      <c r="BD146" s="584"/>
      <c r="BE146" s="584"/>
      <c r="BF146" s="584"/>
      <c r="BG146" s="584"/>
      <c r="BH146" s="584"/>
      <c r="BI146" s="584"/>
      <c r="BJ146" s="584"/>
      <c r="BK146" s="584"/>
      <c r="BL146" s="584"/>
      <c r="BM146" s="584"/>
      <c r="BN146" s="584"/>
      <c r="BO146" s="584"/>
      <c r="BP146" s="584"/>
      <c r="BQ146" s="584"/>
      <c r="BR146" s="584"/>
      <c r="BS146" s="584"/>
      <c r="BT146" s="584"/>
      <c r="BU146" s="584"/>
      <c r="BV146" s="584"/>
      <c r="BW146" s="584"/>
      <c r="BX146" s="584"/>
      <c r="BY146" s="584"/>
      <c r="BZ146" s="584"/>
      <c r="CA146" s="584"/>
      <c r="CB146" s="584"/>
      <c r="CC146" s="584"/>
      <c r="CD146" s="584"/>
      <c r="CE146" s="584"/>
      <c r="CF146" s="584"/>
      <c r="CG146" s="584"/>
      <c r="CH146" s="584"/>
      <c r="CI146" s="584"/>
      <c r="CJ146" s="584"/>
      <c r="CK146" s="584"/>
      <c r="CL146" s="584"/>
      <c r="CM146" s="584"/>
      <c r="CN146" s="584"/>
      <c r="CO146" s="584"/>
      <c r="CP146" s="584"/>
      <c r="CQ146" s="584"/>
      <c r="CR146" s="584"/>
      <c r="CS146" s="584"/>
      <c r="CT146" s="584"/>
      <c r="CU146" s="584"/>
      <c r="CV146" s="584"/>
      <c r="CW146" s="584"/>
      <c r="CX146" s="584"/>
      <c r="CY146" s="584"/>
      <c r="CZ146" s="584"/>
      <c r="DA146" s="584"/>
      <c r="DB146" s="584"/>
      <c r="DC146" s="584"/>
      <c r="DD146" s="584"/>
      <c r="DE146" s="584"/>
      <c r="DF146" s="584"/>
      <c r="DG146" s="584"/>
      <c r="DH146" s="584"/>
      <c r="DI146" s="584"/>
      <c r="DJ146" s="584"/>
      <c r="DK146" s="584"/>
      <c r="DL146" s="584"/>
      <c r="DM146" s="584"/>
      <c r="DN146" s="584"/>
      <c r="DO146" s="584"/>
      <c r="DP146" s="584"/>
      <c r="DQ146" s="584"/>
      <c r="DR146" s="584"/>
      <c r="DS146" s="584"/>
      <c r="DT146" s="584"/>
      <c r="DU146" s="584"/>
      <c r="DV146" s="584"/>
      <c r="DW146" s="584"/>
    </row>
    <row r="147" spans="2:127" x14ac:dyDescent="0.2">
      <c r="B147" s="646" t="s">
        <v>62</v>
      </c>
      <c r="C147" s="584" t="s">
        <v>558</v>
      </c>
      <c r="D147" s="584"/>
      <c r="E147" s="584"/>
      <c r="F147" s="584"/>
      <c r="G147" s="584"/>
      <c r="H147" s="584"/>
      <c r="I147" s="584"/>
      <c r="J147" s="584"/>
      <c r="K147" s="584"/>
      <c r="L147" s="584"/>
      <c r="M147" s="584"/>
      <c r="N147" s="584"/>
      <c r="O147" s="584"/>
      <c r="P147" s="584"/>
      <c r="Q147" s="584"/>
      <c r="R147" s="584"/>
      <c r="S147" s="584"/>
      <c r="T147" s="584"/>
      <c r="U147" s="584"/>
      <c r="V147" s="584"/>
      <c r="W147" s="584"/>
      <c r="X147" s="584"/>
      <c r="Y147" s="584"/>
      <c r="Z147" s="584"/>
      <c r="AA147" s="584"/>
      <c r="AB147" s="584"/>
      <c r="AC147" s="584"/>
      <c r="AD147" s="584"/>
      <c r="AE147" s="584"/>
      <c r="AF147" s="584"/>
      <c r="AG147" s="584"/>
      <c r="AH147" s="584"/>
      <c r="AI147" s="584"/>
      <c r="AJ147" s="584"/>
      <c r="AK147" s="584"/>
      <c r="AL147" s="584"/>
      <c r="AM147" s="584"/>
      <c r="AN147" s="584"/>
      <c r="AO147" s="584"/>
      <c r="AP147" s="584"/>
      <c r="AQ147" s="584"/>
      <c r="AR147" s="584"/>
      <c r="AS147" s="584"/>
      <c r="AT147" s="584"/>
      <c r="AU147" s="584"/>
      <c r="AV147" s="584"/>
      <c r="AW147" s="584"/>
      <c r="AX147" s="584"/>
      <c r="AY147" s="584"/>
      <c r="AZ147" s="584"/>
      <c r="BA147" s="584"/>
      <c r="BB147" s="584"/>
      <c r="BC147" s="584"/>
      <c r="BD147" s="584"/>
      <c r="BE147" s="584"/>
      <c r="BF147" s="584"/>
      <c r="BG147" s="584"/>
      <c r="BH147" s="584"/>
      <c r="BI147" s="584"/>
      <c r="BJ147" s="584"/>
      <c r="BK147" s="584"/>
      <c r="BL147" s="584"/>
      <c r="BM147" s="584"/>
      <c r="BN147" s="584"/>
      <c r="BO147" s="584"/>
      <c r="BP147" s="584"/>
      <c r="BQ147" s="584"/>
      <c r="BR147" s="584"/>
      <c r="BS147" s="584"/>
      <c r="BT147" s="584"/>
      <c r="BU147" s="584"/>
      <c r="BV147" s="584"/>
      <c r="BW147" s="584"/>
      <c r="BX147" s="584"/>
      <c r="BY147" s="584"/>
      <c r="BZ147" s="584"/>
      <c r="CA147" s="584"/>
      <c r="CB147" s="584"/>
      <c r="CC147" s="584"/>
      <c r="CD147" s="584"/>
      <c r="CE147" s="584"/>
      <c r="CF147" s="584"/>
      <c r="CG147" s="584"/>
      <c r="CH147" s="584"/>
      <c r="CI147" s="584"/>
      <c r="CJ147" s="584"/>
      <c r="CK147" s="584"/>
      <c r="CL147" s="584"/>
      <c r="CM147" s="584"/>
      <c r="CN147" s="584"/>
      <c r="CO147" s="584"/>
      <c r="CP147" s="584"/>
      <c r="CQ147" s="584"/>
      <c r="CR147" s="584"/>
      <c r="CS147" s="584"/>
      <c r="CT147" s="584"/>
      <c r="CU147" s="584"/>
      <c r="CV147" s="584"/>
      <c r="CW147" s="584"/>
      <c r="CX147" s="584"/>
      <c r="CY147" s="584"/>
      <c r="CZ147" s="584"/>
      <c r="DA147" s="584"/>
      <c r="DB147" s="584"/>
      <c r="DC147" s="584"/>
      <c r="DD147" s="584"/>
      <c r="DE147" s="584"/>
      <c r="DF147" s="584"/>
      <c r="DG147" s="584"/>
      <c r="DH147" s="584"/>
      <c r="DI147" s="584"/>
      <c r="DJ147" s="584"/>
      <c r="DK147" s="584"/>
      <c r="DL147" s="584"/>
      <c r="DM147" s="584"/>
      <c r="DN147" s="584"/>
      <c r="DO147" s="584"/>
      <c r="DP147" s="584"/>
      <c r="DQ147" s="584"/>
      <c r="DR147" s="584"/>
      <c r="DS147" s="584"/>
      <c r="DT147" s="584"/>
      <c r="DU147" s="584"/>
      <c r="DV147" s="584"/>
      <c r="DW147" s="584"/>
    </row>
    <row r="148" spans="2:127" x14ac:dyDescent="0.2">
      <c r="B148" s="646" t="s">
        <v>559</v>
      </c>
      <c r="C148" s="584" t="s">
        <v>560</v>
      </c>
      <c r="D148" s="584"/>
      <c r="E148" s="584"/>
      <c r="F148" s="584"/>
      <c r="G148" s="584"/>
      <c r="H148" s="584"/>
      <c r="I148" s="584"/>
      <c r="J148" s="584"/>
      <c r="K148" s="584"/>
      <c r="L148" s="584"/>
      <c r="M148" s="584"/>
      <c r="N148" s="584"/>
      <c r="O148" s="584"/>
      <c r="P148" s="584"/>
      <c r="Q148" s="584"/>
      <c r="R148" s="584"/>
      <c r="S148" s="584"/>
      <c r="T148" s="584"/>
      <c r="U148" s="584"/>
      <c r="V148" s="584"/>
      <c r="W148" s="584"/>
      <c r="X148" s="584"/>
      <c r="Y148" s="584"/>
      <c r="Z148" s="584"/>
      <c r="AA148" s="584"/>
      <c r="AB148" s="584"/>
      <c r="AC148" s="584"/>
      <c r="AD148" s="584"/>
      <c r="AE148" s="584"/>
      <c r="AF148" s="584"/>
      <c r="AG148" s="584"/>
      <c r="AH148" s="584"/>
      <c r="AI148" s="584"/>
      <c r="AJ148" s="584"/>
      <c r="AK148" s="584"/>
      <c r="AL148" s="584"/>
      <c r="AM148" s="584"/>
      <c r="AN148" s="584"/>
      <c r="AO148" s="584"/>
      <c r="AP148" s="584"/>
      <c r="AQ148" s="584"/>
      <c r="AR148" s="584"/>
      <c r="AS148" s="584"/>
      <c r="AT148" s="584"/>
      <c r="AU148" s="584"/>
      <c r="AV148" s="584"/>
      <c r="AW148" s="584"/>
      <c r="AX148" s="584"/>
      <c r="AY148" s="584"/>
      <c r="AZ148" s="584"/>
      <c r="BA148" s="584"/>
      <c r="BB148" s="584"/>
      <c r="BC148" s="584"/>
      <c r="BD148" s="584"/>
      <c r="BE148" s="584"/>
      <c r="BF148" s="584"/>
      <c r="BG148" s="584"/>
      <c r="BH148" s="584"/>
      <c r="BI148" s="584"/>
      <c r="BJ148" s="584"/>
      <c r="BK148" s="584"/>
      <c r="BL148" s="584"/>
      <c r="BM148" s="584"/>
      <c r="BN148" s="584"/>
      <c r="BO148" s="584"/>
      <c r="BP148" s="584"/>
      <c r="BQ148" s="584"/>
      <c r="BR148" s="584"/>
      <c r="BS148" s="584"/>
      <c r="BT148" s="584"/>
      <c r="BU148" s="584"/>
      <c r="BV148" s="584"/>
      <c r="BW148" s="584"/>
      <c r="BX148" s="584"/>
      <c r="BY148" s="584"/>
      <c r="BZ148" s="584"/>
      <c r="CA148" s="584"/>
      <c r="CB148" s="584"/>
      <c r="CC148" s="584"/>
      <c r="CD148" s="584"/>
      <c r="CE148" s="584"/>
      <c r="CF148" s="584"/>
      <c r="CG148" s="584"/>
      <c r="CH148" s="584"/>
      <c r="CI148" s="584"/>
      <c r="CJ148" s="584"/>
      <c r="CK148" s="584"/>
      <c r="CL148" s="584"/>
      <c r="CM148" s="584"/>
      <c r="CN148" s="584"/>
      <c r="CO148" s="584"/>
      <c r="CP148" s="584"/>
      <c r="CQ148" s="584"/>
      <c r="CR148" s="584"/>
      <c r="CS148" s="584"/>
      <c r="CT148" s="584"/>
      <c r="CU148" s="584"/>
      <c r="CV148" s="584"/>
      <c r="CW148" s="584"/>
      <c r="CX148" s="584"/>
      <c r="CY148" s="584"/>
      <c r="CZ148" s="584"/>
      <c r="DA148" s="584"/>
      <c r="DB148" s="584"/>
      <c r="DC148" s="584"/>
      <c r="DD148" s="584"/>
      <c r="DE148" s="584"/>
      <c r="DF148" s="584"/>
      <c r="DG148" s="584"/>
      <c r="DH148" s="584"/>
      <c r="DI148" s="584"/>
      <c r="DJ148" s="584"/>
      <c r="DK148" s="584"/>
      <c r="DL148" s="584"/>
      <c r="DM148" s="584"/>
      <c r="DN148" s="584"/>
      <c r="DO148" s="584"/>
      <c r="DP148" s="584"/>
      <c r="DQ148" s="584"/>
      <c r="DR148" s="584"/>
      <c r="DS148" s="584"/>
      <c r="DT148" s="584"/>
      <c r="DU148" s="584"/>
      <c r="DV148" s="584"/>
      <c r="DW148" s="584"/>
    </row>
    <row r="149" spans="2:127" x14ac:dyDescent="0.2">
      <c r="B149" s="646" t="s">
        <v>561</v>
      </c>
      <c r="C149" s="584" t="s">
        <v>562</v>
      </c>
      <c r="D149" s="584"/>
      <c r="E149" s="584"/>
      <c r="F149" s="584"/>
      <c r="G149" s="584"/>
      <c r="H149" s="584"/>
      <c r="I149" s="584"/>
      <c r="J149" s="584"/>
      <c r="K149" s="584"/>
      <c r="L149" s="584"/>
      <c r="M149" s="584"/>
      <c r="N149" s="584"/>
      <c r="O149" s="584"/>
      <c r="P149" s="584"/>
      <c r="Q149" s="584"/>
      <c r="R149" s="584"/>
      <c r="S149" s="584"/>
      <c r="T149" s="584"/>
      <c r="U149" s="584"/>
      <c r="V149" s="584"/>
      <c r="W149" s="584"/>
      <c r="X149" s="584"/>
      <c r="Y149" s="584"/>
      <c r="Z149" s="584"/>
      <c r="AA149" s="584"/>
      <c r="AB149" s="584"/>
      <c r="AC149" s="584"/>
      <c r="AD149" s="584"/>
      <c r="AE149" s="584"/>
      <c r="AF149" s="584"/>
      <c r="AG149" s="584"/>
      <c r="AH149" s="584"/>
      <c r="AI149" s="584"/>
      <c r="AJ149" s="584"/>
      <c r="AK149" s="584"/>
      <c r="AL149" s="584"/>
      <c r="AM149" s="584"/>
      <c r="AN149" s="584"/>
      <c r="AO149" s="584"/>
      <c r="AP149" s="584"/>
      <c r="AQ149" s="584"/>
      <c r="AR149" s="584"/>
      <c r="AS149" s="584"/>
      <c r="AT149" s="584"/>
      <c r="AU149" s="584"/>
      <c r="AV149" s="584"/>
      <c r="AW149" s="584"/>
      <c r="AX149" s="584"/>
      <c r="AY149" s="584"/>
      <c r="AZ149" s="584"/>
      <c r="BA149" s="584"/>
      <c r="BB149" s="584"/>
      <c r="BC149" s="584"/>
      <c r="BD149" s="584"/>
      <c r="BE149" s="584"/>
      <c r="BF149" s="584"/>
      <c r="BG149" s="584"/>
      <c r="BH149" s="584"/>
      <c r="BI149" s="584"/>
      <c r="BJ149" s="584"/>
      <c r="BK149" s="584"/>
      <c r="BL149" s="584"/>
      <c r="BM149" s="584"/>
      <c r="BN149" s="584"/>
      <c r="BO149" s="584"/>
      <c r="BP149" s="584"/>
      <c r="BQ149" s="584"/>
      <c r="BR149" s="584"/>
      <c r="BS149" s="584"/>
      <c r="BT149" s="584"/>
      <c r="BU149" s="584"/>
      <c r="BV149" s="584"/>
      <c r="BW149" s="584"/>
      <c r="BX149" s="584"/>
      <c r="BY149" s="584"/>
      <c r="BZ149" s="584"/>
      <c r="CA149" s="584"/>
      <c r="CB149" s="584"/>
      <c r="CC149" s="584"/>
      <c r="CD149" s="584"/>
      <c r="CE149" s="584"/>
      <c r="CF149" s="584"/>
      <c r="CG149" s="584"/>
      <c r="CH149" s="584"/>
      <c r="CI149" s="584"/>
      <c r="CJ149" s="584"/>
      <c r="CK149" s="584"/>
      <c r="CL149" s="584"/>
      <c r="CM149" s="584"/>
      <c r="CN149" s="584"/>
      <c r="CO149" s="584"/>
      <c r="CP149" s="584"/>
      <c r="CQ149" s="584"/>
      <c r="CR149" s="584"/>
      <c r="CS149" s="584"/>
      <c r="CT149" s="584"/>
      <c r="CU149" s="584"/>
      <c r="CV149" s="584"/>
      <c r="CW149" s="584"/>
      <c r="CX149" s="584"/>
      <c r="CY149" s="584"/>
      <c r="CZ149" s="584"/>
      <c r="DA149" s="584"/>
      <c r="DB149" s="584"/>
      <c r="DC149" s="584"/>
      <c r="DD149" s="584"/>
      <c r="DE149" s="584"/>
      <c r="DF149" s="584"/>
      <c r="DG149" s="584"/>
      <c r="DH149" s="584"/>
      <c r="DI149" s="584"/>
      <c r="DJ149" s="584"/>
      <c r="DK149" s="584"/>
      <c r="DL149" s="584"/>
      <c r="DM149" s="584"/>
      <c r="DN149" s="584"/>
      <c r="DO149" s="584"/>
      <c r="DP149" s="584"/>
      <c r="DQ149" s="584"/>
      <c r="DR149" s="584"/>
      <c r="DS149" s="584"/>
      <c r="DT149" s="584"/>
      <c r="DU149" s="584"/>
      <c r="DV149" s="584"/>
      <c r="DW149" s="584"/>
    </row>
    <row r="150" spans="2:127" x14ac:dyDescent="0.2">
      <c r="B150" s="646" t="s">
        <v>563</v>
      </c>
      <c r="C150" s="584"/>
      <c r="D150" s="584"/>
      <c r="E150" s="584"/>
      <c r="F150" s="584"/>
      <c r="G150" s="584"/>
      <c r="H150" s="584"/>
      <c r="I150" s="584"/>
      <c r="J150" s="584"/>
      <c r="K150" s="584"/>
      <c r="L150" s="584"/>
      <c r="M150" s="584"/>
      <c r="N150" s="584"/>
      <c r="O150" s="584"/>
      <c r="P150" s="584"/>
      <c r="Q150" s="584"/>
      <c r="R150" s="584"/>
      <c r="S150" s="584"/>
      <c r="T150" s="584"/>
      <c r="U150" s="584"/>
      <c r="V150" s="584"/>
      <c r="W150" s="584"/>
      <c r="X150" s="584"/>
      <c r="Y150" s="584"/>
      <c r="Z150" s="584"/>
      <c r="AA150" s="584"/>
      <c r="AB150" s="584"/>
      <c r="AC150" s="584"/>
      <c r="AD150" s="584"/>
      <c r="AE150" s="584"/>
      <c r="AF150" s="584"/>
      <c r="AG150" s="584"/>
      <c r="AH150" s="584"/>
      <c r="AI150" s="584"/>
      <c r="AJ150" s="584"/>
      <c r="AK150" s="584"/>
      <c r="AL150" s="584"/>
      <c r="AM150" s="584"/>
      <c r="AN150" s="584"/>
      <c r="AO150" s="584"/>
      <c r="AP150" s="584"/>
      <c r="AQ150" s="584"/>
      <c r="AR150" s="584"/>
      <c r="AS150" s="584"/>
      <c r="AT150" s="584"/>
      <c r="AU150" s="584"/>
      <c r="AV150" s="584"/>
      <c r="AW150" s="584"/>
      <c r="AX150" s="584"/>
      <c r="AY150" s="584"/>
      <c r="AZ150" s="584"/>
      <c r="BA150" s="584"/>
      <c r="BB150" s="584"/>
      <c r="BC150" s="584"/>
      <c r="BD150" s="584"/>
      <c r="BE150" s="584"/>
      <c r="BF150" s="584"/>
      <c r="BG150" s="584"/>
      <c r="BH150" s="584"/>
      <c r="BI150" s="584"/>
      <c r="BJ150" s="584"/>
      <c r="BK150" s="584"/>
      <c r="BL150" s="584"/>
      <c r="BM150" s="584"/>
      <c r="BN150" s="584"/>
      <c r="BO150" s="584"/>
      <c r="BP150" s="584"/>
      <c r="BQ150" s="584"/>
      <c r="BR150" s="584"/>
      <c r="BS150" s="584"/>
      <c r="BT150" s="584"/>
      <c r="BU150" s="584"/>
      <c r="BV150" s="584"/>
      <c r="BW150" s="584"/>
      <c r="BX150" s="584"/>
      <c r="BY150" s="584"/>
      <c r="BZ150" s="584"/>
      <c r="CA150" s="584"/>
      <c r="CB150" s="584"/>
      <c r="CC150" s="584"/>
      <c r="CD150" s="584"/>
      <c r="CE150" s="584"/>
      <c r="CF150" s="584"/>
      <c r="CG150" s="584"/>
      <c r="CH150" s="584"/>
      <c r="CI150" s="584"/>
      <c r="CJ150" s="584"/>
      <c r="CK150" s="584"/>
      <c r="CL150" s="584"/>
      <c r="CM150" s="584"/>
      <c r="CN150" s="584"/>
      <c r="CO150" s="584"/>
      <c r="CP150" s="584"/>
      <c r="CQ150" s="584"/>
      <c r="CR150" s="584"/>
      <c r="CS150" s="584"/>
      <c r="CT150" s="584"/>
      <c r="CU150" s="584"/>
      <c r="CV150" s="584"/>
      <c r="CW150" s="584"/>
      <c r="CX150" s="584"/>
      <c r="CY150" s="584"/>
      <c r="CZ150" s="584"/>
      <c r="DA150" s="584"/>
      <c r="DB150" s="584"/>
      <c r="DC150" s="584"/>
      <c r="DD150" s="584"/>
      <c r="DE150" s="584"/>
      <c r="DF150" s="584"/>
      <c r="DG150" s="584"/>
      <c r="DH150" s="584"/>
      <c r="DI150" s="584"/>
      <c r="DJ150" s="584"/>
      <c r="DK150" s="584"/>
      <c r="DL150" s="584"/>
      <c r="DM150" s="584"/>
      <c r="DN150" s="584"/>
      <c r="DO150" s="584"/>
      <c r="DP150" s="584"/>
      <c r="DQ150" s="584"/>
      <c r="DR150" s="584"/>
      <c r="DS150" s="584"/>
      <c r="DT150" s="584"/>
      <c r="DU150" s="584"/>
      <c r="DV150" s="584"/>
      <c r="DW150" s="584"/>
    </row>
    <row r="151" spans="2:127" x14ac:dyDescent="0.2">
      <c r="B151" s="646" t="s">
        <v>63</v>
      </c>
      <c r="C151" s="584"/>
      <c r="D151" s="584"/>
      <c r="E151" s="584"/>
      <c r="F151" s="584"/>
      <c r="G151" s="584"/>
      <c r="H151" s="584"/>
      <c r="I151" s="584"/>
      <c r="J151" s="584"/>
      <c r="K151" s="584"/>
      <c r="L151" s="584"/>
      <c r="M151" s="584"/>
      <c r="N151" s="584"/>
      <c r="O151" s="584"/>
      <c r="P151" s="584"/>
      <c r="Q151" s="584"/>
      <c r="R151" s="584"/>
      <c r="S151" s="584"/>
      <c r="T151" s="584"/>
      <c r="U151" s="584"/>
      <c r="V151" s="584"/>
      <c r="W151" s="584"/>
      <c r="X151" s="584"/>
      <c r="Y151" s="584"/>
      <c r="Z151" s="584"/>
      <c r="AA151" s="584"/>
      <c r="AB151" s="584"/>
      <c r="AC151" s="584"/>
      <c r="AD151" s="584"/>
      <c r="AE151" s="584"/>
      <c r="AF151" s="584"/>
      <c r="AG151" s="584"/>
      <c r="AH151" s="584"/>
      <c r="AI151" s="584"/>
      <c r="AJ151" s="584"/>
      <c r="AK151" s="584"/>
      <c r="AL151" s="584"/>
      <c r="AM151" s="584"/>
      <c r="AN151" s="584"/>
      <c r="AO151" s="584"/>
      <c r="AP151" s="584"/>
      <c r="AQ151" s="584"/>
      <c r="AR151" s="584"/>
      <c r="AS151" s="584"/>
      <c r="AT151" s="584"/>
      <c r="AU151" s="584"/>
      <c r="AV151" s="584"/>
      <c r="AW151" s="584"/>
      <c r="AX151" s="584"/>
      <c r="AY151" s="584"/>
      <c r="AZ151" s="584"/>
      <c r="BA151" s="584"/>
      <c r="BB151" s="584"/>
      <c r="BC151" s="584"/>
      <c r="BD151" s="584"/>
      <c r="BE151" s="584"/>
      <c r="BF151" s="584"/>
      <c r="BG151" s="584"/>
      <c r="BH151" s="584"/>
      <c r="BI151" s="584"/>
      <c r="BJ151" s="584"/>
      <c r="BK151" s="584"/>
      <c r="BL151" s="584"/>
      <c r="BM151" s="584"/>
      <c r="BN151" s="584"/>
      <c r="BO151" s="584"/>
      <c r="BP151" s="584"/>
      <c r="BQ151" s="584"/>
      <c r="BR151" s="584"/>
      <c r="BS151" s="584"/>
      <c r="BT151" s="584"/>
      <c r="BU151" s="584"/>
      <c r="BV151" s="584"/>
      <c r="BW151" s="584"/>
      <c r="BX151" s="584"/>
      <c r="BY151" s="584"/>
      <c r="BZ151" s="584"/>
      <c r="CA151" s="584"/>
      <c r="CB151" s="584"/>
      <c r="CC151" s="584"/>
      <c r="CD151" s="584"/>
      <c r="CE151" s="584"/>
      <c r="CF151" s="584"/>
      <c r="CG151" s="584"/>
      <c r="CH151" s="584"/>
      <c r="CI151" s="584"/>
      <c r="CJ151" s="584"/>
      <c r="CK151" s="584"/>
      <c r="CL151" s="584"/>
      <c r="CM151" s="584"/>
      <c r="CN151" s="584"/>
      <c r="CO151" s="584"/>
      <c r="CP151" s="584"/>
      <c r="CQ151" s="584"/>
      <c r="CR151" s="584"/>
      <c r="CS151" s="584"/>
      <c r="CT151" s="584"/>
      <c r="CU151" s="584"/>
      <c r="CV151" s="584"/>
      <c r="CW151" s="584"/>
      <c r="CX151" s="584"/>
      <c r="CY151" s="584"/>
      <c r="CZ151" s="584"/>
      <c r="DA151" s="584"/>
      <c r="DB151" s="584"/>
      <c r="DC151" s="584"/>
      <c r="DD151" s="584"/>
      <c r="DE151" s="584"/>
      <c r="DF151" s="584"/>
      <c r="DG151" s="584"/>
      <c r="DH151" s="584"/>
      <c r="DI151" s="584"/>
      <c r="DJ151" s="584"/>
      <c r="DK151" s="584"/>
      <c r="DL151" s="584"/>
      <c r="DM151" s="584"/>
      <c r="DN151" s="584"/>
      <c r="DO151" s="584"/>
      <c r="DP151" s="584"/>
      <c r="DQ151" s="584"/>
      <c r="DR151" s="584"/>
      <c r="DS151" s="584"/>
      <c r="DT151" s="584"/>
      <c r="DU151" s="584"/>
      <c r="DV151" s="584"/>
      <c r="DW151" s="584"/>
    </row>
    <row r="152" spans="2:127" x14ac:dyDescent="0.2">
      <c r="B152" s="646" t="s">
        <v>64</v>
      </c>
      <c r="C152" s="584" t="s">
        <v>564</v>
      </c>
      <c r="D152" s="584"/>
      <c r="E152" s="584"/>
      <c r="F152" s="584"/>
      <c r="G152" s="584"/>
      <c r="H152" s="584"/>
      <c r="I152" s="584"/>
      <c r="J152" s="584"/>
      <c r="K152" s="584"/>
      <c r="L152" s="584"/>
      <c r="M152" s="584"/>
      <c r="N152" s="584"/>
      <c r="O152" s="584"/>
      <c r="P152" s="584"/>
      <c r="Q152" s="584"/>
      <c r="R152" s="584"/>
      <c r="S152" s="584"/>
      <c r="T152" s="584"/>
      <c r="U152" s="584"/>
      <c r="V152" s="584"/>
      <c r="W152" s="584"/>
      <c r="X152" s="584"/>
      <c r="Y152" s="584"/>
      <c r="Z152" s="584"/>
      <c r="AA152" s="584"/>
      <c r="AB152" s="584"/>
      <c r="AC152" s="584"/>
      <c r="AD152" s="584"/>
      <c r="AE152" s="584"/>
      <c r="AF152" s="584"/>
      <c r="AG152" s="584"/>
      <c r="AH152" s="584"/>
      <c r="AI152" s="584"/>
      <c r="AJ152" s="584"/>
      <c r="AK152" s="584"/>
      <c r="AL152" s="584"/>
      <c r="AM152" s="584"/>
      <c r="AN152" s="584"/>
      <c r="AO152" s="584"/>
      <c r="AP152" s="584"/>
      <c r="AQ152" s="584"/>
      <c r="AR152" s="584"/>
      <c r="AS152" s="584"/>
      <c r="AT152" s="584"/>
      <c r="AU152" s="584"/>
      <c r="AV152" s="584"/>
      <c r="AW152" s="584"/>
      <c r="AX152" s="584"/>
      <c r="AY152" s="584"/>
      <c r="AZ152" s="584"/>
      <c r="BA152" s="584"/>
      <c r="BB152" s="584"/>
      <c r="BC152" s="584"/>
      <c r="BD152" s="584"/>
      <c r="BE152" s="584"/>
      <c r="BF152" s="584"/>
      <c r="BG152" s="584"/>
      <c r="BH152" s="584"/>
      <c r="BI152" s="584"/>
      <c r="BJ152" s="584"/>
      <c r="BK152" s="584"/>
      <c r="BL152" s="584"/>
      <c r="BM152" s="584"/>
      <c r="BN152" s="584"/>
      <c r="BO152" s="584"/>
      <c r="BP152" s="584"/>
      <c r="BQ152" s="584"/>
      <c r="BR152" s="584"/>
      <c r="BS152" s="584"/>
      <c r="BT152" s="584"/>
      <c r="BU152" s="584"/>
      <c r="BV152" s="584"/>
      <c r="BW152" s="584"/>
      <c r="BX152" s="584"/>
      <c r="BY152" s="584"/>
      <c r="BZ152" s="584"/>
      <c r="CA152" s="584"/>
      <c r="CB152" s="584"/>
      <c r="CC152" s="584"/>
      <c r="CD152" s="584"/>
      <c r="CE152" s="584"/>
      <c r="CF152" s="584"/>
      <c r="CG152" s="584"/>
      <c r="CH152" s="584"/>
      <c r="CI152" s="584"/>
      <c r="CJ152" s="584"/>
      <c r="CK152" s="584"/>
      <c r="CL152" s="584"/>
      <c r="CM152" s="584"/>
      <c r="CN152" s="584"/>
      <c r="CO152" s="584"/>
      <c r="CP152" s="584"/>
      <c r="CQ152" s="584"/>
      <c r="CR152" s="584"/>
      <c r="CS152" s="584"/>
      <c r="CT152" s="584"/>
      <c r="CU152" s="584"/>
      <c r="CV152" s="584"/>
      <c r="CW152" s="584"/>
      <c r="CX152" s="584"/>
      <c r="CY152" s="584"/>
      <c r="CZ152" s="584"/>
      <c r="DA152" s="584"/>
      <c r="DB152" s="584"/>
      <c r="DC152" s="584"/>
      <c r="DD152" s="584"/>
      <c r="DE152" s="584"/>
      <c r="DF152" s="584"/>
      <c r="DG152" s="584"/>
      <c r="DH152" s="584"/>
      <c r="DI152" s="584"/>
      <c r="DJ152" s="584"/>
      <c r="DK152" s="584"/>
      <c r="DL152" s="584"/>
      <c r="DM152" s="584"/>
      <c r="DN152" s="584"/>
      <c r="DO152" s="584"/>
      <c r="DP152" s="584"/>
      <c r="DQ152" s="584"/>
      <c r="DR152" s="584"/>
      <c r="DS152" s="584"/>
      <c r="DT152" s="584"/>
      <c r="DU152" s="584"/>
      <c r="DV152" s="584"/>
      <c r="DW152" s="584"/>
    </row>
    <row r="153" spans="2:127" x14ac:dyDescent="0.2">
      <c r="B153" s="646" t="s">
        <v>65</v>
      </c>
      <c r="C153" s="584" t="s">
        <v>489</v>
      </c>
      <c r="D153" s="584"/>
      <c r="E153" s="584"/>
      <c r="F153" s="584"/>
      <c r="G153" s="584"/>
      <c r="H153" s="584"/>
      <c r="I153" s="584"/>
      <c r="J153" s="584"/>
      <c r="K153" s="584"/>
      <c r="L153" s="584"/>
      <c r="M153" s="584"/>
      <c r="N153" s="584"/>
      <c r="O153" s="584"/>
      <c r="P153" s="584"/>
      <c r="Q153" s="584"/>
      <c r="R153" s="584"/>
      <c r="S153" s="584"/>
      <c r="T153" s="584"/>
      <c r="U153" s="584"/>
      <c r="V153" s="584"/>
      <c r="W153" s="584"/>
      <c r="X153" s="584"/>
      <c r="Y153" s="584"/>
      <c r="Z153" s="584"/>
      <c r="AA153" s="584"/>
      <c r="AB153" s="584"/>
      <c r="AC153" s="584"/>
      <c r="AD153" s="584"/>
      <c r="AE153" s="584"/>
      <c r="AF153" s="584"/>
      <c r="AG153" s="584"/>
      <c r="AH153" s="584"/>
      <c r="AI153" s="584"/>
      <c r="AJ153" s="584"/>
      <c r="AK153" s="584"/>
      <c r="AL153" s="584"/>
      <c r="AM153" s="584"/>
      <c r="AN153" s="584"/>
      <c r="AO153" s="584"/>
      <c r="AP153" s="584"/>
      <c r="AQ153" s="584"/>
      <c r="AR153" s="584"/>
      <c r="AS153" s="584"/>
      <c r="AT153" s="584"/>
      <c r="AU153" s="584"/>
      <c r="AV153" s="584"/>
      <c r="AW153" s="584"/>
      <c r="AX153" s="584"/>
      <c r="AY153" s="584"/>
      <c r="AZ153" s="584"/>
      <c r="BA153" s="584"/>
      <c r="BB153" s="584"/>
      <c r="BC153" s="584"/>
      <c r="BD153" s="584"/>
      <c r="BE153" s="584"/>
      <c r="BF153" s="584"/>
      <c r="BG153" s="584"/>
      <c r="BH153" s="584"/>
      <c r="BI153" s="584"/>
      <c r="BJ153" s="584"/>
      <c r="BK153" s="584"/>
      <c r="BL153" s="584"/>
      <c r="BM153" s="584"/>
      <c r="BN153" s="584"/>
      <c r="BO153" s="584"/>
      <c r="BP153" s="584"/>
      <c r="BQ153" s="584"/>
      <c r="BR153" s="584"/>
      <c r="BS153" s="584"/>
      <c r="BT153" s="584"/>
      <c r="BU153" s="584"/>
      <c r="BV153" s="584"/>
      <c r="BW153" s="584"/>
      <c r="BX153" s="584"/>
      <c r="BY153" s="584"/>
      <c r="BZ153" s="584"/>
      <c r="CA153" s="584"/>
      <c r="CB153" s="584"/>
      <c r="CC153" s="584"/>
      <c r="CD153" s="584"/>
      <c r="CE153" s="584"/>
      <c r="CF153" s="584"/>
      <c r="CG153" s="584"/>
      <c r="CH153" s="584"/>
      <c r="CI153" s="584"/>
      <c r="CJ153" s="584"/>
      <c r="CK153" s="584"/>
      <c r="CL153" s="584"/>
      <c r="CM153" s="584"/>
      <c r="CN153" s="584"/>
      <c r="CO153" s="584"/>
      <c r="CP153" s="584"/>
      <c r="CQ153" s="584"/>
      <c r="CR153" s="584"/>
      <c r="CS153" s="584"/>
      <c r="CT153" s="584"/>
      <c r="CU153" s="584"/>
      <c r="CV153" s="584"/>
      <c r="CW153" s="584"/>
      <c r="CX153" s="584"/>
      <c r="CY153" s="584"/>
      <c r="CZ153" s="584"/>
      <c r="DA153" s="584"/>
      <c r="DB153" s="584"/>
      <c r="DC153" s="584"/>
      <c r="DD153" s="584"/>
      <c r="DE153" s="584"/>
      <c r="DF153" s="584"/>
      <c r="DG153" s="584"/>
      <c r="DH153" s="584"/>
      <c r="DI153" s="584"/>
      <c r="DJ153" s="584"/>
      <c r="DK153" s="584"/>
      <c r="DL153" s="584"/>
      <c r="DM153" s="584"/>
      <c r="DN153" s="584"/>
      <c r="DO153" s="584"/>
      <c r="DP153" s="584"/>
      <c r="DQ153" s="584"/>
      <c r="DR153" s="584"/>
      <c r="DS153" s="584"/>
      <c r="DT153" s="584"/>
      <c r="DU153" s="584"/>
      <c r="DV153" s="584"/>
      <c r="DW153" s="584"/>
    </row>
    <row r="154" spans="2:127" x14ac:dyDescent="0.2">
      <c r="B154" s="646" t="s">
        <v>66</v>
      </c>
      <c r="C154" s="584" t="s">
        <v>565</v>
      </c>
      <c r="D154" s="584"/>
      <c r="E154" s="584"/>
      <c r="F154" s="584"/>
      <c r="G154" s="584"/>
      <c r="H154" s="584"/>
      <c r="I154" s="584"/>
      <c r="J154" s="584"/>
      <c r="K154" s="584"/>
      <c r="L154" s="584"/>
      <c r="M154" s="584"/>
      <c r="N154" s="584"/>
      <c r="O154" s="584"/>
      <c r="P154" s="584"/>
      <c r="Q154" s="584"/>
      <c r="R154" s="584"/>
      <c r="S154" s="584"/>
      <c r="T154" s="584"/>
      <c r="U154" s="584"/>
      <c r="V154" s="584"/>
      <c r="W154" s="584"/>
      <c r="X154" s="584"/>
      <c r="Y154" s="584"/>
      <c r="Z154" s="584"/>
      <c r="AA154" s="584"/>
      <c r="AB154" s="584"/>
      <c r="AC154" s="584"/>
      <c r="AD154" s="584"/>
      <c r="AE154" s="584"/>
      <c r="AF154" s="584"/>
      <c r="AG154" s="584"/>
      <c r="AH154" s="584"/>
      <c r="AI154" s="584"/>
      <c r="AJ154" s="584"/>
      <c r="AK154" s="584"/>
      <c r="AL154" s="584"/>
      <c r="AM154" s="584"/>
      <c r="AN154" s="584"/>
      <c r="AO154" s="584"/>
      <c r="AP154" s="584"/>
      <c r="AQ154" s="584"/>
      <c r="AR154" s="584"/>
      <c r="AS154" s="584"/>
      <c r="AT154" s="584"/>
      <c r="AU154" s="584"/>
      <c r="AV154" s="584"/>
      <c r="AW154" s="584"/>
      <c r="AX154" s="584"/>
      <c r="AY154" s="584"/>
      <c r="AZ154" s="584"/>
      <c r="BA154" s="584"/>
      <c r="BB154" s="584"/>
      <c r="BC154" s="584"/>
      <c r="BD154" s="584"/>
      <c r="BE154" s="584"/>
      <c r="BF154" s="584"/>
      <c r="BG154" s="584"/>
      <c r="BH154" s="584"/>
      <c r="BI154" s="584"/>
      <c r="BJ154" s="584"/>
      <c r="BK154" s="584"/>
      <c r="BL154" s="584"/>
      <c r="BM154" s="584"/>
      <c r="BN154" s="584"/>
      <c r="BO154" s="584"/>
      <c r="BP154" s="584"/>
      <c r="BQ154" s="584"/>
      <c r="BR154" s="584"/>
      <c r="BS154" s="584"/>
      <c r="BT154" s="584"/>
      <c r="BU154" s="584"/>
      <c r="BV154" s="584"/>
      <c r="BW154" s="584"/>
      <c r="BX154" s="584"/>
      <c r="BY154" s="584"/>
      <c r="BZ154" s="584"/>
      <c r="CA154" s="584"/>
      <c r="CB154" s="584"/>
      <c r="CC154" s="584"/>
      <c r="CD154" s="584"/>
      <c r="CE154" s="584"/>
      <c r="CF154" s="584"/>
      <c r="CG154" s="584"/>
      <c r="CH154" s="584"/>
      <c r="CI154" s="584"/>
      <c r="CJ154" s="584"/>
      <c r="CK154" s="584"/>
      <c r="CL154" s="584"/>
      <c r="CM154" s="584"/>
      <c r="CN154" s="584"/>
      <c r="CO154" s="584"/>
      <c r="CP154" s="584"/>
      <c r="CQ154" s="584"/>
      <c r="CR154" s="584"/>
      <c r="CS154" s="584"/>
      <c r="CT154" s="584"/>
      <c r="CU154" s="584"/>
      <c r="CV154" s="584"/>
      <c r="CW154" s="584"/>
      <c r="CX154" s="584"/>
      <c r="CY154" s="584"/>
      <c r="CZ154" s="584"/>
      <c r="DA154" s="584"/>
      <c r="DB154" s="584"/>
      <c r="DC154" s="584"/>
      <c r="DD154" s="584"/>
      <c r="DE154" s="584"/>
      <c r="DF154" s="584"/>
      <c r="DG154" s="584"/>
      <c r="DH154" s="584"/>
      <c r="DI154" s="584"/>
      <c r="DJ154" s="584"/>
      <c r="DK154" s="584"/>
      <c r="DL154" s="584"/>
      <c r="DM154" s="584"/>
      <c r="DN154" s="584"/>
      <c r="DO154" s="584"/>
      <c r="DP154" s="584"/>
      <c r="DQ154" s="584"/>
      <c r="DR154" s="584"/>
      <c r="DS154" s="584"/>
      <c r="DT154" s="584"/>
      <c r="DU154" s="584"/>
      <c r="DV154" s="584"/>
      <c r="DW154" s="584"/>
    </row>
    <row r="155" spans="2:127" x14ac:dyDescent="0.2">
      <c r="B155" s="646" t="s">
        <v>67</v>
      </c>
      <c r="C155" s="584" t="s">
        <v>566</v>
      </c>
      <c r="D155" s="584"/>
      <c r="E155" s="584"/>
      <c r="F155" s="584"/>
      <c r="G155" s="584"/>
      <c r="H155" s="584"/>
      <c r="I155" s="584"/>
      <c r="J155" s="584"/>
      <c r="K155" s="584"/>
      <c r="L155" s="584"/>
      <c r="M155" s="584"/>
      <c r="N155" s="584"/>
      <c r="O155" s="584"/>
      <c r="P155" s="584"/>
      <c r="Q155" s="584"/>
      <c r="R155" s="584"/>
      <c r="S155" s="584"/>
      <c r="T155" s="584"/>
      <c r="U155" s="584"/>
      <c r="V155" s="584"/>
      <c r="W155" s="584"/>
      <c r="X155" s="584"/>
      <c r="Y155" s="584"/>
      <c r="Z155" s="584"/>
      <c r="AA155" s="584"/>
      <c r="AB155" s="584"/>
      <c r="AC155" s="584"/>
      <c r="AD155" s="584"/>
      <c r="AE155" s="584"/>
      <c r="AF155" s="584"/>
      <c r="AG155" s="584"/>
      <c r="AH155" s="584"/>
      <c r="AI155" s="584"/>
      <c r="AJ155" s="584"/>
      <c r="AK155" s="584"/>
      <c r="AL155" s="584"/>
      <c r="AM155" s="584"/>
      <c r="AN155" s="584"/>
      <c r="AO155" s="584"/>
      <c r="AP155" s="584"/>
      <c r="AQ155" s="584"/>
      <c r="AR155" s="584"/>
      <c r="AS155" s="584"/>
      <c r="AT155" s="584"/>
      <c r="AU155" s="584"/>
      <c r="AV155" s="584"/>
      <c r="AW155" s="584"/>
      <c r="AX155" s="584"/>
      <c r="AY155" s="584"/>
      <c r="AZ155" s="584"/>
      <c r="BA155" s="584"/>
      <c r="BB155" s="584"/>
      <c r="BC155" s="584"/>
      <c r="BD155" s="584"/>
      <c r="BE155" s="584"/>
      <c r="BF155" s="584"/>
      <c r="BG155" s="584"/>
      <c r="BH155" s="584"/>
      <c r="BI155" s="584"/>
      <c r="BJ155" s="584"/>
      <c r="BK155" s="584"/>
      <c r="BL155" s="584"/>
      <c r="BM155" s="584"/>
      <c r="BN155" s="584"/>
      <c r="BO155" s="584"/>
      <c r="BP155" s="584"/>
      <c r="BQ155" s="584"/>
      <c r="BR155" s="584"/>
      <c r="BS155" s="584"/>
      <c r="BT155" s="584"/>
      <c r="BU155" s="584"/>
      <c r="BV155" s="584"/>
      <c r="BW155" s="584"/>
      <c r="BX155" s="584"/>
      <c r="BY155" s="584"/>
      <c r="BZ155" s="584"/>
      <c r="CA155" s="584"/>
      <c r="CB155" s="584"/>
      <c r="CC155" s="584"/>
      <c r="CD155" s="584"/>
      <c r="CE155" s="584"/>
      <c r="CF155" s="584"/>
      <c r="CG155" s="584"/>
      <c r="CH155" s="584"/>
      <c r="CI155" s="584"/>
      <c r="CJ155" s="584"/>
      <c r="CK155" s="584"/>
      <c r="CL155" s="584"/>
      <c r="CM155" s="584"/>
      <c r="CN155" s="584"/>
      <c r="CO155" s="584"/>
      <c r="CP155" s="584"/>
      <c r="CQ155" s="584"/>
      <c r="CR155" s="584"/>
      <c r="CS155" s="584"/>
      <c r="CT155" s="584"/>
      <c r="CU155" s="584"/>
      <c r="CV155" s="584"/>
      <c r="CW155" s="584"/>
      <c r="CX155" s="584"/>
      <c r="CY155" s="584"/>
      <c r="CZ155" s="584"/>
      <c r="DA155" s="584"/>
      <c r="DB155" s="584"/>
      <c r="DC155" s="584"/>
      <c r="DD155" s="584"/>
      <c r="DE155" s="584"/>
      <c r="DF155" s="584"/>
      <c r="DG155" s="584"/>
      <c r="DH155" s="584"/>
      <c r="DI155" s="584"/>
      <c r="DJ155" s="584"/>
      <c r="DK155" s="584"/>
      <c r="DL155" s="584"/>
      <c r="DM155" s="584"/>
      <c r="DN155" s="584"/>
      <c r="DO155" s="584"/>
      <c r="DP155" s="584"/>
      <c r="DQ155" s="584"/>
      <c r="DR155" s="584"/>
      <c r="DS155" s="584"/>
      <c r="DT155" s="584"/>
      <c r="DU155" s="584"/>
      <c r="DV155" s="584"/>
      <c r="DW155" s="584"/>
    </row>
    <row r="156" spans="2:127" x14ac:dyDescent="0.2">
      <c r="B156" s="646" t="s">
        <v>68</v>
      </c>
      <c r="C156" s="584" t="s">
        <v>567</v>
      </c>
      <c r="D156" s="584"/>
      <c r="E156" s="584"/>
      <c r="F156" s="584"/>
      <c r="G156" s="584"/>
      <c r="H156" s="584"/>
      <c r="I156" s="584"/>
      <c r="J156" s="584"/>
      <c r="K156" s="584"/>
      <c r="L156" s="584"/>
      <c r="M156" s="584"/>
      <c r="N156" s="584"/>
      <c r="O156" s="584"/>
      <c r="P156" s="584"/>
      <c r="Q156" s="584"/>
      <c r="R156" s="584"/>
      <c r="S156" s="584"/>
      <c r="T156" s="584"/>
      <c r="U156" s="584"/>
      <c r="V156" s="584"/>
      <c r="W156" s="584"/>
      <c r="X156" s="584"/>
      <c r="Y156" s="584"/>
      <c r="Z156" s="584"/>
      <c r="AA156" s="584"/>
      <c r="AB156" s="584"/>
      <c r="AC156" s="584"/>
      <c r="AD156" s="584"/>
      <c r="AE156" s="584"/>
      <c r="AF156" s="584"/>
      <c r="AG156" s="584"/>
      <c r="AH156" s="584"/>
      <c r="AI156" s="584"/>
      <c r="AJ156" s="584"/>
      <c r="AK156" s="584"/>
      <c r="AL156" s="584"/>
      <c r="AM156" s="584"/>
      <c r="AN156" s="584"/>
      <c r="AO156" s="584"/>
      <c r="AP156" s="584"/>
      <c r="AQ156" s="584"/>
      <c r="AR156" s="584"/>
      <c r="AS156" s="584"/>
      <c r="AT156" s="584"/>
      <c r="AU156" s="584"/>
      <c r="AV156" s="584"/>
      <c r="AW156" s="584"/>
      <c r="AX156" s="584"/>
      <c r="AY156" s="584"/>
      <c r="AZ156" s="584"/>
      <c r="BA156" s="584"/>
      <c r="BB156" s="584"/>
      <c r="BC156" s="584"/>
      <c r="BD156" s="584"/>
      <c r="BE156" s="584"/>
      <c r="BF156" s="584"/>
      <c r="BG156" s="584"/>
      <c r="BH156" s="584"/>
      <c r="BI156" s="584"/>
      <c r="BJ156" s="584"/>
      <c r="BK156" s="584"/>
      <c r="BL156" s="584"/>
      <c r="BM156" s="584"/>
      <c r="BN156" s="584"/>
      <c r="BO156" s="584"/>
      <c r="BP156" s="584"/>
      <c r="BQ156" s="584"/>
      <c r="BR156" s="584"/>
      <c r="BS156" s="584"/>
      <c r="BT156" s="584"/>
      <c r="BU156" s="584"/>
      <c r="BV156" s="584"/>
      <c r="BW156" s="584"/>
      <c r="BX156" s="584"/>
      <c r="BY156" s="584"/>
      <c r="BZ156" s="584"/>
      <c r="CA156" s="584"/>
      <c r="CB156" s="584"/>
      <c r="CC156" s="584"/>
      <c r="CD156" s="584"/>
      <c r="CE156" s="584"/>
      <c r="CF156" s="584"/>
      <c r="CG156" s="584"/>
      <c r="CH156" s="584"/>
      <c r="CI156" s="584"/>
      <c r="CJ156" s="584"/>
      <c r="CK156" s="584"/>
      <c r="CL156" s="584"/>
      <c r="CM156" s="584"/>
      <c r="CN156" s="584"/>
      <c r="CO156" s="584"/>
      <c r="CP156" s="584"/>
      <c r="CQ156" s="584"/>
      <c r="CR156" s="584"/>
      <c r="CS156" s="584"/>
      <c r="CT156" s="584"/>
      <c r="CU156" s="584"/>
      <c r="CV156" s="584"/>
      <c r="CW156" s="584"/>
      <c r="CX156" s="584"/>
      <c r="CY156" s="584"/>
      <c r="CZ156" s="584"/>
      <c r="DA156" s="584"/>
      <c r="DB156" s="584"/>
      <c r="DC156" s="584"/>
      <c r="DD156" s="584"/>
      <c r="DE156" s="584"/>
      <c r="DF156" s="584"/>
      <c r="DG156" s="584"/>
      <c r="DH156" s="584"/>
      <c r="DI156" s="584"/>
      <c r="DJ156" s="584"/>
      <c r="DK156" s="584"/>
      <c r="DL156" s="584"/>
      <c r="DM156" s="584"/>
      <c r="DN156" s="584"/>
      <c r="DO156" s="584"/>
      <c r="DP156" s="584"/>
      <c r="DQ156" s="584"/>
      <c r="DR156" s="584"/>
      <c r="DS156" s="584"/>
      <c r="DT156" s="584"/>
      <c r="DU156" s="584"/>
      <c r="DV156" s="584"/>
      <c r="DW156" s="584"/>
    </row>
    <row r="157" spans="2:127" x14ac:dyDescent="0.2">
      <c r="B157" s="646" t="s">
        <v>69</v>
      </c>
      <c r="C157" s="584" t="s">
        <v>568</v>
      </c>
      <c r="D157" s="584"/>
      <c r="E157" s="584"/>
      <c r="F157" s="584"/>
      <c r="G157" s="584"/>
      <c r="H157" s="584"/>
      <c r="I157" s="584"/>
      <c r="J157" s="584"/>
      <c r="K157" s="584"/>
      <c r="L157" s="584"/>
      <c r="M157" s="584"/>
      <c r="N157" s="584"/>
      <c r="O157" s="584"/>
      <c r="P157" s="584"/>
      <c r="Q157" s="584"/>
      <c r="R157" s="584"/>
      <c r="S157" s="584"/>
      <c r="T157" s="584"/>
      <c r="U157" s="584"/>
      <c r="V157" s="584"/>
      <c r="W157" s="584"/>
      <c r="X157" s="584"/>
      <c r="Y157" s="584"/>
      <c r="Z157" s="584"/>
      <c r="AA157" s="584"/>
      <c r="AB157" s="584"/>
      <c r="AC157" s="584"/>
      <c r="AD157" s="584"/>
      <c r="AE157" s="584"/>
      <c r="AF157" s="584"/>
      <c r="AG157" s="584"/>
      <c r="AH157" s="584"/>
      <c r="AI157" s="584"/>
      <c r="AJ157" s="584"/>
      <c r="AK157" s="584"/>
      <c r="AL157" s="584"/>
      <c r="AM157" s="584"/>
      <c r="AN157" s="584"/>
      <c r="AO157" s="584"/>
      <c r="AP157" s="584"/>
      <c r="AQ157" s="584"/>
      <c r="AR157" s="584"/>
      <c r="AS157" s="584"/>
      <c r="AT157" s="584"/>
      <c r="AU157" s="584"/>
      <c r="AV157" s="584"/>
      <c r="AW157" s="584"/>
      <c r="AX157" s="584"/>
      <c r="AY157" s="584"/>
      <c r="AZ157" s="584"/>
      <c r="BA157" s="584"/>
      <c r="BB157" s="584"/>
      <c r="BC157" s="584"/>
      <c r="BD157" s="584"/>
      <c r="BE157" s="584"/>
      <c r="BF157" s="584"/>
      <c r="BG157" s="584"/>
      <c r="BH157" s="584"/>
      <c r="BI157" s="584"/>
      <c r="BJ157" s="584"/>
      <c r="BK157" s="584"/>
      <c r="BL157" s="584"/>
      <c r="BM157" s="584"/>
      <c r="BN157" s="584"/>
      <c r="BO157" s="584"/>
      <c r="BP157" s="584"/>
      <c r="BQ157" s="584"/>
      <c r="BR157" s="584"/>
      <c r="BS157" s="584"/>
      <c r="BT157" s="584"/>
      <c r="BU157" s="584"/>
      <c r="BV157" s="584"/>
      <c r="BW157" s="584"/>
      <c r="BX157" s="584"/>
      <c r="BY157" s="584"/>
      <c r="BZ157" s="584"/>
      <c r="CA157" s="584"/>
      <c r="CB157" s="584"/>
      <c r="CC157" s="584"/>
      <c r="CD157" s="584"/>
      <c r="CE157" s="584"/>
      <c r="CF157" s="584"/>
      <c r="CG157" s="584"/>
      <c r="CH157" s="584"/>
      <c r="CI157" s="584"/>
      <c r="CJ157" s="584"/>
      <c r="CK157" s="584"/>
      <c r="CL157" s="584"/>
      <c r="CM157" s="584"/>
      <c r="CN157" s="584"/>
      <c r="CO157" s="584"/>
      <c r="CP157" s="584"/>
      <c r="CQ157" s="584"/>
      <c r="CR157" s="584"/>
      <c r="CS157" s="584"/>
      <c r="CT157" s="584"/>
      <c r="CU157" s="584"/>
      <c r="CV157" s="584"/>
      <c r="CW157" s="584"/>
      <c r="CX157" s="584"/>
      <c r="CY157" s="584"/>
      <c r="CZ157" s="584"/>
      <c r="DA157" s="584"/>
      <c r="DB157" s="584"/>
      <c r="DC157" s="584"/>
      <c r="DD157" s="584"/>
      <c r="DE157" s="584"/>
      <c r="DF157" s="584"/>
      <c r="DG157" s="584"/>
      <c r="DH157" s="584"/>
      <c r="DI157" s="584"/>
      <c r="DJ157" s="584"/>
      <c r="DK157" s="584"/>
      <c r="DL157" s="584"/>
      <c r="DM157" s="584"/>
      <c r="DN157" s="584"/>
      <c r="DO157" s="584"/>
      <c r="DP157" s="584"/>
      <c r="DQ157" s="584"/>
      <c r="DR157" s="584"/>
      <c r="DS157" s="584"/>
      <c r="DT157" s="584"/>
      <c r="DU157" s="584"/>
      <c r="DV157" s="584"/>
      <c r="DW157" s="584"/>
    </row>
    <row r="158" spans="2:127" x14ac:dyDescent="0.2">
      <c r="B158" s="646" t="s">
        <v>70</v>
      </c>
      <c r="C158" s="584" t="s">
        <v>569</v>
      </c>
      <c r="D158" s="584"/>
      <c r="E158" s="584"/>
      <c r="F158" s="584"/>
      <c r="G158" s="584"/>
      <c r="H158" s="584"/>
      <c r="I158" s="584"/>
      <c r="J158" s="584"/>
      <c r="K158" s="584"/>
      <c r="L158" s="584"/>
      <c r="M158" s="584"/>
      <c r="N158" s="584"/>
      <c r="O158" s="584"/>
      <c r="P158" s="584"/>
      <c r="Q158" s="584"/>
      <c r="R158" s="584"/>
      <c r="S158" s="584"/>
      <c r="T158" s="584"/>
      <c r="U158" s="584"/>
      <c r="V158" s="584"/>
      <c r="W158" s="584"/>
      <c r="X158" s="584"/>
      <c r="Y158" s="584"/>
      <c r="Z158" s="584"/>
      <c r="AA158" s="584"/>
      <c r="AB158" s="584"/>
      <c r="AC158" s="584"/>
      <c r="AD158" s="584"/>
      <c r="AE158" s="584"/>
      <c r="AF158" s="584"/>
      <c r="AG158" s="584"/>
      <c r="AH158" s="584"/>
      <c r="AI158" s="584"/>
      <c r="AJ158" s="584"/>
      <c r="AK158" s="584"/>
      <c r="AL158" s="584"/>
      <c r="AM158" s="584"/>
      <c r="AN158" s="584"/>
      <c r="AO158" s="584"/>
      <c r="AP158" s="584"/>
      <c r="AQ158" s="584"/>
      <c r="AR158" s="584"/>
      <c r="AS158" s="584"/>
      <c r="AT158" s="584"/>
      <c r="AU158" s="584"/>
      <c r="AV158" s="584"/>
      <c r="AW158" s="584"/>
      <c r="AX158" s="584"/>
      <c r="AY158" s="584"/>
      <c r="AZ158" s="584"/>
      <c r="BA158" s="584"/>
      <c r="BB158" s="584"/>
      <c r="BC158" s="584"/>
      <c r="BD158" s="584"/>
      <c r="BE158" s="584"/>
      <c r="BF158" s="584"/>
      <c r="BG158" s="584"/>
      <c r="BH158" s="584"/>
      <c r="BI158" s="584"/>
      <c r="BJ158" s="584"/>
      <c r="BK158" s="584"/>
      <c r="BL158" s="584"/>
      <c r="BM158" s="584"/>
      <c r="BN158" s="584"/>
      <c r="BO158" s="584"/>
      <c r="BP158" s="584"/>
      <c r="BQ158" s="584"/>
      <c r="BR158" s="584"/>
      <c r="BS158" s="584"/>
      <c r="BT158" s="584"/>
      <c r="BU158" s="584"/>
      <c r="BV158" s="584"/>
      <c r="BW158" s="584"/>
      <c r="BX158" s="584"/>
      <c r="BY158" s="584"/>
      <c r="BZ158" s="584"/>
      <c r="CA158" s="584"/>
      <c r="CB158" s="584"/>
      <c r="CC158" s="584"/>
      <c r="CD158" s="584"/>
      <c r="CE158" s="584"/>
      <c r="CF158" s="584"/>
      <c r="CG158" s="584"/>
      <c r="CH158" s="584"/>
      <c r="CI158" s="584"/>
      <c r="CJ158" s="584"/>
      <c r="CK158" s="584"/>
      <c r="CL158" s="584"/>
      <c r="CM158" s="584"/>
      <c r="CN158" s="584"/>
      <c r="CO158" s="584"/>
      <c r="CP158" s="584"/>
      <c r="CQ158" s="584"/>
      <c r="CR158" s="584"/>
      <c r="CS158" s="584"/>
      <c r="CT158" s="584"/>
      <c r="CU158" s="584"/>
      <c r="CV158" s="584"/>
      <c r="CW158" s="584"/>
      <c r="CX158" s="584"/>
      <c r="CY158" s="584"/>
      <c r="CZ158" s="584"/>
      <c r="DA158" s="584"/>
      <c r="DB158" s="584"/>
      <c r="DC158" s="584"/>
      <c r="DD158" s="584"/>
      <c r="DE158" s="584"/>
      <c r="DF158" s="584"/>
      <c r="DG158" s="584"/>
      <c r="DH158" s="584"/>
      <c r="DI158" s="584"/>
      <c r="DJ158" s="584"/>
      <c r="DK158" s="584"/>
      <c r="DL158" s="584"/>
      <c r="DM158" s="584"/>
      <c r="DN158" s="584"/>
      <c r="DO158" s="584"/>
      <c r="DP158" s="584"/>
      <c r="DQ158" s="584"/>
      <c r="DR158" s="584"/>
      <c r="DS158" s="584"/>
      <c r="DT158" s="584"/>
      <c r="DU158" s="584"/>
      <c r="DV158" s="584"/>
      <c r="DW158" s="584"/>
    </row>
    <row r="159" spans="2:127" x14ac:dyDescent="0.2">
      <c r="B159" s="646" t="s">
        <v>71</v>
      </c>
      <c r="C159" s="584" t="s">
        <v>570</v>
      </c>
      <c r="D159" s="584"/>
      <c r="E159" s="584"/>
      <c r="F159" s="584"/>
      <c r="G159" s="584"/>
      <c r="H159" s="584"/>
      <c r="I159" s="584"/>
      <c r="J159" s="584"/>
      <c r="K159" s="584"/>
      <c r="L159" s="584"/>
      <c r="M159" s="584"/>
      <c r="N159" s="584"/>
      <c r="O159" s="584"/>
      <c r="P159" s="584"/>
      <c r="Q159" s="584"/>
      <c r="R159" s="584"/>
      <c r="S159" s="584"/>
      <c r="T159" s="584"/>
      <c r="U159" s="584"/>
      <c r="V159" s="584"/>
      <c r="W159" s="584"/>
      <c r="X159" s="584"/>
      <c r="Y159" s="584"/>
      <c r="Z159" s="584"/>
      <c r="AA159" s="584"/>
      <c r="AB159" s="584"/>
      <c r="AC159" s="584"/>
      <c r="AD159" s="584"/>
      <c r="AE159" s="584"/>
      <c r="AF159" s="584"/>
      <c r="AG159" s="584"/>
      <c r="AH159" s="584"/>
      <c r="AI159" s="584"/>
      <c r="AJ159" s="584"/>
      <c r="AK159" s="584"/>
      <c r="AL159" s="584"/>
      <c r="AM159" s="584"/>
      <c r="AN159" s="584"/>
      <c r="AO159" s="584"/>
      <c r="AP159" s="584"/>
      <c r="AQ159" s="584"/>
      <c r="AR159" s="584"/>
      <c r="AS159" s="584"/>
      <c r="AT159" s="584"/>
      <c r="AU159" s="584"/>
      <c r="AV159" s="584"/>
      <c r="AW159" s="584"/>
      <c r="AX159" s="584"/>
      <c r="AY159" s="584"/>
      <c r="AZ159" s="584"/>
      <c r="BA159" s="584"/>
      <c r="BB159" s="584"/>
      <c r="BC159" s="584"/>
      <c r="BD159" s="584"/>
      <c r="BE159" s="584"/>
      <c r="BF159" s="584"/>
      <c r="BG159" s="584"/>
      <c r="BH159" s="584"/>
      <c r="BI159" s="584"/>
      <c r="BJ159" s="584"/>
      <c r="BK159" s="584"/>
      <c r="BL159" s="584"/>
      <c r="BM159" s="584"/>
      <c r="BN159" s="584"/>
      <c r="BO159" s="584"/>
      <c r="BP159" s="584"/>
      <c r="BQ159" s="584"/>
      <c r="BR159" s="584"/>
      <c r="BS159" s="584"/>
      <c r="BT159" s="584"/>
      <c r="BU159" s="584"/>
      <c r="BV159" s="584"/>
      <c r="BW159" s="584"/>
      <c r="BX159" s="584"/>
      <c r="BY159" s="584"/>
      <c r="BZ159" s="584"/>
      <c r="CA159" s="584"/>
      <c r="CB159" s="584"/>
      <c r="CC159" s="584"/>
      <c r="CD159" s="584"/>
      <c r="CE159" s="584"/>
      <c r="CF159" s="584"/>
      <c r="CG159" s="584"/>
      <c r="CH159" s="584"/>
      <c r="CI159" s="584"/>
      <c r="CJ159" s="584"/>
      <c r="CK159" s="584"/>
      <c r="CL159" s="584"/>
      <c r="CM159" s="584"/>
      <c r="CN159" s="584"/>
      <c r="CO159" s="584"/>
      <c r="CP159" s="584"/>
      <c r="CQ159" s="584"/>
      <c r="CR159" s="584"/>
      <c r="CS159" s="584"/>
      <c r="CT159" s="584"/>
      <c r="CU159" s="584"/>
      <c r="CV159" s="584"/>
      <c r="CW159" s="584"/>
      <c r="CX159" s="584"/>
      <c r="CY159" s="584"/>
      <c r="CZ159" s="584"/>
      <c r="DA159" s="584"/>
      <c r="DB159" s="584"/>
      <c r="DC159" s="584"/>
      <c r="DD159" s="584"/>
      <c r="DE159" s="584"/>
      <c r="DF159" s="584"/>
      <c r="DG159" s="584"/>
      <c r="DH159" s="584"/>
      <c r="DI159" s="584"/>
      <c r="DJ159" s="584"/>
      <c r="DK159" s="584"/>
      <c r="DL159" s="584"/>
      <c r="DM159" s="584"/>
      <c r="DN159" s="584"/>
      <c r="DO159" s="584"/>
      <c r="DP159" s="584"/>
      <c r="DQ159" s="584"/>
      <c r="DR159" s="584"/>
      <c r="DS159" s="584"/>
      <c r="DT159" s="584"/>
      <c r="DU159" s="584"/>
      <c r="DV159" s="584"/>
      <c r="DW159" s="584"/>
    </row>
    <row r="160" spans="2:127" x14ac:dyDescent="0.2">
      <c r="B160" s="646" t="s">
        <v>103</v>
      </c>
      <c r="C160" s="584"/>
      <c r="D160" s="584"/>
      <c r="E160" s="584"/>
      <c r="F160" s="584"/>
      <c r="G160" s="584"/>
      <c r="H160" s="584"/>
      <c r="I160" s="584"/>
      <c r="J160" s="584"/>
      <c r="K160" s="584"/>
      <c r="L160" s="584"/>
      <c r="M160" s="584"/>
      <c r="N160" s="584"/>
      <c r="O160" s="584"/>
      <c r="P160" s="584"/>
      <c r="Q160" s="584"/>
      <c r="R160" s="584"/>
      <c r="S160" s="584"/>
      <c r="T160" s="584"/>
      <c r="U160" s="584"/>
      <c r="V160" s="584"/>
      <c r="W160" s="584"/>
      <c r="X160" s="584"/>
      <c r="Y160" s="584"/>
      <c r="Z160" s="584"/>
      <c r="AA160" s="584"/>
      <c r="AB160" s="584"/>
      <c r="AC160" s="584"/>
      <c r="AD160" s="584"/>
      <c r="AE160" s="584"/>
      <c r="AF160" s="584"/>
      <c r="AG160" s="584"/>
      <c r="AH160" s="584"/>
      <c r="AI160" s="584"/>
      <c r="AJ160" s="584"/>
      <c r="AK160" s="584"/>
      <c r="AL160" s="584"/>
      <c r="AM160" s="584"/>
      <c r="AN160" s="584"/>
      <c r="AO160" s="584"/>
      <c r="AP160" s="584"/>
      <c r="AQ160" s="584"/>
      <c r="AR160" s="584"/>
      <c r="AS160" s="584"/>
      <c r="AT160" s="584"/>
      <c r="AU160" s="584"/>
      <c r="AV160" s="584"/>
      <c r="AW160" s="584"/>
      <c r="AX160" s="584"/>
      <c r="AY160" s="584"/>
      <c r="AZ160" s="584"/>
      <c r="BA160" s="584"/>
      <c r="BB160" s="584"/>
      <c r="BC160" s="584"/>
      <c r="BD160" s="584"/>
      <c r="BE160" s="584"/>
      <c r="BF160" s="584"/>
      <c r="BG160" s="584"/>
      <c r="BH160" s="584"/>
      <c r="BI160" s="584"/>
      <c r="BJ160" s="584"/>
      <c r="BK160" s="584"/>
      <c r="BL160" s="584"/>
      <c r="BM160" s="584"/>
      <c r="BN160" s="584"/>
      <c r="BO160" s="584"/>
      <c r="BP160" s="584"/>
      <c r="BQ160" s="584"/>
      <c r="BR160" s="584"/>
      <c r="BS160" s="584"/>
      <c r="BT160" s="584"/>
      <c r="BU160" s="584"/>
      <c r="BV160" s="584"/>
      <c r="BW160" s="584"/>
      <c r="BX160" s="584"/>
      <c r="BY160" s="584"/>
      <c r="BZ160" s="584"/>
      <c r="CA160" s="584"/>
      <c r="CB160" s="584"/>
      <c r="CC160" s="584"/>
      <c r="CD160" s="584"/>
      <c r="CE160" s="584"/>
      <c r="CF160" s="584"/>
      <c r="CG160" s="584"/>
      <c r="CH160" s="584"/>
      <c r="CI160" s="584"/>
      <c r="CJ160" s="584"/>
      <c r="CK160" s="584"/>
      <c r="CL160" s="584"/>
      <c r="CM160" s="584"/>
      <c r="CN160" s="584"/>
      <c r="CO160" s="584"/>
      <c r="CP160" s="584"/>
      <c r="CQ160" s="584"/>
      <c r="CR160" s="584"/>
      <c r="CS160" s="584"/>
      <c r="CT160" s="584"/>
      <c r="CU160" s="584"/>
      <c r="CV160" s="584"/>
      <c r="CW160" s="584"/>
      <c r="CX160" s="584"/>
      <c r="CY160" s="584"/>
      <c r="CZ160" s="584"/>
      <c r="DA160" s="584"/>
      <c r="DB160" s="584"/>
      <c r="DC160" s="584"/>
      <c r="DD160" s="584"/>
      <c r="DE160" s="584"/>
      <c r="DF160" s="584"/>
      <c r="DG160" s="584"/>
      <c r="DH160" s="584"/>
      <c r="DI160" s="584"/>
      <c r="DJ160" s="584"/>
      <c r="DK160" s="584"/>
      <c r="DL160" s="584"/>
      <c r="DM160" s="584"/>
      <c r="DN160" s="584"/>
      <c r="DO160" s="584"/>
      <c r="DP160" s="584"/>
      <c r="DQ160" s="584"/>
      <c r="DR160" s="584"/>
      <c r="DS160" s="584"/>
      <c r="DT160" s="584"/>
      <c r="DU160" s="584"/>
      <c r="DV160" s="584"/>
      <c r="DW160" s="584"/>
    </row>
    <row r="161" spans="2:127" x14ac:dyDescent="0.2">
      <c r="B161" s="646" t="s">
        <v>104</v>
      </c>
      <c r="C161" s="584"/>
      <c r="D161" s="584"/>
      <c r="E161" s="584"/>
      <c r="F161" s="584"/>
      <c r="G161" s="584"/>
      <c r="H161" s="584"/>
      <c r="I161" s="584"/>
      <c r="J161" s="584"/>
      <c r="K161" s="584"/>
      <c r="L161" s="584"/>
      <c r="M161" s="584"/>
      <c r="N161" s="584"/>
      <c r="O161" s="584"/>
      <c r="P161" s="584"/>
      <c r="Q161" s="584"/>
      <c r="R161" s="584"/>
      <c r="S161" s="584"/>
      <c r="T161" s="584"/>
      <c r="U161" s="584"/>
      <c r="V161" s="584"/>
      <c r="W161" s="584"/>
      <c r="X161" s="584"/>
      <c r="Y161" s="584"/>
      <c r="Z161" s="584"/>
      <c r="AA161" s="584"/>
      <c r="AB161" s="584"/>
      <c r="AC161" s="584"/>
      <c r="AD161" s="584"/>
      <c r="AE161" s="584"/>
      <c r="AF161" s="584"/>
      <c r="AG161" s="584"/>
      <c r="AH161" s="584"/>
      <c r="AI161" s="584"/>
      <c r="AJ161" s="584"/>
      <c r="AK161" s="584"/>
      <c r="AL161" s="584"/>
      <c r="AM161" s="584"/>
      <c r="AN161" s="584"/>
      <c r="AO161" s="584"/>
      <c r="AP161" s="584"/>
      <c r="AQ161" s="584"/>
      <c r="AR161" s="584"/>
      <c r="AS161" s="584"/>
      <c r="AT161" s="584"/>
      <c r="AU161" s="584"/>
      <c r="AV161" s="584"/>
      <c r="AW161" s="584"/>
      <c r="AX161" s="584"/>
      <c r="AY161" s="584"/>
      <c r="AZ161" s="584"/>
      <c r="BA161" s="584"/>
      <c r="BB161" s="584"/>
      <c r="BC161" s="584"/>
      <c r="BD161" s="584"/>
      <c r="BE161" s="584"/>
      <c r="BF161" s="584"/>
      <c r="BG161" s="584"/>
      <c r="BH161" s="584"/>
      <c r="BI161" s="584"/>
      <c r="BJ161" s="584"/>
      <c r="BK161" s="584"/>
      <c r="BL161" s="584"/>
      <c r="BM161" s="584"/>
      <c r="BN161" s="584"/>
      <c r="BO161" s="584"/>
      <c r="BP161" s="584"/>
      <c r="BQ161" s="584"/>
      <c r="BR161" s="584"/>
      <c r="BS161" s="584"/>
      <c r="BT161" s="584"/>
      <c r="BU161" s="584"/>
      <c r="BV161" s="584"/>
      <c r="BW161" s="584"/>
      <c r="BX161" s="584"/>
      <c r="BY161" s="584"/>
      <c r="BZ161" s="584"/>
      <c r="CA161" s="584"/>
      <c r="CB161" s="584"/>
      <c r="CC161" s="584"/>
      <c r="CD161" s="584"/>
      <c r="CE161" s="584"/>
      <c r="CF161" s="584"/>
      <c r="CG161" s="584"/>
      <c r="CH161" s="584"/>
      <c r="CI161" s="584"/>
      <c r="CJ161" s="584"/>
      <c r="CK161" s="584"/>
      <c r="CL161" s="584"/>
      <c r="CM161" s="584"/>
      <c r="CN161" s="584"/>
      <c r="CO161" s="584"/>
      <c r="CP161" s="584"/>
      <c r="CQ161" s="584"/>
      <c r="CR161" s="584"/>
      <c r="CS161" s="584"/>
      <c r="CT161" s="584"/>
      <c r="CU161" s="584"/>
      <c r="CV161" s="584"/>
      <c r="CW161" s="584"/>
      <c r="CX161" s="584"/>
      <c r="CY161" s="584"/>
      <c r="CZ161" s="584"/>
      <c r="DA161" s="584"/>
      <c r="DB161" s="584"/>
      <c r="DC161" s="584"/>
      <c r="DD161" s="584"/>
      <c r="DE161" s="584"/>
      <c r="DF161" s="584"/>
      <c r="DG161" s="584"/>
      <c r="DH161" s="584"/>
      <c r="DI161" s="584"/>
      <c r="DJ161" s="584"/>
      <c r="DK161" s="584"/>
      <c r="DL161" s="584"/>
      <c r="DM161" s="584"/>
      <c r="DN161" s="584"/>
      <c r="DO161" s="584"/>
      <c r="DP161" s="584"/>
      <c r="DQ161" s="584"/>
      <c r="DR161" s="584"/>
      <c r="DS161" s="584"/>
      <c r="DT161" s="584"/>
      <c r="DU161" s="584"/>
      <c r="DV161" s="584"/>
      <c r="DW161" s="584"/>
    </row>
    <row r="162" spans="2:127" x14ac:dyDescent="0.2">
      <c r="B162" s="646" t="s">
        <v>105</v>
      </c>
      <c r="C162" s="584" t="s">
        <v>571</v>
      </c>
      <c r="D162" s="584"/>
      <c r="E162" s="584"/>
      <c r="F162" s="584"/>
      <c r="G162" s="584"/>
      <c r="H162" s="584"/>
      <c r="I162" s="584"/>
      <c r="J162" s="584"/>
      <c r="K162" s="584"/>
      <c r="L162" s="584"/>
      <c r="M162" s="584"/>
      <c r="N162" s="584"/>
      <c r="O162" s="584"/>
      <c r="P162" s="584"/>
      <c r="Q162" s="584"/>
      <c r="R162" s="584"/>
      <c r="S162" s="584"/>
      <c r="T162" s="584"/>
      <c r="U162" s="584"/>
      <c r="V162" s="584"/>
      <c r="W162" s="584"/>
      <c r="X162" s="584"/>
      <c r="Y162" s="584"/>
      <c r="Z162" s="584"/>
      <c r="AA162" s="584"/>
      <c r="AB162" s="584"/>
      <c r="AC162" s="584"/>
      <c r="AD162" s="584"/>
      <c r="AE162" s="584"/>
      <c r="AF162" s="584"/>
      <c r="AG162" s="584"/>
      <c r="AH162" s="584"/>
      <c r="AI162" s="584"/>
      <c r="AJ162" s="584"/>
      <c r="AK162" s="584"/>
      <c r="AL162" s="584"/>
      <c r="AM162" s="584"/>
      <c r="AN162" s="584"/>
      <c r="AO162" s="584"/>
      <c r="AP162" s="584"/>
      <c r="AQ162" s="584"/>
      <c r="AR162" s="584"/>
      <c r="AS162" s="584"/>
      <c r="AT162" s="584"/>
      <c r="AU162" s="584"/>
      <c r="AV162" s="584"/>
      <c r="AW162" s="584"/>
      <c r="AX162" s="584"/>
      <c r="AY162" s="584"/>
      <c r="AZ162" s="584"/>
      <c r="BA162" s="584"/>
      <c r="BB162" s="584"/>
      <c r="BC162" s="584"/>
      <c r="BD162" s="584"/>
      <c r="BE162" s="584"/>
      <c r="BF162" s="584"/>
      <c r="BG162" s="584"/>
      <c r="BH162" s="584"/>
      <c r="BI162" s="584"/>
      <c r="BJ162" s="584"/>
      <c r="BK162" s="584"/>
      <c r="BL162" s="584"/>
      <c r="BM162" s="584"/>
      <c r="BN162" s="584"/>
      <c r="BO162" s="584"/>
      <c r="BP162" s="584"/>
      <c r="BQ162" s="584"/>
      <c r="BR162" s="584"/>
      <c r="BS162" s="584"/>
      <c r="BT162" s="584"/>
      <c r="BU162" s="584"/>
      <c r="BV162" s="584"/>
      <c r="BW162" s="584"/>
      <c r="BX162" s="584"/>
      <c r="BY162" s="584"/>
      <c r="BZ162" s="584"/>
      <c r="CA162" s="584"/>
      <c r="CB162" s="584"/>
      <c r="CC162" s="584"/>
      <c r="CD162" s="584"/>
      <c r="CE162" s="584"/>
      <c r="CF162" s="584"/>
      <c r="CG162" s="584"/>
      <c r="CH162" s="584"/>
      <c r="CI162" s="584"/>
      <c r="CJ162" s="584"/>
      <c r="CK162" s="584"/>
      <c r="CL162" s="584"/>
      <c r="CM162" s="584"/>
      <c r="CN162" s="584"/>
      <c r="CO162" s="584"/>
      <c r="CP162" s="584"/>
      <c r="CQ162" s="584"/>
      <c r="CR162" s="584"/>
      <c r="CS162" s="584"/>
      <c r="CT162" s="584"/>
      <c r="CU162" s="584"/>
      <c r="CV162" s="584"/>
      <c r="CW162" s="584"/>
      <c r="CX162" s="584"/>
      <c r="CY162" s="584"/>
      <c r="CZ162" s="584"/>
      <c r="DA162" s="584"/>
      <c r="DB162" s="584"/>
      <c r="DC162" s="584"/>
      <c r="DD162" s="584"/>
      <c r="DE162" s="584"/>
      <c r="DF162" s="584"/>
      <c r="DG162" s="584"/>
      <c r="DH162" s="584"/>
      <c r="DI162" s="584"/>
      <c r="DJ162" s="584"/>
      <c r="DK162" s="584"/>
      <c r="DL162" s="584"/>
      <c r="DM162" s="584"/>
      <c r="DN162" s="584"/>
      <c r="DO162" s="584"/>
      <c r="DP162" s="584"/>
      <c r="DQ162" s="584"/>
      <c r="DR162" s="584"/>
      <c r="DS162" s="584"/>
      <c r="DT162" s="584"/>
      <c r="DU162" s="584"/>
      <c r="DV162" s="584"/>
      <c r="DW162" s="584"/>
    </row>
    <row r="163" spans="2:127" x14ac:dyDescent="0.2">
      <c r="B163" s="646" t="s">
        <v>106</v>
      </c>
      <c r="C163" s="584" t="s">
        <v>572</v>
      </c>
      <c r="D163" s="584"/>
      <c r="E163" s="584"/>
      <c r="F163" s="584"/>
      <c r="G163" s="584"/>
      <c r="H163" s="584"/>
      <c r="I163" s="584"/>
      <c r="J163" s="584"/>
      <c r="K163" s="584"/>
      <c r="L163" s="584"/>
      <c r="M163" s="584"/>
      <c r="N163" s="584"/>
      <c r="O163" s="584"/>
      <c r="P163" s="584"/>
      <c r="Q163" s="584"/>
      <c r="R163" s="584"/>
      <c r="S163" s="584"/>
      <c r="T163" s="584"/>
      <c r="U163" s="584"/>
      <c r="V163" s="584"/>
      <c r="W163" s="584"/>
      <c r="X163" s="584"/>
      <c r="Y163" s="584"/>
      <c r="Z163" s="584"/>
      <c r="AA163" s="584"/>
      <c r="AB163" s="584"/>
      <c r="AC163" s="584"/>
      <c r="AD163" s="584"/>
      <c r="AE163" s="584"/>
      <c r="AF163" s="584"/>
      <c r="AG163" s="584"/>
      <c r="AH163" s="584"/>
      <c r="AI163" s="584"/>
      <c r="AJ163" s="584"/>
      <c r="AK163" s="584"/>
      <c r="AL163" s="584"/>
      <c r="AM163" s="584"/>
      <c r="AN163" s="584"/>
      <c r="AO163" s="584"/>
      <c r="AP163" s="584"/>
      <c r="AQ163" s="584"/>
      <c r="AR163" s="584"/>
      <c r="AS163" s="584"/>
      <c r="AT163" s="584"/>
      <c r="AU163" s="584"/>
      <c r="AV163" s="584"/>
      <c r="AW163" s="584"/>
      <c r="AX163" s="584"/>
      <c r="AY163" s="584"/>
      <c r="AZ163" s="584"/>
      <c r="BA163" s="584"/>
      <c r="BB163" s="584"/>
      <c r="BC163" s="584"/>
      <c r="BD163" s="584"/>
      <c r="BE163" s="584"/>
      <c r="BF163" s="584"/>
      <c r="BG163" s="584"/>
      <c r="BH163" s="584"/>
      <c r="BI163" s="584"/>
      <c r="BJ163" s="584"/>
      <c r="BK163" s="584"/>
      <c r="BL163" s="584"/>
      <c r="BM163" s="584"/>
      <c r="BN163" s="584"/>
      <c r="BO163" s="584"/>
      <c r="BP163" s="584"/>
      <c r="BQ163" s="584"/>
      <c r="BR163" s="584"/>
      <c r="BS163" s="584"/>
      <c r="BT163" s="584"/>
      <c r="BU163" s="584"/>
      <c r="BV163" s="584"/>
      <c r="BW163" s="584"/>
      <c r="BX163" s="584"/>
      <c r="BY163" s="584"/>
      <c r="BZ163" s="584"/>
      <c r="CA163" s="584"/>
      <c r="CB163" s="584"/>
      <c r="CC163" s="584"/>
      <c r="CD163" s="584"/>
      <c r="CE163" s="584"/>
      <c r="CF163" s="584"/>
      <c r="CG163" s="584"/>
      <c r="CH163" s="584"/>
      <c r="CI163" s="584"/>
      <c r="CJ163" s="584"/>
      <c r="CK163" s="584"/>
      <c r="CL163" s="584"/>
      <c r="CM163" s="584"/>
      <c r="CN163" s="584"/>
      <c r="CO163" s="584"/>
      <c r="CP163" s="584"/>
      <c r="CQ163" s="584"/>
      <c r="CR163" s="584"/>
      <c r="CS163" s="584"/>
      <c r="CT163" s="584"/>
      <c r="CU163" s="584"/>
      <c r="CV163" s="584"/>
      <c r="CW163" s="584"/>
      <c r="CX163" s="584"/>
      <c r="CY163" s="584"/>
      <c r="CZ163" s="584"/>
      <c r="DA163" s="584"/>
      <c r="DB163" s="584"/>
      <c r="DC163" s="584"/>
      <c r="DD163" s="584"/>
      <c r="DE163" s="584"/>
      <c r="DF163" s="584"/>
      <c r="DG163" s="584"/>
      <c r="DH163" s="584"/>
      <c r="DI163" s="584"/>
      <c r="DJ163" s="584"/>
      <c r="DK163" s="584"/>
      <c r="DL163" s="584"/>
      <c r="DM163" s="584"/>
      <c r="DN163" s="584"/>
      <c r="DO163" s="584"/>
      <c r="DP163" s="584"/>
      <c r="DQ163" s="584"/>
      <c r="DR163" s="584"/>
      <c r="DS163" s="584"/>
      <c r="DT163" s="584"/>
      <c r="DU163" s="584"/>
      <c r="DV163" s="584"/>
      <c r="DW163" s="584"/>
    </row>
    <row r="164" spans="2:127" x14ac:dyDescent="0.2">
      <c r="B164" s="646"/>
      <c r="C164" s="584"/>
      <c r="D164" s="584"/>
      <c r="E164" s="584"/>
      <c r="F164" s="584"/>
      <c r="G164" s="584"/>
      <c r="H164" s="584"/>
      <c r="I164" s="584"/>
      <c r="J164" s="584"/>
      <c r="K164" s="584"/>
      <c r="L164" s="584"/>
      <c r="M164" s="584"/>
      <c r="N164" s="584"/>
      <c r="O164" s="584"/>
      <c r="P164" s="584"/>
      <c r="Q164" s="584"/>
      <c r="R164" s="584"/>
      <c r="S164" s="584"/>
      <c r="T164" s="584"/>
      <c r="U164" s="584"/>
      <c r="V164" s="584"/>
      <c r="W164" s="584"/>
      <c r="X164" s="584"/>
      <c r="Y164" s="584"/>
      <c r="Z164" s="584"/>
      <c r="AA164" s="584"/>
      <c r="AB164" s="584"/>
      <c r="AC164" s="584"/>
      <c r="AD164" s="584"/>
      <c r="AE164" s="584"/>
      <c r="AF164" s="584"/>
      <c r="AG164" s="584"/>
      <c r="AH164" s="584"/>
      <c r="AI164" s="584"/>
      <c r="AJ164" s="584"/>
      <c r="AK164" s="584"/>
      <c r="AL164" s="584"/>
      <c r="AM164" s="584"/>
      <c r="AN164" s="584"/>
      <c r="AO164" s="584"/>
      <c r="AP164" s="584"/>
      <c r="AQ164" s="584"/>
      <c r="AR164" s="584"/>
      <c r="AS164" s="584"/>
      <c r="AT164" s="584"/>
      <c r="AU164" s="584"/>
      <c r="AV164" s="584"/>
      <c r="AW164" s="584"/>
      <c r="AX164" s="584"/>
      <c r="AY164" s="584"/>
      <c r="AZ164" s="584"/>
      <c r="BA164" s="584"/>
      <c r="BB164" s="584"/>
      <c r="BC164" s="584"/>
      <c r="BD164" s="584"/>
      <c r="BE164" s="584"/>
      <c r="BF164" s="584"/>
      <c r="BG164" s="584"/>
      <c r="BH164" s="584"/>
      <c r="BI164" s="584"/>
      <c r="BJ164" s="584"/>
      <c r="BK164" s="584"/>
      <c r="BL164" s="584"/>
      <c r="BM164" s="584"/>
      <c r="BN164" s="584"/>
      <c r="BO164" s="584"/>
      <c r="BP164" s="584"/>
      <c r="BQ164" s="584"/>
      <c r="BR164" s="584"/>
      <c r="BS164" s="584"/>
      <c r="BT164" s="584"/>
      <c r="BU164" s="584"/>
      <c r="BV164" s="584"/>
      <c r="BW164" s="584"/>
      <c r="BX164" s="584"/>
      <c r="BY164" s="584"/>
      <c r="BZ164" s="584"/>
      <c r="CA164" s="584"/>
      <c r="CB164" s="584"/>
      <c r="CC164" s="584"/>
      <c r="CD164" s="584"/>
      <c r="CE164" s="584"/>
      <c r="CF164" s="584"/>
      <c r="CG164" s="584"/>
      <c r="CH164" s="584"/>
      <c r="CI164" s="584"/>
      <c r="CJ164" s="584"/>
      <c r="CK164" s="584"/>
      <c r="CL164" s="584"/>
      <c r="CM164" s="584"/>
      <c r="CN164" s="584"/>
      <c r="CO164" s="584"/>
      <c r="CP164" s="584"/>
      <c r="CQ164" s="584"/>
      <c r="CR164" s="584"/>
      <c r="CS164" s="584"/>
      <c r="CT164" s="584"/>
      <c r="CU164" s="584"/>
      <c r="CV164" s="584"/>
      <c r="CW164" s="584"/>
      <c r="CX164" s="584"/>
      <c r="CY164" s="584"/>
      <c r="CZ164" s="584"/>
      <c r="DA164" s="584"/>
      <c r="DB164" s="584"/>
      <c r="DC164" s="584"/>
      <c r="DD164" s="584"/>
      <c r="DE164" s="584"/>
      <c r="DF164" s="584"/>
      <c r="DG164" s="584"/>
      <c r="DH164" s="584"/>
      <c r="DI164" s="584"/>
      <c r="DJ164" s="584"/>
      <c r="DK164" s="584"/>
      <c r="DL164" s="584"/>
      <c r="DM164" s="584"/>
      <c r="DN164" s="584"/>
      <c r="DO164" s="584"/>
      <c r="DP164" s="584"/>
      <c r="DQ164" s="584"/>
      <c r="DR164" s="584"/>
      <c r="DS164" s="584"/>
      <c r="DT164" s="584"/>
      <c r="DU164" s="584"/>
      <c r="DV164" s="584"/>
      <c r="DW164" s="584"/>
    </row>
    <row r="165" spans="2:127" x14ac:dyDescent="0.2">
      <c r="B165" s="646"/>
      <c r="C165" s="584"/>
      <c r="D165" s="584"/>
      <c r="E165" s="584"/>
      <c r="F165" s="584"/>
      <c r="G165" s="584"/>
      <c r="H165" s="584"/>
      <c r="I165" s="584"/>
      <c r="J165" s="584"/>
      <c r="K165" s="584"/>
      <c r="L165" s="584"/>
      <c r="M165" s="584"/>
      <c r="N165" s="584"/>
      <c r="O165" s="584"/>
      <c r="P165" s="584"/>
      <c r="Q165" s="584"/>
      <c r="R165" s="584"/>
      <c r="S165" s="584"/>
      <c r="T165" s="584"/>
      <c r="U165" s="584"/>
      <c r="V165" s="584"/>
      <c r="W165" s="584"/>
      <c r="X165" s="584"/>
      <c r="Y165" s="584"/>
      <c r="Z165" s="584"/>
      <c r="AA165" s="584"/>
      <c r="AB165" s="584"/>
      <c r="AC165" s="584"/>
      <c r="AD165" s="584"/>
      <c r="AE165" s="584"/>
      <c r="AF165" s="584"/>
      <c r="AG165" s="584"/>
      <c r="AH165" s="584"/>
      <c r="AI165" s="584"/>
      <c r="AJ165" s="584"/>
      <c r="AK165" s="584"/>
      <c r="AL165" s="584"/>
      <c r="AM165" s="584"/>
      <c r="AN165" s="584"/>
      <c r="AO165" s="584"/>
      <c r="AP165" s="584"/>
      <c r="AQ165" s="584"/>
      <c r="AR165" s="584"/>
      <c r="AS165" s="584"/>
      <c r="AT165" s="584"/>
      <c r="AU165" s="584"/>
      <c r="AV165" s="584"/>
      <c r="AW165" s="584"/>
      <c r="AX165" s="584"/>
      <c r="AY165" s="584"/>
      <c r="AZ165" s="584"/>
      <c r="BA165" s="584"/>
      <c r="BB165" s="584"/>
      <c r="BC165" s="584"/>
      <c r="BD165" s="584"/>
      <c r="BE165" s="584"/>
      <c r="BF165" s="584"/>
      <c r="BG165" s="584"/>
      <c r="BH165" s="584"/>
      <c r="BI165" s="584"/>
      <c r="BJ165" s="584"/>
      <c r="BK165" s="584"/>
      <c r="BL165" s="584"/>
      <c r="BM165" s="584"/>
      <c r="BN165" s="584"/>
      <c r="BO165" s="584"/>
      <c r="BP165" s="584"/>
      <c r="BQ165" s="584"/>
      <c r="BR165" s="584"/>
      <c r="BS165" s="584"/>
      <c r="BT165" s="584"/>
      <c r="BU165" s="584"/>
      <c r="BV165" s="584"/>
      <c r="BW165" s="584"/>
      <c r="BX165" s="584"/>
      <c r="BY165" s="584"/>
      <c r="BZ165" s="584"/>
      <c r="CA165" s="584"/>
      <c r="CB165" s="584"/>
      <c r="CC165" s="584"/>
      <c r="CD165" s="584"/>
      <c r="CE165" s="584"/>
      <c r="CF165" s="584"/>
      <c r="CG165" s="584"/>
      <c r="CH165" s="584"/>
      <c r="CI165" s="584"/>
      <c r="CJ165" s="584"/>
      <c r="CK165" s="584"/>
      <c r="CL165" s="584"/>
      <c r="CM165" s="584"/>
      <c r="CN165" s="584"/>
      <c r="CO165" s="584"/>
      <c r="CP165" s="584"/>
      <c r="CQ165" s="584"/>
      <c r="CR165" s="584"/>
      <c r="CS165" s="584"/>
      <c r="CT165" s="584"/>
      <c r="CU165" s="584"/>
      <c r="CV165" s="584"/>
      <c r="CW165" s="584"/>
      <c r="CX165" s="584"/>
      <c r="CY165" s="584"/>
      <c r="CZ165" s="584"/>
      <c r="DA165" s="584"/>
      <c r="DB165" s="584"/>
      <c r="DC165" s="584"/>
      <c r="DD165" s="584"/>
      <c r="DE165" s="584"/>
      <c r="DF165" s="584"/>
      <c r="DG165" s="584"/>
      <c r="DH165" s="584"/>
      <c r="DI165" s="584"/>
      <c r="DJ165" s="584"/>
      <c r="DK165" s="584"/>
      <c r="DL165" s="584"/>
      <c r="DM165" s="584"/>
      <c r="DN165" s="584"/>
      <c r="DO165" s="584"/>
      <c r="DP165" s="584"/>
      <c r="DQ165" s="584"/>
      <c r="DR165" s="584"/>
      <c r="DS165" s="584"/>
      <c r="DT165" s="584"/>
      <c r="DU165" s="584"/>
      <c r="DV165" s="584"/>
      <c r="DW165" s="584"/>
    </row>
    <row r="166" spans="2:127" x14ac:dyDescent="0.2">
      <c r="B166" s="646"/>
      <c r="C166" s="584" t="s">
        <v>573</v>
      </c>
      <c r="D166" s="584"/>
      <c r="E166" s="584"/>
      <c r="F166" s="584"/>
      <c r="G166" s="584"/>
      <c r="H166" s="584"/>
      <c r="I166" s="584"/>
      <c r="J166" s="584"/>
      <c r="K166" s="584"/>
      <c r="L166" s="584"/>
      <c r="M166" s="584"/>
      <c r="N166" s="584"/>
      <c r="O166" s="584"/>
      <c r="P166" s="584"/>
      <c r="Q166" s="584"/>
      <c r="R166" s="584"/>
      <c r="S166" s="584"/>
      <c r="T166" s="584"/>
      <c r="U166" s="584"/>
      <c r="V166" s="584"/>
      <c r="W166" s="584"/>
      <c r="X166" s="584"/>
      <c r="Y166" s="584"/>
      <c r="Z166" s="584"/>
      <c r="AA166" s="584"/>
      <c r="AB166" s="584"/>
      <c r="AC166" s="584"/>
      <c r="AD166" s="584"/>
      <c r="AE166" s="584"/>
      <c r="AF166" s="584"/>
      <c r="AG166" s="584"/>
      <c r="AH166" s="584"/>
      <c r="AI166" s="584"/>
      <c r="AJ166" s="584"/>
      <c r="AK166" s="584"/>
      <c r="AL166" s="584"/>
      <c r="AM166" s="584"/>
      <c r="AN166" s="584"/>
      <c r="AO166" s="584"/>
      <c r="AP166" s="584"/>
      <c r="AQ166" s="584"/>
      <c r="AR166" s="584"/>
      <c r="AS166" s="584"/>
      <c r="AT166" s="584"/>
      <c r="AU166" s="584"/>
      <c r="AV166" s="584"/>
      <c r="AW166" s="584"/>
      <c r="AX166" s="584"/>
      <c r="AY166" s="584"/>
      <c r="AZ166" s="584"/>
      <c r="BA166" s="584"/>
      <c r="BB166" s="584"/>
      <c r="BC166" s="584"/>
      <c r="BD166" s="584"/>
      <c r="BE166" s="584"/>
      <c r="BF166" s="584"/>
      <c r="BG166" s="584"/>
      <c r="BH166" s="584"/>
      <c r="BI166" s="584"/>
      <c r="BJ166" s="584"/>
      <c r="BK166" s="584"/>
      <c r="BL166" s="584"/>
      <c r="BM166" s="584"/>
      <c r="BN166" s="584"/>
      <c r="BO166" s="584"/>
      <c r="BP166" s="584"/>
      <c r="BQ166" s="584"/>
      <c r="BR166" s="584"/>
      <c r="BS166" s="584"/>
      <c r="BT166" s="584"/>
      <c r="BU166" s="584"/>
      <c r="BV166" s="584"/>
      <c r="BW166" s="584"/>
      <c r="BX166" s="584"/>
      <c r="BY166" s="584"/>
      <c r="BZ166" s="584"/>
      <c r="CA166" s="584"/>
      <c r="CB166" s="584"/>
      <c r="CC166" s="584"/>
      <c r="CD166" s="584"/>
      <c r="CE166" s="584"/>
      <c r="CF166" s="584"/>
      <c r="CG166" s="584"/>
      <c r="CH166" s="584"/>
      <c r="CI166" s="584"/>
      <c r="CJ166" s="584"/>
      <c r="CK166" s="584"/>
      <c r="CL166" s="584"/>
      <c r="CM166" s="584"/>
      <c r="CN166" s="584"/>
      <c r="CO166" s="584"/>
      <c r="CP166" s="584"/>
      <c r="CQ166" s="584"/>
      <c r="CR166" s="584"/>
      <c r="CS166" s="584"/>
      <c r="CT166" s="584"/>
      <c r="CU166" s="584"/>
      <c r="CV166" s="584"/>
      <c r="CW166" s="584"/>
      <c r="CX166" s="584"/>
      <c r="CY166" s="584"/>
      <c r="CZ166" s="584"/>
      <c r="DA166" s="584"/>
      <c r="DB166" s="584"/>
      <c r="DC166" s="584"/>
      <c r="DD166" s="584"/>
      <c r="DE166" s="584"/>
      <c r="DF166" s="584"/>
      <c r="DG166" s="584"/>
      <c r="DH166" s="584"/>
      <c r="DI166" s="584"/>
      <c r="DJ166" s="584"/>
      <c r="DK166" s="584"/>
      <c r="DL166" s="584"/>
      <c r="DM166" s="584"/>
      <c r="DN166" s="584"/>
      <c r="DO166" s="584"/>
      <c r="DP166" s="584"/>
      <c r="DQ166" s="584"/>
      <c r="DR166" s="584"/>
      <c r="DS166" s="584"/>
      <c r="DT166" s="584"/>
      <c r="DU166" s="584"/>
      <c r="DV166" s="584"/>
      <c r="DW166" s="584"/>
    </row>
    <row r="167" spans="2:127" x14ac:dyDescent="0.2">
      <c r="B167" s="646"/>
      <c r="C167" s="584" t="s">
        <v>574</v>
      </c>
      <c r="D167" s="584"/>
      <c r="E167" s="584"/>
      <c r="F167" s="584"/>
      <c r="G167" s="584"/>
      <c r="H167" s="584"/>
      <c r="I167" s="584"/>
      <c r="J167" s="584"/>
      <c r="K167" s="584"/>
      <c r="L167" s="584"/>
      <c r="M167" s="584"/>
      <c r="N167" s="584"/>
      <c r="O167" s="584"/>
      <c r="P167" s="584"/>
      <c r="Q167" s="584"/>
      <c r="R167" s="584"/>
      <c r="S167" s="584"/>
      <c r="T167" s="584"/>
      <c r="U167" s="584"/>
      <c r="V167" s="584"/>
      <c r="W167" s="584"/>
      <c r="X167" s="584"/>
      <c r="Y167" s="584"/>
      <c r="Z167" s="584"/>
      <c r="AA167" s="584"/>
      <c r="AB167" s="584"/>
      <c r="AC167" s="584"/>
      <c r="AD167" s="584"/>
      <c r="AE167" s="584"/>
      <c r="AF167" s="584"/>
      <c r="AG167" s="584"/>
      <c r="AH167" s="584"/>
      <c r="AI167" s="584"/>
      <c r="AJ167" s="584"/>
      <c r="AK167" s="584"/>
      <c r="AL167" s="584"/>
      <c r="AM167" s="584"/>
      <c r="AN167" s="584"/>
      <c r="AO167" s="584"/>
      <c r="AP167" s="584"/>
      <c r="AQ167" s="584"/>
      <c r="AR167" s="584"/>
      <c r="AS167" s="584"/>
      <c r="AT167" s="584"/>
      <c r="AU167" s="584"/>
      <c r="AV167" s="584"/>
      <c r="AW167" s="584"/>
      <c r="AX167" s="584"/>
      <c r="AY167" s="584"/>
      <c r="AZ167" s="584"/>
      <c r="BA167" s="584"/>
      <c r="BB167" s="584"/>
      <c r="BC167" s="584"/>
      <c r="BD167" s="584"/>
      <c r="BE167" s="584"/>
      <c r="BF167" s="584"/>
      <c r="BG167" s="584"/>
      <c r="BH167" s="584"/>
      <c r="BI167" s="584"/>
      <c r="BJ167" s="584"/>
      <c r="BK167" s="584"/>
      <c r="BL167" s="584"/>
      <c r="BM167" s="584"/>
      <c r="BN167" s="584"/>
      <c r="BO167" s="584"/>
      <c r="BP167" s="584"/>
      <c r="BQ167" s="584"/>
      <c r="BR167" s="584"/>
      <c r="BS167" s="584"/>
      <c r="BT167" s="584"/>
      <c r="BU167" s="584"/>
      <c r="BV167" s="584"/>
      <c r="BW167" s="584"/>
      <c r="BX167" s="584"/>
      <c r="BY167" s="584"/>
      <c r="BZ167" s="584"/>
      <c r="CA167" s="584"/>
      <c r="CB167" s="584"/>
      <c r="CC167" s="584"/>
      <c r="CD167" s="584"/>
      <c r="CE167" s="584"/>
      <c r="CF167" s="584"/>
      <c r="CG167" s="584"/>
      <c r="CH167" s="584"/>
      <c r="CI167" s="584"/>
      <c r="CJ167" s="584"/>
      <c r="CK167" s="584"/>
      <c r="CL167" s="584"/>
      <c r="CM167" s="584"/>
      <c r="CN167" s="584"/>
      <c r="CO167" s="584"/>
      <c r="CP167" s="584"/>
      <c r="CQ167" s="584"/>
      <c r="CR167" s="584"/>
      <c r="CS167" s="584"/>
      <c r="CT167" s="584"/>
      <c r="CU167" s="584"/>
      <c r="CV167" s="584"/>
      <c r="CW167" s="584"/>
      <c r="CX167" s="584"/>
      <c r="CY167" s="584"/>
      <c r="CZ167" s="584"/>
      <c r="DA167" s="584"/>
      <c r="DB167" s="584"/>
      <c r="DC167" s="584"/>
      <c r="DD167" s="584"/>
      <c r="DE167" s="584"/>
      <c r="DF167" s="584"/>
      <c r="DG167" s="584"/>
      <c r="DH167" s="584"/>
      <c r="DI167" s="584"/>
      <c r="DJ167" s="584"/>
      <c r="DK167" s="584"/>
      <c r="DL167" s="584"/>
      <c r="DM167" s="584"/>
      <c r="DN167" s="584"/>
      <c r="DO167" s="584"/>
      <c r="DP167" s="584"/>
      <c r="DQ167" s="584"/>
      <c r="DR167" s="584"/>
      <c r="DS167" s="584"/>
      <c r="DT167" s="584"/>
      <c r="DU167" s="584"/>
      <c r="DV167" s="584"/>
      <c r="DW167" s="584"/>
    </row>
    <row r="168" spans="2:127" x14ac:dyDescent="0.2">
      <c r="B168" s="646"/>
      <c r="C168" s="584" t="s">
        <v>575</v>
      </c>
      <c r="D168" s="584"/>
      <c r="E168" s="584"/>
      <c r="F168" s="584"/>
      <c r="G168" s="584"/>
      <c r="H168" s="584"/>
      <c r="I168" s="584"/>
      <c r="J168" s="584"/>
      <c r="K168" s="584"/>
      <c r="L168" s="584"/>
      <c r="M168" s="584"/>
      <c r="N168" s="584"/>
      <c r="O168" s="584"/>
      <c r="P168" s="584"/>
      <c r="Q168" s="584"/>
      <c r="R168" s="584"/>
      <c r="S168" s="584"/>
      <c r="T168" s="584"/>
      <c r="U168" s="584"/>
      <c r="V168" s="584"/>
      <c r="W168" s="584"/>
      <c r="X168" s="584"/>
      <c r="Y168" s="584"/>
      <c r="Z168" s="584"/>
      <c r="AA168" s="584"/>
      <c r="AB168" s="584"/>
      <c r="AC168" s="584"/>
      <c r="AD168" s="584"/>
      <c r="AE168" s="584"/>
      <c r="AF168" s="584"/>
      <c r="AG168" s="584"/>
      <c r="AH168" s="584"/>
      <c r="AI168" s="584"/>
      <c r="AJ168" s="584"/>
      <c r="AK168" s="584"/>
      <c r="AL168" s="584"/>
      <c r="AM168" s="584"/>
      <c r="AN168" s="584"/>
      <c r="AO168" s="584"/>
      <c r="AP168" s="584"/>
      <c r="AQ168" s="584"/>
      <c r="AR168" s="584"/>
      <c r="AS168" s="584"/>
      <c r="AT168" s="584"/>
      <c r="AU168" s="584"/>
      <c r="AV168" s="584"/>
      <c r="AW168" s="584"/>
      <c r="AX168" s="584"/>
      <c r="AY168" s="584"/>
      <c r="AZ168" s="584"/>
      <c r="BA168" s="584"/>
      <c r="BB168" s="584"/>
      <c r="BC168" s="584"/>
      <c r="BD168" s="584"/>
      <c r="BE168" s="584"/>
      <c r="BF168" s="584"/>
      <c r="BG168" s="584"/>
      <c r="BH168" s="584"/>
      <c r="BI168" s="584"/>
      <c r="BJ168" s="584"/>
      <c r="BK168" s="584"/>
      <c r="BL168" s="584"/>
      <c r="BM168" s="584"/>
      <c r="BN168" s="584"/>
      <c r="BO168" s="584"/>
      <c r="BP168" s="584"/>
      <c r="BQ168" s="584"/>
      <c r="BR168" s="584"/>
      <c r="BS168" s="584"/>
      <c r="BT168" s="584"/>
      <c r="BU168" s="584"/>
      <c r="BV168" s="584"/>
      <c r="BW168" s="584"/>
      <c r="BX168" s="584"/>
      <c r="BY168" s="584"/>
      <c r="BZ168" s="584"/>
      <c r="CA168" s="584"/>
      <c r="CB168" s="584"/>
      <c r="CC168" s="584"/>
      <c r="CD168" s="584"/>
      <c r="CE168" s="584"/>
      <c r="CF168" s="584"/>
      <c r="CG168" s="584"/>
      <c r="CH168" s="584"/>
      <c r="CI168" s="584"/>
      <c r="CJ168" s="584"/>
      <c r="CK168" s="584"/>
      <c r="CL168" s="584"/>
      <c r="CM168" s="584"/>
      <c r="CN168" s="584"/>
      <c r="CO168" s="584"/>
      <c r="CP168" s="584"/>
      <c r="CQ168" s="584"/>
      <c r="CR168" s="584"/>
      <c r="CS168" s="584"/>
      <c r="CT168" s="584"/>
      <c r="CU168" s="584"/>
      <c r="CV168" s="584"/>
      <c r="CW168" s="584"/>
      <c r="CX168" s="584"/>
      <c r="CY168" s="584"/>
      <c r="CZ168" s="584"/>
      <c r="DA168" s="584"/>
      <c r="DB168" s="584"/>
      <c r="DC168" s="584"/>
      <c r="DD168" s="584"/>
      <c r="DE168" s="584"/>
      <c r="DF168" s="584"/>
      <c r="DG168" s="584"/>
      <c r="DH168" s="584"/>
      <c r="DI168" s="584"/>
      <c r="DJ168" s="584"/>
      <c r="DK168" s="584"/>
      <c r="DL168" s="584"/>
      <c r="DM168" s="584"/>
      <c r="DN168" s="584"/>
      <c r="DO168" s="584"/>
      <c r="DP168" s="584"/>
      <c r="DQ168" s="584"/>
      <c r="DR168" s="584"/>
      <c r="DS168" s="584"/>
      <c r="DT168" s="584"/>
      <c r="DU168" s="584"/>
      <c r="DV168" s="584"/>
      <c r="DW168" s="584"/>
    </row>
    <row r="169" spans="2:127" x14ac:dyDescent="0.2">
      <c r="B169" s="646"/>
      <c r="C169" s="584" t="s">
        <v>576</v>
      </c>
      <c r="D169" s="584"/>
      <c r="E169" s="584"/>
      <c r="F169" s="584"/>
      <c r="G169" s="584"/>
      <c r="H169" s="584"/>
      <c r="I169" s="584"/>
      <c r="J169" s="584"/>
      <c r="K169" s="584"/>
      <c r="L169" s="584"/>
      <c r="M169" s="584"/>
      <c r="N169" s="584"/>
      <c r="O169" s="584"/>
      <c r="P169" s="584"/>
      <c r="Q169" s="584"/>
      <c r="R169" s="584"/>
      <c r="S169" s="584"/>
      <c r="T169" s="584"/>
      <c r="U169" s="584"/>
      <c r="V169" s="584"/>
      <c r="W169" s="584"/>
      <c r="X169" s="584"/>
      <c r="Y169" s="584"/>
      <c r="Z169" s="584"/>
      <c r="AA169" s="584"/>
      <c r="AB169" s="584"/>
      <c r="AC169" s="584"/>
      <c r="AD169" s="584"/>
      <c r="AE169" s="584"/>
      <c r="AF169" s="584"/>
      <c r="AG169" s="584"/>
      <c r="AH169" s="584"/>
      <c r="AI169" s="584"/>
      <c r="AJ169" s="584"/>
      <c r="AK169" s="584"/>
      <c r="AL169" s="584"/>
      <c r="AM169" s="584"/>
      <c r="AN169" s="584"/>
      <c r="AO169" s="584"/>
      <c r="AP169" s="584"/>
      <c r="AQ169" s="584"/>
      <c r="AR169" s="584"/>
      <c r="AS169" s="584"/>
      <c r="AT169" s="584"/>
      <c r="AU169" s="584"/>
      <c r="AV169" s="584"/>
      <c r="AW169" s="584"/>
      <c r="AX169" s="584"/>
      <c r="AY169" s="584"/>
      <c r="AZ169" s="584"/>
      <c r="BA169" s="584"/>
      <c r="BB169" s="584"/>
      <c r="BC169" s="584"/>
      <c r="BD169" s="584"/>
      <c r="BE169" s="584"/>
      <c r="BF169" s="584"/>
      <c r="BG169" s="584"/>
      <c r="BH169" s="584"/>
      <c r="BI169" s="584"/>
      <c r="BJ169" s="584"/>
      <c r="BK169" s="584"/>
      <c r="BL169" s="584"/>
      <c r="BM169" s="584"/>
      <c r="BN169" s="584"/>
      <c r="BO169" s="584"/>
      <c r="BP169" s="584"/>
      <c r="BQ169" s="584"/>
      <c r="BR169" s="584"/>
      <c r="BS169" s="584"/>
      <c r="BT169" s="584"/>
      <c r="BU169" s="584"/>
      <c r="BV169" s="584"/>
      <c r="BW169" s="584"/>
      <c r="BX169" s="584"/>
      <c r="BY169" s="584"/>
      <c r="BZ169" s="584"/>
      <c r="CA169" s="584"/>
      <c r="CB169" s="584"/>
      <c r="CC169" s="584"/>
      <c r="CD169" s="584"/>
      <c r="CE169" s="584"/>
      <c r="CF169" s="584"/>
      <c r="CG169" s="584"/>
      <c r="CH169" s="584"/>
      <c r="CI169" s="584"/>
      <c r="CJ169" s="584"/>
      <c r="CK169" s="584"/>
      <c r="CL169" s="584"/>
      <c r="CM169" s="584"/>
      <c r="CN169" s="584"/>
      <c r="CO169" s="584"/>
      <c r="CP169" s="584"/>
      <c r="CQ169" s="584"/>
      <c r="CR169" s="584"/>
      <c r="CS169" s="584"/>
      <c r="CT169" s="584"/>
      <c r="CU169" s="584"/>
      <c r="CV169" s="584"/>
      <c r="CW169" s="584"/>
      <c r="CX169" s="584"/>
      <c r="CY169" s="584"/>
      <c r="CZ169" s="584"/>
      <c r="DA169" s="584"/>
      <c r="DB169" s="584"/>
      <c r="DC169" s="584"/>
      <c r="DD169" s="584"/>
      <c r="DE169" s="584"/>
      <c r="DF169" s="584"/>
      <c r="DG169" s="584"/>
      <c r="DH169" s="584"/>
      <c r="DI169" s="584"/>
      <c r="DJ169" s="584"/>
      <c r="DK169" s="584"/>
      <c r="DL169" s="584"/>
      <c r="DM169" s="584"/>
      <c r="DN169" s="584"/>
      <c r="DO169" s="584"/>
      <c r="DP169" s="584"/>
      <c r="DQ169" s="584"/>
      <c r="DR169" s="584"/>
      <c r="DS169" s="584"/>
      <c r="DT169" s="584"/>
      <c r="DU169" s="584"/>
      <c r="DV169" s="584"/>
      <c r="DW169" s="584"/>
    </row>
    <row r="170" spans="2:127" x14ac:dyDescent="0.2">
      <c r="B170" s="646"/>
      <c r="C170" s="584" t="s">
        <v>577</v>
      </c>
      <c r="D170" s="584"/>
      <c r="E170" s="584"/>
      <c r="F170" s="584"/>
      <c r="G170" s="584"/>
      <c r="H170" s="584"/>
      <c r="I170" s="584"/>
      <c r="J170" s="584"/>
      <c r="K170" s="584"/>
      <c r="L170" s="584"/>
      <c r="M170" s="584"/>
      <c r="N170" s="584"/>
      <c r="O170" s="584"/>
      <c r="P170" s="584"/>
      <c r="Q170" s="584"/>
      <c r="R170" s="584"/>
      <c r="S170" s="584"/>
      <c r="T170" s="584"/>
      <c r="U170" s="584"/>
      <c r="V170" s="584"/>
      <c r="W170" s="584"/>
      <c r="X170" s="584"/>
      <c r="Y170" s="584"/>
      <c r="Z170" s="584"/>
      <c r="AA170" s="584"/>
      <c r="AB170" s="584"/>
      <c r="AC170" s="584"/>
      <c r="AD170" s="584"/>
      <c r="AE170" s="584"/>
      <c r="AF170" s="584"/>
      <c r="AG170" s="584"/>
      <c r="AH170" s="584"/>
      <c r="AI170" s="584"/>
      <c r="AJ170" s="584"/>
      <c r="AK170" s="584"/>
      <c r="AL170" s="584"/>
      <c r="AM170" s="584"/>
      <c r="AN170" s="584"/>
      <c r="AO170" s="584"/>
      <c r="AP170" s="584"/>
      <c r="AQ170" s="584"/>
      <c r="AR170" s="584"/>
      <c r="AS170" s="584"/>
      <c r="AT170" s="584"/>
      <c r="AU170" s="584"/>
      <c r="AV170" s="584"/>
      <c r="AW170" s="584"/>
      <c r="AX170" s="584"/>
      <c r="AY170" s="584"/>
      <c r="AZ170" s="584"/>
      <c r="BA170" s="584"/>
      <c r="BB170" s="584"/>
      <c r="BC170" s="584"/>
      <c r="BD170" s="584"/>
      <c r="BE170" s="584"/>
      <c r="BF170" s="584"/>
      <c r="BG170" s="584"/>
      <c r="BH170" s="584"/>
      <c r="BI170" s="584"/>
      <c r="BJ170" s="584"/>
      <c r="BK170" s="584"/>
      <c r="BL170" s="584"/>
      <c r="BM170" s="584"/>
      <c r="BN170" s="584"/>
      <c r="BO170" s="584"/>
      <c r="BP170" s="584"/>
      <c r="BQ170" s="584"/>
      <c r="BR170" s="584"/>
      <c r="BS170" s="584"/>
      <c r="BT170" s="584"/>
      <c r="BU170" s="584"/>
      <c r="BV170" s="584"/>
      <c r="BW170" s="584"/>
      <c r="BX170" s="584"/>
      <c r="BY170" s="584"/>
      <c r="BZ170" s="584"/>
      <c r="CA170" s="584"/>
      <c r="CB170" s="584"/>
      <c r="CC170" s="584"/>
      <c r="CD170" s="584"/>
      <c r="CE170" s="584"/>
      <c r="CF170" s="584"/>
      <c r="CG170" s="584"/>
      <c r="CH170" s="584"/>
      <c r="CI170" s="584"/>
      <c r="CJ170" s="584"/>
      <c r="CK170" s="584"/>
      <c r="CL170" s="584"/>
      <c r="CM170" s="584"/>
      <c r="CN170" s="584"/>
      <c r="CO170" s="584"/>
      <c r="CP170" s="584"/>
      <c r="CQ170" s="584"/>
      <c r="CR170" s="584"/>
      <c r="CS170" s="584"/>
      <c r="CT170" s="584"/>
      <c r="CU170" s="584"/>
      <c r="CV170" s="584"/>
      <c r="CW170" s="584"/>
      <c r="CX170" s="584"/>
      <c r="CY170" s="584"/>
      <c r="CZ170" s="584"/>
      <c r="DA170" s="584"/>
      <c r="DB170" s="584"/>
      <c r="DC170" s="584"/>
      <c r="DD170" s="584"/>
      <c r="DE170" s="584"/>
      <c r="DF170" s="584"/>
      <c r="DG170" s="584"/>
      <c r="DH170" s="584"/>
      <c r="DI170" s="584"/>
      <c r="DJ170" s="584"/>
      <c r="DK170" s="584"/>
      <c r="DL170" s="584"/>
      <c r="DM170" s="584"/>
      <c r="DN170" s="584"/>
      <c r="DO170" s="584"/>
      <c r="DP170" s="584"/>
      <c r="DQ170" s="584"/>
      <c r="DR170" s="584"/>
      <c r="DS170" s="584"/>
      <c r="DT170" s="584"/>
      <c r="DU170" s="584"/>
      <c r="DV170" s="584"/>
      <c r="DW170" s="584"/>
    </row>
    <row r="171" spans="2:127" x14ac:dyDescent="0.2">
      <c r="B171" s="646"/>
      <c r="C171" s="584" t="s">
        <v>578</v>
      </c>
      <c r="D171" s="584"/>
      <c r="E171" s="584"/>
      <c r="F171" s="584"/>
      <c r="G171" s="584"/>
      <c r="H171" s="584"/>
      <c r="I171" s="584"/>
      <c r="J171" s="584"/>
      <c r="K171" s="584"/>
      <c r="L171" s="584"/>
      <c r="M171" s="584"/>
      <c r="N171" s="584"/>
      <c r="O171" s="584"/>
      <c r="P171" s="584"/>
      <c r="Q171" s="584"/>
      <c r="R171" s="584"/>
      <c r="S171" s="584"/>
      <c r="T171" s="584"/>
      <c r="U171" s="584"/>
      <c r="V171" s="584"/>
      <c r="W171" s="584"/>
      <c r="X171" s="584"/>
      <c r="Y171" s="584"/>
      <c r="Z171" s="584"/>
      <c r="AA171" s="584"/>
      <c r="AB171" s="584"/>
      <c r="AC171" s="584"/>
      <c r="AD171" s="584"/>
      <c r="AE171" s="584"/>
      <c r="AF171" s="584"/>
      <c r="AG171" s="584"/>
      <c r="AH171" s="584"/>
      <c r="AI171" s="584"/>
      <c r="AJ171" s="584"/>
      <c r="AK171" s="584"/>
      <c r="AL171" s="584"/>
      <c r="AM171" s="584"/>
      <c r="AN171" s="584"/>
      <c r="AO171" s="584"/>
      <c r="AP171" s="584"/>
      <c r="AQ171" s="584"/>
      <c r="AR171" s="584"/>
      <c r="AS171" s="584"/>
      <c r="AT171" s="584"/>
      <c r="AU171" s="584"/>
      <c r="AV171" s="584"/>
      <c r="AW171" s="584"/>
      <c r="AX171" s="584"/>
      <c r="AY171" s="584"/>
      <c r="AZ171" s="584"/>
      <c r="BA171" s="584"/>
      <c r="BB171" s="584"/>
      <c r="BC171" s="584"/>
      <c r="BD171" s="584"/>
      <c r="BE171" s="584"/>
      <c r="BF171" s="584"/>
      <c r="BG171" s="584"/>
      <c r="BH171" s="584"/>
      <c r="BI171" s="584"/>
      <c r="BJ171" s="584"/>
      <c r="BK171" s="584"/>
      <c r="BL171" s="584"/>
      <c r="BM171" s="584"/>
      <c r="BN171" s="584"/>
      <c r="BO171" s="584"/>
      <c r="BP171" s="584"/>
      <c r="BQ171" s="584"/>
      <c r="BR171" s="584"/>
      <c r="BS171" s="584"/>
      <c r="BT171" s="584"/>
      <c r="BU171" s="584"/>
      <c r="BV171" s="584"/>
      <c r="BW171" s="584"/>
      <c r="BX171" s="584"/>
      <c r="BY171" s="584"/>
      <c r="BZ171" s="584"/>
      <c r="CA171" s="584"/>
      <c r="CB171" s="584"/>
      <c r="CC171" s="584"/>
      <c r="CD171" s="584"/>
      <c r="CE171" s="584"/>
      <c r="CF171" s="584"/>
      <c r="CG171" s="584"/>
      <c r="CH171" s="584"/>
      <c r="CI171" s="584"/>
      <c r="CJ171" s="584"/>
      <c r="CK171" s="584"/>
      <c r="CL171" s="584"/>
      <c r="CM171" s="584"/>
      <c r="CN171" s="584"/>
      <c r="CO171" s="584"/>
      <c r="CP171" s="584"/>
      <c r="CQ171" s="584"/>
      <c r="CR171" s="584"/>
      <c r="CS171" s="584"/>
      <c r="CT171" s="584"/>
      <c r="CU171" s="584"/>
      <c r="CV171" s="584"/>
      <c r="CW171" s="584"/>
      <c r="CX171" s="584"/>
      <c r="CY171" s="584"/>
      <c r="CZ171" s="584"/>
      <c r="DA171" s="584"/>
      <c r="DB171" s="584"/>
      <c r="DC171" s="584"/>
      <c r="DD171" s="584"/>
      <c r="DE171" s="584"/>
      <c r="DF171" s="584"/>
      <c r="DG171" s="584"/>
      <c r="DH171" s="584"/>
      <c r="DI171" s="584"/>
      <c r="DJ171" s="584"/>
      <c r="DK171" s="584"/>
      <c r="DL171" s="584"/>
      <c r="DM171" s="584"/>
      <c r="DN171" s="584"/>
      <c r="DO171" s="584"/>
      <c r="DP171" s="584"/>
      <c r="DQ171" s="584"/>
      <c r="DR171" s="584"/>
      <c r="DS171" s="584"/>
      <c r="DT171" s="584"/>
      <c r="DU171" s="584"/>
      <c r="DV171" s="584"/>
      <c r="DW171" s="584"/>
    </row>
    <row r="172" spans="2:127" x14ac:dyDescent="0.2">
      <c r="B172" s="646"/>
      <c r="C172" s="584" t="s">
        <v>579</v>
      </c>
      <c r="D172" s="584"/>
      <c r="E172" s="584"/>
      <c r="F172" s="584"/>
      <c r="G172" s="584"/>
      <c r="H172" s="584"/>
      <c r="I172" s="584"/>
      <c r="J172" s="584"/>
      <c r="K172" s="584"/>
      <c r="L172" s="584"/>
      <c r="M172" s="584"/>
      <c r="N172" s="584"/>
      <c r="O172" s="584"/>
      <c r="P172" s="584"/>
      <c r="Q172" s="584"/>
      <c r="R172" s="584"/>
      <c r="S172" s="584"/>
      <c r="T172" s="584"/>
      <c r="U172" s="584"/>
      <c r="V172" s="584"/>
      <c r="W172" s="584"/>
      <c r="X172" s="584"/>
      <c r="Y172" s="584"/>
      <c r="Z172" s="584"/>
      <c r="AA172" s="584"/>
      <c r="AB172" s="584"/>
      <c r="AC172" s="584"/>
      <c r="AD172" s="584"/>
      <c r="AE172" s="584"/>
      <c r="AF172" s="584"/>
      <c r="AG172" s="584"/>
      <c r="AH172" s="584"/>
      <c r="AI172" s="584"/>
      <c r="AJ172" s="584"/>
      <c r="AK172" s="584"/>
      <c r="AL172" s="584"/>
      <c r="AM172" s="584"/>
      <c r="AN172" s="584"/>
      <c r="AO172" s="584"/>
      <c r="AP172" s="584"/>
      <c r="AQ172" s="584"/>
      <c r="AR172" s="584"/>
      <c r="AS172" s="584"/>
      <c r="AT172" s="584"/>
      <c r="AU172" s="584"/>
      <c r="AV172" s="584"/>
      <c r="AW172" s="584"/>
      <c r="AX172" s="584"/>
      <c r="AY172" s="584"/>
      <c r="AZ172" s="584"/>
      <c r="BA172" s="584"/>
      <c r="BB172" s="584"/>
      <c r="BC172" s="584"/>
      <c r="BD172" s="584"/>
      <c r="BE172" s="584"/>
      <c r="BF172" s="584"/>
      <c r="BG172" s="584"/>
      <c r="BH172" s="584"/>
      <c r="BI172" s="584"/>
      <c r="BJ172" s="584"/>
      <c r="BK172" s="584"/>
      <c r="BL172" s="584"/>
      <c r="BM172" s="584"/>
      <c r="BN172" s="584"/>
      <c r="BO172" s="584"/>
      <c r="BP172" s="584"/>
      <c r="BQ172" s="584"/>
      <c r="BR172" s="584"/>
      <c r="BS172" s="584"/>
      <c r="BT172" s="584"/>
      <c r="BU172" s="584"/>
      <c r="BV172" s="584"/>
      <c r="BW172" s="584"/>
      <c r="BX172" s="584"/>
      <c r="BY172" s="584"/>
      <c r="BZ172" s="584"/>
      <c r="CA172" s="584"/>
      <c r="CB172" s="584"/>
      <c r="CC172" s="584"/>
      <c r="CD172" s="584"/>
      <c r="CE172" s="584"/>
      <c r="CF172" s="584"/>
      <c r="CG172" s="584"/>
      <c r="CH172" s="584"/>
      <c r="CI172" s="584"/>
      <c r="CJ172" s="584"/>
      <c r="CK172" s="584"/>
      <c r="CL172" s="584"/>
      <c r="CM172" s="584"/>
      <c r="CN172" s="584"/>
      <c r="CO172" s="584"/>
      <c r="CP172" s="584"/>
      <c r="CQ172" s="584"/>
      <c r="CR172" s="584"/>
      <c r="CS172" s="584"/>
      <c r="CT172" s="584"/>
      <c r="CU172" s="584"/>
      <c r="CV172" s="584"/>
      <c r="CW172" s="584"/>
      <c r="CX172" s="584"/>
      <c r="CY172" s="584"/>
      <c r="CZ172" s="584"/>
      <c r="DA172" s="584"/>
      <c r="DB172" s="584"/>
      <c r="DC172" s="584"/>
      <c r="DD172" s="584"/>
      <c r="DE172" s="584"/>
      <c r="DF172" s="584"/>
      <c r="DG172" s="584"/>
      <c r="DH172" s="584"/>
      <c r="DI172" s="584"/>
      <c r="DJ172" s="584"/>
      <c r="DK172" s="584"/>
      <c r="DL172" s="584"/>
      <c r="DM172" s="584"/>
      <c r="DN172" s="584"/>
      <c r="DO172" s="584"/>
      <c r="DP172" s="584"/>
      <c r="DQ172" s="584"/>
      <c r="DR172" s="584"/>
      <c r="DS172" s="584"/>
      <c r="DT172" s="584"/>
      <c r="DU172" s="584"/>
      <c r="DV172" s="584"/>
      <c r="DW172" s="584"/>
    </row>
    <row r="173" spans="2:127" x14ac:dyDescent="0.2">
      <c r="B173" s="646"/>
      <c r="C173" s="584" t="s">
        <v>580</v>
      </c>
      <c r="D173" s="584"/>
      <c r="E173" s="584"/>
      <c r="F173" s="584"/>
      <c r="G173" s="584"/>
      <c r="H173" s="584"/>
      <c r="I173" s="584"/>
      <c r="J173" s="584"/>
      <c r="K173" s="584"/>
      <c r="L173" s="584"/>
      <c r="M173" s="584"/>
      <c r="N173" s="584"/>
      <c r="O173" s="584"/>
      <c r="P173" s="584"/>
      <c r="Q173" s="584"/>
      <c r="R173" s="584"/>
      <c r="S173" s="584"/>
      <c r="T173" s="584"/>
      <c r="U173" s="584"/>
      <c r="V173" s="584"/>
      <c r="W173" s="584"/>
      <c r="X173" s="584"/>
      <c r="Y173" s="584"/>
      <c r="Z173" s="584"/>
      <c r="AA173" s="584"/>
      <c r="AB173" s="584"/>
      <c r="AC173" s="584"/>
      <c r="AD173" s="584"/>
      <c r="AE173" s="584"/>
      <c r="AF173" s="584"/>
      <c r="AG173" s="584"/>
      <c r="AH173" s="584"/>
      <c r="AI173" s="584"/>
      <c r="AJ173" s="584"/>
      <c r="AK173" s="584"/>
      <c r="AL173" s="584"/>
      <c r="AM173" s="584"/>
      <c r="AN173" s="584"/>
      <c r="AO173" s="584"/>
      <c r="AP173" s="584"/>
      <c r="AQ173" s="584"/>
      <c r="AR173" s="584"/>
      <c r="AS173" s="584"/>
      <c r="AT173" s="584"/>
      <c r="AU173" s="584"/>
      <c r="AV173" s="584"/>
      <c r="AW173" s="584"/>
      <c r="AX173" s="584"/>
      <c r="AY173" s="584"/>
      <c r="AZ173" s="584"/>
      <c r="BA173" s="584"/>
      <c r="BB173" s="584"/>
      <c r="BC173" s="584"/>
      <c r="BD173" s="584"/>
      <c r="BE173" s="584"/>
      <c r="BF173" s="584"/>
      <c r="BG173" s="584"/>
      <c r="BH173" s="584"/>
      <c r="BI173" s="584"/>
      <c r="BJ173" s="584"/>
      <c r="BK173" s="584"/>
      <c r="BL173" s="584"/>
      <c r="BM173" s="584"/>
      <c r="BN173" s="584"/>
      <c r="BO173" s="584"/>
      <c r="BP173" s="584"/>
      <c r="BQ173" s="584"/>
      <c r="BR173" s="584"/>
      <c r="BS173" s="584"/>
      <c r="BT173" s="584"/>
      <c r="BU173" s="584"/>
      <c r="BV173" s="584"/>
      <c r="BW173" s="584"/>
      <c r="BX173" s="584"/>
      <c r="BY173" s="584"/>
      <c r="BZ173" s="584"/>
      <c r="CA173" s="584"/>
      <c r="CB173" s="584"/>
      <c r="CC173" s="584"/>
      <c r="CD173" s="584"/>
      <c r="CE173" s="584"/>
      <c r="CF173" s="584"/>
      <c r="CG173" s="584"/>
      <c r="CH173" s="584"/>
      <c r="CI173" s="584"/>
      <c r="CJ173" s="584"/>
      <c r="CK173" s="584"/>
      <c r="CL173" s="584"/>
      <c r="CM173" s="584"/>
      <c r="CN173" s="584"/>
      <c r="CO173" s="584"/>
      <c r="CP173" s="584"/>
      <c r="CQ173" s="584"/>
      <c r="CR173" s="584"/>
      <c r="CS173" s="584"/>
      <c r="CT173" s="584"/>
      <c r="CU173" s="584"/>
      <c r="CV173" s="584"/>
      <c r="CW173" s="584"/>
      <c r="CX173" s="584"/>
      <c r="CY173" s="584"/>
      <c r="CZ173" s="584"/>
      <c r="DA173" s="584"/>
      <c r="DB173" s="584"/>
      <c r="DC173" s="584"/>
      <c r="DD173" s="584"/>
      <c r="DE173" s="584"/>
      <c r="DF173" s="584"/>
      <c r="DG173" s="584"/>
      <c r="DH173" s="584"/>
      <c r="DI173" s="584"/>
      <c r="DJ173" s="584"/>
      <c r="DK173" s="584"/>
      <c r="DL173" s="584"/>
      <c r="DM173" s="584"/>
      <c r="DN173" s="584"/>
      <c r="DO173" s="584"/>
      <c r="DP173" s="584"/>
      <c r="DQ173" s="584"/>
      <c r="DR173" s="584"/>
      <c r="DS173" s="584"/>
      <c r="DT173" s="584"/>
      <c r="DU173" s="584"/>
      <c r="DV173" s="584"/>
      <c r="DW173" s="584"/>
    </row>
    <row r="174" spans="2:127" x14ac:dyDescent="0.2">
      <c r="B174" s="646"/>
      <c r="C174" s="584" t="s">
        <v>581</v>
      </c>
      <c r="D174" s="584"/>
      <c r="E174" s="584"/>
      <c r="F174" s="584"/>
      <c r="G174" s="584"/>
      <c r="H174" s="584"/>
      <c r="I174" s="584"/>
      <c r="J174" s="584"/>
      <c r="K174" s="584"/>
      <c r="L174" s="584"/>
      <c r="M174" s="584"/>
      <c r="N174" s="584"/>
      <c r="O174" s="584"/>
      <c r="P174" s="584"/>
      <c r="Q174" s="584"/>
      <c r="R174" s="584"/>
      <c r="S174" s="584"/>
      <c r="T174" s="584"/>
      <c r="U174" s="584"/>
      <c r="V174" s="584"/>
      <c r="W174" s="584"/>
      <c r="X174" s="584"/>
      <c r="Y174" s="584"/>
      <c r="Z174" s="584"/>
      <c r="AA174" s="584"/>
      <c r="AB174" s="584"/>
      <c r="AC174" s="584"/>
      <c r="AD174" s="584"/>
      <c r="AE174" s="584"/>
      <c r="AF174" s="584"/>
      <c r="AG174" s="584"/>
      <c r="AH174" s="584"/>
      <c r="AI174" s="584"/>
      <c r="AJ174" s="584"/>
      <c r="AK174" s="584"/>
      <c r="AL174" s="584"/>
      <c r="AM174" s="584"/>
      <c r="AN174" s="584"/>
      <c r="AO174" s="584"/>
      <c r="AP174" s="584"/>
      <c r="AQ174" s="584"/>
      <c r="AR174" s="584"/>
      <c r="AS174" s="584"/>
      <c r="AT174" s="584"/>
      <c r="AU174" s="584"/>
      <c r="AV174" s="584"/>
      <c r="AW174" s="584"/>
      <c r="AX174" s="584"/>
      <c r="AY174" s="584"/>
      <c r="AZ174" s="584"/>
      <c r="BA174" s="584"/>
      <c r="BB174" s="584"/>
      <c r="BC174" s="584"/>
      <c r="BD174" s="584"/>
      <c r="BE174" s="584"/>
      <c r="BF174" s="584"/>
      <c r="BG174" s="584"/>
      <c r="BH174" s="584"/>
      <c r="BI174" s="584"/>
      <c r="BJ174" s="584"/>
      <c r="BK174" s="584"/>
      <c r="BL174" s="584"/>
      <c r="BM174" s="584"/>
      <c r="BN174" s="584"/>
      <c r="BO174" s="584"/>
      <c r="BP174" s="584"/>
      <c r="BQ174" s="584"/>
      <c r="BR174" s="584"/>
      <c r="BS174" s="584"/>
      <c r="BT174" s="584"/>
      <c r="BU174" s="584"/>
      <c r="BV174" s="584"/>
      <c r="BW174" s="584"/>
      <c r="BX174" s="584"/>
      <c r="BY174" s="584"/>
      <c r="BZ174" s="584"/>
      <c r="CA174" s="584"/>
      <c r="CB174" s="584"/>
      <c r="CC174" s="584"/>
      <c r="CD174" s="584"/>
      <c r="CE174" s="584"/>
      <c r="CF174" s="584"/>
      <c r="CG174" s="584"/>
      <c r="CH174" s="584"/>
      <c r="CI174" s="584"/>
      <c r="CJ174" s="584"/>
      <c r="CK174" s="584"/>
      <c r="CL174" s="584"/>
      <c r="CM174" s="584"/>
      <c r="CN174" s="584"/>
      <c r="CO174" s="584"/>
      <c r="CP174" s="584"/>
      <c r="CQ174" s="584"/>
      <c r="CR174" s="584"/>
      <c r="CS174" s="584"/>
      <c r="CT174" s="584"/>
      <c r="CU174" s="584"/>
      <c r="CV174" s="584"/>
      <c r="CW174" s="584"/>
      <c r="CX174" s="584"/>
      <c r="CY174" s="584"/>
      <c r="CZ174" s="584"/>
      <c r="DA174" s="584"/>
      <c r="DB174" s="584"/>
      <c r="DC174" s="584"/>
      <c r="DD174" s="584"/>
      <c r="DE174" s="584"/>
      <c r="DF174" s="584"/>
      <c r="DG174" s="584"/>
      <c r="DH174" s="584"/>
      <c r="DI174" s="584"/>
      <c r="DJ174" s="584"/>
      <c r="DK174" s="584"/>
      <c r="DL174" s="584"/>
      <c r="DM174" s="584"/>
      <c r="DN174" s="584"/>
      <c r="DO174" s="584"/>
      <c r="DP174" s="584"/>
      <c r="DQ174" s="584"/>
      <c r="DR174" s="584"/>
      <c r="DS174" s="584"/>
      <c r="DT174" s="584"/>
      <c r="DU174" s="584"/>
      <c r="DV174" s="584"/>
      <c r="DW174" s="584"/>
    </row>
    <row r="175" spans="2:127" x14ac:dyDescent="0.2">
      <c r="B175" s="646"/>
      <c r="C175" s="584" t="s">
        <v>582</v>
      </c>
      <c r="D175" s="584"/>
      <c r="E175" s="584"/>
      <c r="F175" s="584"/>
      <c r="G175" s="584"/>
      <c r="H175" s="584"/>
      <c r="I175" s="584"/>
      <c r="J175" s="584"/>
      <c r="K175" s="584"/>
      <c r="L175" s="584"/>
      <c r="M175" s="584"/>
      <c r="N175" s="584"/>
      <c r="O175" s="584"/>
      <c r="P175" s="584"/>
      <c r="Q175" s="584"/>
      <c r="R175" s="584"/>
      <c r="S175" s="584"/>
      <c r="T175" s="584"/>
      <c r="U175" s="584"/>
      <c r="V175" s="584"/>
      <c r="W175" s="584"/>
      <c r="X175" s="584"/>
      <c r="Y175" s="584"/>
      <c r="Z175" s="584"/>
      <c r="AA175" s="584"/>
      <c r="AB175" s="584"/>
      <c r="AC175" s="584"/>
      <c r="AD175" s="584"/>
      <c r="AE175" s="584"/>
      <c r="AF175" s="584"/>
      <c r="AG175" s="584"/>
      <c r="AH175" s="584"/>
      <c r="AI175" s="584"/>
      <c r="AJ175" s="584"/>
      <c r="AK175" s="584"/>
      <c r="AL175" s="584"/>
      <c r="AM175" s="584"/>
      <c r="AN175" s="584"/>
      <c r="AO175" s="584"/>
      <c r="AP175" s="584"/>
      <c r="AQ175" s="584"/>
      <c r="AR175" s="584"/>
      <c r="AS175" s="584"/>
      <c r="AT175" s="584"/>
      <c r="AU175" s="584"/>
      <c r="AV175" s="584"/>
      <c r="AW175" s="584"/>
      <c r="AX175" s="584"/>
      <c r="AY175" s="584"/>
      <c r="AZ175" s="584"/>
      <c r="BA175" s="584"/>
      <c r="BB175" s="584"/>
      <c r="BC175" s="584"/>
      <c r="BD175" s="584"/>
      <c r="BE175" s="584"/>
      <c r="BF175" s="584"/>
      <c r="BG175" s="584"/>
      <c r="BH175" s="584"/>
      <c r="BI175" s="584"/>
      <c r="BJ175" s="584"/>
      <c r="BK175" s="584"/>
      <c r="BL175" s="584"/>
      <c r="BM175" s="584"/>
      <c r="BN175" s="584"/>
      <c r="BO175" s="584"/>
      <c r="BP175" s="584"/>
      <c r="BQ175" s="584"/>
      <c r="BR175" s="584"/>
      <c r="BS175" s="584"/>
      <c r="BT175" s="584"/>
      <c r="BU175" s="584"/>
      <c r="BV175" s="584"/>
      <c r="BW175" s="584"/>
      <c r="BX175" s="584"/>
      <c r="BY175" s="584"/>
      <c r="BZ175" s="584"/>
      <c r="CA175" s="584"/>
      <c r="CB175" s="584"/>
      <c r="CC175" s="584"/>
      <c r="CD175" s="584"/>
      <c r="CE175" s="584"/>
      <c r="CF175" s="584"/>
      <c r="CG175" s="584"/>
      <c r="CH175" s="584"/>
      <c r="CI175" s="584"/>
      <c r="CJ175" s="584"/>
      <c r="CK175" s="584"/>
      <c r="CL175" s="584"/>
      <c r="CM175" s="584"/>
      <c r="CN175" s="584"/>
      <c r="CO175" s="584"/>
      <c r="CP175" s="584"/>
      <c r="CQ175" s="584"/>
      <c r="CR175" s="584"/>
      <c r="CS175" s="584"/>
      <c r="CT175" s="584"/>
      <c r="CU175" s="584"/>
      <c r="CV175" s="584"/>
      <c r="CW175" s="584"/>
      <c r="CX175" s="584"/>
      <c r="CY175" s="584"/>
      <c r="CZ175" s="584"/>
      <c r="DA175" s="584"/>
      <c r="DB175" s="584"/>
      <c r="DC175" s="584"/>
      <c r="DD175" s="584"/>
      <c r="DE175" s="584"/>
      <c r="DF175" s="584"/>
      <c r="DG175" s="584"/>
      <c r="DH175" s="584"/>
      <c r="DI175" s="584"/>
      <c r="DJ175" s="584"/>
      <c r="DK175" s="584"/>
      <c r="DL175" s="584"/>
      <c r="DM175" s="584"/>
      <c r="DN175" s="584"/>
      <c r="DO175" s="584"/>
      <c r="DP175" s="584"/>
      <c r="DQ175" s="584"/>
      <c r="DR175" s="584"/>
      <c r="DS175" s="584"/>
      <c r="DT175" s="584"/>
      <c r="DU175" s="584"/>
      <c r="DV175" s="584"/>
      <c r="DW175" s="584"/>
    </row>
    <row r="176" spans="2:127" x14ac:dyDescent="0.2">
      <c r="B176" s="646"/>
      <c r="C176" s="584" t="s">
        <v>583</v>
      </c>
      <c r="D176" s="584"/>
      <c r="E176" s="584"/>
      <c r="F176" s="584"/>
      <c r="G176" s="584"/>
      <c r="H176" s="584"/>
      <c r="I176" s="584"/>
      <c r="J176" s="584"/>
      <c r="K176" s="584"/>
      <c r="L176" s="584"/>
      <c r="M176" s="584"/>
      <c r="N176" s="584"/>
      <c r="O176" s="584"/>
      <c r="P176" s="584"/>
      <c r="Q176" s="584"/>
      <c r="R176" s="584"/>
      <c r="S176" s="584"/>
      <c r="T176" s="584"/>
      <c r="U176" s="584"/>
      <c r="V176" s="584"/>
      <c r="W176" s="584"/>
      <c r="X176" s="584"/>
      <c r="Y176" s="584"/>
      <c r="Z176" s="584"/>
      <c r="AA176" s="584"/>
      <c r="AB176" s="584"/>
      <c r="AC176" s="584"/>
      <c r="AD176" s="584"/>
      <c r="AE176" s="584"/>
      <c r="AF176" s="584"/>
      <c r="AG176" s="584"/>
      <c r="AH176" s="584"/>
      <c r="AI176" s="584"/>
      <c r="AJ176" s="584"/>
      <c r="AK176" s="584"/>
      <c r="AL176" s="584"/>
      <c r="AM176" s="584"/>
      <c r="AN176" s="584"/>
      <c r="AO176" s="584"/>
      <c r="AP176" s="584"/>
      <c r="AQ176" s="584"/>
      <c r="AR176" s="584"/>
      <c r="AS176" s="584"/>
      <c r="AT176" s="584"/>
      <c r="AU176" s="584"/>
      <c r="AV176" s="584"/>
      <c r="AW176" s="584"/>
      <c r="AX176" s="584"/>
      <c r="AY176" s="584"/>
      <c r="AZ176" s="584"/>
      <c r="BA176" s="584"/>
      <c r="BB176" s="584"/>
      <c r="BC176" s="584"/>
      <c r="BD176" s="584"/>
      <c r="BE176" s="584"/>
      <c r="BF176" s="584"/>
      <c r="BG176" s="584"/>
      <c r="BH176" s="584"/>
      <c r="BI176" s="584"/>
      <c r="BJ176" s="584"/>
      <c r="BK176" s="584"/>
      <c r="BL176" s="584"/>
      <c r="BM176" s="584"/>
      <c r="BN176" s="584"/>
      <c r="BO176" s="584"/>
      <c r="BP176" s="584"/>
      <c r="BQ176" s="584"/>
      <c r="BR176" s="584"/>
      <c r="BS176" s="584"/>
      <c r="BT176" s="584"/>
      <c r="BU176" s="584"/>
      <c r="BV176" s="584"/>
      <c r="BW176" s="584"/>
      <c r="BX176" s="584"/>
      <c r="BY176" s="584"/>
      <c r="BZ176" s="584"/>
      <c r="CA176" s="584"/>
      <c r="CB176" s="584"/>
      <c r="CC176" s="584"/>
      <c r="CD176" s="584"/>
      <c r="CE176" s="584"/>
      <c r="CF176" s="584"/>
      <c r="CG176" s="584"/>
      <c r="CH176" s="584"/>
      <c r="CI176" s="584"/>
      <c r="CJ176" s="584"/>
      <c r="CK176" s="584"/>
      <c r="CL176" s="584"/>
      <c r="CM176" s="584"/>
      <c r="CN176" s="584"/>
      <c r="CO176" s="584"/>
      <c r="CP176" s="584"/>
      <c r="CQ176" s="584"/>
      <c r="CR176" s="584"/>
      <c r="CS176" s="584"/>
      <c r="CT176" s="584"/>
      <c r="CU176" s="584"/>
      <c r="CV176" s="584"/>
      <c r="CW176" s="584"/>
      <c r="CX176" s="584"/>
      <c r="CY176" s="584"/>
      <c r="CZ176" s="584"/>
      <c r="DA176" s="584"/>
      <c r="DB176" s="584"/>
      <c r="DC176" s="584"/>
      <c r="DD176" s="584"/>
      <c r="DE176" s="584"/>
      <c r="DF176" s="584"/>
      <c r="DG176" s="584"/>
      <c r="DH176" s="584"/>
      <c r="DI176" s="584"/>
      <c r="DJ176" s="584"/>
      <c r="DK176" s="584"/>
      <c r="DL176" s="584"/>
      <c r="DM176" s="584"/>
      <c r="DN176" s="584"/>
      <c r="DO176" s="584"/>
      <c r="DP176" s="584"/>
      <c r="DQ176" s="584"/>
      <c r="DR176" s="584"/>
      <c r="DS176" s="584"/>
      <c r="DT176" s="584"/>
      <c r="DU176" s="584"/>
      <c r="DV176" s="584"/>
      <c r="DW176" s="584"/>
    </row>
    <row r="177" spans="2:127" x14ac:dyDescent="0.2">
      <c r="B177" s="646"/>
      <c r="C177" s="584" t="s">
        <v>584</v>
      </c>
      <c r="D177" s="584"/>
      <c r="E177" s="584"/>
      <c r="F177" s="584"/>
      <c r="G177" s="584"/>
      <c r="H177" s="584"/>
      <c r="I177" s="584"/>
      <c r="J177" s="584"/>
      <c r="K177" s="584"/>
      <c r="L177" s="584"/>
      <c r="M177" s="584"/>
      <c r="N177" s="584"/>
      <c r="O177" s="584"/>
      <c r="P177" s="584"/>
      <c r="Q177" s="584"/>
      <c r="R177" s="584"/>
      <c r="S177" s="584"/>
      <c r="T177" s="584"/>
      <c r="U177" s="584"/>
      <c r="V177" s="584"/>
      <c r="W177" s="584"/>
      <c r="X177" s="584"/>
      <c r="Y177" s="584"/>
      <c r="Z177" s="584"/>
      <c r="AA177" s="584"/>
      <c r="AB177" s="584"/>
      <c r="AC177" s="584"/>
      <c r="AD177" s="584"/>
      <c r="AE177" s="584"/>
      <c r="AF177" s="584"/>
      <c r="AG177" s="584"/>
      <c r="AH177" s="584"/>
      <c r="AI177" s="584"/>
      <c r="AJ177" s="584"/>
      <c r="AK177" s="584"/>
      <c r="AL177" s="584"/>
      <c r="AM177" s="584"/>
      <c r="AN177" s="584"/>
      <c r="AO177" s="584"/>
      <c r="AP177" s="584"/>
      <c r="AQ177" s="584"/>
      <c r="AR177" s="584"/>
      <c r="AS177" s="584"/>
      <c r="AT177" s="584"/>
      <c r="AU177" s="584"/>
      <c r="AV177" s="584"/>
      <c r="AW177" s="584"/>
      <c r="AX177" s="584"/>
      <c r="AY177" s="584"/>
      <c r="AZ177" s="584"/>
      <c r="BA177" s="584"/>
      <c r="BB177" s="584"/>
      <c r="BC177" s="584"/>
      <c r="BD177" s="584"/>
      <c r="BE177" s="584"/>
      <c r="BF177" s="584"/>
      <c r="BG177" s="584"/>
      <c r="BH177" s="584"/>
      <c r="BI177" s="584"/>
      <c r="BJ177" s="584"/>
      <c r="BK177" s="584"/>
      <c r="BL177" s="584"/>
      <c r="BM177" s="584"/>
      <c r="BN177" s="584"/>
      <c r="BO177" s="584"/>
      <c r="BP177" s="584"/>
      <c r="BQ177" s="584"/>
      <c r="BR177" s="584"/>
      <c r="BS177" s="584"/>
      <c r="BT177" s="584"/>
      <c r="BU177" s="584"/>
      <c r="BV177" s="584"/>
      <c r="BW177" s="584"/>
      <c r="BX177" s="584"/>
      <c r="BY177" s="584"/>
      <c r="BZ177" s="584"/>
      <c r="CA177" s="584"/>
      <c r="CB177" s="584"/>
      <c r="CC177" s="584"/>
      <c r="CD177" s="584"/>
      <c r="CE177" s="584"/>
      <c r="CF177" s="584"/>
      <c r="CG177" s="584"/>
      <c r="CH177" s="584"/>
      <c r="CI177" s="584"/>
      <c r="CJ177" s="584"/>
      <c r="CK177" s="584"/>
      <c r="CL177" s="584"/>
      <c r="CM177" s="584"/>
      <c r="CN177" s="584"/>
      <c r="CO177" s="584"/>
      <c r="CP177" s="584"/>
      <c r="CQ177" s="584"/>
      <c r="CR177" s="584"/>
      <c r="CS177" s="584"/>
      <c r="CT177" s="584"/>
      <c r="CU177" s="584"/>
      <c r="CV177" s="584"/>
      <c r="CW177" s="584"/>
      <c r="CX177" s="584"/>
      <c r="CY177" s="584"/>
      <c r="CZ177" s="584"/>
      <c r="DA177" s="584"/>
      <c r="DB177" s="584"/>
      <c r="DC177" s="584"/>
      <c r="DD177" s="584"/>
      <c r="DE177" s="584"/>
      <c r="DF177" s="584"/>
      <c r="DG177" s="584"/>
      <c r="DH177" s="584"/>
      <c r="DI177" s="584"/>
      <c r="DJ177" s="584"/>
      <c r="DK177" s="584"/>
      <c r="DL177" s="584"/>
      <c r="DM177" s="584"/>
      <c r="DN177" s="584"/>
      <c r="DO177" s="584"/>
      <c r="DP177" s="584"/>
      <c r="DQ177" s="584"/>
      <c r="DR177" s="584"/>
      <c r="DS177" s="584"/>
      <c r="DT177" s="584"/>
      <c r="DU177" s="584"/>
      <c r="DV177" s="584"/>
      <c r="DW177" s="584"/>
    </row>
    <row r="178" spans="2:127" x14ac:dyDescent="0.2">
      <c r="B178" s="644"/>
      <c r="C178" s="584" t="s">
        <v>585</v>
      </c>
      <c r="D178" s="584"/>
      <c r="E178" s="584"/>
      <c r="F178" s="584"/>
      <c r="G178" s="584"/>
      <c r="H178" s="584"/>
      <c r="I178" s="584"/>
      <c r="J178" s="584"/>
      <c r="K178" s="584"/>
      <c r="L178" s="584"/>
      <c r="M178" s="584"/>
      <c r="N178" s="584"/>
      <c r="O178" s="584"/>
      <c r="P178" s="584"/>
      <c r="Q178" s="584"/>
      <c r="R178" s="584"/>
      <c r="S178" s="584"/>
      <c r="T178" s="584"/>
      <c r="U178" s="584"/>
      <c r="V178" s="584"/>
      <c r="W178" s="584"/>
      <c r="X178" s="584"/>
      <c r="Y178" s="584"/>
      <c r="Z178" s="584"/>
      <c r="AA178" s="584"/>
      <c r="AB178" s="584"/>
      <c r="AC178" s="584"/>
      <c r="AD178" s="584"/>
      <c r="AE178" s="584"/>
      <c r="AF178" s="584"/>
      <c r="AG178" s="584"/>
      <c r="AH178" s="584"/>
      <c r="AI178" s="584"/>
      <c r="AJ178" s="584"/>
      <c r="AK178" s="584"/>
      <c r="AL178" s="584"/>
      <c r="AM178" s="584"/>
      <c r="AN178" s="584"/>
      <c r="AO178" s="584"/>
      <c r="AP178" s="584"/>
      <c r="AQ178" s="584"/>
      <c r="AR178" s="584"/>
      <c r="AS178" s="584"/>
      <c r="AT178" s="584"/>
      <c r="AU178" s="584"/>
      <c r="AV178" s="584"/>
      <c r="AW178" s="584"/>
      <c r="AX178" s="584"/>
      <c r="AY178" s="584"/>
      <c r="AZ178" s="584"/>
      <c r="BA178" s="584"/>
      <c r="BB178" s="584"/>
      <c r="BC178" s="584"/>
      <c r="BD178" s="584"/>
      <c r="BE178" s="584"/>
      <c r="BF178" s="584"/>
      <c r="BG178" s="584"/>
      <c r="BH178" s="584"/>
      <c r="BI178" s="584"/>
      <c r="BJ178" s="584"/>
      <c r="BK178" s="584"/>
      <c r="BL178" s="584"/>
      <c r="BM178" s="584"/>
      <c r="BN178" s="584"/>
      <c r="BO178" s="584"/>
      <c r="BP178" s="584"/>
      <c r="BQ178" s="584"/>
      <c r="BR178" s="584"/>
      <c r="BS178" s="584"/>
      <c r="BT178" s="584"/>
      <c r="BU178" s="584"/>
      <c r="BV178" s="584"/>
      <c r="BW178" s="584"/>
      <c r="BX178" s="584"/>
      <c r="BY178" s="584"/>
      <c r="BZ178" s="584"/>
      <c r="CA178" s="584"/>
      <c r="CB178" s="584"/>
      <c r="CC178" s="584"/>
      <c r="CD178" s="584"/>
      <c r="CE178" s="584"/>
      <c r="CF178" s="584"/>
      <c r="CG178" s="584"/>
      <c r="CH178" s="584"/>
      <c r="CI178" s="584"/>
      <c r="CJ178" s="584"/>
      <c r="CK178" s="584"/>
      <c r="CL178" s="584"/>
      <c r="CM178" s="584"/>
      <c r="CN178" s="584"/>
      <c r="CO178" s="584"/>
      <c r="CP178" s="584"/>
      <c r="CQ178" s="584"/>
      <c r="CR178" s="584"/>
      <c r="CS178" s="584"/>
      <c r="CT178" s="584"/>
      <c r="CU178" s="584"/>
      <c r="CV178" s="584"/>
      <c r="CW178" s="584"/>
      <c r="CX178" s="584"/>
      <c r="CY178" s="584"/>
      <c r="CZ178" s="584"/>
      <c r="DA178" s="584"/>
      <c r="DB178" s="584"/>
      <c r="DC178" s="584"/>
      <c r="DD178" s="584"/>
      <c r="DE178" s="584"/>
      <c r="DF178" s="584"/>
      <c r="DG178" s="584"/>
      <c r="DH178" s="584"/>
      <c r="DI178" s="584"/>
      <c r="DJ178" s="584"/>
      <c r="DK178" s="584"/>
      <c r="DL178" s="584"/>
      <c r="DM178" s="584"/>
      <c r="DN178" s="584"/>
      <c r="DO178" s="584"/>
      <c r="DP178" s="584"/>
      <c r="DQ178" s="584"/>
      <c r="DR178" s="584"/>
      <c r="DS178" s="584"/>
      <c r="DT178" s="584"/>
      <c r="DU178" s="584"/>
      <c r="DV178" s="584"/>
      <c r="DW178" s="584"/>
    </row>
    <row r="179" spans="2:127" x14ac:dyDescent="0.2">
      <c r="B179" s="644"/>
      <c r="C179" s="584" t="s">
        <v>586</v>
      </c>
      <c r="D179" s="584"/>
      <c r="E179" s="584"/>
      <c r="F179" s="584"/>
      <c r="G179" s="584"/>
      <c r="H179" s="584"/>
      <c r="I179" s="584"/>
      <c r="J179" s="584"/>
      <c r="K179" s="584"/>
      <c r="L179" s="584"/>
      <c r="M179" s="584"/>
      <c r="N179" s="584"/>
      <c r="O179" s="584"/>
      <c r="P179" s="584"/>
      <c r="Q179" s="584"/>
      <c r="R179" s="584"/>
      <c r="S179" s="584"/>
      <c r="T179" s="584"/>
      <c r="U179" s="584"/>
      <c r="V179" s="584"/>
      <c r="W179" s="584"/>
      <c r="X179" s="584"/>
      <c r="Y179" s="584"/>
      <c r="Z179" s="584"/>
      <c r="AA179" s="584"/>
      <c r="AB179" s="584"/>
      <c r="AC179" s="584"/>
      <c r="AD179" s="584"/>
      <c r="AE179" s="584"/>
      <c r="AF179" s="584"/>
      <c r="AG179" s="584"/>
      <c r="AH179" s="584"/>
      <c r="AI179" s="584"/>
      <c r="AJ179" s="584"/>
      <c r="AK179" s="584"/>
      <c r="AL179" s="584"/>
      <c r="AM179" s="584"/>
      <c r="AN179" s="584"/>
      <c r="AO179" s="584"/>
      <c r="AP179" s="584"/>
      <c r="AQ179" s="584"/>
      <c r="AR179" s="584"/>
      <c r="AS179" s="584"/>
      <c r="AT179" s="584"/>
      <c r="AU179" s="584"/>
      <c r="AV179" s="584"/>
      <c r="AW179" s="584"/>
      <c r="AX179" s="584"/>
      <c r="AY179" s="584"/>
      <c r="AZ179" s="584"/>
      <c r="BA179" s="584"/>
      <c r="BB179" s="584"/>
      <c r="BC179" s="584"/>
      <c r="BD179" s="584"/>
      <c r="BE179" s="584"/>
      <c r="BF179" s="584"/>
      <c r="BG179" s="584"/>
      <c r="BH179" s="584"/>
      <c r="BI179" s="584"/>
      <c r="BJ179" s="584"/>
      <c r="BK179" s="584"/>
      <c r="BL179" s="584"/>
      <c r="BM179" s="584"/>
      <c r="BN179" s="584"/>
      <c r="BO179" s="584"/>
      <c r="BP179" s="584"/>
      <c r="BQ179" s="584"/>
      <c r="BR179" s="584"/>
      <c r="BS179" s="584"/>
      <c r="BT179" s="584"/>
      <c r="BU179" s="584"/>
      <c r="BV179" s="584"/>
      <c r="BW179" s="584"/>
      <c r="BX179" s="584"/>
      <c r="BY179" s="584"/>
      <c r="BZ179" s="584"/>
      <c r="CA179" s="584"/>
      <c r="CB179" s="584"/>
      <c r="CC179" s="584"/>
      <c r="CD179" s="584"/>
      <c r="CE179" s="584"/>
      <c r="CF179" s="584"/>
      <c r="CG179" s="584"/>
      <c r="CH179" s="584"/>
      <c r="CI179" s="584"/>
      <c r="CJ179" s="584"/>
      <c r="CK179" s="584"/>
      <c r="CL179" s="584"/>
      <c r="CM179" s="584"/>
      <c r="CN179" s="584"/>
      <c r="CO179" s="584"/>
      <c r="CP179" s="584"/>
      <c r="CQ179" s="584"/>
      <c r="CR179" s="584"/>
      <c r="CS179" s="584"/>
      <c r="CT179" s="584"/>
      <c r="CU179" s="584"/>
      <c r="CV179" s="584"/>
      <c r="CW179" s="584"/>
      <c r="CX179" s="584"/>
      <c r="CY179" s="584"/>
      <c r="CZ179" s="584"/>
      <c r="DA179" s="584"/>
      <c r="DB179" s="584"/>
      <c r="DC179" s="584"/>
      <c r="DD179" s="584"/>
      <c r="DE179" s="584"/>
      <c r="DF179" s="584"/>
      <c r="DG179" s="584"/>
      <c r="DH179" s="584"/>
      <c r="DI179" s="584"/>
      <c r="DJ179" s="584"/>
      <c r="DK179" s="584"/>
      <c r="DL179" s="584"/>
      <c r="DM179" s="584"/>
      <c r="DN179" s="584"/>
      <c r="DO179" s="584"/>
      <c r="DP179" s="584"/>
      <c r="DQ179" s="584"/>
      <c r="DR179" s="584"/>
      <c r="DS179" s="584"/>
      <c r="DT179" s="584"/>
      <c r="DU179" s="584"/>
      <c r="DV179" s="584"/>
      <c r="DW179" s="584"/>
    </row>
    <row r="180" spans="2:127" x14ac:dyDescent="0.2">
      <c r="B180" s="644"/>
      <c r="C180" s="584"/>
      <c r="D180" s="584"/>
      <c r="E180" s="584"/>
      <c r="F180" s="584"/>
      <c r="G180" s="584"/>
      <c r="H180" s="584"/>
      <c r="I180" s="584"/>
      <c r="J180" s="584"/>
      <c r="K180" s="584"/>
      <c r="L180" s="584"/>
      <c r="M180" s="584"/>
      <c r="N180" s="584"/>
      <c r="O180" s="584"/>
      <c r="P180" s="584"/>
      <c r="Q180" s="584"/>
      <c r="R180" s="584"/>
      <c r="S180" s="584"/>
      <c r="T180" s="584"/>
      <c r="U180" s="584"/>
      <c r="V180" s="584"/>
      <c r="W180" s="584"/>
      <c r="X180" s="584"/>
      <c r="Y180" s="584"/>
      <c r="Z180" s="584"/>
      <c r="AA180" s="584"/>
      <c r="AB180" s="584"/>
      <c r="AC180" s="584"/>
      <c r="AD180" s="584"/>
      <c r="AE180" s="584"/>
      <c r="AF180" s="584"/>
      <c r="AG180" s="584"/>
      <c r="AH180" s="584"/>
      <c r="AI180" s="584"/>
      <c r="AJ180" s="584"/>
      <c r="AK180" s="584"/>
      <c r="AL180" s="584"/>
      <c r="AM180" s="584"/>
      <c r="AN180" s="584"/>
      <c r="AO180" s="584"/>
      <c r="AP180" s="584"/>
      <c r="AQ180" s="584"/>
      <c r="AR180" s="584"/>
      <c r="AS180" s="584"/>
      <c r="AT180" s="584"/>
      <c r="AU180" s="584"/>
      <c r="AV180" s="584"/>
      <c r="AW180" s="584"/>
      <c r="AX180" s="584"/>
      <c r="AY180" s="584"/>
      <c r="AZ180" s="584"/>
      <c r="BA180" s="584"/>
      <c r="BB180" s="584"/>
      <c r="BC180" s="584"/>
      <c r="BD180" s="584"/>
      <c r="BE180" s="584"/>
      <c r="BF180" s="584"/>
      <c r="BG180" s="584"/>
      <c r="BH180" s="584"/>
      <c r="BI180" s="584"/>
      <c r="BJ180" s="584"/>
      <c r="BK180" s="584"/>
      <c r="BL180" s="584"/>
      <c r="BM180" s="584"/>
      <c r="BN180" s="584"/>
      <c r="BO180" s="584"/>
      <c r="BP180" s="584"/>
      <c r="BQ180" s="584"/>
      <c r="BR180" s="584"/>
      <c r="BS180" s="584"/>
      <c r="BT180" s="584"/>
      <c r="BU180" s="584"/>
      <c r="BV180" s="584"/>
      <c r="BW180" s="584"/>
      <c r="BX180" s="584"/>
      <c r="BY180" s="584"/>
      <c r="BZ180" s="584"/>
      <c r="CA180" s="584"/>
      <c r="CB180" s="584"/>
      <c r="CC180" s="584"/>
      <c r="CD180" s="584"/>
      <c r="CE180" s="584"/>
      <c r="CF180" s="584"/>
      <c r="CG180" s="584"/>
      <c r="CH180" s="584"/>
      <c r="CI180" s="584"/>
      <c r="CJ180" s="584"/>
      <c r="CK180" s="584"/>
      <c r="CL180" s="584"/>
      <c r="CM180" s="584"/>
      <c r="CN180" s="584"/>
      <c r="CO180" s="584"/>
      <c r="CP180" s="584"/>
      <c r="CQ180" s="584"/>
      <c r="CR180" s="584"/>
      <c r="CS180" s="584"/>
      <c r="CT180" s="584"/>
      <c r="CU180" s="584"/>
      <c r="CV180" s="584"/>
      <c r="CW180" s="584"/>
      <c r="CX180" s="584"/>
      <c r="CY180" s="584"/>
      <c r="CZ180" s="584"/>
      <c r="DA180" s="584"/>
      <c r="DB180" s="584"/>
      <c r="DC180" s="584"/>
      <c r="DD180" s="584"/>
      <c r="DE180" s="584"/>
      <c r="DF180" s="584"/>
      <c r="DG180" s="584"/>
      <c r="DH180" s="584"/>
      <c r="DI180" s="584"/>
      <c r="DJ180" s="584"/>
      <c r="DK180" s="584"/>
      <c r="DL180" s="584"/>
      <c r="DM180" s="584"/>
      <c r="DN180" s="584"/>
      <c r="DO180" s="584"/>
      <c r="DP180" s="584"/>
      <c r="DQ180" s="584"/>
      <c r="DR180" s="584"/>
      <c r="DS180" s="584"/>
      <c r="DT180" s="584"/>
      <c r="DU180" s="584"/>
      <c r="DV180" s="584"/>
      <c r="DW180" s="584"/>
    </row>
  </sheetData>
  <sheetProtection algorithmName="SHA-512" hashValue="KhQvCsuc/sDrSwdjvMDviNS598sK7kNCncuh7tthW81VRfely4EUnLpVvYPDQJpclWiG11ZZ+cg8lh7Q4dZC0A==" saltValue="iKd2ZKbSwCKkruuhi/h3ZQ==" spinCount="100000" sheet="1" objects="1" scenarios="1"/>
  <mergeCells count="1">
    <mergeCell ref="W2:W3"/>
  </mergeCells>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2"/>
  <sheetViews>
    <sheetView zoomScale="80" zoomScaleNormal="80" workbookViewId="0">
      <pane xSplit="7" ySplit="3" topLeftCell="H4" activePane="bottomRight" state="frozen"/>
      <selection pane="topRight" activeCell="G1" sqref="G1"/>
      <selection pane="bottomLeft" activeCell="A4" sqref="A4"/>
      <selection pane="bottomRight" activeCell="B1" sqref="B1"/>
    </sheetView>
  </sheetViews>
  <sheetFormatPr defaultColWidth="8.88671875" defaultRowHeight="15" x14ac:dyDescent="0.2"/>
  <cols>
    <col min="1" max="1" width="1.33203125" customWidth="1"/>
    <col min="2" max="2" width="8" customWidth="1"/>
    <col min="3" max="3" width="45.109375" customWidth="1"/>
    <col min="4" max="4" width="18" customWidth="1"/>
    <col min="5" max="5" width="18" hidden="1" customWidth="1"/>
    <col min="6" max="7" width="10.21875" customWidth="1"/>
    <col min="8" max="36" width="11.44140625" customWidth="1"/>
    <col min="245" max="245" width="1.33203125" customWidth="1"/>
    <col min="246" max="246" width="8" customWidth="1"/>
    <col min="247" max="247" width="45.109375" customWidth="1"/>
    <col min="248" max="248" width="18" customWidth="1"/>
    <col min="249" max="250" width="10.21875" customWidth="1"/>
    <col min="251" max="279" width="11.44140625" customWidth="1"/>
    <col min="501" max="501" width="1.33203125" customWidth="1"/>
    <col min="502" max="502" width="8" customWidth="1"/>
    <col min="503" max="503" width="45.109375" customWidth="1"/>
    <col min="504" max="504" width="18" customWidth="1"/>
    <col min="505" max="506" width="10.21875" customWidth="1"/>
    <col min="507" max="535" width="11.44140625" customWidth="1"/>
    <col min="757" max="757" width="1.33203125" customWidth="1"/>
    <col min="758" max="758" width="8" customWidth="1"/>
    <col min="759" max="759" width="45.109375" customWidth="1"/>
    <col min="760" max="760" width="18" customWidth="1"/>
    <col min="761" max="762" width="10.21875" customWidth="1"/>
    <col min="763" max="791" width="11.44140625" customWidth="1"/>
    <col min="1013" max="1013" width="1.33203125" customWidth="1"/>
    <col min="1014" max="1014" width="8" customWidth="1"/>
    <col min="1015" max="1015" width="45.109375" customWidth="1"/>
    <col min="1016" max="1016" width="18" customWidth="1"/>
    <col min="1017" max="1018" width="10.21875" customWidth="1"/>
    <col min="1019" max="1047" width="11.44140625" customWidth="1"/>
    <col min="1269" max="1269" width="1.33203125" customWidth="1"/>
    <col min="1270" max="1270" width="8" customWidth="1"/>
    <col min="1271" max="1271" width="45.109375" customWidth="1"/>
    <col min="1272" max="1272" width="18" customWidth="1"/>
    <col min="1273" max="1274" width="10.21875" customWidth="1"/>
    <col min="1275" max="1303" width="11.44140625" customWidth="1"/>
    <col min="1525" max="1525" width="1.33203125" customWidth="1"/>
    <col min="1526" max="1526" width="8" customWidth="1"/>
    <col min="1527" max="1527" width="45.109375" customWidth="1"/>
    <col min="1528" max="1528" width="18" customWidth="1"/>
    <col min="1529" max="1530" width="10.21875" customWidth="1"/>
    <col min="1531" max="1559" width="11.44140625" customWidth="1"/>
    <col min="1781" max="1781" width="1.33203125" customWidth="1"/>
    <col min="1782" max="1782" width="8" customWidth="1"/>
    <col min="1783" max="1783" width="45.109375" customWidth="1"/>
    <col min="1784" max="1784" width="18" customWidth="1"/>
    <col min="1785" max="1786" width="10.21875" customWidth="1"/>
    <col min="1787" max="1815" width="11.44140625" customWidth="1"/>
    <col min="2037" max="2037" width="1.33203125" customWidth="1"/>
    <col min="2038" max="2038" width="8" customWidth="1"/>
    <col min="2039" max="2039" width="45.109375" customWidth="1"/>
    <col min="2040" max="2040" width="18" customWidth="1"/>
    <col min="2041" max="2042" width="10.21875" customWidth="1"/>
    <col min="2043" max="2071" width="11.44140625" customWidth="1"/>
    <col min="2293" max="2293" width="1.33203125" customWidth="1"/>
    <col min="2294" max="2294" width="8" customWidth="1"/>
    <col min="2295" max="2295" width="45.109375" customWidth="1"/>
    <col min="2296" max="2296" width="18" customWidth="1"/>
    <col min="2297" max="2298" width="10.21875" customWidth="1"/>
    <col min="2299" max="2327" width="11.44140625" customWidth="1"/>
    <col min="2549" max="2549" width="1.33203125" customWidth="1"/>
    <col min="2550" max="2550" width="8" customWidth="1"/>
    <col min="2551" max="2551" width="45.109375" customWidth="1"/>
    <col min="2552" max="2552" width="18" customWidth="1"/>
    <col min="2553" max="2554" width="10.21875" customWidth="1"/>
    <col min="2555" max="2583" width="11.44140625" customWidth="1"/>
    <col min="2805" max="2805" width="1.33203125" customWidth="1"/>
    <col min="2806" max="2806" width="8" customWidth="1"/>
    <col min="2807" max="2807" width="45.109375" customWidth="1"/>
    <col min="2808" max="2808" width="18" customWidth="1"/>
    <col min="2809" max="2810" width="10.21875" customWidth="1"/>
    <col min="2811" max="2839" width="11.44140625" customWidth="1"/>
    <col min="3061" max="3061" width="1.33203125" customWidth="1"/>
    <col min="3062" max="3062" width="8" customWidth="1"/>
    <col min="3063" max="3063" width="45.109375" customWidth="1"/>
    <col min="3064" max="3064" width="18" customWidth="1"/>
    <col min="3065" max="3066" width="10.21875" customWidth="1"/>
    <col min="3067" max="3095" width="11.44140625" customWidth="1"/>
    <col min="3317" max="3317" width="1.33203125" customWidth="1"/>
    <col min="3318" max="3318" width="8" customWidth="1"/>
    <col min="3319" max="3319" width="45.109375" customWidth="1"/>
    <col min="3320" max="3320" width="18" customWidth="1"/>
    <col min="3321" max="3322" width="10.21875" customWidth="1"/>
    <col min="3323" max="3351" width="11.44140625" customWidth="1"/>
    <col min="3573" max="3573" width="1.33203125" customWidth="1"/>
    <col min="3574" max="3574" width="8" customWidth="1"/>
    <col min="3575" max="3575" width="45.109375" customWidth="1"/>
    <col min="3576" max="3576" width="18" customWidth="1"/>
    <col min="3577" max="3578" width="10.21875" customWidth="1"/>
    <col min="3579" max="3607" width="11.44140625" customWidth="1"/>
    <col min="3829" max="3829" width="1.33203125" customWidth="1"/>
    <col min="3830" max="3830" width="8" customWidth="1"/>
    <col min="3831" max="3831" width="45.109375" customWidth="1"/>
    <col min="3832" max="3832" width="18" customWidth="1"/>
    <col min="3833" max="3834" width="10.21875" customWidth="1"/>
    <col min="3835" max="3863" width="11.44140625" customWidth="1"/>
    <col min="4085" max="4085" width="1.33203125" customWidth="1"/>
    <col min="4086" max="4086" width="8" customWidth="1"/>
    <col min="4087" max="4087" width="45.109375" customWidth="1"/>
    <col min="4088" max="4088" width="18" customWidth="1"/>
    <col min="4089" max="4090" width="10.21875" customWidth="1"/>
    <col min="4091" max="4119" width="11.44140625" customWidth="1"/>
    <col min="4341" max="4341" width="1.33203125" customWidth="1"/>
    <col min="4342" max="4342" width="8" customWidth="1"/>
    <col min="4343" max="4343" width="45.109375" customWidth="1"/>
    <col min="4344" max="4344" width="18" customWidth="1"/>
    <col min="4345" max="4346" width="10.21875" customWidth="1"/>
    <col min="4347" max="4375" width="11.44140625" customWidth="1"/>
    <col min="4597" max="4597" width="1.33203125" customWidth="1"/>
    <col min="4598" max="4598" width="8" customWidth="1"/>
    <col min="4599" max="4599" width="45.109375" customWidth="1"/>
    <col min="4600" max="4600" width="18" customWidth="1"/>
    <col min="4601" max="4602" width="10.21875" customWidth="1"/>
    <col min="4603" max="4631" width="11.44140625" customWidth="1"/>
    <col min="4853" max="4853" width="1.33203125" customWidth="1"/>
    <col min="4854" max="4854" width="8" customWidth="1"/>
    <col min="4855" max="4855" width="45.109375" customWidth="1"/>
    <col min="4856" max="4856" width="18" customWidth="1"/>
    <col min="4857" max="4858" width="10.21875" customWidth="1"/>
    <col min="4859" max="4887" width="11.44140625" customWidth="1"/>
    <col min="5109" max="5109" width="1.33203125" customWidth="1"/>
    <col min="5110" max="5110" width="8" customWidth="1"/>
    <col min="5111" max="5111" width="45.109375" customWidth="1"/>
    <col min="5112" max="5112" width="18" customWidth="1"/>
    <col min="5113" max="5114" width="10.21875" customWidth="1"/>
    <col min="5115" max="5143" width="11.44140625" customWidth="1"/>
    <col min="5365" max="5365" width="1.33203125" customWidth="1"/>
    <col min="5366" max="5366" width="8" customWidth="1"/>
    <col min="5367" max="5367" width="45.109375" customWidth="1"/>
    <col min="5368" max="5368" width="18" customWidth="1"/>
    <col min="5369" max="5370" width="10.21875" customWidth="1"/>
    <col min="5371" max="5399" width="11.44140625" customWidth="1"/>
    <col min="5621" max="5621" width="1.33203125" customWidth="1"/>
    <col min="5622" max="5622" width="8" customWidth="1"/>
    <col min="5623" max="5623" width="45.109375" customWidth="1"/>
    <col min="5624" max="5624" width="18" customWidth="1"/>
    <col min="5625" max="5626" width="10.21875" customWidth="1"/>
    <col min="5627" max="5655" width="11.44140625" customWidth="1"/>
    <col min="5877" max="5877" width="1.33203125" customWidth="1"/>
    <col min="5878" max="5878" width="8" customWidth="1"/>
    <col min="5879" max="5879" width="45.109375" customWidth="1"/>
    <col min="5880" max="5880" width="18" customWidth="1"/>
    <col min="5881" max="5882" width="10.21875" customWidth="1"/>
    <col min="5883" max="5911" width="11.44140625" customWidth="1"/>
    <col min="6133" max="6133" width="1.33203125" customWidth="1"/>
    <col min="6134" max="6134" width="8" customWidth="1"/>
    <col min="6135" max="6135" width="45.109375" customWidth="1"/>
    <col min="6136" max="6136" width="18" customWidth="1"/>
    <col min="6137" max="6138" width="10.21875" customWidth="1"/>
    <col min="6139" max="6167" width="11.44140625" customWidth="1"/>
    <col min="6389" max="6389" width="1.33203125" customWidth="1"/>
    <col min="6390" max="6390" width="8" customWidth="1"/>
    <col min="6391" max="6391" width="45.109375" customWidth="1"/>
    <col min="6392" max="6392" width="18" customWidth="1"/>
    <col min="6393" max="6394" width="10.21875" customWidth="1"/>
    <col min="6395" max="6423" width="11.44140625" customWidth="1"/>
    <col min="6645" max="6645" width="1.33203125" customWidth="1"/>
    <col min="6646" max="6646" width="8" customWidth="1"/>
    <col min="6647" max="6647" width="45.109375" customWidth="1"/>
    <col min="6648" max="6648" width="18" customWidth="1"/>
    <col min="6649" max="6650" width="10.21875" customWidth="1"/>
    <col min="6651" max="6679" width="11.44140625" customWidth="1"/>
    <col min="6901" max="6901" width="1.33203125" customWidth="1"/>
    <col min="6902" max="6902" width="8" customWidth="1"/>
    <col min="6903" max="6903" width="45.109375" customWidth="1"/>
    <col min="6904" max="6904" width="18" customWidth="1"/>
    <col min="6905" max="6906" width="10.21875" customWidth="1"/>
    <col min="6907" max="6935" width="11.44140625" customWidth="1"/>
    <col min="7157" max="7157" width="1.33203125" customWidth="1"/>
    <col min="7158" max="7158" width="8" customWidth="1"/>
    <col min="7159" max="7159" width="45.109375" customWidth="1"/>
    <col min="7160" max="7160" width="18" customWidth="1"/>
    <col min="7161" max="7162" width="10.21875" customWidth="1"/>
    <col min="7163" max="7191" width="11.44140625" customWidth="1"/>
    <col min="7413" max="7413" width="1.33203125" customWidth="1"/>
    <col min="7414" max="7414" width="8" customWidth="1"/>
    <col min="7415" max="7415" width="45.109375" customWidth="1"/>
    <col min="7416" max="7416" width="18" customWidth="1"/>
    <col min="7417" max="7418" width="10.21875" customWidth="1"/>
    <col min="7419" max="7447" width="11.44140625" customWidth="1"/>
    <col min="7669" max="7669" width="1.33203125" customWidth="1"/>
    <col min="7670" max="7670" width="8" customWidth="1"/>
    <col min="7671" max="7671" width="45.109375" customWidth="1"/>
    <col min="7672" max="7672" width="18" customWidth="1"/>
    <col min="7673" max="7674" width="10.21875" customWidth="1"/>
    <col min="7675" max="7703" width="11.44140625" customWidth="1"/>
    <col min="7925" max="7925" width="1.33203125" customWidth="1"/>
    <col min="7926" max="7926" width="8" customWidth="1"/>
    <col min="7927" max="7927" width="45.109375" customWidth="1"/>
    <col min="7928" max="7928" width="18" customWidth="1"/>
    <col min="7929" max="7930" width="10.21875" customWidth="1"/>
    <col min="7931" max="7959" width="11.44140625" customWidth="1"/>
    <col min="8181" max="8181" width="1.33203125" customWidth="1"/>
    <col min="8182" max="8182" width="8" customWidth="1"/>
    <col min="8183" max="8183" width="45.109375" customWidth="1"/>
    <col min="8184" max="8184" width="18" customWidth="1"/>
    <col min="8185" max="8186" width="10.21875" customWidth="1"/>
    <col min="8187" max="8215" width="11.44140625" customWidth="1"/>
    <col min="8437" max="8437" width="1.33203125" customWidth="1"/>
    <col min="8438" max="8438" width="8" customWidth="1"/>
    <col min="8439" max="8439" width="45.109375" customWidth="1"/>
    <col min="8440" max="8440" width="18" customWidth="1"/>
    <col min="8441" max="8442" width="10.21875" customWidth="1"/>
    <col min="8443" max="8471" width="11.44140625" customWidth="1"/>
    <col min="8693" max="8693" width="1.33203125" customWidth="1"/>
    <col min="8694" max="8694" width="8" customWidth="1"/>
    <col min="8695" max="8695" width="45.109375" customWidth="1"/>
    <col min="8696" max="8696" width="18" customWidth="1"/>
    <col min="8697" max="8698" width="10.21875" customWidth="1"/>
    <col min="8699" max="8727" width="11.44140625" customWidth="1"/>
    <col min="8949" max="8949" width="1.33203125" customWidth="1"/>
    <col min="8950" max="8950" width="8" customWidth="1"/>
    <col min="8951" max="8951" width="45.109375" customWidth="1"/>
    <col min="8952" max="8952" width="18" customWidth="1"/>
    <col min="8953" max="8954" width="10.21875" customWidth="1"/>
    <col min="8955" max="8983" width="11.44140625" customWidth="1"/>
    <col min="9205" max="9205" width="1.33203125" customWidth="1"/>
    <col min="9206" max="9206" width="8" customWidth="1"/>
    <col min="9207" max="9207" width="45.109375" customWidth="1"/>
    <col min="9208" max="9208" width="18" customWidth="1"/>
    <col min="9209" max="9210" width="10.21875" customWidth="1"/>
    <col min="9211" max="9239" width="11.44140625" customWidth="1"/>
    <col min="9461" max="9461" width="1.33203125" customWidth="1"/>
    <col min="9462" max="9462" width="8" customWidth="1"/>
    <col min="9463" max="9463" width="45.109375" customWidth="1"/>
    <col min="9464" max="9464" width="18" customWidth="1"/>
    <col min="9465" max="9466" width="10.21875" customWidth="1"/>
    <col min="9467" max="9495" width="11.44140625" customWidth="1"/>
    <col min="9717" max="9717" width="1.33203125" customWidth="1"/>
    <col min="9718" max="9718" width="8" customWidth="1"/>
    <col min="9719" max="9719" width="45.109375" customWidth="1"/>
    <col min="9720" max="9720" width="18" customWidth="1"/>
    <col min="9721" max="9722" width="10.21875" customWidth="1"/>
    <col min="9723" max="9751" width="11.44140625" customWidth="1"/>
    <col min="9973" max="9973" width="1.33203125" customWidth="1"/>
    <col min="9974" max="9974" width="8" customWidth="1"/>
    <col min="9975" max="9975" width="45.109375" customWidth="1"/>
    <col min="9976" max="9976" width="18" customWidth="1"/>
    <col min="9977" max="9978" width="10.21875" customWidth="1"/>
    <col min="9979" max="10007" width="11.44140625" customWidth="1"/>
    <col min="10229" max="10229" width="1.33203125" customWidth="1"/>
    <col min="10230" max="10230" width="8" customWidth="1"/>
    <col min="10231" max="10231" width="45.109375" customWidth="1"/>
    <col min="10232" max="10232" width="18" customWidth="1"/>
    <col min="10233" max="10234" width="10.21875" customWidth="1"/>
    <col min="10235" max="10263" width="11.44140625" customWidth="1"/>
    <col min="10485" max="10485" width="1.33203125" customWidth="1"/>
    <col min="10486" max="10486" width="8" customWidth="1"/>
    <col min="10487" max="10487" width="45.109375" customWidth="1"/>
    <col min="10488" max="10488" width="18" customWidth="1"/>
    <col min="10489" max="10490" width="10.21875" customWidth="1"/>
    <col min="10491" max="10519" width="11.44140625" customWidth="1"/>
    <col min="10741" max="10741" width="1.33203125" customWidth="1"/>
    <col min="10742" max="10742" width="8" customWidth="1"/>
    <col min="10743" max="10743" width="45.109375" customWidth="1"/>
    <col min="10744" max="10744" width="18" customWidth="1"/>
    <col min="10745" max="10746" width="10.21875" customWidth="1"/>
    <col min="10747" max="10775" width="11.44140625" customWidth="1"/>
    <col min="10997" max="10997" width="1.33203125" customWidth="1"/>
    <col min="10998" max="10998" width="8" customWidth="1"/>
    <col min="10999" max="10999" width="45.109375" customWidth="1"/>
    <col min="11000" max="11000" width="18" customWidth="1"/>
    <col min="11001" max="11002" width="10.21875" customWidth="1"/>
    <col min="11003" max="11031" width="11.44140625" customWidth="1"/>
    <col min="11253" max="11253" width="1.33203125" customWidth="1"/>
    <col min="11254" max="11254" width="8" customWidth="1"/>
    <col min="11255" max="11255" width="45.109375" customWidth="1"/>
    <col min="11256" max="11256" width="18" customWidth="1"/>
    <col min="11257" max="11258" width="10.21875" customWidth="1"/>
    <col min="11259" max="11287" width="11.44140625" customWidth="1"/>
    <col min="11509" max="11509" width="1.33203125" customWidth="1"/>
    <col min="11510" max="11510" width="8" customWidth="1"/>
    <col min="11511" max="11511" width="45.109375" customWidth="1"/>
    <col min="11512" max="11512" width="18" customWidth="1"/>
    <col min="11513" max="11514" width="10.21875" customWidth="1"/>
    <col min="11515" max="11543" width="11.44140625" customWidth="1"/>
    <col min="11765" max="11765" width="1.33203125" customWidth="1"/>
    <col min="11766" max="11766" width="8" customWidth="1"/>
    <col min="11767" max="11767" width="45.109375" customWidth="1"/>
    <col min="11768" max="11768" width="18" customWidth="1"/>
    <col min="11769" max="11770" width="10.21875" customWidth="1"/>
    <col min="11771" max="11799" width="11.44140625" customWidth="1"/>
    <col min="12021" max="12021" width="1.33203125" customWidth="1"/>
    <col min="12022" max="12022" width="8" customWidth="1"/>
    <col min="12023" max="12023" width="45.109375" customWidth="1"/>
    <col min="12024" max="12024" width="18" customWidth="1"/>
    <col min="12025" max="12026" width="10.21875" customWidth="1"/>
    <col min="12027" max="12055" width="11.44140625" customWidth="1"/>
    <col min="12277" max="12277" width="1.33203125" customWidth="1"/>
    <col min="12278" max="12278" width="8" customWidth="1"/>
    <col min="12279" max="12279" width="45.109375" customWidth="1"/>
    <col min="12280" max="12280" width="18" customWidth="1"/>
    <col min="12281" max="12282" width="10.21875" customWidth="1"/>
    <col min="12283" max="12311" width="11.44140625" customWidth="1"/>
    <col min="12533" max="12533" width="1.33203125" customWidth="1"/>
    <col min="12534" max="12534" width="8" customWidth="1"/>
    <col min="12535" max="12535" width="45.109375" customWidth="1"/>
    <col min="12536" max="12536" width="18" customWidth="1"/>
    <col min="12537" max="12538" width="10.21875" customWidth="1"/>
    <col min="12539" max="12567" width="11.44140625" customWidth="1"/>
    <col min="12789" max="12789" width="1.33203125" customWidth="1"/>
    <col min="12790" max="12790" width="8" customWidth="1"/>
    <col min="12791" max="12791" width="45.109375" customWidth="1"/>
    <col min="12792" max="12792" width="18" customWidth="1"/>
    <col min="12793" max="12794" width="10.21875" customWidth="1"/>
    <col min="12795" max="12823" width="11.44140625" customWidth="1"/>
    <col min="13045" max="13045" width="1.33203125" customWidth="1"/>
    <col min="13046" max="13046" width="8" customWidth="1"/>
    <col min="13047" max="13047" width="45.109375" customWidth="1"/>
    <col min="13048" max="13048" width="18" customWidth="1"/>
    <col min="13049" max="13050" width="10.21875" customWidth="1"/>
    <col min="13051" max="13079" width="11.44140625" customWidth="1"/>
    <col min="13301" max="13301" width="1.33203125" customWidth="1"/>
    <col min="13302" max="13302" width="8" customWidth="1"/>
    <col min="13303" max="13303" width="45.109375" customWidth="1"/>
    <col min="13304" max="13304" width="18" customWidth="1"/>
    <col min="13305" max="13306" width="10.21875" customWidth="1"/>
    <col min="13307" max="13335" width="11.44140625" customWidth="1"/>
    <col min="13557" max="13557" width="1.33203125" customWidth="1"/>
    <col min="13558" max="13558" width="8" customWidth="1"/>
    <col min="13559" max="13559" width="45.109375" customWidth="1"/>
    <col min="13560" max="13560" width="18" customWidth="1"/>
    <col min="13561" max="13562" width="10.21875" customWidth="1"/>
    <col min="13563" max="13591" width="11.44140625" customWidth="1"/>
    <col min="13813" max="13813" width="1.33203125" customWidth="1"/>
    <col min="13814" max="13814" width="8" customWidth="1"/>
    <col min="13815" max="13815" width="45.109375" customWidth="1"/>
    <col min="13816" max="13816" width="18" customWidth="1"/>
    <col min="13817" max="13818" width="10.21875" customWidth="1"/>
    <col min="13819" max="13847" width="11.44140625" customWidth="1"/>
    <col min="14069" max="14069" width="1.33203125" customWidth="1"/>
    <col min="14070" max="14070" width="8" customWidth="1"/>
    <col min="14071" max="14071" width="45.109375" customWidth="1"/>
    <col min="14072" max="14072" width="18" customWidth="1"/>
    <col min="14073" max="14074" width="10.21875" customWidth="1"/>
    <col min="14075" max="14103" width="11.44140625" customWidth="1"/>
    <col min="14325" max="14325" width="1.33203125" customWidth="1"/>
    <col min="14326" max="14326" width="8" customWidth="1"/>
    <col min="14327" max="14327" width="45.109375" customWidth="1"/>
    <col min="14328" max="14328" width="18" customWidth="1"/>
    <col min="14329" max="14330" width="10.21875" customWidth="1"/>
    <col min="14331" max="14359" width="11.44140625" customWidth="1"/>
    <col min="14581" max="14581" width="1.33203125" customWidth="1"/>
    <col min="14582" max="14582" width="8" customWidth="1"/>
    <col min="14583" max="14583" width="45.109375" customWidth="1"/>
    <col min="14584" max="14584" width="18" customWidth="1"/>
    <col min="14585" max="14586" width="10.21875" customWidth="1"/>
    <col min="14587" max="14615" width="11.44140625" customWidth="1"/>
    <col min="14837" max="14837" width="1.33203125" customWidth="1"/>
    <col min="14838" max="14838" width="8" customWidth="1"/>
    <col min="14839" max="14839" width="45.109375" customWidth="1"/>
    <col min="14840" max="14840" width="18" customWidth="1"/>
    <col min="14841" max="14842" width="10.21875" customWidth="1"/>
    <col min="14843" max="14871" width="11.44140625" customWidth="1"/>
    <col min="15093" max="15093" width="1.33203125" customWidth="1"/>
    <col min="15094" max="15094" width="8" customWidth="1"/>
    <col min="15095" max="15095" width="45.109375" customWidth="1"/>
    <col min="15096" max="15096" width="18" customWidth="1"/>
    <col min="15097" max="15098" width="10.21875" customWidth="1"/>
    <col min="15099" max="15127" width="11.44140625" customWidth="1"/>
    <col min="15349" max="15349" width="1.33203125" customWidth="1"/>
    <col min="15350" max="15350" width="8" customWidth="1"/>
    <col min="15351" max="15351" width="45.109375" customWidth="1"/>
    <col min="15352" max="15352" width="18" customWidth="1"/>
    <col min="15353" max="15354" width="10.21875" customWidth="1"/>
    <col min="15355" max="15383" width="11.44140625" customWidth="1"/>
    <col min="15605" max="15605" width="1.33203125" customWidth="1"/>
    <col min="15606" max="15606" width="8" customWidth="1"/>
    <col min="15607" max="15607" width="45.109375" customWidth="1"/>
    <col min="15608" max="15608" width="18" customWidth="1"/>
    <col min="15609" max="15610" width="10.21875" customWidth="1"/>
    <col min="15611" max="15639" width="11.44140625" customWidth="1"/>
    <col min="15861" max="15861" width="1.33203125" customWidth="1"/>
    <col min="15862" max="15862" width="8" customWidth="1"/>
    <col min="15863" max="15863" width="45.109375" customWidth="1"/>
    <col min="15864" max="15864" width="18" customWidth="1"/>
    <col min="15865" max="15866" width="10.21875" customWidth="1"/>
    <col min="15867" max="15895" width="11.44140625" customWidth="1"/>
    <col min="16117" max="16117" width="1.33203125" customWidth="1"/>
    <col min="16118" max="16118" width="8" customWidth="1"/>
    <col min="16119" max="16119" width="45.109375" customWidth="1"/>
    <col min="16120" max="16120" width="18" customWidth="1"/>
    <col min="16121" max="16122" width="10.21875" customWidth="1"/>
    <col min="16123" max="16151" width="11.44140625" customWidth="1"/>
  </cols>
  <sheetData>
    <row r="1" spans="1:36" ht="18" x14ac:dyDescent="0.25">
      <c r="A1" s="228"/>
      <c r="B1" s="229" t="s">
        <v>587</v>
      </c>
      <c r="C1" s="230"/>
      <c r="D1" s="231"/>
      <c r="E1" s="231"/>
      <c r="F1" s="232"/>
      <c r="G1" s="232"/>
      <c r="H1" s="232"/>
      <c r="I1" s="233"/>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234"/>
      <c r="AI1" s="234"/>
      <c r="AJ1" s="234"/>
    </row>
    <row r="2" spans="1:36" ht="15.75" thickBot="1" x14ac:dyDescent="0.25">
      <c r="A2" s="235"/>
      <c r="B2" s="236"/>
      <c r="C2" s="237"/>
      <c r="D2" s="124"/>
      <c r="E2" s="124"/>
      <c r="F2" s="100"/>
      <c r="G2" s="100"/>
      <c r="H2" s="965" t="s">
        <v>588</v>
      </c>
      <c r="I2" s="966"/>
      <c r="J2" s="966"/>
      <c r="K2" s="966"/>
      <c r="L2" s="966"/>
      <c r="M2" s="966"/>
      <c r="N2" s="966"/>
      <c r="O2" s="966"/>
      <c r="P2" s="966"/>
      <c r="Q2" s="966"/>
      <c r="R2" s="966"/>
      <c r="S2" s="966"/>
      <c r="T2" s="966"/>
      <c r="U2" s="966"/>
      <c r="V2" s="966"/>
      <c r="W2" s="966"/>
      <c r="X2" s="966"/>
      <c r="Y2" s="966"/>
      <c r="Z2" s="966"/>
      <c r="AA2" s="966"/>
      <c r="AB2" s="966"/>
      <c r="AC2" s="966"/>
      <c r="AD2" s="966"/>
      <c r="AE2" s="966"/>
      <c r="AF2" s="966"/>
      <c r="AG2" s="966"/>
      <c r="AH2" s="966"/>
      <c r="AI2" s="966"/>
      <c r="AJ2" s="966"/>
    </row>
    <row r="3" spans="1:36" ht="31.5" x14ac:dyDescent="0.2">
      <c r="A3" s="238"/>
      <c r="B3" s="239" t="s">
        <v>589</v>
      </c>
      <c r="C3" s="339" t="s">
        <v>590</v>
      </c>
      <c r="D3" s="340" t="s">
        <v>591</v>
      </c>
      <c r="E3" s="340"/>
      <c r="F3" s="341" t="s">
        <v>140</v>
      </c>
      <c r="G3" s="341" t="s">
        <v>185</v>
      </c>
      <c r="H3" s="342" t="str">
        <f>'TITLE PAGE'!D14</f>
        <v>2016-17</v>
      </c>
      <c r="I3" s="343" t="str">
        <f>'WRZ summary'!E3</f>
        <v>For info 2017-18</v>
      </c>
      <c r="J3" s="343" t="str">
        <f>'WRZ summary'!F3</f>
        <v>For info 2018-19</v>
      </c>
      <c r="K3" s="343" t="str">
        <f>'WRZ summary'!G3</f>
        <v>For info 2019-20</v>
      </c>
      <c r="L3" s="340" t="str">
        <f>'WRZ summary'!H3</f>
        <v>2020-21</v>
      </c>
      <c r="M3" s="340" t="str">
        <f>'WRZ summary'!I3</f>
        <v>2021-22</v>
      </c>
      <c r="N3" s="340" t="str">
        <f>'WRZ summary'!J3</f>
        <v>2022-23</v>
      </c>
      <c r="O3" s="340" t="str">
        <f>'WRZ summary'!K3</f>
        <v>2023-24</v>
      </c>
      <c r="P3" s="340" t="str">
        <f>'WRZ summary'!L3</f>
        <v>2024-25</v>
      </c>
      <c r="Q3" s="340" t="str">
        <f>'WRZ summary'!M3</f>
        <v>2025-26</v>
      </c>
      <c r="R3" s="340" t="str">
        <f>'WRZ summary'!N3</f>
        <v>2026-27</v>
      </c>
      <c r="S3" s="340" t="str">
        <f>'WRZ summary'!O3</f>
        <v>2027-28</v>
      </c>
      <c r="T3" s="340" t="str">
        <f>'WRZ summary'!P3</f>
        <v>2028-29</v>
      </c>
      <c r="U3" s="340" t="str">
        <f>'WRZ summary'!Q3</f>
        <v>2029-30</v>
      </c>
      <c r="V3" s="340" t="str">
        <f>'WRZ summary'!R3</f>
        <v>2030-31</v>
      </c>
      <c r="W3" s="340" t="str">
        <f>'WRZ summary'!S3</f>
        <v>2031-32</v>
      </c>
      <c r="X3" s="340" t="str">
        <f>'WRZ summary'!T3</f>
        <v>2032-33</v>
      </c>
      <c r="Y3" s="340" t="str">
        <f>'WRZ summary'!U3</f>
        <v>2033-34</v>
      </c>
      <c r="Z3" s="340" t="str">
        <f>'WRZ summary'!V3</f>
        <v>2034-35</v>
      </c>
      <c r="AA3" s="340" t="str">
        <f>'WRZ summary'!W3</f>
        <v>2035-36</v>
      </c>
      <c r="AB3" s="340" t="str">
        <f>'WRZ summary'!X3</f>
        <v>2036-37</v>
      </c>
      <c r="AC3" s="340" t="str">
        <f>'WRZ summary'!Y3</f>
        <v>2037-38</v>
      </c>
      <c r="AD3" s="340" t="str">
        <f>'WRZ summary'!Z3</f>
        <v>2038-39</v>
      </c>
      <c r="AE3" s="340" t="str">
        <f>'WRZ summary'!AA3</f>
        <v>2039-40</v>
      </c>
      <c r="AF3" s="340" t="str">
        <f>'WRZ summary'!AB3</f>
        <v>2040-41</v>
      </c>
      <c r="AG3" s="340" t="str">
        <f>'WRZ summary'!AC3</f>
        <v>2041-42</v>
      </c>
      <c r="AH3" s="340" t="str">
        <f>'WRZ summary'!AD3</f>
        <v>2042-43</v>
      </c>
      <c r="AI3" s="340" t="str">
        <f>'WRZ summary'!AE3</f>
        <v>2043-44</v>
      </c>
      <c r="AJ3" s="344" t="str">
        <f>'WRZ summary'!AF3</f>
        <v>2044-45</v>
      </c>
    </row>
    <row r="4" spans="1:36" x14ac:dyDescent="0.2">
      <c r="A4" s="240"/>
      <c r="B4" s="241">
        <v>58</v>
      </c>
      <c r="C4" s="345" t="s">
        <v>592</v>
      </c>
      <c r="D4" s="242" t="s">
        <v>123</v>
      </c>
      <c r="E4" s="242"/>
      <c r="F4" s="243" t="s">
        <v>75</v>
      </c>
      <c r="G4" s="243">
        <v>2</v>
      </c>
      <c r="H4" s="653">
        <f>SUM(H5,H8,H11,-H14,-H18,-H21,-H24,H27)</f>
        <v>0</v>
      </c>
      <c r="I4" s="654">
        <f>SUM(I5,I8,I11,-I14,-I18,-I21,-I24,I27)</f>
        <v>0</v>
      </c>
      <c r="J4" s="654">
        <f>SUM(J5,J8,J11,-J14,-J18,-J21,-J24,J27)</f>
        <v>0</v>
      </c>
      <c r="K4" s="654">
        <f>SUM(K5,K8,K11,-K14,-K18,-K21,-K24,K27)</f>
        <v>0</v>
      </c>
      <c r="L4" s="458">
        <f>SUM(L5,L8,L11,-L14,-L18,-L21,-L24,L27)</f>
        <v>0</v>
      </c>
      <c r="M4" s="458">
        <f t="shared" ref="M4:AJ4" si="0">SUM(M5,M8,M11,-M14,-M18,-M21,-M24,M27)</f>
        <v>0</v>
      </c>
      <c r="N4" s="458">
        <f t="shared" si="0"/>
        <v>0</v>
      </c>
      <c r="O4" s="458">
        <f t="shared" si="0"/>
        <v>0</v>
      </c>
      <c r="P4" s="458">
        <f t="shared" si="0"/>
        <v>0</v>
      </c>
      <c r="Q4" s="458">
        <f t="shared" si="0"/>
        <v>0</v>
      </c>
      <c r="R4" s="458">
        <f t="shared" si="0"/>
        <v>0</v>
      </c>
      <c r="S4" s="458">
        <f t="shared" si="0"/>
        <v>0</v>
      </c>
      <c r="T4" s="458">
        <f t="shared" si="0"/>
        <v>0</v>
      </c>
      <c r="U4" s="458">
        <f t="shared" si="0"/>
        <v>0</v>
      </c>
      <c r="V4" s="458">
        <f t="shared" si="0"/>
        <v>0</v>
      </c>
      <c r="W4" s="458">
        <f t="shared" si="0"/>
        <v>0</v>
      </c>
      <c r="X4" s="458">
        <f t="shared" si="0"/>
        <v>0</v>
      </c>
      <c r="Y4" s="458">
        <f t="shared" si="0"/>
        <v>0</v>
      </c>
      <c r="Z4" s="458">
        <f t="shared" si="0"/>
        <v>0</v>
      </c>
      <c r="AA4" s="458">
        <f t="shared" si="0"/>
        <v>0</v>
      </c>
      <c r="AB4" s="458">
        <f t="shared" si="0"/>
        <v>0</v>
      </c>
      <c r="AC4" s="458">
        <f t="shared" si="0"/>
        <v>0</v>
      </c>
      <c r="AD4" s="458">
        <f t="shared" si="0"/>
        <v>0</v>
      </c>
      <c r="AE4" s="458">
        <f t="shared" si="0"/>
        <v>0</v>
      </c>
      <c r="AF4" s="458">
        <f t="shared" si="0"/>
        <v>0</v>
      </c>
      <c r="AG4" s="458">
        <f t="shared" si="0"/>
        <v>0</v>
      </c>
      <c r="AH4" s="458">
        <f t="shared" si="0"/>
        <v>0</v>
      </c>
      <c r="AI4" s="458">
        <f t="shared" si="0"/>
        <v>0</v>
      </c>
      <c r="AJ4" s="655">
        <f t="shared" si="0"/>
        <v>0</v>
      </c>
    </row>
    <row r="5" spans="1:36" x14ac:dyDescent="0.2">
      <c r="A5" s="244"/>
      <c r="B5" s="245">
        <f>B4+0.1</f>
        <v>58.1</v>
      </c>
      <c r="C5" s="346" t="s">
        <v>593</v>
      </c>
      <c r="D5" s="246" t="s">
        <v>123</v>
      </c>
      <c r="E5" s="246"/>
      <c r="F5" s="247" t="s">
        <v>75</v>
      </c>
      <c r="G5" s="247">
        <v>2</v>
      </c>
      <c r="H5" s="320">
        <f t="shared" ref="H5:AJ5" si="1">SUM(H6:H7)</f>
        <v>0</v>
      </c>
      <c r="I5" s="322">
        <f t="shared" si="1"/>
        <v>0</v>
      </c>
      <c r="J5" s="322">
        <f t="shared" si="1"/>
        <v>0</v>
      </c>
      <c r="K5" s="322">
        <f t="shared" si="1"/>
        <v>0</v>
      </c>
      <c r="L5" s="321">
        <f t="shared" si="1"/>
        <v>0</v>
      </c>
      <c r="M5" s="321">
        <f t="shared" si="1"/>
        <v>0</v>
      </c>
      <c r="N5" s="321">
        <f t="shared" si="1"/>
        <v>0</v>
      </c>
      <c r="O5" s="321">
        <f t="shared" si="1"/>
        <v>0</v>
      </c>
      <c r="P5" s="321">
        <f t="shared" si="1"/>
        <v>0</v>
      </c>
      <c r="Q5" s="321">
        <f t="shared" si="1"/>
        <v>0</v>
      </c>
      <c r="R5" s="321">
        <f t="shared" si="1"/>
        <v>0</v>
      </c>
      <c r="S5" s="321">
        <f t="shared" si="1"/>
        <v>0</v>
      </c>
      <c r="T5" s="321">
        <f t="shared" si="1"/>
        <v>0</v>
      </c>
      <c r="U5" s="321">
        <f t="shared" si="1"/>
        <v>0</v>
      </c>
      <c r="V5" s="321">
        <f t="shared" si="1"/>
        <v>0</v>
      </c>
      <c r="W5" s="321">
        <f t="shared" si="1"/>
        <v>0</v>
      </c>
      <c r="X5" s="321">
        <f t="shared" si="1"/>
        <v>0</v>
      </c>
      <c r="Y5" s="321">
        <f t="shared" si="1"/>
        <v>0</v>
      </c>
      <c r="Z5" s="321">
        <f t="shared" si="1"/>
        <v>0</v>
      </c>
      <c r="AA5" s="321">
        <f t="shared" si="1"/>
        <v>0</v>
      </c>
      <c r="AB5" s="321">
        <f t="shared" si="1"/>
        <v>0</v>
      </c>
      <c r="AC5" s="321">
        <f t="shared" si="1"/>
        <v>0</v>
      </c>
      <c r="AD5" s="321">
        <f t="shared" si="1"/>
        <v>0</v>
      </c>
      <c r="AE5" s="321">
        <f t="shared" si="1"/>
        <v>0</v>
      </c>
      <c r="AF5" s="321">
        <f t="shared" si="1"/>
        <v>0</v>
      </c>
      <c r="AG5" s="321">
        <f t="shared" si="1"/>
        <v>0</v>
      </c>
      <c r="AH5" s="321">
        <f t="shared" si="1"/>
        <v>0</v>
      </c>
      <c r="AI5" s="321">
        <f t="shared" si="1"/>
        <v>0</v>
      </c>
      <c r="AJ5" s="321">
        <f t="shared" si="1"/>
        <v>0</v>
      </c>
    </row>
    <row r="6" spans="1:36" x14ac:dyDescent="0.2">
      <c r="A6" s="244"/>
      <c r="B6" s="248" t="s">
        <v>123</v>
      </c>
      <c r="C6" s="249"/>
      <c r="D6" s="249"/>
      <c r="E6" s="249"/>
      <c r="F6" s="250" t="s">
        <v>75</v>
      </c>
      <c r="G6" s="250">
        <v>2</v>
      </c>
      <c r="H6" s="320"/>
      <c r="I6" s="322"/>
      <c r="J6" s="322"/>
      <c r="K6" s="322"/>
      <c r="L6" s="331"/>
      <c r="M6" s="331"/>
      <c r="N6" s="331"/>
      <c r="O6" s="331"/>
      <c r="P6" s="331"/>
      <c r="Q6" s="331"/>
      <c r="R6" s="331"/>
      <c r="S6" s="331"/>
      <c r="T6" s="331"/>
      <c r="U6" s="331"/>
      <c r="V6" s="331"/>
      <c r="W6" s="331"/>
      <c r="X6" s="331"/>
      <c r="Y6" s="331"/>
      <c r="Z6" s="331"/>
      <c r="AA6" s="331"/>
      <c r="AB6" s="331"/>
      <c r="AC6" s="331"/>
      <c r="AD6" s="331"/>
      <c r="AE6" s="331"/>
      <c r="AF6" s="331"/>
      <c r="AG6" s="331"/>
      <c r="AH6" s="331"/>
      <c r="AI6" s="331"/>
      <c r="AJ6" s="347"/>
    </row>
    <row r="7" spans="1:36" x14ac:dyDescent="0.2">
      <c r="A7" s="244"/>
      <c r="B7" s="353" t="s">
        <v>123</v>
      </c>
      <c r="C7" s="324" t="s">
        <v>594</v>
      </c>
      <c r="D7" s="325" t="s">
        <v>123</v>
      </c>
      <c r="E7" s="325"/>
      <c r="F7" s="326" t="s">
        <v>123</v>
      </c>
      <c r="G7" s="326"/>
      <c r="H7" s="327" t="s">
        <v>123</v>
      </c>
      <c r="I7" s="328" t="s">
        <v>123</v>
      </c>
      <c r="J7" s="328" t="s">
        <v>123</v>
      </c>
      <c r="K7" s="328" t="s">
        <v>123</v>
      </c>
      <c r="L7" s="326" t="s">
        <v>123</v>
      </c>
      <c r="M7" s="326" t="s">
        <v>123</v>
      </c>
      <c r="N7" s="326" t="s">
        <v>123</v>
      </c>
      <c r="O7" s="326" t="s">
        <v>123</v>
      </c>
      <c r="P7" s="326" t="s">
        <v>123</v>
      </c>
      <c r="Q7" s="326" t="s">
        <v>123</v>
      </c>
      <c r="R7" s="326" t="s">
        <v>123</v>
      </c>
      <c r="S7" s="326" t="s">
        <v>123</v>
      </c>
      <c r="T7" s="326" t="s">
        <v>123</v>
      </c>
      <c r="U7" s="326" t="s">
        <v>123</v>
      </c>
      <c r="V7" s="326" t="s">
        <v>123</v>
      </c>
      <c r="W7" s="326" t="s">
        <v>123</v>
      </c>
      <c r="X7" s="326" t="s">
        <v>123</v>
      </c>
      <c r="Y7" s="326" t="s">
        <v>123</v>
      </c>
      <c r="Z7" s="326" t="s">
        <v>123</v>
      </c>
      <c r="AA7" s="326" t="s">
        <v>123</v>
      </c>
      <c r="AB7" s="326" t="s">
        <v>123</v>
      </c>
      <c r="AC7" s="326" t="s">
        <v>123</v>
      </c>
      <c r="AD7" s="326" t="s">
        <v>123</v>
      </c>
      <c r="AE7" s="326" t="s">
        <v>123</v>
      </c>
      <c r="AF7" s="326" t="s">
        <v>123</v>
      </c>
      <c r="AG7" s="326" t="s">
        <v>123</v>
      </c>
      <c r="AH7" s="326" t="s">
        <v>123</v>
      </c>
      <c r="AI7" s="326" t="s">
        <v>123</v>
      </c>
      <c r="AJ7" s="348" t="s">
        <v>123</v>
      </c>
    </row>
    <row r="8" spans="1:36" x14ac:dyDescent="0.2">
      <c r="A8" s="244"/>
      <c r="B8" s="245">
        <f>B5+0.1</f>
        <v>58.2</v>
      </c>
      <c r="C8" s="329" t="s">
        <v>595</v>
      </c>
      <c r="D8" s="330" t="s">
        <v>123</v>
      </c>
      <c r="E8" s="330"/>
      <c r="F8" s="247" t="s">
        <v>75</v>
      </c>
      <c r="G8" s="247">
        <v>2</v>
      </c>
      <c r="H8" s="320">
        <f t="shared" ref="H8:AJ8" si="2">SUM(H9:H10)</f>
        <v>0</v>
      </c>
      <c r="I8" s="322">
        <f t="shared" si="2"/>
        <v>0</v>
      </c>
      <c r="J8" s="322">
        <f t="shared" si="2"/>
        <v>0</v>
      </c>
      <c r="K8" s="322">
        <f t="shared" si="2"/>
        <v>0</v>
      </c>
      <c r="L8" s="321">
        <f t="shared" si="2"/>
        <v>0</v>
      </c>
      <c r="M8" s="321">
        <f t="shared" si="2"/>
        <v>0</v>
      </c>
      <c r="N8" s="321">
        <f t="shared" si="2"/>
        <v>0</v>
      </c>
      <c r="O8" s="321">
        <f t="shared" si="2"/>
        <v>0</v>
      </c>
      <c r="P8" s="321">
        <f t="shared" si="2"/>
        <v>0</v>
      </c>
      <c r="Q8" s="321">
        <f t="shared" si="2"/>
        <v>0</v>
      </c>
      <c r="R8" s="321">
        <f t="shared" si="2"/>
        <v>0</v>
      </c>
      <c r="S8" s="321">
        <f t="shared" si="2"/>
        <v>0</v>
      </c>
      <c r="T8" s="321">
        <f t="shared" si="2"/>
        <v>0</v>
      </c>
      <c r="U8" s="321">
        <f t="shared" si="2"/>
        <v>0</v>
      </c>
      <c r="V8" s="321">
        <f t="shared" si="2"/>
        <v>0</v>
      </c>
      <c r="W8" s="321">
        <f t="shared" si="2"/>
        <v>0</v>
      </c>
      <c r="X8" s="321">
        <f t="shared" si="2"/>
        <v>0</v>
      </c>
      <c r="Y8" s="321">
        <f t="shared" si="2"/>
        <v>0</v>
      </c>
      <c r="Z8" s="321">
        <f t="shared" si="2"/>
        <v>0</v>
      </c>
      <c r="AA8" s="321">
        <f t="shared" si="2"/>
        <v>0</v>
      </c>
      <c r="AB8" s="321">
        <f t="shared" si="2"/>
        <v>0</v>
      </c>
      <c r="AC8" s="321">
        <f t="shared" si="2"/>
        <v>0</v>
      </c>
      <c r="AD8" s="321">
        <f t="shared" si="2"/>
        <v>0</v>
      </c>
      <c r="AE8" s="321">
        <f t="shared" si="2"/>
        <v>0</v>
      </c>
      <c r="AF8" s="321">
        <f t="shared" si="2"/>
        <v>0</v>
      </c>
      <c r="AG8" s="321">
        <f t="shared" si="2"/>
        <v>0</v>
      </c>
      <c r="AH8" s="321">
        <f t="shared" si="2"/>
        <v>0</v>
      </c>
      <c r="AI8" s="321">
        <f t="shared" si="2"/>
        <v>0</v>
      </c>
      <c r="AJ8" s="321">
        <f t="shared" si="2"/>
        <v>0</v>
      </c>
    </row>
    <row r="9" spans="1:36" x14ac:dyDescent="0.2">
      <c r="A9" s="244"/>
      <c r="B9" s="248" t="s">
        <v>123</v>
      </c>
      <c r="C9" s="249"/>
      <c r="D9" s="249"/>
      <c r="E9" s="249"/>
      <c r="F9" s="251" t="s">
        <v>75</v>
      </c>
      <c r="G9" s="251">
        <v>2</v>
      </c>
      <c r="H9" s="320"/>
      <c r="I9" s="322"/>
      <c r="J9" s="322"/>
      <c r="K9" s="322"/>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47"/>
    </row>
    <row r="10" spans="1:36" x14ac:dyDescent="0.2">
      <c r="A10" s="252"/>
      <c r="B10" s="353" t="s">
        <v>123</v>
      </c>
      <c r="C10" s="324" t="s">
        <v>594</v>
      </c>
      <c r="D10" s="325" t="s">
        <v>123</v>
      </c>
      <c r="E10" s="325"/>
      <c r="F10" s="282" t="s">
        <v>123</v>
      </c>
      <c r="G10" s="326"/>
      <c r="H10" s="327" t="s">
        <v>123</v>
      </c>
      <c r="I10" s="328" t="s">
        <v>123</v>
      </c>
      <c r="J10" s="328" t="s">
        <v>123</v>
      </c>
      <c r="K10" s="328" t="s">
        <v>123</v>
      </c>
      <c r="L10" s="326" t="s">
        <v>123</v>
      </c>
      <c r="M10" s="326" t="s">
        <v>123</v>
      </c>
      <c r="N10" s="326" t="s">
        <v>123</v>
      </c>
      <c r="O10" s="326" t="s">
        <v>123</v>
      </c>
      <c r="P10" s="326" t="s">
        <v>123</v>
      </c>
      <c r="Q10" s="326" t="s">
        <v>123</v>
      </c>
      <c r="R10" s="326" t="s">
        <v>123</v>
      </c>
      <c r="S10" s="326" t="s">
        <v>123</v>
      </c>
      <c r="T10" s="326" t="s">
        <v>123</v>
      </c>
      <c r="U10" s="326" t="s">
        <v>123</v>
      </c>
      <c r="V10" s="326" t="s">
        <v>123</v>
      </c>
      <c r="W10" s="326" t="s">
        <v>123</v>
      </c>
      <c r="X10" s="326" t="s">
        <v>123</v>
      </c>
      <c r="Y10" s="326" t="s">
        <v>123</v>
      </c>
      <c r="Z10" s="326" t="s">
        <v>123</v>
      </c>
      <c r="AA10" s="326" t="s">
        <v>123</v>
      </c>
      <c r="AB10" s="326" t="s">
        <v>123</v>
      </c>
      <c r="AC10" s="326" t="s">
        <v>123</v>
      </c>
      <c r="AD10" s="326" t="s">
        <v>123</v>
      </c>
      <c r="AE10" s="326" t="s">
        <v>123</v>
      </c>
      <c r="AF10" s="326" t="s">
        <v>123</v>
      </c>
      <c r="AG10" s="326" t="s">
        <v>123</v>
      </c>
      <c r="AH10" s="326" t="s">
        <v>123</v>
      </c>
      <c r="AI10" s="326" t="s">
        <v>123</v>
      </c>
      <c r="AJ10" s="348" t="s">
        <v>123</v>
      </c>
    </row>
    <row r="11" spans="1:36" x14ac:dyDescent="0.2">
      <c r="A11" s="244"/>
      <c r="B11" s="245">
        <f>B8+0.1</f>
        <v>58.300000000000004</v>
      </c>
      <c r="C11" s="329" t="s">
        <v>596</v>
      </c>
      <c r="D11" s="256" t="s">
        <v>123</v>
      </c>
      <c r="E11" s="256"/>
      <c r="F11" s="253" t="s">
        <v>75</v>
      </c>
      <c r="G11" s="253">
        <v>2</v>
      </c>
      <c r="H11" s="320">
        <f t="shared" ref="H11:AJ11" si="3">SUM(H12:H13)</f>
        <v>0</v>
      </c>
      <c r="I11" s="322">
        <f t="shared" si="3"/>
        <v>0</v>
      </c>
      <c r="J11" s="322">
        <f t="shared" si="3"/>
        <v>0</v>
      </c>
      <c r="K11" s="322">
        <f t="shared" si="3"/>
        <v>0</v>
      </c>
      <c r="L11" s="321">
        <f t="shared" si="3"/>
        <v>0</v>
      </c>
      <c r="M11" s="321">
        <f t="shared" si="3"/>
        <v>0</v>
      </c>
      <c r="N11" s="321">
        <f t="shared" si="3"/>
        <v>0</v>
      </c>
      <c r="O11" s="321">
        <f t="shared" si="3"/>
        <v>0</v>
      </c>
      <c r="P11" s="321">
        <f t="shared" si="3"/>
        <v>0</v>
      </c>
      <c r="Q11" s="321">
        <f t="shared" si="3"/>
        <v>0</v>
      </c>
      <c r="R11" s="321">
        <f t="shared" si="3"/>
        <v>0</v>
      </c>
      <c r="S11" s="321">
        <f t="shared" si="3"/>
        <v>0</v>
      </c>
      <c r="T11" s="321">
        <f t="shared" si="3"/>
        <v>0</v>
      </c>
      <c r="U11" s="321">
        <f t="shared" si="3"/>
        <v>0</v>
      </c>
      <c r="V11" s="321">
        <f t="shared" si="3"/>
        <v>0</v>
      </c>
      <c r="W11" s="321">
        <f t="shared" si="3"/>
        <v>0</v>
      </c>
      <c r="X11" s="321">
        <f t="shared" si="3"/>
        <v>0</v>
      </c>
      <c r="Y11" s="321">
        <f t="shared" si="3"/>
        <v>0</v>
      </c>
      <c r="Z11" s="321">
        <f t="shared" si="3"/>
        <v>0</v>
      </c>
      <c r="AA11" s="321">
        <f t="shared" si="3"/>
        <v>0</v>
      </c>
      <c r="AB11" s="321">
        <f t="shared" si="3"/>
        <v>0</v>
      </c>
      <c r="AC11" s="321">
        <f t="shared" si="3"/>
        <v>0</v>
      </c>
      <c r="AD11" s="321">
        <f t="shared" si="3"/>
        <v>0</v>
      </c>
      <c r="AE11" s="321">
        <f t="shared" si="3"/>
        <v>0</v>
      </c>
      <c r="AF11" s="321">
        <f t="shared" si="3"/>
        <v>0</v>
      </c>
      <c r="AG11" s="321">
        <f t="shared" si="3"/>
        <v>0</v>
      </c>
      <c r="AH11" s="321">
        <f t="shared" si="3"/>
        <v>0</v>
      </c>
      <c r="AI11" s="321">
        <f t="shared" si="3"/>
        <v>0</v>
      </c>
      <c r="AJ11" s="321">
        <f t="shared" si="3"/>
        <v>0</v>
      </c>
    </row>
    <row r="12" spans="1:36" x14ac:dyDescent="0.2">
      <c r="A12" s="244"/>
      <c r="B12" s="248" t="s">
        <v>123</v>
      </c>
      <c r="C12" s="249"/>
      <c r="D12" s="249"/>
      <c r="E12" s="249"/>
      <c r="F12" s="251" t="s">
        <v>75</v>
      </c>
      <c r="G12" s="251">
        <v>2</v>
      </c>
      <c r="H12" s="320"/>
      <c r="I12" s="322"/>
      <c r="J12" s="322"/>
      <c r="K12" s="322"/>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31"/>
      <c r="AI12" s="331"/>
      <c r="AJ12" s="347"/>
    </row>
    <row r="13" spans="1:36" x14ac:dyDescent="0.2">
      <c r="A13" s="244"/>
      <c r="B13" s="353" t="s">
        <v>123</v>
      </c>
      <c r="C13" s="324" t="s">
        <v>594</v>
      </c>
      <c r="D13" s="325" t="s">
        <v>123</v>
      </c>
      <c r="E13" s="325"/>
      <c r="F13" s="282" t="s">
        <v>123</v>
      </c>
      <c r="G13" s="326"/>
      <c r="H13" s="327" t="s">
        <v>123</v>
      </c>
      <c r="I13" s="328" t="s">
        <v>123</v>
      </c>
      <c r="J13" s="328" t="s">
        <v>123</v>
      </c>
      <c r="K13" s="328" t="s">
        <v>123</v>
      </c>
      <c r="L13" s="326" t="s">
        <v>123</v>
      </c>
      <c r="M13" s="326" t="s">
        <v>123</v>
      </c>
      <c r="N13" s="326" t="s">
        <v>123</v>
      </c>
      <c r="O13" s="326" t="s">
        <v>123</v>
      </c>
      <c r="P13" s="326" t="s">
        <v>123</v>
      </c>
      <c r="Q13" s="326" t="s">
        <v>123</v>
      </c>
      <c r="R13" s="326" t="s">
        <v>123</v>
      </c>
      <c r="S13" s="326" t="s">
        <v>123</v>
      </c>
      <c r="T13" s="326" t="s">
        <v>123</v>
      </c>
      <c r="U13" s="326" t="s">
        <v>123</v>
      </c>
      <c r="V13" s="326" t="s">
        <v>123</v>
      </c>
      <c r="W13" s="326" t="s">
        <v>123</v>
      </c>
      <c r="X13" s="326" t="s">
        <v>123</v>
      </c>
      <c r="Y13" s="326" t="s">
        <v>123</v>
      </c>
      <c r="Z13" s="326" t="s">
        <v>123</v>
      </c>
      <c r="AA13" s="326" t="s">
        <v>123</v>
      </c>
      <c r="AB13" s="326" t="s">
        <v>123</v>
      </c>
      <c r="AC13" s="326" t="s">
        <v>123</v>
      </c>
      <c r="AD13" s="326" t="s">
        <v>123</v>
      </c>
      <c r="AE13" s="326" t="s">
        <v>123</v>
      </c>
      <c r="AF13" s="326" t="s">
        <v>123</v>
      </c>
      <c r="AG13" s="326" t="s">
        <v>123</v>
      </c>
      <c r="AH13" s="326" t="s">
        <v>123</v>
      </c>
      <c r="AI13" s="326" t="s">
        <v>123</v>
      </c>
      <c r="AJ13" s="348" t="s">
        <v>123</v>
      </c>
    </row>
    <row r="14" spans="1:36" ht="25.5" x14ac:dyDescent="0.2">
      <c r="A14" s="244"/>
      <c r="B14" s="245">
        <f>B11+0.1</f>
        <v>58.400000000000006</v>
      </c>
      <c r="C14" s="329" t="s">
        <v>597</v>
      </c>
      <c r="D14" s="256" t="s">
        <v>123</v>
      </c>
      <c r="E14" s="256"/>
      <c r="F14" s="253" t="s">
        <v>75</v>
      </c>
      <c r="G14" s="253">
        <v>2</v>
      </c>
      <c r="H14" s="320">
        <f t="shared" ref="H14:AJ14" si="4">SUM(H15:H16)</f>
        <v>0</v>
      </c>
      <c r="I14" s="322">
        <f t="shared" si="4"/>
        <v>0</v>
      </c>
      <c r="J14" s="322">
        <f t="shared" si="4"/>
        <v>0</v>
      </c>
      <c r="K14" s="322">
        <f t="shared" si="4"/>
        <v>0</v>
      </c>
      <c r="L14" s="321">
        <f t="shared" si="4"/>
        <v>0</v>
      </c>
      <c r="M14" s="321">
        <f t="shared" si="4"/>
        <v>0</v>
      </c>
      <c r="N14" s="321">
        <f t="shared" si="4"/>
        <v>0</v>
      </c>
      <c r="O14" s="321">
        <f t="shared" si="4"/>
        <v>0</v>
      </c>
      <c r="P14" s="321">
        <f t="shared" si="4"/>
        <v>0</v>
      </c>
      <c r="Q14" s="321">
        <f t="shared" si="4"/>
        <v>0</v>
      </c>
      <c r="R14" s="321">
        <f t="shared" si="4"/>
        <v>0</v>
      </c>
      <c r="S14" s="321">
        <f t="shared" si="4"/>
        <v>0</v>
      </c>
      <c r="T14" s="321">
        <f t="shared" si="4"/>
        <v>0</v>
      </c>
      <c r="U14" s="321">
        <f t="shared" si="4"/>
        <v>0</v>
      </c>
      <c r="V14" s="321">
        <f t="shared" si="4"/>
        <v>0</v>
      </c>
      <c r="W14" s="321">
        <f t="shared" si="4"/>
        <v>0</v>
      </c>
      <c r="X14" s="321">
        <f t="shared" si="4"/>
        <v>0</v>
      </c>
      <c r="Y14" s="321">
        <f t="shared" si="4"/>
        <v>0</v>
      </c>
      <c r="Z14" s="321">
        <f t="shared" si="4"/>
        <v>0</v>
      </c>
      <c r="AA14" s="321">
        <f t="shared" si="4"/>
        <v>0</v>
      </c>
      <c r="AB14" s="321">
        <f t="shared" si="4"/>
        <v>0</v>
      </c>
      <c r="AC14" s="321">
        <f t="shared" si="4"/>
        <v>0</v>
      </c>
      <c r="AD14" s="321">
        <f t="shared" si="4"/>
        <v>0</v>
      </c>
      <c r="AE14" s="321">
        <f t="shared" si="4"/>
        <v>0</v>
      </c>
      <c r="AF14" s="321">
        <f t="shared" si="4"/>
        <v>0</v>
      </c>
      <c r="AG14" s="321">
        <f t="shared" si="4"/>
        <v>0</v>
      </c>
      <c r="AH14" s="321">
        <f t="shared" si="4"/>
        <v>0</v>
      </c>
      <c r="AI14" s="321">
        <f t="shared" si="4"/>
        <v>0</v>
      </c>
      <c r="AJ14" s="321">
        <f t="shared" si="4"/>
        <v>0</v>
      </c>
    </row>
    <row r="15" spans="1:36" x14ac:dyDescent="0.2">
      <c r="A15" s="244"/>
      <c r="B15" s="248" t="s">
        <v>123</v>
      </c>
      <c r="C15" s="249"/>
      <c r="D15" s="249"/>
      <c r="E15" s="249"/>
      <c r="F15" s="251" t="s">
        <v>75</v>
      </c>
      <c r="G15" s="251">
        <v>2</v>
      </c>
      <c r="H15" s="320"/>
      <c r="I15" s="322"/>
      <c r="J15" s="322"/>
      <c r="K15" s="322"/>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47"/>
    </row>
    <row r="16" spans="1:36" x14ac:dyDescent="0.2">
      <c r="A16" s="244"/>
      <c r="B16" s="353" t="s">
        <v>123</v>
      </c>
      <c r="C16" s="324" t="s">
        <v>594</v>
      </c>
      <c r="D16" s="325" t="s">
        <v>123</v>
      </c>
      <c r="E16" s="325"/>
      <c r="F16" s="282" t="s">
        <v>123</v>
      </c>
      <c r="G16" s="326"/>
      <c r="H16" s="327" t="s">
        <v>123</v>
      </c>
      <c r="I16" s="357" t="s">
        <v>123</v>
      </c>
      <c r="J16" s="357" t="s">
        <v>123</v>
      </c>
      <c r="K16" s="357" t="s">
        <v>123</v>
      </c>
      <c r="L16" s="326" t="s">
        <v>123</v>
      </c>
      <c r="M16" s="326" t="s">
        <v>123</v>
      </c>
      <c r="N16" s="326" t="s">
        <v>123</v>
      </c>
      <c r="O16" s="326" t="s">
        <v>123</v>
      </c>
      <c r="P16" s="326" t="s">
        <v>123</v>
      </c>
      <c r="Q16" s="326" t="s">
        <v>123</v>
      </c>
      <c r="R16" s="326" t="s">
        <v>123</v>
      </c>
      <c r="S16" s="326" t="s">
        <v>123</v>
      </c>
      <c r="T16" s="326" t="s">
        <v>123</v>
      </c>
      <c r="U16" s="326" t="s">
        <v>123</v>
      </c>
      <c r="V16" s="326" t="s">
        <v>123</v>
      </c>
      <c r="W16" s="326" t="s">
        <v>123</v>
      </c>
      <c r="X16" s="326" t="s">
        <v>123</v>
      </c>
      <c r="Y16" s="326" t="s">
        <v>123</v>
      </c>
      <c r="Z16" s="326" t="s">
        <v>123</v>
      </c>
      <c r="AA16" s="326" t="s">
        <v>123</v>
      </c>
      <c r="AB16" s="326" t="s">
        <v>123</v>
      </c>
      <c r="AC16" s="326" t="s">
        <v>123</v>
      </c>
      <c r="AD16" s="326" t="s">
        <v>123</v>
      </c>
      <c r="AE16" s="326" t="s">
        <v>123</v>
      </c>
      <c r="AF16" s="326" t="s">
        <v>123</v>
      </c>
      <c r="AG16" s="326" t="s">
        <v>123</v>
      </c>
      <c r="AH16" s="326" t="s">
        <v>123</v>
      </c>
      <c r="AI16" s="326" t="s">
        <v>123</v>
      </c>
      <c r="AJ16" s="348" t="s">
        <v>123</v>
      </c>
    </row>
    <row r="17" spans="1:36" x14ac:dyDescent="0.2">
      <c r="A17" s="244"/>
      <c r="B17" s="245">
        <f>B14+0.1</f>
        <v>58.500000000000007</v>
      </c>
      <c r="C17" s="358" t="s">
        <v>598</v>
      </c>
      <c r="D17" s="254"/>
      <c r="E17" s="254"/>
      <c r="F17" s="253" t="s">
        <v>75</v>
      </c>
      <c r="G17" s="255">
        <v>2</v>
      </c>
      <c r="H17" s="319">
        <f t="shared" ref="H17:AJ17" si="5">SUM(H18+H21)</f>
        <v>0</v>
      </c>
      <c r="I17" s="322">
        <f t="shared" si="5"/>
        <v>0</v>
      </c>
      <c r="J17" s="322">
        <f t="shared" si="5"/>
        <v>0</v>
      </c>
      <c r="K17" s="322">
        <f t="shared" si="5"/>
        <v>0</v>
      </c>
      <c r="L17" s="321">
        <f t="shared" si="5"/>
        <v>0</v>
      </c>
      <c r="M17" s="321">
        <f t="shared" si="5"/>
        <v>0</v>
      </c>
      <c r="N17" s="321">
        <f t="shared" si="5"/>
        <v>0</v>
      </c>
      <c r="O17" s="321">
        <f t="shared" si="5"/>
        <v>0</v>
      </c>
      <c r="P17" s="321">
        <f t="shared" si="5"/>
        <v>0</v>
      </c>
      <c r="Q17" s="321">
        <f t="shared" si="5"/>
        <v>0</v>
      </c>
      <c r="R17" s="321">
        <f t="shared" si="5"/>
        <v>0</v>
      </c>
      <c r="S17" s="321">
        <f t="shared" si="5"/>
        <v>0</v>
      </c>
      <c r="T17" s="321">
        <f t="shared" si="5"/>
        <v>0</v>
      </c>
      <c r="U17" s="321">
        <f t="shared" si="5"/>
        <v>0</v>
      </c>
      <c r="V17" s="321">
        <f t="shared" si="5"/>
        <v>0</v>
      </c>
      <c r="W17" s="321">
        <f t="shared" si="5"/>
        <v>0</v>
      </c>
      <c r="X17" s="321">
        <f t="shared" si="5"/>
        <v>0</v>
      </c>
      <c r="Y17" s="321">
        <f t="shared" si="5"/>
        <v>0</v>
      </c>
      <c r="Z17" s="321">
        <f t="shared" si="5"/>
        <v>0</v>
      </c>
      <c r="AA17" s="321">
        <f t="shared" si="5"/>
        <v>0</v>
      </c>
      <c r="AB17" s="321">
        <f t="shared" si="5"/>
        <v>0</v>
      </c>
      <c r="AC17" s="321">
        <f t="shared" si="5"/>
        <v>0</v>
      </c>
      <c r="AD17" s="321">
        <f t="shared" si="5"/>
        <v>0</v>
      </c>
      <c r="AE17" s="321">
        <f t="shared" si="5"/>
        <v>0</v>
      </c>
      <c r="AF17" s="321">
        <f t="shared" si="5"/>
        <v>0</v>
      </c>
      <c r="AG17" s="321">
        <f t="shared" si="5"/>
        <v>0</v>
      </c>
      <c r="AH17" s="321">
        <f t="shared" si="5"/>
        <v>0</v>
      </c>
      <c r="AI17" s="321">
        <f t="shared" si="5"/>
        <v>0</v>
      </c>
      <c r="AJ17" s="321">
        <f t="shared" si="5"/>
        <v>0</v>
      </c>
    </row>
    <row r="18" spans="1:36" x14ac:dyDescent="0.2">
      <c r="A18" s="244"/>
      <c r="B18" s="245">
        <f>B17+0.01</f>
        <v>58.510000000000005</v>
      </c>
      <c r="C18" s="329" t="s">
        <v>599</v>
      </c>
      <c r="D18" s="256" t="s">
        <v>123</v>
      </c>
      <c r="E18" s="256"/>
      <c r="F18" s="253" t="s">
        <v>75</v>
      </c>
      <c r="G18" s="253">
        <v>2</v>
      </c>
      <c r="H18" s="320">
        <f t="shared" ref="H18:AJ18" si="6">SUM(H19:H20)</f>
        <v>0</v>
      </c>
      <c r="I18" s="322">
        <f t="shared" si="6"/>
        <v>0</v>
      </c>
      <c r="J18" s="322">
        <f t="shared" si="6"/>
        <v>0</v>
      </c>
      <c r="K18" s="322">
        <f t="shared" si="6"/>
        <v>0</v>
      </c>
      <c r="L18" s="321">
        <f t="shared" si="6"/>
        <v>0</v>
      </c>
      <c r="M18" s="321">
        <f t="shared" si="6"/>
        <v>0</v>
      </c>
      <c r="N18" s="321">
        <f t="shared" si="6"/>
        <v>0</v>
      </c>
      <c r="O18" s="321">
        <f t="shared" si="6"/>
        <v>0</v>
      </c>
      <c r="P18" s="321">
        <f t="shared" si="6"/>
        <v>0</v>
      </c>
      <c r="Q18" s="321">
        <f t="shared" si="6"/>
        <v>0</v>
      </c>
      <c r="R18" s="321">
        <f t="shared" si="6"/>
        <v>0</v>
      </c>
      <c r="S18" s="321">
        <f t="shared" si="6"/>
        <v>0</v>
      </c>
      <c r="T18" s="321">
        <f t="shared" si="6"/>
        <v>0</v>
      </c>
      <c r="U18" s="321">
        <f t="shared" si="6"/>
        <v>0</v>
      </c>
      <c r="V18" s="321">
        <f t="shared" si="6"/>
        <v>0</v>
      </c>
      <c r="W18" s="321">
        <f t="shared" si="6"/>
        <v>0</v>
      </c>
      <c r="X18" s="321">
        <f t="shared" si="6"/>
        <v>0</v>
      </c>
      <c r="Y18" s="321">
        <f t="shared" si="6"/>
        <v>0</v>
      </c>
      <c r="Z18" s="321">
        <f t="shared" si="6"/>
        <v>0</v>
      </c>
      <c r="AA18" s="321">
        <f t="shared" si="6"/>
        <v>0</v>
      </c>
      <c r="AB18" s="321">
        <f t="shared" si="6"/>
        <v>0</v>
      </c>
      <c r="AC18" s="321">
        <f t="shared" si="6"/>
        <v>0</v>
      </c>
      <c r="AD18" s="321">
        <f t="shared" si="6"/>
        <v>0</v>
      </c>
      <c r="AE18" s="321">
        <f t="shared" si="6"/>
        <v>0</v>
      </c>
      <c r="AF18" s="321">
        <f t="shared" si="6"/>
        <v>0</v>
      </c>
      <c r="AG18" s="321">
        <f t="shared" si="6"/>
        <v>0</v>
      </c>
      <c r="AH18" s="321">
        <f t="shared" si="6"/>
        <v>0</v>
      </c>
      <c r="AI18" s="321">
        <f t="shared" si="6"/>
        <v>0</v>
      </c>
      <c r="AJ18" s="321">
        <f t="shared" si="6"/>
        <v>0</v>
      </c>
    </row>
    <row r="19" spans="1:36" x14ac:dyDescent="0.2">
      <c r="A19" s="244"/>
      <c r="B19" s="248" t="s">
        <v>123</v>
      </c>
      <c r="C19" s="249"/>
      <c r="D19" s="249"/>
      <c r="E19" s="249"/>
      <c r="F19" s="251" t="s">
        <v>75</v>
      </c>
      <c r="G19" s="251">
        <v>2</v>
      </c>
      <c r="H19" s="320"/>
      <c r="I19" s="322"/>
      <c r="J19" s="322"/>
      <c r="K19" s="322"/>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47"/>
    </row>
    <row r="20" spans="1:36" x14ac:dyDescent="0.2">
      <c r="A20" s="244"/>
      <c r="B20" s="353" t="s">
        <v>123</v>
      </c>
      <c r="C20" s="324" t="s">
        <v>594</v>
      </c>
      <c r="D20" s="325" t="s">
        <v>123</v>
      </c>
      <c r="E20" s="325"/>
      <c r="F20" s="282" t="s">
        <v>123</v>
      </c>
      <c r="G20" s="326"/>
      <c r="H20" s="327" t="s">
        <v>123</v>
      </c>
      <c r="I20" s="328" t="s">
        <v>123</v>
      </c>
      <c r="J20" s="328" t="s">
        <v>123</v>
      </c>
      <c r="K20" s="328" t="s">
        <v>123</v>
      </c>
      <c r="L20" s="326" t="s">
        <v>123</v>
      </c>
      <c r="M20" s="326" t="s">
        <v>123</v>
      </c>
      <c r="N20" s="326" t="s">
        <v>123</v>
      </c>
      <c r="O20" s="326" t="s">
        <v>123</v>
      </c>
      <c r="P20" s="326" t="s">
        <v>123</v>
      </c>
      <c r="Q20" s="326" t="s">
        <v>123</v>
      </c>
      <c r="R20" s="326" t="s">
        <v>123</v>
      </c>
      <c r="S20" s="326" t="s">
        <v>123</v>
      </c>
      <c r="T20" s="326" t="s">
        <v>123</v>
      </c>
      <c r="U20" s="326" t="s">
        <v>123</v>
      </c>
      <c r="V20" s="326" t="s">
        <v>123</v>
      </c>
      <c r="W20" s="326" t="s">
        <v>123</v>
      </c>
      <c r="X20" s="326" t="s">
        <v>123</v>
      </c>
      <c r="Y20" s="326" t="s">
        <v>123</v>
      </c>
      <c r="Z20" s="326" t="s">
        <v>123</v>
      </c>
      <c r="AA20" s="326" t="s">
        <v>123</v>
      </c>
      <c r="AB20" s="326" t="s">
        <v>123</v>
      </c>
      <c r="AC20" s="326" t="s">
        <v>123</v>
      </c>
      <c r="AD20" s="326" t="s">
        <v>123</v>
      </c>
      <c r="AE20" s="326" t="s">
        <v>123</v>
      </c>
      <c r="AF20" s="326" t="s">
        <v>123</v>
      </c>
      <c r="AG20" s="326" t="s">
        <v>123</v>
      </c>
      <c r="AH20" s="326" t="s">
        <v>123</v>
      </c>
      <c r="AI20" s="326" t="s">
        <v>123</v>
      </c>
      <c r="AJ20" s="348" t="s">
        <v>123</v>
      </c>
    </row>
    <row r="21" spans="1:36" x14ac:dyDescent="0.2">
      <c r="A21" s="244"/>
      <c r="B21" s="245">
        <f>B18+0.01</f>
        <v>58.52</v>
      </c>
      <c r="C21" s="329" t="s">
        <v>600</v>
      </c>
      <c r="D21" s="256" t="s">
        <v>123</v>
      </c>
      <c r="E21" s="256"/>
      <c r="F21" s="253" t="s">
        <v>75</v>
      </c>
      <c r="G21" s="253">
        <v>2</v>
      </c>
      <c r="H21" s="320">
        <f t="shared" ref="H21:AJ21" si="7">SUM(H22:H23)</f>
        <v>0</v>
      </c>
      <c r="I21" s="322">
        <f t="shared" si="7"/>
        <v>0</v>
      </c>
      <c r="J21" s="322">
        <f t="shared" si="7"/>
        <v>0</v>
      </c>
      <c r="K21" s="322">
        <f t="shared" si="7"/>
        <v>0</v>
      </c>
      <c r="L21" s="321">
        <f t="shared" si="7"/>
        <v>0</v>
      </c>
      <c r="M21" s="321">
        <f t="shared" si="7"/>
        <v>0</v>
      </c>
      <c r="N21" s="321">
        <f t="shared" si="7"/>
        <v>0</v>
      </c>
      <c r="O21" s="321">
        <f t="shared" si="7"/>
        <v>0</v>
      </c>
      <c r="P21" s="321">
        <f t="shared" si="7"/>
        <v>0</v>
      </c>
      <c r="Q21" s="321">
        <f t="shared" si="7"/>
        <v>0</v>
      </c>
      <c r="R21" s="321">
        <f t="shared" si="7"/>
        <v>0</v>
      </c>
      <c r="S21" s="321">
        <f t="shared" si="7"/>
        <v>0</v>
      </c>
      <c r="T21" s="321">
        <f t="shared" si="7"/>
        <v>0</v>
      </c>
      <c r="U21" s="321">
        <f t="shared" si="7"/>
        <v>0</v>
      </c>
      <c r="V21" s="321">
        <f t="shared" si="7"/>
        <v>0</v>
      </c>
      <c r="W21" s="321">
        <f t="shared" si="7"/>
        <v>0</v>
      </c>
      <c r="X21" s="321">
        <f t="shared" si="7"/>
        <v>0</v>
      </c>
      <c r="Y21" s="321">
        <f t="shared" si="7"/>
        <v>0</v>
      </c>
      <c r="Z21" s="321">
        <f t="shared" si="7"/>
        <v>0</v>
      </c>
      <c r="AA21" s="321">
        <f t="shared" si="7"/>
        <v>0</v>
      </c>
      <c r="AB21" s="321">
        <f t="shared" si="7"/>
        <v>0</v>
      </c>
      <c r="AC21" s="321">
        <f t="shared" si="7"/>
        <v>0</v>
      </c>
      <c r="AD21" s="321">
        <f t="shared" si="7"/>
        <v>0</v>
      </c>
      <c r="AE21" s="321">
        <f t="shared" si="7"/>
        <v>0</v>
      </c>
      <c r="AF21" s="321">
        <f t="shared" si="7"/>
        <v>0</v>
      </c>
      <c r="AG21" s="321">
        <f t="shared" si="7"/>
        <v>0</v>
      </c>
      <c r="AH21" s="321">
        <f t="shared" si="7"/>
        <v>0</v>
      </c>
      <c r="AI21" s="321">
        <f t="shared" si="7"/>
        <v>0</v>
      </c>
      <c r="AJ21" s="321">
        <f t="shared" si="7"/>
        <v>0</v>
      </c>
    </row>
    <row r="22" spans="1:36" x14ac:dyDescent="0.2">
      <c r="A22" s="244"/>
      <c r="B22" s="248" t="s">
        <v>123</v>
      </c>
      <c r="C22" s="249"/>
      <c r="D22" s="249"/>
      <c r="E22" s="249"/>
      <c r="F22" s="251" t="s">
        <v>75</v>
      </c>
      <c r="G22" s="251">
        <v>2</v>
      </c>
      <c r="H22" s="320"/>
      <c r="I22" s="322"/>
      <c r="J22" s="322"/>
      <c r="K22" s="322"/>
      <c r="L22" s="331"/>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47"/>
    </row>
    <row r="23" spans="1:36" x14ac:dyDescent="0.2">
      <c r="A23" s="244"/>
      <c r="B23" s="353" t="s">
        <v>123</v>
      </c>
      <c r="C23" s="324" t="s">
        <v>594</v>
      </c>
      <c r="D23" s="325" t="s">
        <v>123</v>
      </c>
      <c r="E23" s="325"/>
      <c r="F23" s="282" t="s">
        <v>123</v>
      </c>
      <c r="G23" s="326"/>
      <c r="H23" s="327" t="s">
        <v>123</v>
      </c>
      <c r="I23" s="328" t="s">
        <v>123</v>
      </c>
      <c r="J23" s="328" t="s">
        <v>123</v>
      </c>
      <c r="K23" s="328" t="s">
        <v>123</v>
      </c>
      <c r="L23" s="326" t="s">
        <v>123</v>
      </c>
      <c r="M23" s="326" t="s">
        <v>123</v>
      </c>
      <c r="N23" s="326" t="s">
        <v>123</v>
      </c>
      <c r="O23" s="326" t="s">
        <v>123</v>
      </c>
      <c r="P23" s="326" t="s">
        <v>123</v>
      </c>
      <c r="Q23" s="326" t="s">
        <v>123</v>
      </c>
      <c r="R23" s="326" t="s">
        <v>123</v>
      </c>
      <c r="S23" s="326" t="s">
        <v>123</v>
      </c>
      <c r="T23" s="326" t="s">
        <v>123</v>
      </c>
      <c r="U23" s="326" t="s">
        <v>123</v>
      </c>
      <c r="V23" s="326" t="s">
        <v>123</v>
      </c>
      <c r="W23" s="326" t="s">
        <v>123</v>
      </c>
      <c r="X23" s="326" t="s">
        <v>123</v>
      </c>
      <c r="Y23" s="326" t="s">
        <v>123</v>
      </c>
      <c r="Z23" s="326" t="s">
        <v>123</v>
      </c>
      <c r="AA23" s="326" t="s">
        <v>123</v>
      </c>
      <c r="AB23" s="326" t="s">
        <v>123</v>
      </c>
      <c r="AC23" s="326" t="s">
        <v>123</v>
      </c>
      <c r="AD23" s="326" t="s">
        <v>123</v>
      </c>
      <c r="AE23" s="326" t="s">
        <v>123</v>
      </c>
      <c r="AF23" s="326" t="s">
        <v>123</v>
      </c>
      <c r="AG23" s="326" t="s">
        <v>123</v>
      </c>
      <c r="AH23" s="326" t="s">
        <v>123</v>
      </c>
      <c r="AI23" s="326" t="s">
        <v>123</v>
      </c>
      <c r="AJ23" s="348" t="s">
        <v>123</v>
      </c>
    </row>
    <row r="24" spans="1:36" x14ac:dyDescent="0.2">
      <c r="A24" s="244"/>
      <c r="B24" s="245">
        <f>B17+0.1</f>
        <v>58.600000000000009</v>
      </c>
      <c r="C24" s="329" t="s">
        <v>601</v>
      </c>
      <c r="D24" s="256" t="s">
        <v>123</v>
      </c>
      <c r="E24" s="256"/>
      <c r="F24" s="253" t="s">
        <v>75</v>
      </c>
      <c r="G24" s="253"/>
      <c r="H24" s="320">
        <f t="shared" ref="H24:AJ24" si="8">SUM(H25:H26)</f>
        <v>0</v>
      </c>
      <c r="I24" s="322">
        <f t="shared" si="8"/>
        <v>0</v>
      </c>
      <c r="J24" s="322">
        <f t="shared" si="8"/>
        <v>0</v>
      </c>
      <c r="K24" s="322">
        <f t="shared" si="8"/>
        <v>0</v>
      </c>
      <c r="L24" s="321">
        <f t="shared" si="8"/>
        <v>0</v>
      </c>
      <c r="M24" s="321">
        <f t="shared" si="8"/>
        <v>0</v>
      </c>
      <c r="N24" s="321">
        <f t="shared" si="8"/>
        <v>0</v>
      </c>
      <c r="O24" s="321">
        <f t="shared" si="8"/>
        <v>0</v>
      </c>
      <c r="P24" s="321">
        <f t="shared" si="8"/>
        <v>0</v>
      </c>
      <c r="Q24" s="321">
        <f t="shared" si="8"/>
        <v>0</v>
      </c>
      <c r="R24" s="321">
        <f t="shared" si="8"/>
        <v>0</v>
      </c>
      <c r="S24" s="321">
        <f t="shared" si="8"/>
        <v>0</v>
      </c>
      <c r="T24" s="321">
        <f t="shared" si="8"/>
        <v>0</v>
      </c>
      <c r="U24" s="321">
        <f t="shared" si="8"/>
        <v>0</v>
      </c>
      <c r="V24" s="321">
        <f t="shared" si="8"/>
        <v>0</v>
      </c>
      <c r="W24" s="321">
        <f t="shared" si="8"/>
        <v>0</v>
      </c>
      <c r="X24" s="321">
        <f t="shared" si="8"/>
        <v>0</v>
      </c>
      <c r="Y24" s="321">
        <f t="shared" si="8"/>
        <v>0</v>
      </c>
      <c r="Z24" s="321">
        <f t="shared" si="8"/>
        <v>0</v>
      </c>
      <c r="AA24" s="321">
        <f t="shared" si="8"/>
        <v>0</v>
      </c>
      <c r="AB24" s="321">
        <f t="shared" si="8"/>
        <v>0</v>
      </c>
      <c r="AC24" s="321">
        <f t="shared" si="8"/>
        <v>0</v>
      </c>
      <c r="AD24" s="321">
        <f t="shared" si="8"/>
        <v>0</v>
      </c>
      <c r="AE24" s="321">
        <f t="shared" si="8"/>
        <v>0</v>
      </c>
      <c r="AF24" s="321">
        <f t="shared" si="8"/>
        <v>0</v>
      </c>
      <c r="AG24" s="321">
        <f t="shared" si="8"/>
        <v>0</v>
      </c>
      <c r="AH24" s="321">
        <f t="shared" si="8"/>
        <v>0</v>
      </c>
      <c r="AI24" s="321">
        <f t="shared" si="8"/>
        <v>0</v>
      </c>
      <c r="AJ24" s="321">
        <f t="shared" si="8"/>
        <v>0</v>
      </c>
    </row>
    <row r="25" spans="1:36" x14ac:dyDescent="0.2">
      <c r="A25" s="244"/>
      <c r="B25" s="248" t="s">
        <v>123</v>
      </c>
      <c r="C25" s="249"/>
      <c r="D25" s="249"/>
      <c r="E25" s="249"/>
      <c r="F25" s="251" t="s">
        <v>75</v>
      </c>
      <c r="G25" s="251">
        <v>2</v>
      </c>
      <c r="H25" s="320"/>
      <c r="I25" s="322"/>
      <c r="J25" s="322"/>
      <c r="K25" s="322"/>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47"/>
    </row>
    <row r="26" spans="1:36" x14ac:dyDescent="0.2">
      <c r="A26" s="244"/>
      <c r="B26" s="353" t="s">
        <v>123</v>
      </c>
      <c r="C26" s="324" t="s">
        <v>594</v>
      </c>
      <c r="D26" s="325" t="s">
        <v>123</v>
      </c>
      <c r="E26" s="325"/>
      <c r="F26" s="282" t="s">
        <v>123</v>
      </c>
      <c r="G26" s="326"/>
      <c r="H26" s="327" t="s">
        <v>123</v>
      </c>
      <c r="I26" s="328" t="s">
        <v>123</v>
      </c>
      <c r="J26" s="328" t="s">
        <v>123</v>
      </c>
      <c r="K26" s="328" t="s">
        <v>123</v>
      </c>
      <c r="L26" s="326" t="s">
        <v>123</v>
      </c>
      <c r="M26" s="326" t="s">
        <v>123</v>
      </c>
      <c r="N26" s="326" t="s">
        <v>123</v>
      </c>
      <c r="O26" s="326" t="s">
        <v>123</v>
      </c>
      <c r="P26" s="326" t="s">
        <v>123</v>
      </c>
      <c r="Q26" s="326" t="s">
        <v>123</v>
      </c>
      <c r="R26" s="326" t="s">
        <v>123</v>
      </c>
      <c r="S26" s="326" t="s">
        <v>123</v>
      </c>
      <c r="T26" s="326" t="s">
        <v>123</v>
      </c>
      <c r="U26" s="326" t="s">
        <v>123</v>
      </c>
      <c r="V26" s="326" t="s">
        <v>123</v>
      </c>
      <c r="W26" s="326" t="s">
        <v>123</v>
      </c>
      <c r="X26" s="326" t="s">
        <v>123</v>
      </c>
      <c r="Y26" s="326" t="s">
        <v>123</v>
      </c>
      <c r="Z26" s="326" t="s">
        <v>123</v>
      </c>
      <c r="AA26" s="326" t="s">
        <v>123</v>
      </c>
      <c r="AB26" s="326" t="s">
        <v>123</v>
      </c>
      <c r="AC26" s="326" t="s">
        <v>123</v>
      </c>
      <c r="AD26" s="326" t="s">
        <v>123</v>
      </c>
      <c r="AE26" s="326" t="s">
        <v>123</v>
      </c>
      <c r="AF26" s="326" t="s">
        <v>123</v>
      </c>
      <c r="AG26" s="326" t="s">
        <v>123</v>
      </c>
      <c r="AH26" s="326" t="s">
        <v>123</v>
      </c>
      <c r="AI26" s="326" t="s">
        <v>123</v>
      </c>
      <c r="AJ26" s="348" t="s">
        <v>123</v>
      </c>
    </row>
    <row r="27" spans="1:36" x14ac:dyDescent="0.2">
      <c r="A27" s="244"/>
      <c r="B27" s="245">
        <f>B24+0.1</f>
        <v>58.70000000000001</v>
      </c>
      <c r="C27" s="346" t="s">
        <v>602</v>
      </c>
      <c r="D27" s="257" t="s">
        <v>123</v>
      </c>
      <c r="E27" s="257"/>
      <c r="F27" s="253" t="s">
        <v>75</v>
      </c>
      <c r="G27" s="253"/>
      <c r="H27" s="320">
        <f t="shared" ref="H27:AJ27" si="9">SUM(H28:H29)</f>
        <v>0</v>
      </c>
      <c r="I27" s="322">
        <f t="shared" si="9"/>
        <v>0</v>
      </c>
      <c r="J27" s="322">
        <f t="shared" si="9"/>
        <v>0</v>
      </c>
      <c r="K27" s="322">
        <f t="shared" si="9"/>
        <v>0</v>
      </c>
      <c r="L27" s="321">
        <f t="shared" si="9"/>
        <v>0</v>
      </c>
      <c r="M27" s="321">
        <f t="shared" si="9"/>
        <v>0</v>
      </c>
      <c r="N27" s="321">
        <f t="shared" si="9"/>
        <v>0</v>
      </c>
      <c r="O27" s="321">
        <f t="shared" si="9"/>
        <v>0</v>
      </c>
      <c r="P27" s="321">
        <f t="shared" si="9"/>
        <v>0</v>
      </c>
      <c r="Q27" s="321">
        <f t="shared" si="9"/>
        <v>0</v>
      </c>
      <c r="R27" s="321">
        <f t="shared" si="9"/>
        <v>0</v>
      </c>
      <c r="S27" s="321">
        <f t="shared" si="9"/>
        <v>0</v>
      </c>
      <c r="T27" s="321">
        <f t="shared" si="9"/>
        <v>0</v>
      </c>
      <c r="U27" s="321">
        <f t="shared" si="9"/>
        <v>0</v>
      </c>
      <c r="V27" s="321">
        <f t="shared" si="9"/>
        <v>0</v>
      </c>
      <c r="W27" s="321">
        <f t="shared" si="9"/>
        <v>0</v>
      </c>
      <c r="X27" s="321">
        <f t="shared" si="9"/>
        <v>0</v>
      </c>
      <c r="Y27" s="321">
        <f t="shared" si="9"/>
        <v>0</v>
      </c>
      <c r="Z27" s="321">
        <f t="shared" si="9"/>
        <v>0</v>
      </c>
      <c r="AA27" s="321">
        <f t="shared" si="9"/>
        <v>0</v>
      </c>
      <c r="AB27" s="321">
        <f t="shared" si="9"/>
        <v>0</v>
      </c>
      <c r="AC27" s="321">
        <f t="shared" si="9"/>
        <v>0</v>
      </c>
      <c r="AD27" s="321">
        <f t="shared" si="9"/>
        <v>0</v>
      </c>
      <c r="AE27" s="321">
        <f t="shared" si="9"/>
        <v>0</v>
      </c>
      <c r="AF27" s="321">
        <f t="shared" si="9"/>
        <v>0</v>
      </c>
      <c r="AG27" s="321">
        <f t="shared" si="9"/>
        <v>0</v>
      </c>
      <c r="AH27" s="321">
        <f t="shared" si="9"/>
        <v>0</v>
      </c>
      <c r="AI27" s="321">
        <f t="shared" si="9"/>
        <v>0</v>
      </c>
      <c r="AJ27" s="321">
        <f t="shared" si="9"/>
        <v>0</v>
      </c>
    </row>
    <row r="28" spans="1:36" x14ac:dyDescent="0.2">
      <c r="A28" s="244"/>
      <c r="B28" s="248" t="s">
        <v>123</v>
      </c>
      <c r="C28" s="249"/>
      <c r="D28" s="249"/>
      <c r="E28" s="249"/>
      <c r="F28" s="251" t="s">
        <v>75</v>
      </c>
      <c r="G28" s="258">
        <v>2</v>
      </c>
      <c r="H28" s="319"/>
      <c r="I28" s="354"/>
      <c r="J28" s="354"/>
      <c r="K28" s="354"/>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49"/>
    </row>
    <row r="29" spans="1:36" x14ac:dyDescent="0.2">
      <c r="A29" s="244"/>
      <c r="B29" s="353" t="s">
        <v>123</v>
      </c>
      <c r="C29" s="324" t="s">
        <v>594</v>
      </c>
      <c r="D29" s="325" t="s">
        <v>123</v>
      </c>
      <c r="E29" s="325"/>
      <c r="F29" s="282" t="s">
        <v>123</v>
      </c>
      <c r="G29" s="326"/>
      <c r="H29" s="327" t="s">
        <v>123</v>
      </c>
      <c r="I29" s="328" t="s">
        <v>123</v>
      </c>
      <c r="J29" s="328" t="s">
        <v>123</v>
      </c>
      <c r="K29" s="328" t="s">
        <v>123</v>
      </c>
      <c r="L29" s="326" t="s">
        <v>123</v>
      </c>
      <c r="M29" s="326" t="s">
        <v>123</v>
      </c>
      <c r="N29" s="326" t="s">
        <v>123</v>
      </c>
      <c r="O29" s="326" t="s">
        <v>123</v>
      </c>
      <c r="P29" s="326" t="s">
        <v>123</v>
      </c>
      <c r="Q29" s="326" t="s">
        <v>123</v>
      </c>
      <c r="R29" s="326" t="s">
        <v>123</v>
      </c>
      <c r="S29" s="326" t="s">
        <v>123</v>
      </c>
      <c r="T29" s="326" t="s">
        <v>123</v>
      </c>
      <c r="U29" s="326" t="s">
        <v>123</v>
      </c>
      <c r="V29" s="326" t="s">
        <v>123</v>
      </c>
      <c r="W29" s="326" t="s">
        <v>123</v>
      </c>
      <c r="X29" s="326" t="s">
        <v>123</v>
      </c>
      <c r="Y29" s="326" t="s">
        <v>123</v>
      </c>
      <c r="Z29" s="326" t="s">
        <v>123</v>
      </c>
      <c r="AA29" s="326" t="s">
        <v>123</v>
      </c>
      <c r="AB29" s="326" t="s">
        <v>123</v>
      </c>
      <c r="AC29" s="326" t="s">
        <v>123</v>
      </c>
      <c r="AD29" s="326" t="s">
        <v>123</v>
      </c>
      <c r="AE29" s="326" t="s">
        <v>123</v>
      </c>
      <c r="AF29" s="326" t="s">
        <v>123</v>
      </c>
      <c r="AG29" s="326" t="s">
        <v>123</v>
      </c>
      <c r="AH29" s="326" t="s">
        <v>123</v>
      </c>
      <c r="AI29" s="326" t="s">
        <v>123</v>
      </c>
      <c r="AJ29" s="348" t="s">
        <v>123</v>
      </c>
    </row>
    <row r="30" spans="1:36" x14ac:dyDescent="0.2">
      <c r="A30" s="240"/>
      <c r="B30" s="241">
        <f>B4+1</f>
        <v>59</v>
      </c>
      <c r="C30" s="345" t="s">
        <v>603</v>
      </c>
      <c r="D30" s="259" t="s">
        <v>123</v>
      </c>
      <c r="E30" s="259"/>
      <c r="F30" s="260"/>
      <c r="G30" s="260"/>
      <c r="H30" s="319">
        <f t="shared" ref="H30:AJ30" si="10">SUM(H31,H34)</f>
        <v>0</v>
      </c>
      <c r="I30" s="354">
        <f t="shared" si="10"/>
        <v>0</v>
      </c>
      <c r="J30" s="354">
        <f t="shared" si="10"/>
        <v>0</v>
      </c>
      <c r="K30" s="354">
        <f t="shared" si="10"/>
        <v>0</v>
      </c>
      <c r="L30" s="321">
        <f t="shared" si="10"/>
        <v>0</v>
      </c>
      <c r="M30" s="321">
        <f t="shared" si="10"/>
        <v>0</v>
      </c>
      <c r="N30" s="321">
        <f t="shared" si="10"/>
        <v>0</v>
      </c>
      <c r="O30" s="321">
        <f t="shared" si="10"/>
        <v>0</v>
      </c>
      <c r="P30" s="321">
        <f t="shared" si="10"/>
        <v>0</v>
      </c>
      <c r="Q30" s="321">
        <f t="shared" si="10"/>
        <v>-0.43140000000000001</v>
      </c>
      <c r="R30" s="321">
        <f t="shared" si="10"/>
        <v>-0.81505506254407578</v>
      </c>
      <c r="S30" s="321">
        <f t="shared" si="10"/>
        <v>-1.1986694543220722</v>
      </c>
      <c r="T30" s="321">
        <f t="shared" si="10"/>
        <v>-1.6101621391278513</v>
      </c>
      <c r="U30" s="321">
        <f t="shared" si="10"/>
        <v>-2.0670000000000002</v>
      </c>
      <c r="V30" s="321">
        <f t="shared" si="10"/>
        <v>-2.4336900000000004</v>
      </c>
      <c r="W30" s="321">
        <f t="shared" si="10"/>
        <v>-2.8003800000000005</v>
      </c>
      <c r="X30" s="321">
        <f t="shared" si="10"/>
        <v>-3.1670700000000025</v>
      </c>
      <c r="Y30" s="321">
        <f t="shared" si="10"/>
        <v>-3.5337600000000009</v>
      </c>
      <c r="Z30" s="321">
        <f t="shared" si="10"/>
        <v>-3.9004499999999993</v>
      </c>
      <c r="AA30" s="321">
        <f t="shared" si="10"/>
        <v>-4.1082409999999996</v>
      </c>
      <c r="AB30" s="321">
        <f t="shared" si="10"/>
        <v>-4.316031999999999</v>
      </c>
      <c r="AC30" s="321">
        <f t="shared" si="10"/>
        <v>-4.5238230000000001</v>
      </c>
      <c r="AD30" s="321">
        <f t="shared" si="10"/>
        <v>-4.7316139999999987</v>
      </c>
      <c r="AE30" s="321">
        <f t="shared" si="10"/>
        <v>-4.9394049999999989</v>
      </c>
      <c r="AF30" s="321">
        <f t="shared" si="10"/>
        <v>-5.1264168999999988</v>
      </c>
      <c r="AG30" s="321">
        <f t="shared" si="10"/>
        <v>-5.3134287999999978</v>
      </c>
      <c r="AH30" s="321">
        <f t="shared" si="10"/>
        <v>-5.5004406999999986</v>
      </c>
      <c r="AI30" s="321">
        <f t="shared" si="10"/>
        <v>-5.6874525999999985</v>
      </c>
      <c r="AJ30" s="321">
        <f t="shared" si="10"/>
        <v>-5.8744645000000002</v>
      </c>
    </row>
    <row r="31" spans="1:36" x14ac:dyDescent="0.2">
      <c r="A31" s="244"/>
      <c r="B31" s="261">
        <f>B30+0.1</f>
        <v>59.1</v>
      </c>
      <c r="C31" s="329" t="s">
        <v>604</v>
      </c>
      <c r="D31" s="359" t="s">
        <v>123</v>
      </c>
      <c r="E31" s="359"/>
      <c r="F31" s="253" t="s">
        <v>75</v>
      </c>
      <c r="G31" s="253">
        <v>2</v>
      </c>
      <c r="H31" s="320">
        <f t="shared" ref="H31:AJ31" si="11">SUM(H32:H33)</f>
        <v>0</v>
      </c>
      <c r="I31" s="354">
        <f t="shared" si="11"/>
        <v>0</v>
      </c>
      <c r="J31" s="354">
        <f t="shared" si="11"/>
        <v>0</v>
      </c>
      <c r="K31" s="354">
        <f t="shared" si="11"/>
        <v>0</v>
      </c>
      <c r="L31" s="321">
        <f t="shared" si="11"/>
        <v>0</v>
      </c>
      <c r="M31" s="321">
        <f t="shared" si="11"/>
        <v>0</v>
      </c>
      <c r="N31" s="321">
        <f t="shared" si="11"/>
        <v>0</v>
      </c>
      <c r="O31" s="321">
        <f t="shared" si="11"/>
        <v>0</v>
      </c>
      <c r="P31" s="321">
        <f t="shared" si="11"/>
        <v>0</v>
      </c>
      <c r="Q31" s="321">
        <f t="shared" si="11"/>
        <v>-0.43140000000000001</v>
      </c>
      <c r="R31" s="321">
        <f t="shared" si="11"/>
        <v>-0.81505506254407578</v>
      </c>
      <c r="S31" s="321">
        <f t="shared" si="11"/>
        <v>-1.1986694543220722</v>
      </c>
      <c r="T31" s="321">
        <f t="shared" si="11"/>
        <v>-1.6101621391278513</v>
      </c>
      <c r="U31" s="321">
        <f t="shared" si="11"/>
        <v>-2.0670000000000002</v>
      </c>
      <c r="V31" s="321">
        <f t="shared" si="11"/>
        <v>-2.4336900000000004</v>
      </c>
      <c r="W31" s="321">
        <f t="shared" si="11"/>
        <v>-2.8003800000000005</v>
      </c>
      <c r="X31" s="321">
        <f t="shared" si="11"/>
        <v>-3.1670700000000025</v>
      </c>
      <c r="Y31" s="321">
        <f t="shared" si="11"/>
        <v>-3.5337600000000009</v>
      </c>
      <c r="Z31" s="321">
        <f t="shared" si="11"/>
        <v>-3.9004499999999993</v>
      </c>
      <c r="AA31" s="321">
        <f t="shared" si="11"/>
        <v>-4.1082409999999996</v>
      </c>
      <c r="AB31" s="321">
        <f t="shared" si="11"/>
        <v>-4.316031999999999</v>
      </c>
      <c r="AC31" s="321">
        <f t="shared" si="11"/>
        <v>-4.5238230000000001</v>
      </c>
      <c r="AD31" s="321">
        <f t="shared" si="11"/>
        <v>-4.7316139999999987</v>
      </c>
      <c r="AE31" s="321">
        <f t="shared" si="11"/>
        <v>-4.9394049999999989</v>
      </c>
      <c r="AF31" s="321">
        <f t="shared" si="11"/>
        <v>-5.1264168999999988</v>
      </c>
      <c r="AG31" s="321">
        <f t="shared" si="11"/>
        <v>-5.3134287999999978</v>
      </c>
      <c r="AH31" s="321">
        <f t="shared" si="11"/>
        <v>-5.5004406999999986</v>
      </c>
      <c r="AI31" s="321">
        <f t="shared" si="11"/>
        <v>-5.6874525999999985</v>
      </c>
      <c r="AJ31" s="321">
        <f t="shared" si="11"/>
        <v>-5.8744645000000002</v>
      </c>
    </row>
    <row r="32" spans="1:36" x14ac:dyDescent="0.2">
      <c r="A32" s="244"/>
      <c r="B32" s="262"/>
      <c r="C32" s="449" t="s">
        <v>819</v>
      </c>
      <c r="D32" s="449" t="s">
        <v>839</v>
      </c>
      <c r="E32" s="249"/>
      <c r="F32" s="251" t="s">
        <v>75</v>
      </c>
      <c r="G32" s="251">
        <v>2</v>
      </c>
      <c r="H32" s="320"/>
      <c r="I32" s="322"/>
      <c r="J32" s="322"/>
      <c r="K32" s="322"/>
      <c r="L32" s="386">
        <v>0</v>
      </c>
      <c r="M32" s="386">
        <v>0</v>
      </c>
      <c r="N32" s="386">
        <v>0</v>
      </c>
      <c r="O32" s="386">
        <v>0</v>
      </c>
      <c r="P32" s="386">
        <v>0</v>
      </c>
      <c r="Q32" s="386">
        <v>-0.43140000000000001</v>
      </c>
      <c r="R32" s="386">
        <v>-0.81505506254407578</v>
      </c>
      <c r="S32" s="386">
        <v>-1.1986694543220722</v>
      </c>
      <c r="T32" s="386">
        <v>-1.6101621391278513</v>
      </c>
      <c r="U32" s="386">
        <v>-2.0670000000000002</v>
      </c>
      <c r="V32" s="386">
        <v>-2.4336900000000004</v>
      </c>
      <c r="W32" s="386">
        <v>-2.8003800000000005</v>
      </c>
      <c r="X32" s="386">
        <v>-3.1670700000000025</v>
      </c>
      <c r="Y32" s="386">
        <v>-3.5337600000000009</v>
      </c>
      <c r="Z32" s="386">
        <v>-3.9004499999999993</v>
      </c>
      <c r="AA32" s="386">
        <v>-4.1082409999999996</v>
      </c>
      <c r="AB32" s="386">
        <v>-4.316031999999999</v>
      </c>
      <c r="AC32" s="386">
        <v>-4.5238230000000001</v>
      </c>
      <c r="AD32" s="386">
        <v>-4.7316139999999987</v>
      </c>
      <c r="AE32" s="386">
        <v>-4.9394049999999989</v>
      </c>
      <c r="AF32" s="386">
        <v>-5.1264168999999988</v>
      </c>
      <c r="AG32" s="386">
        <v>-5.3134287999999978</v>
      </c>
      <c r="AH32" s="386">
        <v>-5.5004406999999986</v>
      </c>
      <c r="AI32" s="386">
        <v>-5.6874525999999985</v>
      </c>
      <c r="AJ32" s="457">
        <v>-5.8744645000000002</v>
      </c>
    </row>
    <row r="33" spans="1:36" x14ac:dyDescent="0.2">
      <c r="A33" s="244"/>
      <c r="B33" s="353" t="s">
        <v>123</v>
      </c>
      <c r="C33" s="324" t="s">
        <v>594</v>
      </c>
      <c r="D33" s="325" t="s">
        <v>123</v>
      </c>
      <c r="E33" s="325"/>
      <c r="F33" s="282" t="s">
        <v>123</v>
      </c>
      <c r="G33" s="326"/>
      <c r="H33" s="327" t="s">
        <v>123</v>
      </c>
      <c r="I33" s="328" t="s">
        <v>123</v>
      </c>
      <c r="J33" s="328" t="s">
        <v>123</v>
      </c>
      <c r="K33" s="328" t="s">
        <v>123</v>
      </c>
      <c r="L33" s="326" t="s">
        <v>123</v>
      </c>
      <c r="M33" s="326" t="s">
        <v>123</v>
      </c>
      <c r="N33" s="326" t="s">
        <v>123</v>
      </c>
      <c r="O33" s="326" t="s">
        <v>123</v>
      </c>
      <c r="P33" s="326" t="s">
        <v>123</v>
      </c>
      <c r="Q33" s="326" t="s">
        <v>123</v>
      </c>
      <c r="R33" s="326" t="s">
        <v>123</v>
      </c>
      <c r="S33" s="326" t="s">
        <v>123</v>
      </c>
      <c r="T33" s="326" t="s">
        <v>123</v>
      </c>
      <c r="U33" s="326" t="s">
        <v>123</v>
      </c>
      <c r="V33" s="326" t="s">
        <v>123</v>
      </c>
      <c r="W33" s="326" t="s">
        <v>123</v>
      </c>
      <c r="X33" s="326" t="s">
        <v>123</v>
      </c>
      <c r="Y33" s="326" t="s">
        <v>123</v>
      </c>
      <c r="Z33" s="326" t="s">
        <v>123</v>
      </c>
      <c r="AA33" s="326" t="s">
        <v>123</v>
      </c>
      <c r="AB33" s="326" t="s">
        <v>123</v>
      </c>
      <c r="AC33" s="326" t="s">
        <v>123</v>
      </c>
      <c r="AD33" s="326" t="s">
        <v>123</v>
      </c>
      <c r="AE33" s="326" t="s">
        <v>123</v>
      </c>
      <c r="AF33" s="326" t="s">
        <v>123</v>
      </c>
      <c r="AG33" s="326" t="s">
        <v>123</v>
      </c>
      <c r="AH33" s="326" t="s">
        <v>123</v>
      </c>
      <c r="AI33" s="326" t="s">
        <v>123</v>
      </c>
      <c r="AJ33" s="348" t="s">
        <v>123</v>
      </c>
    </row>
    <row r="34" spans="1:36" x14ac:dyDescent="0.2">
      <c r="A34" s="244"/>
      <c r="B34" s="261">
        <f>B31+0.1</f>
        <v>59.2</v>
      </c>
      <c r="C34" s="329" t="s">
        <v>605</v>
      </c>
      <c r="D34" s="360" t="s">
        <v>123</v>
      </c>
      <c r="E34" s="360"/>
      <c r="F34" s="247" t="s">
        <v>75</v>
      </c>
      <c r="G34" s="247">
        <v>2</v>
      </c>
      <c r="H34" s="320">
        <f t="shared" ref="H34:AJ34" si="12">SUM(H35:H36)</f>
        <v>0</v>
      </c>
      <c r="I34" s="322">
        <f t="shared" si="12"/>
        <v>0</v>
      </c>
      <c r="J34" s="322">
        <f t="shared" si="12"/>
        <v>0</v>
      </c>
      <c r="K34" s="322">
        <f t="shared" si="12"/>
        <v>0</v>
      </c>
      <c r="L34" s="321">
        <f t="shared" si="12"/>
        <v>0</v>
      </c>
      <c r="M34" s="321">
        <f t="shared" si="12"/>
        <v>0</v>
      </c>
      <c r="N34" s="321">
        <f t="shared" si="12"/>
        <v>0</v>
      </c>
      <c r="O34" s="321">
        <f t="shared" si="12"/>
        <v>0</v>
      </c>
      <c r="P34" s="321">
        <f t="shared" si="12"/>
        <v>0</v>
      </c>
      <c r="Q34" s="321">
        <f t="shared" si="12"/>
        <v>0</v>
      </c>
      <c r="R34" s="321">
        <f t="shared" si="12"/>
        <v>0</v>
      </c>
      <c r="S34" s="321">
        <f t="shared" si="12"/>
        <v>0</v>
      </c>
      <c r="T34" s="321">
        <f t="shared" si="12"/>
        <v>0</v>
      </c>
      <c r="U34" s="321">
        <f t="shared" si="12"/>
        <v>0</v>
      </c>
      <c r="V34" s="321">
        <f t="shared" si="12"/>
        <v>0</v>
      </c>
      <c r="W34" s="321">
        <f t="shared" si="12"/>
        <v>0</v>
      </c>
      <c r="X34" s="321">
        <f t="shared" si="12"/>
        <v>0</v>
      </c>
      <c r="Y34" s="321">
        <f t="shared" si="12"/>
        <v>0</v>
      </c>
      <c r="Z34" s="321">
        <f t="shared" si="12"/>
        <v>0</v>
      </c>
      <c r="AA34" s="321">
        <f t="shared" si="12"/>
        <v>0</v>
      </c>
      <c r="AB34" s="321">
        <f t="shared" si="12"/>
        <v>0</v>
      </c>
      <c r="AC34" s="321">
        <f t="shared" si="12"/>
        <v>0</v>
      </c>
      <c r="AD34" s="321">
        <f t="shared" si="12"/>
        <v>0</v>
      </c>
      <c r="AE34" s="321">
        <f t="shared" si="12"/>
        <v>0</v>
      </c>
      <c r="AF34" s="321">
        <f t="shared" si="12"/>
        <v>0</v>
      </c>
      <c r="AG34" s="321">
        <f t="shared" si="12"/>
        <v>0</v>
      </c>
      <c r="AH34" s="321">
        <f t="shared" si="12"/>
        <v>0</v>
      </c>
      <c r="AI34" s="321">
        <f t="shared" si="12"/>
        <v>0</v>
      </c>
      <c r="AJ34" s="321">
        <f t="shared" si="12"/>
        <v>0</v>
      </c>
    </row>
    <row r="35" spans="1:36" x14ac:dyDescent="0.2">
      <c r="A35" s="244"/>
      <c r="B35" s="248" t="s">
        <v>123</v>
      </c>
      <c r="C35" s="249"/>
      <c r="D35" s="249"/>
      <c r="E35" s="249"/>
      <c r="F35" s="250" t="s">
        <v>75</v>
      </c>
      <c r="G35" s="250">
        <v>2</v>
      </c>
      <c r="H35" s="319"/>
      <c r="I35" s="354"/>
      <c r="J35" s="354"/>
      <c r="K35" s="354"/>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49"/>
    </row>
    <row r="36" spans="1:36" x14ac:dyDescent="0.2">
      <c r="A36" s="244"/>
      <c r="B36" s="353" t="s">
        <v>123</v>
      </c>
      <c r="C36" s="324" t="s">
        <v>594</v>
      </c>
      <c r="D36" s="325" t="s">
        <v>123</v>
      </c>
      <c r="E36" s="325"/>
      <c r="F36" s="326" t="s">
        <v>123</v>
      </c>
      <c r="G36" s="326"/>
      <c r="H36" s="327" t="s">
        <v>123</v>
      </c>
      <c r="I36" s="328" t="s">
        <v>123</v>
      </c>
      <c r="J36" s="328" t="s">
        <v>123</v>
      </c>
      <c r="K36" s="328" t="s">
        <v>123</v>
      </c>
      <c r="L36" s="326" t="s">
        <v>123</v>
      </c>
      <c r="M36" s="326" t="s">
        <v>123</v>
      </c>
      <c r="N36" s="326" t="s">
        <v>123</v>
      </c>
      <c r="O36" s="326" t="s">
        <v>123</v>
      </c>
      <c r="P36" s="326" t="s">
        <v>123</v>
      </c>
      <c r="Q36" s="326" t="s">
        <v>123</v>
      </c>
      <c r="R36" s="326" t="s">
        <v>123</v>
      </c>
      <c r="S36" s="326" t="s">
        <v>123</v>
      </c>
      <c r="T36" s="326" t="s">
        <v>123</v>
      </c>
      <c r="U36" s="326" t="s">
        <v>123</v>
      </c>
      <c r="V36" s="326" t="s">
        <v>123</v>
      </c>
      <c r="W36" s="326" t="s">
        <v>123</v>
      </c>
      <c r="X36" s="326" t="s">
        <v>123</v>
      </c>
      <c r="Y36" s="326" t="s">
        <v>123</v>
      </c>
      <c r="Z36" s="326" t="s">
        <v>123</v>
      </c>
      <c r="AA36" s="326" t="s">
        <v>123</v>
      </c>
      <c r="AB36" s="326" t="s">
        <v>123</v>
      </c>
      <c r="AC36" s="326" t="s">
        <v>123</v>
      </c>
      <c r="AD36" s="326" t="s">
        <v>123</v>
      </c>
      <c r="AE36" s="326" t="s">
        <v>123</v>
      </c>
      <c r="AF36" s="326" t="s">
        <v>123</v>
      </c>
      <c r="AG36" s="326" t="s">
        <v>123</v>
      </c>
      <c r="AH36" s="326" t="s">
        <v>123</v>
      </c>
      <c r="AI36" s="326" t="s">
        <v>123</v>
      </c>
      <c r="AJ36" s="348" t="s">
        <v>123</v>
      </c>
    </row>
    <row r="37" spans="1:36" x14ac:dyDescent="0.2">
      <c r="A37" s="240"/>
      <c r="B37" s="241">
        <f>B30+1</f>
        <v>60</v>
      </c>
      <c r="C37" s="345" t="s">
        <v>606</v>
      </c>
      <c r="D37" s="242" t="s">
        <v>123</v>
      </c>
      <c r="E37" s="242"/>
      <c r="F37" s="263"/>
      <c r="G37" s="263">
        <v>2</v>
      </c>
      <c r="H37" s="319">
        <f t="shared" ref="H37:AJ37" si="13">SUM(H38,H41)</f>
        <v>0</v>
      </c>
      <c r="I37" s="354">
        <f t="shared" si="13"/>
        <v>0</v>
      </c>
      <c r="J37" s="354">
        <f t="shared" si="13"/>
        <v>0</v>
      </c>
      <c r="K37" s="354">
        <f t="shared" si="13"/>
        <v>0</v>
      </c>
      <c r="L37" s="321">
        <f t="shared" si="13"/>
        <v>0</v>
      </c>
      <c r="M37" s="321">
        <f t="shared" si="13"/>
        <v>0</v>
      </c>
      <c r="N37" s="321">
        <f t="shared" si="13"/>
        <v>0</v>
      </c>
      <c r="O37" s="321">
        <f t="shared" si="13"/>
        <v>0</v>
      </c>
      <c r="P37" s="321">
        <f t="shared" si="13"/>
        <v>0</v>
      </c>
      <c r="Q37" s="321">
        <f t="shared" si="13"/>
        <v>0</v>
      </c>
      <c r="R37" s="321">
        <f t="shared" si="13"/>
        <v>0</v>
      </c>
      <c r="S37" s="321">
        <f t="shared" si="13"/>
        <v>0</v>
      </c>
      <c r="T37" s="321">
        <f t="shared" si="13"/>
        <v>0</v>
      </c>
      <c r="U37" s="321">
        <f t="shared" si="13"/>
        <v>0</v>
      </c>
      <c r="V37" s="321">
        <f t="shared" si="13"/>
        <v>0</v>
      </c>
      <c r="W37" s="321">
        <f t="shared" si="13"/>
        <v>0</v>
      </c>
      <c r="X37" s="321">
        <f t="shared" si="13"/>
        <v>0</v>
      </c>
      <c r="Y37" s="321">
        <f t="shared" si="13"/>
        <v>0</v>
      </c>
      <c r="Z37" s="321">
        <f t="shared" si="13"/>
        <v>0</v>
      </c>
      <c r="AA37" s="321">
        <f t="shared" si="13"/>
        <v>0</v>
      </c>
      <c r="AB37" s="321">
        <f t="shared" si="13"/>
        <v>0</v>
      </c>
      <c r="AC37" s="321">
        <f t="shared" si="13"/>
        <v>0</v>
      </c>
      <c r="AD37" s="321">
        <f t="shared" si="13"/>
        <v>0</v>
      </c>
      <c r="AE37" s="321">
        <f t="shared" si="13"/>
        <v>0</v>
      </c>
      <c r="AF37" s="321">
        <f t="shared" si="13"/>
        <v>0</v>
      </c>
      <c r="AG37" s="321">
        <f t="shared" si="13"/>
        <v>0</v>
      </c>
      <c r="AH37" s="321">
        <f t="shared" si="13"/>
        <v>0</v>
      </c>
      <c r="AI37" s="321">
        <f t="shared" si="13"/>
        <v>0</v>
      </c>
      <c r="AJ37" s="321">
        <f t="shared" si="13"/>
        <v>0</v>
      </c>
    </row>
    <row r="38" spans="1:36" x14ac:dyDescent="0.2">
      <c r="A38" s="244"/>
      <c r="B38" s="261">
        <f>B37+0.1</f>
        <v>60.1</v>
      </c>
      <c r="C38" s="329" t="s">
        <v>607</v>
      </c>
      <c r="D38" s="360" t="s">
        <v>123</v>
      </c>
      <c r="E38" s="360"/>
      <c r="F38" s="247" t="s">
        <v>75</v>
      </c>
      <c r="G38" s="247">
        <v>2</v>
      </c>
      <c r="H38" s="320">
        <f>SUM(H39:H40)</f>
        <v>0</v>
      </c>
      <c r="I38" s="354">
        <f>SUM(I39:I40)</f>
        <v>0</v>
      </c>
      <c r="J38" s="354">
        <f>SUM(J39:J40)</f>
        <v>0</v>
      </c>
      <c r="K38" s="354">
        <f>SUM(K39:K40)</f>
        <v>0</v>
      </c>
      <c r="L38" s="321">
        <f>SUM(L39:L40)</f>
        <v>0</v>
      </c>
      <c r="M38" s="321">
        <f t="shared" ref="M38:AJ38" si="14">SUM(M39:M40)</f>
        <v>0</v>
      </c>
      <c r="N38" s="321">
        <f t="shared" si="14"/>
        <v>0</v>
      </c>
      <c r="O38" s="321">
        <f t="shared" si="14"/>
        <v>0</v>
      </c>
      <c r="P38" s="321">
        <f t="shared" si="14"/>
        <v>0</v>
      </c>
      <c r="Q38" s="321">
        <f t="shared" si="14"/>
        <v>0</v>
      </c>
      <c r="R38" s="321">
        <f t="shared" si="14"/>
        <v>0</v>
      </c>
      <c r="S38" s="321">
        <f t="shared" si="14"/>
        <v>0</v>
      </c>
      <c r="T38" s="321">
        <f t="shared" si="14"/>
        <v>0</v>
      </c>
      <c r="U38" s="321">
        <f t="shared" si="14"/>
        <v>0</v>
      </c>
      <c r="V38" s="321">
        <f t="shared" si="14"/>
        <v>0</v>
      </c>
      <c r="W38" s="321">
        <f t="shared" si="14"/>
        <v>0</v>
      </c>
      <c r="X38" s="321">
        <f t="shared" si="14"/>
        <v>0</v>
      </c>
      <c r="Y38" s="321">
        <f t="shared" si="14"/>
        <v>0</v>
      </c>
      <c r="Z38" s="321">
        <f t="shared" si="14"/>
        <v>0</v>
      </c>
      <c r="AA38" s="321">
        <f t="shared" si="14"/>
        <v>0</v>
      </c>
      <c r="AB38" s="321">
        <f t="shared" si="14"/>
        <v>0</v>
      </c>
      <c r="AC38" s="321">
        <f t="shared" si="14"/>
        <v>0</v>
      </c>
      <c r="AD38" s="321">
        <f t="shared" si="14"/>
        <v>0</v>
      </c>
      <c r="AE38" s="321">
        <f t="shared" si="14"/>
        <v>0</v>
      </c>
      <c r="AF38" s="321">
        <f t="shared" si="14"/>
        <v>0</v>
      </c>
      <c r="AG38" s="321">
        <f t="shared" si="14"/>
        <v>0</v>
      </c>
      <c r="AH38" s="321">
        <f t="shared" si="14"/>
        <v>0</v>
      </c>
      <c r="AI38" s="321">
        <f t="shared" si="14"/>
        <v>0</v>
      </c>
      <c r="AJ38" s="321">
        <f t="shared" si="14"/>
        <v>0</v>
      </c>
    </row>
    <row r="39" spans="1:36" x14ac:dyDescent="0.2">
      <c r="A39" s="244"/>
      <c r="B39" s="248" t="s">
        <v>123</v>
      </c>
      <c r="C39" s="249"/>
      <c r="D39" s="249"/>
      <c r="E39" s="249"/>
      <c r="F39" s="250" t="s">
        <v>75</v>
      </c>
      <c r="G39" s="250">
        <v>2</v>
      </c>
      <c r="H39" s="320"/>
      <c r="I39" s="322"/>
      <c r="J39" s="322"/>
      <c r="K39" s="322"/>
      <c r="L39" s="331"/>
      <c r="M39" s="331"/>
      <c r="N39" s="331"/>
      <c r="O39" s="331"/>
      <c r="P39" s="331"/>
      <c r="Q39" s="331"/>
      <c r="R39" s="331"/>
      <c r="S39" s="331"/>
      <c r="T39" s="331"/>
      <c r="U39" s="331"/>
      <c r="V39" s="331"/>
      <c r="W39" s="331"/>
      <c r="X39" s="331"/>
      <c r="Y39" s="331"/>
      <c r="Z39" s="331"/>
      <c r="AA39" s="331"/>
      <c r="AB39" s="331"/>
      <c r="AC39" s="331"/>
      <c r="AD39" s="331"/>
      <c r="AE39" s="331"/>
      <c r="AF39" s="331"/>
      <c r="AG39" s="331"/>
      <c r="AH39" s="331"/>
      <c r="AI39" s="331"/>
      <c r="AJ39" s="347"/>
    </row>
    <row r="40" spans="1:36" x14ac:dyDescent="0.2">
      <c r="A40" s="244"/>
      <c r="B40" s="353" t="s">
        <v>123</v>
      </c>
      <c r="C40" s="324" t="s">
        <v>594</v>
      </c>
      <c r="D40" s="325" t="s">
        <v>123</v>
      </c>
      <c r="E40" s="325"/>
      <c r="F40" s="326" t="s">
        <v>123</v>
      </c>
      <c r="G40" s="326"/>
      <c r="H40" s="327" t="s">
        <v>123</v>
      </c>
      <c r="I40" s="328" t="s">
        <v>123</v>
      </c>
      <c r="J40" s="328" t="s">
        <v>123</v>
      </c>
      <c r="K40" s="328" t="s">
        <v>123</v>
      </c>
      <c r="L40" s="326" t="s">
        <v>123</v>
      </c>
      <c r="M40" s="326" t="s">
        <v>123</v>
      </c>
      <c r="N40" s="326" t="s">
        <v>123</v>
      </c>
      <c r="O40" s="326" t="s">
        <v>123</v>
      </c>
      <c r="P40" s="326" t="s">
        <v>123</v>
      </c>
      <c r="Q40" s="326" t="s">
        <v>123</v>
      </c>
      <c r="R40" s="326" t="s">
        <v>123</v>
      </c>
      <c r="S40" s="326" t="s">
        <v>123</v>
      </c>
      <c r="T40" s="326" t="s">
        <v>123</v>
      </c>
      <c r="U40" s="326" t="s">
        <v>123</v>
      </c>
      <c r="V40" s="326" t="s">
        <v>123</v>
      </c>
      <c r="W40" s="326" t="s">
        <v>123</v>
      </c>
      <c r="X40" s="326" t="s">
        <v>123</v>
      </c>
      <c r="Y40" s="326" t="s">
        <v>123</v>
      </c>
      <c r="Z40" s="326" t="s">
        <v>123</v>
      </c>
      <c r="AA40" s="326" t="s">
        <v>123</v>
      </c>
      <c r="AB40" s="326" t="s">
        <v>123</v>
      </c>
      <c r="AC40" s="326" t="s">
        <v>123</v>
      </c>
      <c r="AD40" s="326" t="s">
        <v>123</v>
      </c>
      <c r="AE40" s="326" t="s">
        <v>123</v>
      </c>
      <c r="AF40" s="326" t="s">
        <v>123</v>
      </c>
      <c r="AG40" s="326" t="s">
        <v>123</v>
      </c>
      <c r="AH40" s="326" t="s">
        <v>123</v>
      </c>
      <c r="AI40" s="326" t="s">
        <v>123</v>
      </c>
      <c r="AJ40" s="348" t="s">
        <v>123</v>
      </c>
    </row>
    <row r="41" spans="1:36" x14ac:dyDescent="0.2">
      <c r="A41" s="244"/>
      <c r="B41" s="261">
        <f>B38+0.1</f>
        <v>60.2</v>
      </c>
      <c r="C41" s="329" t="s">
        <v>608</v>
      </c>
      <c r="D41" s="360" t="s">
        <v>123</v>
      </c>
      <c r="E41" s="360"/>
      <c r="F41" s="247" t="s">
        <v>75</v>
      </c>
      <c r="G41" s="247">
        <v>2</v>
      </c>
      <c r="H41" s="320">
        <f t="shared" ref="H41:AJ41" si="15">SUM(H42:H43)</f>
        <v>0</v>
      </c>
      <c r="I41" s="322">
        <f t="shared" si="15"/>
        <v>0</v>
      </c>
      <c r="J41" s="322">
        <f t="shared" si="15"/>
        <v>0</v>
      </c>
      <c r="K41" s="322">
        <f t="shared" si="15"/>
        <v>0</v>
      </c>
      <c r="L41" s="321">
        <f t="shared" si="15"/>
        <v>0</v>
      </c>
      <c r="M41" s="321">
        <f t="shared" si="15"/>
        <v>0</v>
      </c>
      <c r="N41" s="321">
        <f t="shared" si="15"/>
        <v>0</v>
      </c>
      <c r="O41" s="321">
        <f t="shared" si="15"/>
        <v>0</v>
      </c>
      <c r="P41" s="321">
        <f t="shared" si="15"/>
        <v>0</v>
      </c>
      <c r="Q41" s="321">
        <f t="shared" si="15"/>
        <v>0</v>
      </c>
      <c r="R41" s="321">
        <f t="shared" si="15"/>
        <v>0</v>
      </c>
      <c r="S41" s="321">
        <f t="shared" si="15"/>
        <v>0</v>
      </c>
      <c r="T41" s="321">
        <f t="shared" si="15"/>
        <v>0</v>
      </c>
      <c r="U41" s="321">
        <f t="shared" si="15"/>
        <v>0</v>
      </c>
      <c r="V41" s="321">
        <f t="shared" si="15"/>
        <v>0</v>
      </c>
      <c r="W41" s="321">
        <f t="shared" si="15"/>
        <v>0</v>
      </c>
      <c r="X41" s="321">
        <f t="shared" si="15"/>
        <v>0</v>
      </c>
      <c r="Y41" s="321">
        <f t="shared" si="15"/>
        <v>0</v>
      </c>
      <c r="Z41" s="321">
        <f t="shared" si="15"/>
        <v>0</v>
      </c>
      <c r="AA41" s="321">
        <f t="shared" si="15"/>
        <v>0</v>
      </c>
      <c r="AB41" s="321">
        <f t="shared" si="15"/>
        <v>0</v>
      </c>
      <c r="AC41" s="321">
        <f t="shared" si="15"/>
        <v>0</v>
      </c>
      <c r="AD41" s="321">
        <f t="shared" si="15"/>
        <v>0</v>
      </c>
      <c r="AE41" s="321">
        <f t="shared" si="15"/>
        <v>0</v>
      </c>
      <c r="AF41" s="321">
        <f t="shared" si="15"/>
        <v>0</v>
      </c>
      <c r="AG41" s="321">
        <f t="shared" si="15"/>
        <v>0</v>
      </c>
      <c r="AH41" s="321">
        <f t="shared" si="15"/>
        <v>0</v>
      </c>
      <c r="AI41" s="321">
        <f t="shared" si="15"/>
        <v>0</v>
      </c>
      <c r="AJ41" s="321">
        <f t="shared" si="15"/>
        <v>0</v>
      </c>
    </row>
    <row r="42" spans="1:36" x14ac:dyDescent="0.2">
      <c r="A42" s="192"/>
      <c r="B42" s="248" t="s">
        <v>123</v>
      </c>
      <c r="C42" s="249"/>
      <c r="D42" s="249"/>
      <c r="E42" s="249"/>
      <c r="F42" s="250" t="s">
        <v>75</v>
      </c>
      <c r="G42" s="250">
        <v>2</v>
      </c>
      <c r="H42" s="320"/>
      <c r="I42" s="322"/>
      <c r="J42" s="322"/>
      <c r="K42" s="322"/>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47"/>
    </row>
    <row r="43" spans="1:36" x14ac:dyDescent="0.2">
      <c r="A43" s="244"/>
      <c r="B43" s="353" t="s">
        <v>123</v>
      </c>
      <c r="C43" s="324" t="s">
        <v>594</v>
      </c>
      <c r="D43" s="325" t="s">
        <v>123</v>
      </c>
      <c r="E43" s="325"/>
      <c r="F43" s="282" t="s">
        <v>123</v>
      </c>
      <c r="G43" s="326"/>
      <c r="H43" s="319" t="s">
        <v>123</v>
      </c>
      <c r="I43" s="322" t="s">
        <v>123</v>
      </c>
      <c r="J43" s="322" t="s">
        <v>123</v>
      </c>
      <c r="K43" s="354" t="s">
        <v>123</v>
      </c>
      <c r="L43" s="332" t="s">
        <v>123</v>
      </c>
      <c r="M43" s="332" t="s">
        <v>123</v>
      </c>
      <c r="N43" s="332" t="s">
        <v>123</v>
      </c>
      <c r="O43" s="332" t="s">
        <v>123</v>
      </c>
      <c r="P43" s="332" t="s">
        <v>123</v>
      </c>
      <c r="Q43" s="332" t="s">
        <v>123</v>
      </c>
      <c r="R43" s="332" t="s">
        <v>123</v>
      </c>
      <c r="S43" s="332" t="s">
        <v>123</v>
      </c>
      <c r="T43" s="332" t="s">
        <v>123</v>
      </c>
      <c r="U43" s="332" t="s">
        <v>123</v>
      </c>
      <c r="V43" s="332" t="s">
        <v>123</v>
      </c>
      <c r="W43" s="332" t="s">
        <v>123</v>
      </c>
      <c r="X43" s="332" t="s">
        <v>123</v>
      </c>
      <c r="Y43" s="332" t="s">
        <v>123</v>
      </c>
      <c r="Z43" s="332" t="s">
        <v>123</v>
      </c>
      <c r="AA43" s="332" t="s">
        <v>123</v>
      </c>
      <c r="AB43" s="332" t="s">
        <v>123</v>
      </c>
      <c r="AC43" s="332" t="s">
        <v>123</v>
      </c>
      <c r="AD43" s="332" t="s">
        <v>123</v>
      </c>
      <c r="AE43" s="332" t="s">
        <v>123</v>
      </c>
      <c r="AF43" s="332" t="s">
        <v>123</v>
      </c>
      <c r="AG43" s="332" t="s">
        <v>123</v>
      </c>
      <c r="AH43" s="332" t="s">
        <v>123</v>
      </c>
      <c r="AI43" s="332" t="s">
        <v>123</v>
      </c>
      <c r="AJ43" s="349" t="s">
        <v>123</v>
      </c>
    </row>
    <row r="44" spans="1:36" x14ac:dyDescent="0.2">
      <c r="A44" s="235"/>
      <c r="B44" s="264">
        <f>B37+1</f>
        <v>61</v>
      </c>
      <c r="C44" s="361" t="s">
        <v>609</v>
      </c>
      <c r="D44" s="259" t="s">
        <v>123</v>
      </c>
      <c r="E44" s="259"/>
      <c r="F44" s="260"/>
      <c r="G44" s="260">
        <v>2</v>
      </c>
      <c r="H44" s="320">
        <f t="shared" ref="H44:AJ44" si="16">SUM(H45+H48+H51+H55+H58+H61+H64+H67+H70+H73)</f>
        <v>0</v>
      </c>
      <c r="I44" s="322">
        <f t="shared" si="16"/>
        <v>0</v>
      </c>
      <c r="J44" s="322">
        <f t="shared" si="16"/>
        <v>0</v>
      </c>
      <c r="K44" s="322">
        <f t="shared" si="16"/>
        <v>0</v>
      </c>
      <c r="L44" s="321">
        <f t="shared" si="16"/>
        <v>0</v>
      </c>
      <c r="M44" s="321">
        <f t="shared" si="16"/>
        <v>0</v>
      </c>
      <c r="N44" s="321">
        <f t="shared" si="16"/>
        <v>0</v>
      </c>
      <c r="O44" s="321">
        <f t="shared" si="16"/>
        <v>0</v>
      </c>
      <c r="P44" s="321">
        <f t="shared" si="16"/>
        <v>0</v>
      </c>
      <c r="Q44" s="321">
        <f t="shared" si="16"/>
        <v>0</v>
      </c>
      <c r="R44" s="321">
        <f t="shared" si="16"/>
        <v>-0.79774493745592334</v>
      </c>
      <c r="S44" s="321">
        <f t="shared" si="16"/>
        <v>-1.5855305456779276</v>
      </c>
      <c r="T44" s="321">
        <f t="shared" si="16"/>
        <v>-1.9339630306073987</v>
      </c>
      <c r="U44" s="321">
        <f t="shared" si="16"/>
        <v>-1.8391582997942051</v>
      </c>
      <c r="V44" s="321">
        <f t="shared" si="16"/>
        <v>-1.7692369151526288</v>
      </c>
      <c r="W44" s="321">
        <f t="shared" si="16"/>
        <v>-1.7187594899466776</v>
      </c>
      <c r="X44" s="321">
        <f t="shared" si="16"/>
        <v>-1.659077882791941</v>
      </c>
      <c r="Y44" s="321">
        <f t="shared" si="16"/>
        <v>-1.5990899613878347</v>
      </c>
      <c r="Z44" s="321">
        <f t="shared" si="16"/>
        <v>-1.558470109089962</v>
      </c>
      <c r="AA44" s="321">
        <f t="shared" si="16"/>
        <v>-1.498493887715137</v>
      </c>
      <c r="AB44" s="321">
        <f t="shared" si="16"/>
        <v>-1.4482696561692399</v>
      </c>
      <c r="AC44" s="321">
        <f t="shared" si="16"/>
        <v>-1.3983620058676876</v>
      </c>
      <c r="AD44" s="321">
        <f t="shared" si="16"/>
        <v>-1.3487830167895292</v>
      </c>
      <c r="AE44" s="321">
        <f t="shared" si="16"/>
        <v>-1.2987531103712495</v>
      </c>
      <c r="AF44" s="321">
        <f t="shared" si="16"/>
        <v>-1.2582057213565658</v>
      </c>
      <c r="AG44" s="321">
        <f t="shared" si="16"/>
        <v>-1.2080626228256204</v>
      </c>
      <c r="AH44" s="321">
        <f t="shared" si="16"/>
        <v>-1.1583898503259871</v>
      </c>
      <c r="AI44" s="321">
        <f t="shared" si="16"/>
        <v>-1.1181037448000506</v>
      </c>
      <c r="AJ44" s="321">
        <f t="shared" si="16"/>
        <v>-1.0877168420864791</v>
      </c>
    </row>
    <row r="45" spans="1:36" ht="25.5" x14ac:dyDescent="0.2">
      <c r="A45" s="192"/>
      <c r="B45" s="265">
        <f>B44+0.1</f>
        <v>61.1</v>
      </c>
      <c r="C45" s="362" t="s">
        <v>610</v>
      </c>
      <c r="D45" s="359" t="s">
        <v>123</v>
      </c>
      <c r="E45" s="359"/>
      <c r="F45" s="253" t="s">
        <v>75</v>
      </c>
      <c r="G45" s="253">
        <v>2</v>
      </c>
      <c r="H45" s="320">
        <f t="shared" ref="H45:AJ45" si="17">SUM(H46:H47)</f>
        <v>0</v>
      </c>
      <c r="I45" s="322">
        <f t="shared" si="17"/>
        <v>0</v>
      </c>
      <c r="J45" s="322">
        <f t="shared" si="17"/>
        <v>0</v>
      </c>
      <c r="K45" s="322">
        <f t="shared" si="17"/>
        <v>0</v>
      </c>
      <c r="L45" s="321">
        <f t="shared" si="17"/>
        <v>0</v>
      </c>
      <c r="M45" s="321">
        <f t="shared" si="17"/>
        <v>0</v>
      </c>
      <c r="N45" s="321">
        <f t="shared" si="17"/>
        <v>0</v>
      </c>
      <c r="O45" s="321">
        <f t="shared" si="17"/>
        <v>0</v>
      </c>
      <c r="P45" s="321">
        <f t="shared" si="17"/>
        <v>0</v>
      </c>
      <c r="Q45" s="321">
        <f t="shared" si="17"/>
        <v>0</v>
      </c>
      <c r="R45" s="321">
        <f t="shared" si="17"/>
        <v>0</v>
      </c>
      <c r="S45" s="321">
        <f t="shared" si="17"/>
        <v>0</v>
      </c>
      <c r="T45" s="321">
        <f t="shared" si="17"/>
        <v>0</v>
      </c>
      <c r="U45" s="321">
        <f t="shared" si="17"/>
        <v>0</v>
      </c>
      <c r="V45" s="321">
        <f t="shared" si="17"/>
        <v>0</v>
      </c>
      <c r="W45" s="321">
        <f t="shared" si="17"/>
        <v>0</v>
      </c>
      <c r="X45" s="321">
        <f t="shared" si="17"/>
        <v>0</v>
      </c>
      <c r="Y45" s="321">
        <f t="shared" si="17"/>
        <v>0</v>
      </c>
      <c r="Z45" s="321">
        <f t="shared" si="17"/>
        <v>0</v>
      </c>
      <c r="AA45" s="321">
        <f t="shared" si="17"/>
        <v>0</v>
      </c>
      <c r="AB45" s="321">
        <f t="shared" si="17"/>
        <v>0</v>
      </c>
      <c r="AC45" s="321">
        <f t="shared" si="17"/>
        <v>0</v>
      </c>
      <c r="AD45" s="321">
        <f t="shared" si="17"/>
        <v>0</v>
      </c>
      <c r="AE45" s="321">
        <f t="shared" si="17"/>
        <v>0</v>
      </c>
      <c r="AF45" s="321">
        <f t="shared" si="17"/>
        <v>0</v>
      </c>
      <c r="AG45" s="321">
        <f t="shared" si="17"/>
        <v>0</v>
      </c>
      <c r="AH45" s="321">
        <f t="shared" si="17"/>
        <v>0</v>
      </c>
      <c r="AI45" s="321">
        <f t="shared" si="17"/>
        <v>0</v>
      </c>
      <c r="AJ45" s="321">
        <f t="shared" si="17"/>
        <v>0</v>
      </c>
    </row>
    <row r="46" spans="1:36" x14ac:dyDescent="0.2">
      <c r="A46" s="192"/>
      <c r="B46" s="266" t="s">
        <v>123</v>
      </c>
      <c r="C46" s="249"/>
      <c r="D46" s="249"/>
      <c r="E46" s="249"/>
      <c r="F46" s="251" t="s">
        <v>75</v>
      </c>
      <c r="G46" s="251">
        <v>2</v>
      </c>
      <c r="H46" s="320"/>
      <c r="I46" s="322"/>
      <c r="J46" s="322"/>
      <c r="K46" s="322"/>
      <c r="L46" s="331"/>
      <c r="M46" s="331"/>
      <c r="N46" s="331"/>
      <c r="O46" s="331"/>
      <c r="P46" s="331"/>
      <c r="Q46" s="331"/>
      <c r="R46" s="331"/>
      <c r="S46" s="331"/>
      <c r="T46" s="331"/>
      <c r="U46" s="331"/>
      <c r="V46" s="331"/>
      <c r="W46" s="331"/>
      <c r="X46" s="331"/>
      <c r="Y46" s="331"/>
      <c r="Z46" s="331"/>
      <c r="AA46" s="331"/>
      <c r="AB46" s="331"/>
      <c r="AC46" s="331"/>
      <c r="AD46" s="331"/>
      <c r="AE46" s="331"/>
      <c r="AF46" s="331"/>
      <c r="AG46" s="331"/>
      <c r="AH46" s="331"/>
      <c r="AI46" s="331"/>
      <c r="AJ46" s="347"/>
    </row>
    <row r="47" spans="1:36" x14ac:dyDescent="0.2">
      <c r="A47" s="192"/>
      <c r="B47" s="353" t="s">
        <v>123</v>
      </c>
      <c r="C47" s="324" t="s">
        <v>594</v>
      </c>
      <c r="D47" s="325" t="s">
        <v>123</v>
      </c>
      <c r="E47" s="325"/>
      <c r="F47" s="282" t="s">
        <v>123</v>
      </c>
      <c r="G47" s="326"/>
      <c r="H47" s="319" t="s">
        <v>123</v>
      </c>
      <c r="I47" s="322" t="s">
        <v>123</v>
      </c>
      <c r="J47" s="322" t="s">
        <v>123</v>
      </c>
      <c r="K47" s="354" t="s">
        <v>123</v>
      </c>
      <c r="L47" s="332" t="s">
        <v>123</v>
      </c>
      <c r="M47" s="332" t="s">
        <v>123</v>
      </c>
      <c r="N47" s="332" t="s">
        <v>123</v>
      </c>
      <c r="O47" s="332" t="s">
        <v>123</v>
      </c>
      <c r="P47" s="332" t="s">
        <v>123</v>
      </c>
      <c r="Q47" s="332" t="s">
        <v>123</v>
      </c>
      <c r="R47" s="332" t="s">
        <v>123</v>
      </c>
      <c r="S47" s="332" t="s">
        <v>123</v>
      </c>
      <c r="T47" s="332" t="s">
        <v>123</v>
      </c>
      <c r="U47" s="332" t="s">
        <v>123</v>
      </c>
      <c r="V47" s="332" t="s">
        <v>123</v>
      </c>
      <c r="W47" s="332" t="s">
        <v>123</v>
      </c>
      <c r="X47" s="332" t="s">
        <v>123</v>
      </c>
      <c r="Y47" s="332" t="s">
        <v>123</v>
      </c>
      <c r="Z47" s="332" t="s">
        <v>123</v>
      </c>
      <c r="AA47" s="332" t="s">
        <v>123</v>
      </c>
      <c r="AB47" s="332" t="s">
        <v>123</v>
      </c>
      <c r="AC47" s="332" t="s">
        <v>123</v>
      </c>
      <c r="AD47" s="332" t="s">
        <v>123</v>
      </c>
      <c r="AE47" s="332" t="s">
        <v>123</v>
      </c>
      <c r="AF47" s="332" t="s">
        <v>123</v>
      </c>
      <c r="AG47" s="332" t="s">
        <v>123</v>
      </c>
      <c r="AH47" s="332" t="s">
        <v>123</v>
      </c>
      <c r="AI47" s="332" t="s">
        <v>123</v>
      </c>
      <c r="AJ47" s="349" t="s">
        <v>123</v>
      </c>
    </row>
    <row r="48" spans="1:36" ht="25.5" x14ac:dyDescent="0.2">
      <c r="A48" s="192"/>
      <c r="B48" s="265">
        <f>B45+0.1</f>
        <v>61.2</v>
      </c>
      <c r="C48" s="362" t="s">
        <v>611</v>
      </c>
      <c r="D48" s="359" t="s">
        <v>123</v>
      </c>
      <c r="E48" s="359"/>
      <c r="F48" s="253" t="s">
        <v>75</v>
      </c>
      <c r="G48" s="253">
        <v>2</v>
      </c>
      <c r="H48" s="320">
        <f>SUM(H49:H50)</f>
        <v>0</v>
      </c>
      <c r="I48" s="322">
        <f>SUM(I49:I50)</f>
        <v>0</v>
      </c>
      <c r="J48" s="322">
        <f>SUM(J49:J50)</f>
        <v>0</v>
      </c>
      <c r="K48" s="322">
        <f>SUM(K49:K50)</f>
        <v>0</v>
      </c>
      <c r="L48" s="321">
        <f>SUM(L49:L50)</f>
        <v>0</v>
      </c>
      <c r="M48" s="321">
        <f t="shared" ref="M48:AJ48" si="18">SUM(M49:M50)</f>
        <v>0</v>
      </c>
      <c r="N48" s="321">
        <f t="shared" si="18"/>
        <v>0</v>
      </c>
      <c r="O48" s="321">
        <f t="shared" si="18"/>
        <v>0</v>
      </c>
      <c r="P48" s="321">
        <f t="shared" si="18"/>
        <v>0</v>
      </c>
      <c r="Q48" s="321">
        <f t="shared" si="18"/>
        <v>0</v>
      </c>
      <c r="R48" s="321">
        <f t="shared" si="18"/>
        <v>0</v>
      </c>
      <c r="S48" s="321">
        <f t="shared" si="18"/>
        <v>0</v>
      </c>
      <c r="T48" s="321">
        <f t="shared" si="18"/>
        <v>0</v>
      </c>
      <c r="U48" s="321">
        <f t="shared" si="18"/>
        <v>0</v>
      </c>
      <c r="V48" s="321">
        <f t="shared" si="18"/>
        <v>0</v>
      </c>
      <c r="W48" s="321">
        <f t="shared" si="18"/>
        <v>0</v>
      </c>
      <c r="X48" s="321">
        <f t="shared" si="18"/>
        <v>0</v>
      </c>
      <c r="Y48" s="321">
        <f t="shared" si="18"/>
        <v>0</v>
      </c>
      <c r="Z48" s="321">
        <f t="shared" si="18"/>
        <v>0</v>
      </c>
      <c r="AA48" s="321">
        <f t="shared" si="18"/>
        <v>0</v>
      </c>
      <c r="AB48" s="321">
        <f t="shared" si="18"/>
        <v>0</v>
      </c>
      <c r="AC48" s="321">
        <f t="shared" si="18"/>
        <v>0</v>
      </c>
      <c r="AD48" s="321">
        <f t="shared" si="18"/>
        <v>0</v>
      </c>
      <c r="AE48" s="321">
        <f t="shared" si="18"/>
        <v>0</v>
      </c>
      <c r="AF48" s="321">
        <f t="shared" si="18"/>
        <v>0</v>
      </c>
      <c r="AG48" s="321">
        <f t="shared" si="18"/>
        <v>0</v>
      </c>
      <c r="AH48" s="321">
        <f t="shared" si="18"/>
        <v>0</v>
      </c>
      <c r="AI48" s="321">
        <f t="shared" si="18"/>
        <v>0</v>
      </c>
      <c r="AJ48" s="321">
        <f t="shared" si="18"/>
        <v>0</v>
      </c>
    </row>
    <row r="49" spans="1:36" x14ac:dyDescent="0.2">
      <c r="A49" s="192"/>
      <c r="B49" s="266" t="s">
        <v>123</v>
      </c>
      <c r="C49" s="249"/>
      <c r="D49" s="249"/>
      <c r="E49" s="249"/>
      <c r="F49" s="251" t="s">
        <v>75</v>
      </c>
      <c r="G49" s="251">
        <v>2</v>
      </c>
      <c r="H49" s="320"/>
      <c r="I49" s="322"/>
      <c r="J49" s="322"/>
      <c r="K49" s="322"/>
      <c r="L49" s="331"/>
      <c r="M49" s="331"/>
      <c r="N49" s="331"/>
      <c r="O49" s="331"/>
      <c r="P49" s="331"/>
      <c r="Q49" s="331"/>
      <c r="R49" s="331"/>
      <c r="S49" s="331"/>
      <c r="T49" s="331"/>
      <c r="U49" s="331"/>
      <c r="V49" s="331"/>
      <c r="W49" s="331"/>
      <c r="X49" s="331"/>
      <c r="Y49" s="331"/>
      <c r="Z49" s="331"/>
      <c r="AA49" s="331"/>
      <c r="AB49" s="331"/>
      <c r="AC49" s="331"/>
      <c r="AD49" s="331"/>
      <c r="AE49" s="331"/>
      <c r="AF49" s="331"/>
      <c r="AG49" s="331"/>
      <c r="AH49" s="331"/>
      <c r="AI49" s="331"/>
      <c r="AJ49" s="347"/>
    </row>
    <row r="50" spans="1:36" x14ac:dyDescent="0.2">
      <c r="A50" s="192"/>
      <c r="B50" s="353" t="s">
        <v>123</v>
      </c>
      <c r="C50" s="324" t="s">
        <v>594</v>
      </c>
      <c r="D50" s="325" t="s">
        <v>123</v>
      </c>
      <c r="E50" s="325"/>
      <c r="F50" s="282" t="s">
        <v>123</v>
      </c>
      <c r="G50" s="326"/>
      <c r="H50" s="319" t="s">
        <v>123</v>
      </c>
      <c r="I50" s="322" t="s">
        <v>123</v>
      </c>
      <c r="J50" s="322" t="s">
        <v>123</v>
      </c>
      <c r="K50" s="354" t="s">
        <v>123</v>
      </c>
      <c r="L50" s="332" t="s">
        <v>123</v>
      </c>
      <c r="M50" s="332" t="s">
        <v>123</v>
      </c>
      <c r="N50" s="332" t="s">
        <v>123</v>
      </c>
      <c r="O50" s="332" t="s">
        <v>123</v>
      </c>
      <c r="P50" s="332" t="s">
        <v>123</v>
      </c>
      <c r="Q50" s="332" t="s">
        <v>123</v>
      </c>
      <c r="R50" s="332" t="s">
        <v>123</v>
      </c>
      <c r="S50" s="332" t="s">
        <v>123</v>
      </c>
      <c r="T50" s="332" t="s">
        <v>123</v>
      </c>
      <c r="U50" s="332" t="s">
        <v>123</v>
      </c>
      <c r="V50" s="332" t="s">
        <v>123</v>
      </c>
      <c r="W50" s="332" t="s">
        <v>123</v>
      </c>
      <c r="X50" s="332" t="s">
        <v>123</v>
      </c>
      <c r="Y50" s="332" t="s">
        <v>123</v>
      </c>
      <c r="Z50" s="332" t="s">
        <v>123</v>
      </c>
      <c r="AA50" s="332" t="s">
        <v>123</v>
      </c>
      <c r="AB50" s="332" t="s">
        <v>123</v>
      </c>
      <c r="AC50" s="332" t="s">
        <v>123</v>
      </c>
      <c r="AD50" s="332" t="s">
        <v>123</v>
      </c>
      <c r="AE50" s="332" t="s">
        <v>123</v>
      </c>
      <c r="AF50" s="332" t="s">
        <v>123</v>
      </c>
      <c r="AG50" s="332" t="s">
        <v>123</v>
      </c>
      <c r="AH50" s="332" t="s">
        <v>123</v>
      </c>
      <c r="AI50" s="332" t="s">
        <v>123</v>
      </c>
      <c r="AJ50" s="349" t="s">
        <v>123</v>
      </c>
    </row>
    <row r="51" spans="1:36" ht="25.5" x14ac:dyDescent="0.2">
      <c r="A51" s="192"/>
      <c r="B51" s="265">
        <f>B48+0.1</f>
        <v>61.300000000000004</v>
      </c>
      <c r="C51" s="362" t="s">
        <v>612</v>
      </c>
      <c r="D51" s="359" t="s">
        <v>123</v>
      </c>
      <c r="E51" s="359"/>
      <c r="F51" s="253" t="s">
        <v>75</v>
      </c>
      <c r="G51" s="253">
        <v>2</v>
      </c>
      <c r="H51" s="320">
        <f>SUM(H52:H54)</f>
        <v>0</v>
      </c>
      <c r="I51" s="322">
        <f>SUM(I52:I54)</f>
        <v>0</v>
      </c>
      <c r="J51" s="322">
        <f>SUM(J52:J54)</f>
        <v>0</v>
      </c>
      <c r="K51" s="322">
        <f>SUM(K52:K54)</f>
        <v>0</v>
      </c>
      <c r="L51" s="321">
        <f>SUM(L52:L54)</f>
        <v>0</v>
      </c>
      <c r="M51" s="321">
        <f t="shared" ref="M51:AJ51" si="19">SUM(M52:M54)</f>
        <v>0</v>
      </c>
      <c r="N51" s="321">
        <f t="shared" si="19"/>
        <v>0</v>
      </c>
      <c r="O51" s="321">
        <f t="shared" si="19"/>
        <v>0</v>
      </c>
      <c r="P51" s="321">
        <f t="shared" si="19"/>
        <v>0</v>
      </c>
      <c r="Q51" s="321">
        <f t="shared" si="19"/>
        <v>0</v>
      </c>
      <c r="R51" s="321">
        <f t="shared" si="19"/>
        <v>5.97</v>
      </c>
      <c r="S51" s="321">
        <f t="shared" si="19"/>
        <v>11.95</v>
      </c>
      <c r="T51" s="321">
        <f t="shared" si="19"/>
        <v>14.786726527617216</v>
      </c>
      <c r="U51" s="321">
        <f t="shared" si="19"/>
        <v>14.552424698147819</v>
      </c>
      <c r="V51" s="321">
        <f t="shared" si="19"/>
        <v>14.313132236373672</v>
      </c>
      <c r="W51" s="321">
        <f t="shared" si="19"/>
        <v>14.068835409520107</v>
      </c>
      <c r="X51" s="321">
        <f t="shared" si="19"/>
        <v>13.841700945127483</v>
      </c>
      <c r="Y51" s="321">
        <f t="shared" si="19"/>
        <v>13.6218096524905</v>
      </c>
      <c r="Z51" s="321">
        <f t="shared" si="19"/>
        <v>13.386230981809668</v>
      </c>
      <c r="AA51" s="321">
        <f t="shared" si="19"/>
        <v>13.18644498943622</v>
      </c>
      <c r="AB51" s="321">
        <f t="shared" si="19"/>
        <v>12.984426905523156</v>
      </c>
      <c r="AC51" s="321">
        <f t="shared" si="19"/>
        <v>12.785258052809175</v>
      </c>
      <c r="AD51" s="321">
        <f t="shared" si="19"/>
        <v>12.589047151105753</v>
      </c>
      <c r="AE51" s="321">
        <f t="shared" si="19"/>
        <v>12.398777993341255</v>
      </c>
      <c r="AF51" s="321">
        <f t="shared" si="19"/>
        <v>12.20385149220909</v>
      </c>
      <c r="AG51" s="321">
        <f t="shared" si="19"/>
        <v>12.022563605430586</v>
      </c>
      <c r="AH51" s="321">
        <f t="shared" si="19"/>
        <v>11.845508652933878</v>
      </c>
      <c r="AI51" s="321">
        <f t="shared" si="19"/>
        <v>11.662933703200457</v>
      </c>
      <c r="AJ51" s="321">
        <f t="shared" si="19"/>
        <v>11.449451578778302</v>
      </c>
    </row>
    <row r="52" spans="1:36" x14ac:dyDescent="0.2">
      <c r="A52" s="192"/>
      <c r="B52" s="267"/>
      <c r="C52" s="449"/>
      <c r="D52" s="249"/>
      <c r="E52" s="249"/>
      <c r="F52" s="251" t="s">
        <v>75</v>
      </c>
      <c r="G52" s="251">
        <v>2</v>
      </c>
      <c r="H52" s="320"/>
      <c r="I52" s="322"/>
      <c r="J52" s="322"/>
      <c r="K52" s="322"/>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row>
    <row r="53" spans="1:36" x14ac:dyDescent="0.2">
      <c r="A53" s="192"/>
      <c r="B53" s="267"/>
      <c r="C53" s="449" t="s">
        <v>820</v>
      </c>
      <c r="D53" s="449" t="s">
        <v>834</v>
      </c>
      <c r="E53" s="249"/>
      <c r="F53" s="450" t="s">
        <v>75</v>
      </c>
      <c r="G53" s="258">
        <v>2</v>
      </c>
      <c r="H53" s="319"/>
      <c r="I53" s="322"/>
      <c r="J53" s="322"/>
      <c r="K53" s="354"/>
      <c r="L53" s="332">
        <v>0</v>
      </c>
      <c r="M53" s="332">
        <v>0</v>
      </c>
      <c r="N53" s="332">
        <v>0</v>
      </c>
      <c r="O53" s="332">
        <v>0</v>
      </c>
      <c r="P53" s="332">
        <v>0</v>
      </c>
      <c r="Q53" s="332">
        <v>0</v>
      </c>
      <c r="R53" s="332">
        <v>5.97</v>
      </c>
      <c r="S53" s="332">
        <v>11.95</v>
      </c>
      <c r="T53" s="332">
        <v>14.786726527617216</v>
      </c>
      <c r="U53" s="332">
        <v>14.552424698147819</v>
      </c>
      <c r="V53" s="332">
        <v>14.313132236373672</v>
      </c>
      <c r="W53" s="332">
        <v>14.068835409520107</v>
      </c>
      <c r="X53" s="332">
        <v>13.841700945127483</v>
      </c>
      <c r="Y53" s="332">
        <v>13.6218096524905</v>
      </c>
      <c r="Z53" s="332">
        <v>13.386230981809668</v>
      </c>
      <c r="AA53" s="332">
        <v>13.18644498943622</v>
      </c>
      <c r="AB53" s="332">
        <v>12.984426905523156</v>
      </c>
      <c r="AC53" s="332">
        <v>12.785258052809175</v>
      </c>
      <c r="AD53" s="332">
        <v>12.589047151105753</v>
      </c>
      <c r="AE53" s="332">
        <v>12.398777993341255</v>
      </c>
      <c r="AF53" s="332">
        <v>12.20385149220909</v>
      </c>
      <c r="AG53" s="332">
        <v>12.022563605430586</v>
      </c>
      <c r="AH53" s="332">
        <v>11.845508652933878</v>
      </c>
      <c r="AI53" s="332">
        <v>11.662933703200457</v>
      </c>
      <c r="AJ53" s="488">
        <v>11.449451578778302</v>
      </c>
    </row>
    <row r="54" spans="1:36" x14ac:dyDescent="0.2">
      <c r="A54" s="192"/>
      <c r="B54" s="353" t="s">
        <v>123</v>
      </c>
      <c r="C54" s="324" t="s">
        <v>594</v>
      </c>
      <c r="D54" s="325" t="s">
        <v>123</v>
      </c>
      <c r="E54" s="325"/>
      <c r="F54" s="282" t="s">
        <v>123</v>
      </c>
      <c r="G54" s="326"/>
      <c r="H54" s="319" t="s">
        <v>123</v>
      </c>
      <c r="I54" s="322" t="s">
        <v>123</v>
      </c>
      <c r="J54" s="322" t="s">
        <v>123</v>
      </c>
      <c r="K54" s="354" t="s">
        <v>123</v>
      </c>
      <c r="L54" s="332" t="s">
        <v>123</v>
      </c>
      <c r="M54" s="332" t="s">
        <v>123</v>
      </c>
      <c r="N54" s="332" t="s">
        <v>123</v>
      </c>
      <c r="O54" s="332" t="s">
        <v>123</v>
      </c>
      <c r="P54" s="332" t="s">
        <v>123</v>
      </c>
      <c r="Q54" s="332" t="s">
        <v>123</v>
      </c>
      <c r="R54" s="332" t="s">
        <v>123</v>
      </c>
      <c r="S54" s="332" t="s">
        <v>123</v>
      </c>
      <c r="T54" s="332" t="s">
        <v>123</v>
      </c>
      <c r="U54" s="332" t="s">
        <v>123</v>
      </c>
      <c r="V54" s="332" t="s">
        <v>123</v>
      </c>
      <c r="W54" s="332" t="s">
        <v>123</v>
      </c>
      <c r="X54" s="332" t="s">
        <v>123</v>
      </c>
      <c r="Y54" s="332" t="s">
        <v>123</v>
      </c>
      <c r="Z54" s="332" t="s">
        <v>123</v>
      </c>
      <c r="AA54" s="332" t="s">
        <v>123</v>
      </c>
      <c r="AB54" s="332" t="s">
        <v>123</v>
      </c>
      <c r="AC54" s="332" t="s">
        <v>123</v>
      </c>
      <c r="AD54" s="332" t="s">
        <v>123</v>
      </c>
      <c r="AE54" s="332" t="s">
        <v>123</v>
      </c>
      <c r="AF54" s="332" t="s">
        <v>123</v>
      </c>
      <c r="AG54" s="332" t="s">
        <v>123</v>
      </c>
      <c r="AH54" s="332" t="s">
        <v>123</v>
      </c>
      <c r="AI54" s="332" t="s">
        <v>123</v>
      </c>
      <c r="AJ54" s="349" t="s">
        <v>123</v>
      </c>
    </row>
    <row r="55" spans="1:36" ht="25.5" x14ac:dyDescent="0.2">
      <c r="A55" s="192"/>
      <c r="B55" s="265">
        <f>B51+0.1</f>
        <v>61.400000000000006</v>
      </c>
      <c r="C55" s="362" t="s">
        <v>613</v>
      </c>
      <c r="D55" s="359" t="s">
        <v>123</v>
      </c>
      <c r="E55" s="359"/>
      <c r="F55" s="253" t="s">
        <v>75</v>
      </c>
      <c r="G55" s="253">
        <v>2</v>
      </c>
      <c r="H55" s="320">
        <f t="shared" ref="H55:AJ55" si="20">SUM(H56:H57)</f>
        <v>0</v>
      </c>
      <c r="I55" s="322">
        <f t="shared" si="20"/>
        <v>0</v>
      </c>
      <c r="J55" s="322">
        <f t="shared" si="20"/>
        <v>0</v>
      </c>
      <c r="K55" s="322">
        <f t="shared" si="20"/>
        <v>0</v>
      </c>
      <c r="L55" s="321">
        <f t="shared" si="20"/>
        <v>0</v>
      </c>
      <c r="M55" s="321">
        <f t="shared" si="20"/>
        <v>0</v>
      </c>
      <c r="N55" s="321">
        <f t="shared" si="20"/>
        <v>0</v>
      </c>
      <c r="O55" s="321">
        <f t="shared" si="20"/>
        <v>0</v>
      </c>
      <c r="P55" s="321">
        <f t="shared" si="20"/>
        <v>0</v>
      </c>
      <c r="Q55" s="321">
        <f t="shared" si="20"/>
        <v>0</v>
      </c>
      <c r="R55" s="321">
        <f t="shared" si="20"/>
        <v>-6.72</v>
      </c>
      <c r="S55" s="321">
        <f t="shared" si="20"/>
        <v>-13.44</v>
      </c>
      <c r="T55" s="321">
        <f t="shared" si="20"/>
        <v>-16.605251697352465</v>
      </c>
      <c r="U55" s="321">
        <f t="shared" si="20"/>
        <v>-16.301582997942024</v>
      </c>
      <c r="V55" s="321">
        <f t="shared" si="20"/>
        <v>-15.992369151526301</v>
      </c>
      <c r="W55" s="321">
        <f t="shared" si="20"/>
        <v>-15.697594899466784</v>
      </c>
      <c r="X55" s="321">
        <f t="shared" si="20"/>
        <v>-15.410778827919424</v>
      </c>
      <c r="Y55" s="321">
        <f t="shared" si="20"/>
        <v>-15.130899613878334</v>
      </c>
      <c r="Z55" s="321">
        <f t="shared" si="20"/>
        <v>-14.85470109089963</v>
      </c>
      <c r="AA55" s="321">
        <f t="shared" si="20"/>
        <v>-14.594938877151357</v>
      </c>
      <c r="AB55" s="321">
        <f t="shared" si="20"/>
        <v>-14.342696561692396</v>
      </c>
      <c r="AC55" s="321">
        <f t="shared" si="20"/>
        <v>-14.093620058676862</v>
      </c>
      <c r="AD55" s="321">
        <f t="shared" si="20"/>
        <v>-13.847830167895282</v>
      </c>
      <c r="AE55" s="321">
        <f t="shared" si="20"/>
        <v>-13.607531103712505</v>
      </c>
      <c r="AF55" s="321">
        <f t="shared" si="20"/>
        <v>-13.372057213565656</v>
      </c>
      <c r="AG55" s="321">
        <f t="shared" si="20"/>
        <v>-13.140626228256206</v>
      </c>
      <c r="AH55" s="321">
        <f t="shared" si="20"/>
        <v>-12.913898503259865</v>
      </c>
      <c r="AI55" s="321">
        <f t="shared" si="20"/>
        <v>-12.691037448000507</v>
      </c>
      <c r="AJ55" s="321">
        <f t="shared" si="20"/>
        <v>-12.447168420864781</v>
      </c>
    </row>
    <row r="56" spans="1:36" x14ac:dyDescent="0.2">
      <c r="A56" s="192"/>
      <c r="B56" s="266"/>
      <c r="C56" s="449" t="s">
        <v>820</v>
      </c>
      <c r="D56" s="449" t="s">
        <v>834</v>
      </c>
      <c r="E56" s="249"/>
      <c r="F56" s="450" t="s">
        <v>75</v>
      </c>
      <c r="G56" s="258">
        <v>2</v>
      </c>
      <c r="H56" s="319"/>
      <c r="I56" s="322"/>
      <c r="J56" s="322"/>
      <c r="K56" s="354"/>
      <c r="L56" s="332">
        <v>0</v>
      </c>
      <c r="M56" s="332">
        <v>0</v>
      </c>
      <c r="N56" s="332">
        <v>0</v>
      </c>
      <c r="O56" s="332">
        <v>0</v>
      </c>
      <c r="P56" s="332">
        <v>0</v>
      </c>
      <c r="Q56" s="332">
        <v>0</v>
      </c>
      <c r="R56" s="332">
        <v>-6.72</v>
      </c>
      <c r="S56" s="332">
        <v>-13.44</v>
      </c>
      <c r="T56" s="332">
        <v>-16.605251697352465</v>
      </c>
      <c r="U56" s="332">
        <v>-16.301582997942024</v>
      </c>
      <c r="V56" s="332">
        <v>-15.992369151526301</v>
      </c>
      <c r="W56" s="332">
        <v>-15.697594899466784</v>
      </c>
      <c r="X56" s="332">
        <v>-15.410778827919424</v>
      </c>
      <c r="Y56" s="332">
        <v>-15.130899613878334</v>
      </c>
      <c r="Z56" s="332">
        <v>-14.85470109089963</v>
      </c>
      <c r="AA56" s="332">
        <v>-14.594938877151357</v>
      </c>
      <c r="AB56" s="332">
        <v>-14.342696561692396</v>
      </c>
      <c r="AC56" s="332">
        <v>-14.093620058676862</v>
      </c>
      <c r="AD56" s="332">
        <v>-13.847830167895282</v>
      </c>
      <c r="AE56" s="332">
        <v>-13.607531103712505</v>
      </c>
      <c r="AF56" s="332">
        <v>-13.372057213565656</v>
      </c>
      <c r="AG56" s="332">
        <v>-13.140626228256206</v>
      </c>
      <c r="AH56" s="332">
        <v>-12.913898503259865</v>
      </c>
      <c r="AI56" s="332">
        <v>-12.691037448000507</v>
      </c>
      <c r="AJ56" s="349">
        <v>-12.447168420864781</v>
      </c>
    </row>
    <row r="57" spans="1:36" x14ac:dyDescent="0.2">
      <c r="A57" s="192"/>
      <c r="B57" s="353" t="s">
        <v>123</v>
      </c>
      <c r="C57" s="324" t="s">
        <v>594</v>
      </c>
      <c r="D57" s="325" t="s">
        <v>123</v>
      </c>
      <c r="E57" s="325"/>
      <c r="F57" s="282" t="s">
        <v>123</v>
      </c>
      <c r="G57" s="326"/>
      <c r="H57" s="319" t="s">
        <v>123</v>
      </c>
      <c r="I57" s="322" t="s">
        <v>123</v>
      </c>
      <c r="J57" s="322" t="s">
        <v>123</v>
      </c>
      <c r="K57" s="354" t="s">
        <v>123</v>
      </c>
      <c r="L57" s="332" t="s">
        <v>123</v>
      </c>
      <c r="M57" s="332" t="s">
        <v>123</v>
      </c>
      <c r="N57" s="332" t="s">
        <v>123</v>
      </c>
      <c r="O57" s="332" t="s">
        <v>123</v>
      </c>
      <c r="P57" s="332" t="s">
        <v>123</v>
      </c>
      <c r="Q57" s="332" t="s">
        <v>123</v>
      </c>
      <c r="R57" s="332" t="s">
        <v>123</v>
      </c>
      <c r="S57" s="332" t="s">
        <v>123</v>
      </c>
      <c r="T57" s="332" t="s">
        <v>123</v>
      </c>
      <c r="U57" s="332" t="s">
        <v>123</v>
      </c>
      <c r="V57" s="332" t="s">
        <v>123</v>
      </c>
      <c r="W57" s="332" t="s">
        <v>123</v>
      </c>
      <c r="X57" s="332" t="s">
        <v>123</v>
      </c>
      <c r="Y57" s="332" t="s">
        <v>123</v>
      </c>
      <c r="Z57" s="332" t="s">
        <v>123</v>
      </c>
      <c r="AA57" s="332" t="s">
        <v>123</v>
      </c>
      <c r="AB57" s="332" t="s">
        <v>123</v>
      </c>
      <c r="AC57" s="332" t="s">
        <v>123</v>
      </c>
      <c r="AD57" s="332" t="s">
        <v>123</v>
      </c>
      <c r="AE57" s="332" t="s">
        <v>123</v>
      </c>
      <c r="AF57" s="332" t="s">
        <v>123</v>
      </c>
      <c r="AG57" s="332" t="s">
        <v>123</v>
      </c>
      <c r="AH57" s="332" t="s">
        <v>123</v>
      </c>
      <c r="AI57" s="332" t="s">
        <v>123</v>
      </c>
      <c r="AJ57" s="349" t="s">
        <v>123</v>
      </c>
    </row>
    <row r="58" spans="1:36" x14ac:dyDescent="0.2">
      <c r="A58" s="192"/>
      <c r="B58" s="265">
        <f>B55+0.1</f>
        <v>61.500000000000007</v>
      </c>
      <c r="C58" s="362" t="s">
        <v>614</v>
      </c>
      <c r="D58" s="359" t="s">
        <v>123</v>
      </c>
      <c r="E58" s="359"/>
      <c r="F58" s="253" t="s">
        <v>75</v>
      </c>
      <c r="G58" s="253">
        <v>2</v>
      </c>
      <c r="H58" s="320">
        <f t="shared" ref="H58:AJ58" si="21">SUM(H59:H60)</f>
        <v>0</v>
      </c>
      <c r="I58" s="322">
        <f t="shared" si="21"/>
        <v>0</v>
      </c>
      <c r="J58" s="322">
        <f t="shared" si="21"/>
        <v>0</v>
      </c>
      <c r="K58" s="322">
        <f t="shared" si="21"/>
        <v>0</v>
      </c>
      <c r="L58" s="321">
        <f t="shared" si="21"/>
        <v>0</v>
      </c>
      <c r="M58" s="321">
        <f t="shared" si="21"/>
        <v>0</v>
      </c>
      <c r="N58" s="321">
        <f t="shared" si="21"/>
        <v>0</v>
      </c>
      <c r="O58" s="321">
        <f t="shared" si="21"/>
        <v>0</v>
      </c>
      <c r="P58" s="321">
        <f t="shared" si="21"/>
        <v>0</v>
      </c>
      <c r="Q58" s="321">
        <f t="shared" si="21"/>
        <v>0</v>
      </c>
      <c r="R58" s="321">
        <f t="shared" si="21"/>
        <v>0</v>
      </c>
      <c r="S58" s="321">
        <f t="shared" si="21"/>
        <v>0</v>
      </c>
      <c r="T58" s="321">
        <f t="shared" si="21"/>
        <v>0</v>
      </c>
      <c r="U58" s="321">
        <f t="shared" si="21"/>
        <v>0</v>
      </c>
      <c r="V58" s="321">
        <f t="shared" si="21"/>
        <v>0</v>
      </c>
      <c r="W58" s="321">
        <f t="shared" si="21"/>
        <v>0</v>
      </c>
      <c r="X58" s="321">
        <f t="shared" si="21"/>
        <v>0</v>
      </c>
      <c r="Y58" s="321">
        <f t="shared" si="21"/>
        <v>0</v>
      </c>
      <c r="Z58" s="321">
        <f t="shared" si="21"/>
        <v>0</v>
      </c>
      <c r="AA58" s="321">
        <f t="shared" si="21"/>
        <v>0</v>
      </c>
      <c r="AB58" s="321">
        <f t="shared" si="21"/>
        <v>0</v>
      </c>
      <c r="AC58" s="321">
        <f t="shared" si="21"/>
        <v>0</v>
      </c>
      <c r="AD58" s="321">
        <f t="shared" si="21"/>
        <v>0</v>
      </c>
      <c r="AE58" s="321">
        <f t="shared" si="21"/>
        <v>0</v>
      </c>
      <c r="AF58" s="321">
        <f t="shared" si="21"/>
        <v>0</v>
      </c>
      <c r="AG58" s="321">
        <f t="shared" si="21"/>
        <v>0</v>
      </c>
      <c r="AH58" s="321">
        <f t="shared" si="21"/>
        <v>0</v>
      </c>
      <c r="AI58" s="321">
        <f t="shared" si="21"/>
        <v>0</v>
      </c>
      <c r="AJ58" s="321">
        <f t="shared" si="21"/>
        <v>0</v>
      </c>
    </row>
    <row r="59" spans="1:36" x14ac:dyDescent="0.2">
      <c r="A59" s="192"/>
      <c r="B59" s="266" t="s">
        <v>123</v>
      </c>
      <c r="C59" s="249"/>
      <c r="D59" s="249"/>
      <c r="E59" s="249"/>
      <c r="F59" s="250" t="s">
        <v>75</v>
      </c>
      <c r="G59" s="250">
        <v>2</v>
      </c>
      <c r="H59" s="320"/>
      <c r="I59" s="322"/>
      <c r="J59" s="322"/>
      <c r="K59" s="322"/>
      <c r="L59" s="331"/>
      <c r="M59" s="331"/>
      <c r="N59" s="331"/>
      <c r="O59" s="331"/>
      <c r="P59" s="331"/>
      <c r="Q59" s="331"/>
      <c r="R59" s="331"/>
      <c r="S59" s="331"/>
      <c r="T59" s="331"/>
      <c r="U59" s="331"/>
      <c r="V59" s="331"/>
      <c r="W59" s="331"/>
      <c r="X59" s="331"/>
      <c r="Y59" s="331"/>
      <c r="Z59" s="331"/>
      <c r="AA59" s="331"/>
      <c r="AB59" s="331"/>
      <c r="AC59" s="331"/>
      <c r="AD59" s="331"/>
      <c r="AE59" s="331"/>
      <c r="AF59" s="331"/>
      <c r="AG59" s="331"/>
      <c r="AH59" s="331"/>
      <c r="AI59" s="331"/>
      <c r="AJ59" s="347"/>
    </row>
    <row r="60" spans="1:36" x14ac:dyDescent="0.2">
      <c r="A60" s="192"/>
      <c r="B60" s="353" t="s">
        <v>123</v>
      </c>
      <c r="C60" s="324" t="s">
        <v>594</v>
      </c>
      <c r="D60" s="325" t="s">
        <v>123</v>
      </c>
      <c r="E60" s="325"/>
      <c r="F60" s="326" t="s">
        <v>123</v>
      </c>
      <c r="G60" s="326"/>
      <c r="H60" s="319" t="s">
        <v>123</v>
      </c>
      <c r="I60" s="354" t="s">
        <v>123</v>
      </c>
      <c r="J60" s="354" t="s">
        <v>123</v>
      </c>
      <c r="K60" s="354" t="s">
        <v>123</v>
      </c>
      <c r="L60" s="332" t="s">
        <v>123</v>
      </c>
      <c r="M60" s="332" t="s">
        <v>123</v>
      </c>
      <c r="N60" s="332" t="s">
        <v>123</v>
      </c>
      <c r="O60" s="332" t="s">
        <v>123</v>
      </c>
      <c r="P60" s="332" t="s">
        <v>123</v>
      </c>
      <c r="Q60" s="332" t="s">
        <v>123</v>
      </c>
      <c r="R60" s="332" t="s">
        <v>123</v>
      </c>
      <c r="S60" s="332" t="s">
        <v>123</v>
      </c>
      <c r="T60" s="332" t="s">
        <v>123</v>
      </c>
      <c r="U60" s="332" t="s">
        <v>123</v>
      </c>
      <c r="V60" s="332" t="s">
        <v>123</v>
      </c>
      <c r="W60" s="332" t="s">
        <v>123</v>
      </c>
      <c r="X60" s="332" t="s">
        <v>123</v>
      </c>
      <c r="Y60" s="332" t="s">
        <v>123</v>
      </c>
      <c r="Z60" s="332" t="s">
        <v>123</v>
      </c>
      <c r="AA60" s="332" t="s">
        <v>123</v>
      </c>
      <c r="AB60" s="332" t="s">
        <v>123</v>
      </c>
      <c r="AC60" s="332" t="s">
        <v>123</v>
      </c>
      <c r="AD60" s="332" t="s">
        <v>123</v>
      </c>
      <c r="AE60" s="332" t="s">
        <v>123</v>
      </c>
      <c r="AF60" s="332" t="s">
        <v>123</v>
      </c>
      <c r="AG60" s="332" t="s">
        <v>123</v>
      </c>
      <c r="AH60" s="332" t="s">
        <v>123</v>
      </c>
      <c r="AI60" s="332" t="s">
        <v>123</v>
      </c>
      <c r="AJ60" s="349" t="s">
        <v>123</v>
      </c>
    </row>
    <row r="61" spans="1:36" ht="25.5" x14ac:dyDescent="0.2">
      <c r="A61" s="252"/>
      <c r="B61" s="265">
        <f>B58+0.1</f>
        <v>61.600000000000009</v>
      </c>
      <c r="C61" s="363" t="s">
        <v>615</v>
      </c>
      <c r="D61" s="364"/>
      <c r="E61" s="647"/>
      <c r="F61" s="365" t="s">
        <v>616</v>
      </c>
      <c r="G61" s="365">
        <v>2</v>
      </c>
      <c r="H61" s="320">
        <f t="shared" ref="H61:AJ61" si="22">SUM(H62:H63)</f>
        <v>0</v>
      </c>
      <c r="I61" s="322">
        <f t="shared" si="22"/>
        <v>0</v>
      </c>
      <c r="J61" s="322">
        <f t="shared" si="22"/>
        <v>0</v>
      </c>
      <c r="K61" s="322">
        <f t="shared" si="22"/>
        <v>0</v>
      </c>
      <c r="L61" s="321">
        <f t="shared" si="22"/>
        <v>0</v>
      </c>
      <c r="M61" s="321">
        <f t="shared" si="22"/>
        <v>0</v>
      </c>
      <c r="N61" s="321">
        <f t="shared" si="22"/>
        <v>0</v>
      </c>
      <c r="O61" s="321">
        <f t="shared" si="22"/>
        <v>0</v>
      </c>
      <c r="P61" s="321">
        <f t="shared" si="22"/>
        <v>0</v>
      </c>
      <c r="Q61" s="321">
        <f t="shared" si="22"/>
        <v>0</v>
      </c>
      <c r="R61" s="321">
        <f t="shared" si="22"/>
        <v>0</v>
      </c>
      <c r="S61" s="321">
        <f t="shared" si="22"/>
        <v>0</v>
      </c>
      <c r="T61" s="321">
        <f t="shared" si="22"/>
        <v>0</v>
      </c>
      <c r="U61" s="321">
        <f t="shared" si="22"/>
        <v>0</v>
      </c>
      <c r="V61" s="321">
        <f t="shared" si="22"/>
        <v>0</v>
      </c>
      <c r="W61" s="321">
        <f t="shared" si="22"/>
        <v>0</v>
      </c>
      <c r="X61" s="321">
        <f t="shared" si="22"/>
        <v>0</v>
      </c>
      <c r="Y61" s="321">
        <f t="shared" si="22"/>
        <v>0</v>
      </c>
      <c r="Z61" s="321">
        <f t="shared" si="22"/>
        <v>0</v>
      </c>
      <c r="AA61" s="321">
        <f t="shared" si="22"/>
        <v>0</v>
      </c>
      <c r="AB61" s="321">
        <f t="shared" si="22"/>
        <v>0</v>
      </c>
      <c r="AC61" s="321">
        <f t="shared" si="22"/>
        <v>0</v>
      </c>
      <c r="AD61" s="321">
        <f t="shared" si="22"/>
        <v>0</v>
      </c>
      <c r="AE61" s="321">
        <f t="shared" si="22"/>
        <v>0</v>
      </c>
      <c r="AF61" s="321">
        <f t="shared" si="22"/>
        <v>0</v>
      </c>
      <c r="AG61" s="321">
        <f t="shared" si="22"/>
        <v>0</v>
      </c>
      <c r="AH61" s="321">
        <f t="shared" si="22"/>
        <v>0</v>
      </c>
      <c r="AI61" s="321">
        <f t="shared" si="22"/>
        <v>0</v>
      </c>
      <c r="AJ61" s="321">
        <f t="shared" si="22"/>
        <v>0</v>
      </c>
    </row>
    <row r="62" spans="1:36" x14ac:dyDescent="0.2">
      <c r="A62" s="252"/>
      <c r="B62" s="266" t="s">
        <v>123</v>
      </c>
      <c r="C62" s="249"/>
      <c r="D62" s="249"/>
      <c r="E62" s="249"/>
      <c r="F62" s="250" t="s">
        <v>75</v>
      </c>
      <c r="G62" s="250">
        <v>2</v>
      </c>
      <c r="H62" s="320"/>
      <c r="I62" s="322"/>
      <c r="J62" s="322"/>
      <c r="K62" s="322"/>
      <c r="L62" s="331"/>
      <c r="M62" s="331"/>
      <c r="N62" s="331"/>
      <c r="O62" s="331"/>
      <c r="P62" s="331"/>
      <c r="Q62" s="331"/>
      <c r="R62" s="331"/>
      <c r="S62" s="331"/>
      <c r="T62" s="331"/>
      <c r="U62" s="331"/>
      <c r="V62" s="331"/>
      <c r="W62" s="331"/>
      <c r="X62" s="331"/>
      <c r="Y62" s="331"/>
      <c r="Z62" s="331"/>
      <c r="AA62" s="331"/>
      <c r="AB62" s="331"/>
      <c r="AC62" s="331"/>
      <c r="AD62" s="331"/>
      <c r="AE62" s="331"/>
      <c r="AF62" s="331"/>
      <c r="AG62" s="331"/>
      <c r="AH62" s="331"/>
      <c r="AI62" s="331"/>
      <c r="AJ62" s="347"/>
    </row>
    <row r="63" spans="1:36" x14ac:dyDescent="0.2">
      <c r="A63" s="252"/>
      <c r="B63" s="353" t="s">
        <v>123</v>
      </c>
      <c r="C63" s="324" t="s">
        <v>594</v>
      </c>
      <c r="D63" s="325" t="s">
        <v>123</v>
      </c>
      <c r="E63" s="325"/>
      <c r="F63" s="326" t="s">
        <v>123</v>
      </c>
      <c r="G63" s="326"/>
      <c r="H63" s="319" t="s">
        <v>123</v>
      </c>
      <c r="I63" s="354" t="s">
        <v>123</v>
      </c>
      <c r="J63" s="354" t="s">
        <v>123</v>
      </c>
      <c r="K63" s="354" t="s">
        <v>123</v>
      </c>
      <c r="L63" s="332" t="s">
        <v>123</v>
      </c>
      <c r="M63" s="332" t="s">
        <v>123</v>
      </c>
      <c r="N63" s="332" t="s">
        <v>123</v>
      </c>
      <c r="O63" s="332" t="s">
        <v>123</v>
      </c>
      <c r="P63" s="332" t="s">
        <v>123</v>
      </c>
      <c r="Q63" s="332" t="s">
        <v>123</v>
      </c>
      <c r="R63" s="332" t="s">
        <v>123</v>
      </c>
      <c r="S63" s="332" t="s">
        <v>123</v>
      </c>
      <c r="T63" s="332" t="s">
        <v>123</v>
      </c>
      <c r="U63" s="332" t="s">
        <v>123</v>
      </c>
      <c r="V63" s="332" t="s">
        <v>123</v>
      </c>
      <c r="W63" s="332" t="s">
        <v>123</v>
      </c>
      <c r="X63" s="332" t="s">
        <v>123</v>
      </c>
      <c r="Y63" s="332" t="s">
        <v>123</v>
      </c>
      <c r="Z63" s="332" t="s">
        <v>123</v>
      </c>
      <c r="AA63" s="332" t="s">
        <v>123</v>
      </c>
      <c r="AB63" s="332" t="s">
        <v>123</v>
      </c>
      <c r="AC63" s="332" t="s">
        <v>123</v>
      </c>
      <c r="AD63" s="332" t="s">
        <v>123</v>
      </c>
      <c r="AE63" s="332" t="s">
        <v>123</v>
      </c>
      <c r="AF63" s="332" t="s">
        <v>123</v>
      </c>
      <c r="AG63" s="332" t="s">
        <v>123</v>
      </c>
      <c r="AH63" s="332" t="s">
        <v>123</v>
      </c>
      <c r="AI63" s="332" t="s">
        <v>123</v>
      </c>
      <c r="AJ63" s="349" t="s">
        <v>123</v>
      </c>
    </row>
    <row r="64" spans="1:36" ht="25.5" x14ac:dyDescent="0.2">
      <c r="A64" s="252"/>
      <c r="B64" s="265">
        <f>B61+0.1</f>
        <v>61.70000000000001</v>
      </c>
      <c r="C64" s="363" t="s">
        <v>617</v>
      </c>
      <c r="D64" s="364"/>
      <c r="E64" s="647"/>
      <c r="F64" s="365" t="s">
        <v>616</v>
      </c>
      <c r="G64" s="365">
        <v>2</v>
      </c>
      <c r="H64" s="320">
        <f t="shared" ref="H64:AJ64" si="23">SUM(H65:H66)</f>
        <v>0</v>
      </c>
      <c r="I64" s="322">
        <f t="shared" si="23"/>
        <v>0</v>
      </c>
      <c r="J64" s="322">
        <f t="shared" si="23"/>
        <v>0</v>
      </c>
      <c r="K64" s="322">
        <f t="shared" si="23"/>
        <v>0</v>
      </c>
      <c r="L64" s="321">
        <f t="shared" si="23"/>
        <v>0</v>
      </c>
      <c r="M64" s="321">
        <f t="shared" si="23"/>
        <v>0</v>
      </c>
      <c r="N64" s="321">
        <f t="shared" si="23"/>
        <v>0</v>
      </c>
      <c r="O64" s="321">
        <f t="shared" si="23"/>
        <v>0</v>
      </c>
      <c r="P64" s="321">
        <f t="shared" si="23"/>
        <v>0</v>
      </c>
      <c r="Q64" s="321">
        <f t="shared" si="23"/>
        <v>0</v>
      </c>
      <c r="R64" s="321">
        <f t="shared" si="23"/>
        <v>0</v>
      </c>
      <c r="S64" s="321">
        <f t="shared" si="23"/>
        <v>0</v>
      </c>
      <c r="T64" s="321">
        <f t="shared" si="23"/>
        <v>0</v>
      </c>
      <c r="U64" s="321">
        <f t="shared" si="23"/>
        <v>0</v>
      </c>
      <c r="V64" s="321">
        <f t="shared" si="23"/>
        <v>0</v>
      </c>
      <c r="W64" s="321">
        <f t="shared" si="23"/>
        <v>0</v>
      </c>
      <c r="X64" s="321">
        <f t="shared" si="23"/>
        <v>0</v>
      </c>
      <c r="Y64" s="321">
        <f t="shared" si="23"/>
        <v>0</v>
      </c>
      <c r="Z64" s="321">
        <f t="shared" si="23"/>
        <v>0</v>
      </c>
      <c r="AA64" s="321">
        <f t="shared" si="23"/>
        <v>0</v>
      </c>
      <c r="AB64" s="321">
        <f t="shared" si="23"/>
        <v>0</v>
      </c>
      <c r="AC64" s="321">
        <f t="shared" si="23"/>
        <v>0</v>
      </c>
      <c r="AD64" s="321">
        <f t="shared" si="23"/>
        <v>0</v>
      </c>
      <c r="AE64" s="321">
        <f t="shared" si="23"/>
        <v>0</v>
      </c>
      <c r="AF64" s="321">
        <f t="shared" si="23"/>
        <v>0</v>
      </c>
      <c r="AG64" s="321">
        <f t="shared" si="23"/>
        <v>0</v>
      </c>
      <c r="AH64" s="321">
        <f t="shared" si="23"/>
        <v>0</v>
      </c>
      <c r="AI64" s="321">
        <f t="shared" si="23"/>
        <v>0</v>
      </c>
      <c r="AJ64" s="321">
        <f t="shared" si="23"/>
        <v>0</v>
      </c>
    </row>
    <row r="65" spans="1:36" x14ac:dyDescent="0.2">
      <c r="A65" s="252"/>
      <c r="B65" s="266" t="s">
        <v>123</v>
      </c>
      <c r="C65" s="249"/>
      <c r="D65" s="249"/>
      <c r="E65" s="249"/>
      <c r="F65" s="250" t="s">
        <v>75</v>
      </c>
      <c r="G65" s="250">
        <v>2</v>
      </c>
      <c r="H65" s="320"/>
      <c r="I65" s="322"/>
      <c r="J65" s="322"/>
      <c r="K65" s="322"/>
      <c r="L65" s="331"/>
      <c r="M65" s="331"/>
      <c r="N65" s="331"/>
      <c r="O65" s="331"/>
      <c r="P65" s="331"/>
      <c r="Q65" s="331"/>
      <c r="R65" s="331"/>
      <c r="S65" s="331"/>
      <c r="T65" s="331"/>
      <c r="U65" s="331"/>
      <c r="V65" s="331"/>
      <c r="W65" s="331"/>
      <c r="X65" s="331"/>
      <c r="Y65" s="331"/>
      <c r="Z65" s="331"/>
      <c r="AA65" s="331"/>
      <c r="AB65" s="331"/>
      <c r="AC65" s="331"/>
      <c r="AD65" s="331"/>
      <c r="AE65" s="331"/>
      <c r="AF65" s="331"/>
      <c r="AG65" s="331"/>
      <c r="AH65" s="331"/>
      <c r="AI65" s="331"/>
      <c r="AJ65" s="347"/>
    </row>
    <row r="66" spans="1:36" x14ac:dyDescent="0.2">
      <c r="A66" s="252"/>
      <c r="B66" s="353" t="s">
        <v>123</v>
      </c>
      <c r="C66" s="324" t="s">
        <v>594</v>
      </c>
      <c r="D66" s="325" t="s">
        <v>123</v>
      </c>
      <c r="E66" s="325"/>
      <c r="F66" s="326" t="s">
        <v>123</v>
      </c>
      <c r="G66" s="326"/>
      <c r="H66" s="319" t="s">
        <v>123</v>
      </c>
      <c r="I66" s="354" t="s">
        <v>123</v>
      </c>
      <c r="J66" s="354" t="s">
        <v>123</v>
      </c>
      <c r="K66" s="354" t="s">
        <v>123</v>
      </c>
      <c r="L66" s="332" t="s">
        <v>123</v>
      </c>
      <c r="M66" s="332" t="s">
        <v>123</v>
      </c>
      <c r="N66" s="332" t="s">
        <v>123</v>
      </c>
      <c r="O66" s="332" t="s">
        <v>123</v>
      </c>
      <c r="P66" s="332" t="s">
        <v>123</v>
      </c>
      <c r="Q66" s="332" t="s">
        <v>123</v>
      </c>
      <c r="R66" s="332" t="s">
        <v>123</v>
      </c>
      <c r="S66" s="332" t="s">
        <v>123</v>
      </c>
      <c r="T66" s="332" t="s">
        <v>123</v>
      </c>
      <c r="U66" s="332" t="s">
        <v>123</v>
      </c>
      <c r="V66" s="332" t="s">
        <v>123</v>
      </c>
      <c r="W66" s="332" t="s">
        <v>123</v>
      </c>
      <c r="X66" s="332" t="s">
        <v>123</v>
      </c>
      <c r="Y66" s="332" t="s">
        <v>123</v>
      </c>
      <c r="Z66" s="332" t="s">
        <v>123</v>
      </c>
      <c r="AA66" s="332" t="s">
        <v>123</v>
      </c>
      <c r="AB66" s="332" t="s">
        <v>123</v>
      </c>
      <c r="AC66" s="332" t="s">
        <v>123</v>
      </c>
      <c r="AD66" s="332" t="s">
        <v>123</v>
      </c>
      <c r="AE66" s="332" t="s">
        <v>123</v>
      </c>
      <c r="AF66" s="332" t="s">
        <v>123</v>
      </c>
      <c r="AG66" s="332" t="s">
        <v>123</v>
      </c>
      <c r="AH66" s="332" t="s">
        <v>123</v>
      </c>
      <c r="AI66" s="332" t="s">
        <v>123</v>
      </c>
      <c r="AJ66" s="349" t="s">
        <v>123</v>
      </c>
    </row>
    <row r="67" spans="1:36" ht="25.5" x14ac:dyDescent="0.2">
      <c r="A67" s="252"/>
      <c r="B67" s="265">
        <f>B64+0.1</f>
        <v>61.800000000000011</v>
      </c>
      <c r="C67" s="363" t="s">
        <v>618</v>
      </c>
      <c r="D67" s="364"/>
      <c r="E67" s="647"/>
      <c r="F67" s="365" t="s">
        <v>616</v>
      </c>
      <c r="G67" s="365">
        <v>2</v>
      </c>
      <c r="H67" s="320">
        <f t="shared" ref="H67:AJ67" si="24">SUM(H68:H69)</f>
        <v>0</v>
      </c>
      <c r="I67" s="322">
        <f t="shared" si="24"/>
        <v>0</v>
      </c>
      <c r="J67" s="322">
        <f t="shared" si="24"/>
        <v>0</v>
      </c>
      <c r="K67" s="322">
        <f t="shared" si="24"/>
        <v>0</v>
      </c>
      <c r="L67" s="321">
        <f t="shared" si="24"/>
        <v>0</v>
      </c>
      <c r="M67" s="321">
        <f t="shared" si="24"/>
        <v>0</v>
      </c>
      <c r="N67" s="321">
        <f t="shared" si="24"/>
        <v>0</v>
      </c>
      <c r="O67" s="321">
        <f t="shared" si="24"/>
        <v>0</v>
      </c>
      <c r="P67" s="321">
        <f t="shared" si="24"/>
        <v>0</v>
      </c>
      <c r="Q67" s="321">
        <f t="shared" si="24"/>
        <v>0</v>
      </c>
      <c r="R67" s="321">
        <f t="shared" si="24"/>
        <v>0.4577420500646131</v>
      </c>
      <c r="S67" s="321">
        <f t="shared" si="24"/>
        <v>0.91587402041890487</v>
      </c>
      <c r="T67" s="321">
        <f t="shared" si="24"/>
        <v>1.2028081367247208</v>
      </c>
      <c r="U67" s="321">
        <f t="shared" si="24"/>
        <v>1.2052667232550249</v>
      </c>
      <c r="V67" s="321">
        <f t="shared" si="24"/>
        <v>1.1826941100717321</v>
      </c>
      <c r="W67" s="321">
        <f t="shared" si="24"/>
        <v>1.1605196009498626</v>
      </c>
      <c r="X67" s="321">
        <f t="shared" si="24"/>
        <v>1.1387357754422036</v>
      </c>
      <c r="Y67" s="321">
        <f t="shared" si="24"/>
        <v>1.1173626996318453</v>
      </c>
      <c r="Z67" s="321">
        <f t="shared" si="24"/>
        <v>1.0963657579102819</v>
      </c>
      <c r="AA67" s="321">
        <f t="shared" si="24"/>
        <v>1.0757381017162468</v>
      </c>
      <c r="AB67" s="321">
        <f t="shared" si="24"/>
        <v>1.0554728789400158</v>
      </c>
      <c r="AC67" s="321">
        <f t="shared" si="24"/>
        <v>1.0355901458583276</v>
      </c>
      <c r="AD67" s="321">
        <f t="shared" si="24"/>
        <v>1.0160561352422997</v>
      </c>
      <c r="AE67" s="321">
        <f t="shared" si="24"/>
        <v>0.99686399054967378</v>
      </c>
      <c r="AF67" s="321">
        <f t="shared" si="24"/>
        <v>0.97803462139190522</v>
      </c>
      <c r="AG67" s="321">
        <f t="shared" si="24"/>
        <v>0.95953425724646457</v>
      </c>
      <c r="AH67" s="321">
        <f t="shared" si="24"/>
        <v>0.94135689400388445</v>
      </c>
      <c r="AI67" s="321">
        <f t="shared" si="24"/>
        <v>0.92349738206475951</v>
      </c>
      <c r="AJ67" s="321">
        <f t="shared" si="24"/>
        <v>0.90597577276917474</v>
      </c>
    </row>
    <row r="68" spans="1:36" x14ac:dyDescent="0.2">
      <c r="A68" s="252"/>
      <c r="B68" s="266" t="s">
        <v>123</v>
      </c>
      <c r="C68" s="449" t="s">
        <v>820</v>
      </c>
      <c r="D68" s="449" t="s">
        <v>834</v>
      </c>
      <c r="E68" s="249"/>
      <c r="F68" s="250" t="s">
        <v>75</v>
      </c>
      <c r="G68" s="250">
        <v>2</v>
      </c>
      <c r="H68" s="320"/>
      <c r="I68" s="322"/>
      <c r="J68" s="322"/>
      <c r="K68" s="322"/>
      <c r="L68" s="386">
        <v>0</v>
      </c>
      <c r="M68" s="386">
        <v>0</v>
      </c>
      <c r="N68" s="386">
        <v>0</v>
      </c>
      <c r="O68" s="386">
        <v>0</v>
      </c>
      <c r="P68" s="386">
        <v>0</v>
      </c>
      <c r="Q68" s="386">
        <v>0</v>
      </c>
      <c r="R68" s="386">
        <v>0.4577420500646131</v>
      </c>
      <c r="S68" s="386">
        <v>0.91587402041890487</v>
      </c>
      <c r="T68" s="386">
        <v>1.2028081367247208</v>
      </c>
      <c r="U68" s="386">
        <v>1.2052667232550249</v>
      </c>
      <c r="V68" s="386">
        <v>1.1826941100717321</v>
      </c>
      <c r="W68" s="386">
        <v>1.1605196009498626</v>
      </c>
      <c r="X68" s="386">
        <v>1.1387357754422036</v>
      </c>
      <c r="Y68" s="386">
        <v>1.1173626996318453</v>
      </c>
      <c r="Z68" s="386">
        <v>1.0963657579102819</v>
      </c>
      <c r="AA68" s="386">
        <v>1.0757381017162468</v>
      </c>
      <c r="AB68" s="386">
        <v>1.0554728789400158</v>
      </c>
      <c r="AC68" s="386">
        <v>1.0355901458583276</v>
      </c>
      <c r="AD68" s="386">
        <v>1.0160561352422997</v>
      </c>
      <c r="AE68" s="386">
        <v>0.99686399054967378</v>
      </c>
      <c r="AF68" s="386">
        <v>0.97803462139190522</v>
      </c>
      <c r="AG68" s="386">
        <v>0.95953425724646457</v>
      </c>
      <c r="AH68" s="386">
        <v>0.94135689400388445</v>
      </c>
      <c r="AI68" s="386">
        <v>0.92349738206475951</v>
      </c>
      <c r="AJ68" s="457">
        <v>0.90597577276917474</v>
      </c>
    </row>
    <row r="69" spans="1:36" x14ac:dyDescent="0.2">
      <c r="A69" s="252"/>
      <c r="B69" s="353" t="s">
        <v>123</v>
      </c>
      <c r="C69" s="324" t="s">
        <v>594</v>
      </c>
      <c r="D69" s="325" t="s">
        <v>123</v>
      </c>
      <c r="E69" s="325"/>
      <c r="F69" s="326" t="s">
        <v>123</v>
      </c>
      <c r="G69" s="326"/>
      <c r="H69" s="319" t="s">
        <v>123</v>
      </c>
      <c r="I69" s="354" t="s">
        <v>123</v>
      </c>
      <c r="J69" s="354" t="s">
        <v>123</v>
      </c>
      <c r="K69" s="354" t="s">
        <v>123</v>
      </c>
      <c r="L69" s="332" t="s">
        <v>123</v>
      </c>
      <c r="M69" s="332" t="s">
        <v>123</v>
      </c>
      <c r="N69" s="332" t="s">
        <v>123</v>
      </c>
      <c r="O69" s="332" t="s">
        <v>123</v>
      </c>
      <c r="P69" s="332" t="s">
        <v>123</v>
      </c>
      <c r="Q69" s="332" t="s">
        <v>123</v>
      </c>
      <c r="R69" s="332" t="s">
        <v>123</v>
      </c>
      <c r="S69" s="332" t="s">
        <v>123</v>
      </c>
      <c r="T69" s="332" t="s">
        <v>123</v>
      </c>
      <c r="U69" s="332" t="s">
        <v>123</v>
      </c>
      <c r="V69" s="332" t="s">
        <v>123</v>
      </c>
      <c r="W69" s="332" t="s">
        <v>123</v>
      </c>
      <c r="X69" s="332" t="s">
        <v>123</v>
      </c>
      <c r="Y69" s="332" t="s">
        <v>123</v>
      </c>
      <c r="Z69" s="332" t="s">
        <v>123</v>
      </c>
      <c r="AA69" s="332" t="s">
        <v>123</v>
      </c>
      <c r="AB69" s="332" t="s">
        <v>123</v>
      </c>
      <c r="AC69" s="332" t="s">
        <v>123</v>
      </c>
      <c r="AD69" s="332" t="s">
        <v>123</v>
      </c>
      <c r="AE69" s="332" t="s">
        <v>123</v>
      </c>
      <c r="AF69" s="332" t="s">
        <v>123</v>
      </c>
      <c r="AG69" s="332" t="s">
        <v>123</v>
      </c>
      <c r="AH69" s="332" t="s">
        <v>123</v>
      </c>
      <c r="AI69" s="332" t="s">
        <v>123</v>
      </c>
      <c r="AJ69" s="349" t="s">
        <v>123</v>
      </c>
    </row>
    <row r="70" spans="1:36" ht="25.5" x14ac:dyDescent="0.2">
      <c r="A70" s="252"/>
      <c r="B70" s="265">
        <f>B67+0.1</f>
        <v>61.900000000000013</v>
      </c>
      <c r="C70" s="363" t="s">
        <v>619</v>
      </c>
      <c r="D70" s="268"/>
      <c r="E70" s="648"/>
      <c r="F70" s="365" t="s">
        <v>616</v>
      </c>
      <c r="G70" s="365">
        <v>2</v>
      </c>
      <c r="H70" s="320">
        <f t="shared" ref="H70:AJ70" si="25">SUM(H71:H72)</f>
        <v>0</v>
      </c>
      <c r="I70" s="322">
        <f t="shared" si="25"/>
        <v>0</v>
      </c>
      <c r="J70" s="322">
        <f t="shared" si="25"/>
        <v>0</v>
      </c>
      <c r="K70" s="322">
        <f t="shared" si="25"/>
        <v>0</v>
      </c>
      <c r="L70" s="321">
        <f t="shared" si="25"/>
        <v>0</v>
      </c>
      <c r="M70" s="321">
        <f t="shared" si="25"/>
        <v>0</v>
      </c>
      <c r="N70" s="321">
        <f t="shared" si="25"/>
        <v>0</v>
      </c>
      <c r="O70" s="321">
        <f t="shared" si="25"/>
        <v>0</v>
      </c>
      <c r="P70" s="321">
        <f t="shared" si="25"/>
        <v>0</v>
      </c>
      <c r="Q70" s="321">
        <f t="shared" si="25"/>
        <v>0</v>
      </c>
      <c r="R70" s="321">
        <f t="shared" si="25"/>
        <v>-0.50548698752053645</v>
      </c>
      <c r="S70" s="321">
        <f t="shared" si="25"/>
        <v>-1.0114045660968323</v>
      </c>
      <c r="T70" s="321">
        <f t="shared" si="25"/>
        <v>-1.3182459975968703</v>
      </c>
      <c r="U70" s="321">
        <f t="shared" si="25"/>
        <v>-1.295266723255025</v>
      </c>
      <c r="V70" s="321">
        <f t="shared" si="25"/>
        <v>-1.2726941100717322</v>
      </c>
      <c r="W70" s="321">
        <f t="shared" si="25"/>
        <v>-1.2505196009498627</v>
      </c>
      <c r="X70" s="321">
        <f t="shared" si="25"/>
        <v>-1.2287357754422037</v>
      </c>
      <c r="Y70" s="321">
        <f t="shared" si="25"/>
        <v>-1.2073626996318454</v>
      </c>
      <c r="Z70" s="321">
        <f t="shared" si="25"/>
        <v>-1.186365757910282</v>
      </c>
      <c r="AA70" s="321">
        <f t="shared" si="25"/>
        <v>-1.1657381017162469</v>
      </c>
      <c r="AB70" s="321">
        <f t="shared" si="25"/>
        <v>-1.1454728789400159</v>
      </c>
      <c r="AC70" s="321">
        <f t="shared" si="25"/>
        <v>-1.1255901458583277</v>
      </c>
      <c r="AD70" s="321">
        <f t="shared" si="25"/>
        <v>-1.1060561352422997</v>
      </c>
      <c r="AE70" s="321">
        <f t="shared" si="25"/>
        <v>-1.0868639905496738</v>
      </c>
      <c r="AF70" s="321">
        <f t="shared" si="25"/>
        <v>-1.0680346213919052</v>
      </c>
      <c r="AG70" s="321">
        <f t="shared" si="25"/>
        <v>-1.0495342572464645</v>
      </c>
      <c r="AH70" s="321">
        <f t="shared" si="25"/>
        <v>-1.0313568940038844</v>
      </c>
      <c r="AI70" s="321">
        <f t="shared" si="25"/>
        <v>-1.0134973820647595</v>
      </c>
      <c r="AJ70" s="321">
        <f t="shared" si="25"/>
        <v>-0.99597577276917471</v>
      </c>
    </row>
    <row r="71" spans="1:36" x14ac:dyDescent="0.2">
      <c r="A71" s="252"/>
      <c r="B71" s="266" t="s">
        <v>123</v>
      </c>
      <c r="C71" s="449" t="s">
        <v>820</v>
      </c>
      <c r="D71" s="449" t="s">
        <v>834</v>
      </c>
      <c r="E71" s="249"/>
      <c r="F71" s="250" t="s">
        <v>75</v>
      </c>
      <c r="G71" s="250">
        <v>2</v>
      </c>
      <c r="H71" s="320"/>
      <c r="I71" s="322"/>
      <c r="J71" s="322"/>
      <c r="K71" s="322"/>
      <c r="L71" s="386">
        <v>0</v>
      </c>
      <c r="M71" s="386">
        <v>0</v>
      </c>
      <c r="N71" s="386">
        <v>0</v>
      </c>
      <c r="O71" s="386">
        <v>0</v>
      </c>
      <c r="P71" s="386">
        <v>0</v>
      </c>
      <c r="Q71" s="386">
        <v>0</v>
      </c>
      <c r="R71" s="386">
        <v>-0.50548698752053645</v>
      </c>
      <c r="S71" s="386">
        <v>-1.0114045660968323</v>
      </c>
      <c r="T71" s="386">
        <v>-1.3182459975968703</v>
      </c>
      <c r="U71" s="386">
        <v>-1.295266723255025</v>
      </c>
      <c r="V71" s="386">
        <v>-1.2726941100717322</v>
      </c>
      <c r="W71" s="386">
        <v>-1.2505196009498627</v>
      </c>
      <c r="X71" s="386">
        <v>-1.2287357754422037</v>
      </c>
      <c r="Y71" s="386">
        <v>-1.2073626996318454</v>
      </c>
      <c r="Z71" s="386">
        <v>-1.186365757910282</v>
      </c>
      <c r="AA71" s="386">
        <v>-1.1657381017162469</v>
      </c>
      <c r="AB71" s="386">
        <v>-1.1454728789400159</v>
      </c>
      <c r="AC71" s="386">
        <v>-1.1255901458583277</v>
      </c>
      <c r="AD71" s="386">
        <v>-1.1060561352422997</v>
      </c>
      <c r="AE71" s="386">
        <v>-1.0868639905496738</v>
      </c>
      <c r="AF71" s="386">
        <v>-1.0680346213919052</v>
      </c>
      <c r="AG71" s="386">
        <v>-1.0495342572464645</v>
      </c>
      <c r="AH71" s="386">
        <v>-1.0313568940038844</v>
      </c>
      <c r="AI71" s="386">
        <v>-1.0134973820647595</v>
      </c>
      <c r="AJ71" s="457">
        <v>-0.99597577276917471</v>
      </c>
    </row>
    <row r="72" spans="1:36" x14ac:dyDescent="0.2">
      <c r="A72" s="252"/>
      <c r="B72" s="353" t="s">
        <v>123</v>
      </c>
      <c r="C72" s="324" t="s">
        <v>594</v>
      </c>
      <c r="D72" s="325" t="s">
        <v>123</v>
      </c>
      <c r="E72" s="325"/>
      <c r="F72" s="326" t="s">
        <v>123</v>
      </c>
      <c r="G72" s="326"/>
      <c r="H72" s="319" t="s">
        <v>123</v>
      </c>
      <c r="I72" s="354" t="s">
        <v>123</v>
      </c>
      <c r="J72" s="354" t="s">
        <v>123</v>
      </c>
      <c r="K72" s="354" t="s">
        <v>123</v>
      </c>
      <c r="L72" s="332" t="s">
        <v>123</v>
      </c>
      <c r="M72" s="332" t="s">
        <v>123</v>
      </c>
      <c r="N72" s="332" t="s">
        <v>123</v>
      </c>
      <c r="O72" s="332" t="s">
        <v>123</v>
      </c>
      <c r="P72" s="332" t="s">
        <v>123</v>
      </c>
      <c r="Q72" s="332" t="s">
        <v>123</v>
      </c>
      <c r="R72" s="332" t="s">
        <v>123</v>
      </c>
      <c r="S72" s="332" t="s">
        <v>123</v>
      </c>
      <c r="T72" s="332" t="s">
        <v>123</v>
      </c>
      <c r="U72" s="332" t="s">
        <v>123</v>
      </c>
      <c r="V72" s="332" t="s">
        <v>123</v>
      </c>
      <c r="W72" s="332" t="s">
        <v>123</v>
      </c>
      <c r="X72" s="332" t="s">
        <v>123</v>
      </c>
      <c r="Y72" s="332" t="s">
        <v>123</v>
      </c>
      <c r="Z72" s="332" t="s">
        <v>123</v>
      </c>
      <c r="AA72" s="332" t="s">
        <v>123</v>
      </c>
      <c r="AB72" s="332" t="s">
        <v>123</v>
      </c>
      <c r="AC72" s="332" t="s">
        <v>123</v>
      </c>
      <c r="AD72" s="332" t="s">
        <v>123</v>
      </c>
      <c r="AE72" s="332" t="s">
        <v>123</v>
      </c>
      <c r="AF72" s="332" t="s">
        <v>123</v>
      </c>
      <c r="AG72" s="332" t="s">
        <v>123</v>
      </c>
      <c r="AH72" s="332" t="s">
        <v>123</v>
      </c>
      <c r="AI72" s="332" t="s">
        <v>123</v>
      </c>
      <c r="AJ72" s="349" t="s">
        <v>123</v>
      </c>
    </row>
    <row r="73" spans="1:36" ht="25.5" x14ac:dyDescent="0.2">
      <c r="A73" s="252"/>
      <c r="B73" s="269">
        <f>B45</f>
        <v>61.1</v>
      </c>
      <c r="C73" s="363" t="s">
        <v>620</v>
      </c>
      <c r="D73" s="364"/>
      <c r="E73" s="647"/>
      <c r="F73" s="365" t="s">
        <v>616</v>
      </c>
      <c r="G73" s="365">
        <v>2</v>
      </c>
      <c r="H73" s="320">
        <f t="shared" ref="H73:AJ73" si="26">SUM(H74:H75)</f>
        <v>0</v>
      </c>
      <c r="I73" s="322">
        <f t="shared" si="26"/>
        <v>0</v>
      </c>
      <c r="J73" s="322">
        <f t="shared" si="26"/>
        <v>0</v>
      </c>
      <c r="K73" s="322">
        <f t="shared" si="26"/>
        <v>0</v>
      </c>
      <c r="L73" s="321">
        <f t="shared" si="26"/>
        <v>0</v>
      </c>
      <c r="M73" s="321">
        <f t="shared" si="26"/>
        <v>0</v>
      </c>
      <c r="N73" s="321">
        <f t="shared" si="26"/>
        <v>0</v>
      </c>
      <c r="O73" s="321">
        <f t="shared" si="26"/>
        <v>0</v>
      </c>
      <c r="P73" s="321">
        <f t="shared" si="26"/>
        <v>0</v>
      </c>
      <c r="Q73" s="321">
        <f t="shared" si="26"/>
        <v>0</v>
      </c>
      <c r="R73" s="321">
        <f t="shared" si="26"/>
        <v>0</v>
      </c>
      <c r="S73" s="321">
        <f t="shared" si="26"/>
        <v>0</v>
      </c>
      <c r="T73" s="321">
        <f t="shared" si="26"/>
        <v>0</v>
      </c>
      <c r="U73" s="321">
        <f t="shared" si="26"/>
        <v>0</v>
      </c>
      <c r="V73" s="321">
        <f t="shared" si="26"/>
        <v>0</v>
      </c>
      <c r="W73" s="321">
        <f t="shared" si="26"/>
        <v>0</v>
      </c>
      <c r="X73" s="321">
        <f t="shared" si="26"/>
        <v>0</v>
      </c>
      <c r="Y73" s="321">
        <f t="shared" si="26"/>
        <v>0</v>
      </c>
      <c r="Z73" s="321">
        <f t="shared" si="26"/>
        <v>0</v>
      </c>
      <c r="AA73" s="321">
        <f t="shared" si="26"/>
        <v>0</v>
      </c>
      <c r="AB73" s="321">
        <f t="shared" si="26"/>
        <v>0</v>
      </c>
      <c r="AC73" s="321">
        <f t="shared" si="26"/>
        <v>0</v>
      </c>
      <c r="AD73" s="321">
        <f t="shared" si="26"/>
        <v>0</v>
      </c>
      <c r="AE73" s="321">
        <f t="shared" si="26"/>
        <v>0</v>
      </c>
      <c r="AF73" s="321">
        <f t="shared" si="26"/>
        <v>0</v>
      </c>
      <c r="AG73" s="321">
        <f t="shared" si="26"/>
        <v>0</v>
      </c>
      <c r="AH73" s="321">
        <f t="shared" si="26"/>
        <v>0</v>
      </c>
      <c r="AI73" s="321">
        <f t="shared" si="26"/>
        <v>0</v>
      </c>
      <c r="AJ73" s="321">
        <f t="shared" si="26"/>
        <v>0</v>
      </c>
    </row>
    <row r="74" spans="1:36" x14ac:dyDescent="0.2">
      <c r="A74" s="252"/>
      <c r="B74" s="266" t="s">
        <v>123</v>
      </c>
      <c r="C74" s="249"/>
      <c r="D74" s="249"/>
      <c r="E74" s="249"/>
      <c r="F74" s="250" t="s">
        <v>75</v>
      </c>
      <c r="G74" s="250">
        <v>2</v>
      </c>
      <c r="H74" s="320"/>
      <c r="I74" s="322"/>
      <c r="J74" s="322"/>
      <c r="K74" s="322"/>
      <c r="L74" s="331"/>
      <c r="M74" s="331"/>
      <c r="N74" s="331"/>
      <c r="O74" s="331"/>
      <c r="P74" s="331"/>
      <c r="Q74" s="331"/>
      <c r="R74" s="331"/>
      <c r="S74" s="331"/>
      <c r="T74" s="331"/>
      <c r="U74" s="331"/>
      <c r="V74" s="331"/>
      <c r="W74" s="331"/>
      <c r="X74" s="331"/>
      <c r="Y74" s="331"/>
      <c r="Z74" s="331"/>
      <c r="AA74" s="331"/>
      <c r="AB74" s="331"/>
      <c r="AC74" s="331"/>
      <c r="AD74" s="331"/>
      <c r="AE74" s="331"/>
      <c r="AF74" s="331"/>
      <c r="AG74" s="331"/>
      <c r="AH74" s="331"/>
      <c r="AI74" s="331"/>
      <c r="AJ74" s="347"/>
    </row>
    <row r="75" spans="1:36" ht="15.75" thickBot="1" x14ac:dyDescent="0.25">
      <c r="A75" s="252"/>
      <c r="B75" s="366" t="s">
        <v>123</v>
      </c>
      <c r="C75" s="324" t="s">
        <v>594</v>
      </c>
      <c r="D75" s="325" t="s">
        <v>123</v>
      </c>
      <c r="E75" s="649"/>
      <c r="F75" s="367" t="s">
        <v>123</v>
      </c>
      <c r="G75" s="367"/>
      <c r="H75" s="355" t="s">
        <v>123</v>
      </c>
      <c r="I75" s="368" t="s">
        <v>123</v>
      </c>
      <c r="J75" s="368" t="s">
        <v>123</v>
      </c>
      <c r="K75" s="368" t="s">
        <v>123</v>
      </c>
      <c r="L75" s="356" t="s">
        <v>123</v>
      </c>
      <c r="M75" s="356" t="s">
        <v>123</v>
      </c>
      <c r="N75" s="356" t="s">
        <v>123</v>
      </c>
      <c r="O75" s="356" t="s">
        <v>123</v>
      </c>
      <c r="P75" s="356" t="s">
        <v>123</v>
      </c>
      <c r="Q75" s="356" t="s">
        <v>123</v>
      </c>
      <c r="R75" s="356" t="s">
        <v>123</v>
      </c>
      <c r="S75" s="356" t="s">
        <v>123</v>
      </c>
      <c r="T75" s="356" t="s">
        <v>123</v>
      </c>
      <c r="U75" s="356" t="s">
        <v>123</v>
      </c>
      <c r="V75" s="356" t="s">
        <v>123</v>
      </c>
      <c r="W75" s="356" t="s">
        <v>123</v>
      </c>
      <c r="X75" s="356" t="s">
        <v>123</v>
      </c>
      <c r="Y75" s="356" t="s">
        <v>123</v>
      </c>
      <c r="Z75" s="356" t="s">
        <v>123</v>
      </c>
      <c r="AA75" s="356" t="s">
        <v>123</v>
      </c>
      <c r="AB75" s="356" t="s">
        <v>123</v>
      </c>
      <c r="AC75" s="356" t="s">
        <v>123</v>
      </c>
      <c r="AD75" s="356" t="s">
        <v>123</v>
      </c>
      <c r="AE75" s="356" t="s">
        <v>123</v>
      </c>
      <c r="AF75" s="356" t="s">
        <v>123</v>
      </c>
      <c r="AG75" s="356" t="s">
        <v>123</v>
      </c>
      <c r="AH75" s="356" t="s">
        <v>123</v>
      </c>
      <c r="AI75" s="356" t="s">
        <v>123</v>
      </c>
      <c r="AJ75" s="489" t="s">
        <v>123</v>
      </c>
    </row>
    <row r="76" spans="1:36" x14ac:dyDescent="0.2">
      <c r="A76" s="252"/>
      <c r="B76" s="244"/>
      <c r="C76" s="252"/>
      <c r="D76" s="270"/>
      <c r="E76" s="270"/>
      <c r="F76" s="232"/>
      <c r="G76" s="232"/>
      <c r="H76" s="232"/>
      <c r="I76" s="271"/>
      <c r="J76" s="271"/>
      <c r="K76" s="271"/>
      <c r="L76" s="271"/>
      <c r="M76" s="271"/>
      <c r="N76" s="271"/>
      <c r="O76" s="271"/>
      <c r="P76" s="271"/>
      <c r="Q76" s="271"/>
      <c r="R76" s="271"/>
      <c r="S76" s="271"/>
      <c r="T76" s="271"/>
      <c r="U76" s="271"/>
      <c r="V76" s="271"/>
      <c r="W76" s="271"/>
      <c r="X76" s="271"/>
      <c r="Y76" s="271"/>
      <c r="Z76" s="271"/>
      <c r="AA76" s="271"/>
      <c r="AB76" s="271"/>
      <c r="AC76" s="271"/>
      <c r="AD76" s="271"/>
      <c r="AE76" s="271"/>
      <c r="AF76" s="271"/>
      <c r="AG76" s="271"/>
      <c r="AH76" s="271"/>
      <c r="AI76" s="271"/>
      <c r="AJ76" s="271"/>
    </row>
    <row r="77" spans="1:36" x14ac:dyDescent="0.2">
      <c r="A77" s="252"/>
      <c r="B77" s="244"/>
      <c r="C77" s="157" t="str">
        <f>'TITLE PAGE'!B9</f>
        <v>Company:</v>
      </c>
      <c r="D77" s="272" t="str">
        <f>'TITLE PAGE'!D9</f>
        <v>Severn Trent Water</v>
      </c>
      <c r="E77" s="650"/>
      <c r="F77" s="232"/>
      <c r="G77" s="232"/>
      <c r="H77" s="232"/>
      <c r="I77" s="271"/>
      <c r="J77" s="271"/>
      <c r="K77" s="271"/>
      <c r="L77" s="271"/>
      <c r="M77" s="271"/>
      <c r="N77" s="271"/>
      <c r="O77" s="271"/>
      <c r="P77" s="271"/>
      <c r="Q77" s="271"/>
      <c r="R77" s="271"/>
      <c r="S77" s="271"/>
      <c r="T77" s="271"/>
      <c r="U77" s="271"/>
      <c r="V77" s="271"/>
      <c r="W77" s="271"/>
      <c r="X77" s="271"/>
      <c r="Y77" s="271"/>
      <c r="Z77" s="271"/>
      <c r="AA77" s="271"/>
      <c r="AB77" s="271"/>
      <c r="AC77" s="271"/>
      <c r="AD77" s="271"/>
      <c r="AE77" s="271"/>
      <c r="AF77" s="271"/>
      <c r="AG77" s="271"/>
      <c r="AH77" s="271"/>
      <c r="AI77" s="271"/>
      <c r="AJ77" s="271"/>
    </row>
    <row r="78" spans="1:36" x14ac:dyDescent="0.2">
      <c r="A78" s="252"/>
      <c r="B78" s="244"/>
      <c r="C78" s="161" t="str">
        <f>'TITLE PAGE'!B10</f>
        <v>Resource Zone Name:</v>
      </c>
      <c r="D78" s="165" t="str">
        <f>'TITLE PAGE'!D10</f>
        <v>Wolverhampton</v>
      </c>
      <c r="E78" s="650"/>
      <c r="F78" s="232"/>
      <c r="G78" s="232"/>
      <c r="H78" s="232"/>
      <c r="I78" s="271"/>
      <c r="J78" s="271"/>
      <c r="K78" s="271"/>
      <c r="L78" s="271"/>
      <c r="M78" s="271"/>
      <c r="N78" s="271"/>
      <c r="O78" s="271"/>
      <c r="P78" s="271"/>
      <c r="Q78" s="271"/>
      <c r="R78" s="271"/>
      <c r="S78" s="271"/>
      <c r="T78" s="271"/>
      <c r="U78" s="271"/>
      <c r="V78" s="271"/>
      <c r="W78" s="271"/>
      <c r="X78" s="271"/>
      <c r="Y78" s="271"/>
      <c r="Z78" s="271"/>
      <c r="AA78" s="271"/>
      <c r="AB78" s="271"/>
      <c r="AC78" s="271"/>
      <c r="AD78" s="271"/>
      <c r="AE78" s="271"/>
      <c r="AF78" s="271"/>
      <c r="AG78" s="271"/>
      <c r="AH78" s="271"/>
      <c r="AI78" s="271"/>
      <c r="AJ78" s="271"/>
    </row>
    <row r="79" spans="1:36" x14ac:dyDescent="0.2">
      <c r="A79" s="252"/>
      <c r="B79" s="244"/>
      <c r="C79" s="161" t="str">
        <f>'TITLE PAGE'!B11</f>
        <v>Resource Zone Number:</v>
      </c>
      <c r="D79" s="165">
        <f>'TITLE PAGE'!D11</f>
        <v>15</v>
      </c>
      <c r="E79" s="650"/>
      <c r="F79" s="232"/>
      <c r="G79" s="232"/>
      <c r="H79" s="232"/>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1"/>
      <c r="AH79" s="271"/>
      <c r="AI79" s="271"/>
      <c r="AJ79" s="271"/>
    </row>
    <row r="80" spans="1:36" x14ac:dyDescent="0.2">
      <c r="A80" s="252"/>
      <c r="B80" s="244"/>
      <c r="C80" s="161" t="str">
        <f>'TITLE PAGE'!B12</f>
        <v xml:space="preserve">Planning Scenario Name:                                                                     </v>
      </c>
      <c r="D80" s="165" t="str">
        <f>'TITLE PAGE'!D12</f>
        <v>Dry Year Annual Average</v>
      </c>
      <c r="E80" s="650"/>
      <c r="F80" s="232"/>
      <c r="G80" s="232"/>
      <c r="H80" s="232"/>
      <c r="I80" s="271"/>
      <c r="J80" s="271"/>
      <c r="K80" s="271"/>
      <c r="L80" s="271"/>
      <c r="M80" s="271"/>
      <c r="N80" s="271"/>
      <c r="O80" s="271"/>
      <c r="P80" s="271"/>
      <c r="Q80" s="271"/>
      <c r="R80" s="271"/>
      <c r="S80" s="271"/>
      <c r="T80" s="271"/>
      <c r="U80" s="271"/>
      <c r="V80" s="271"/>
      <c r="W80" s="271"/>
      <c r="X80" s="271"/>
      <c r="Y80" s="271"/>
      <c r="Z80" s="271"/>
      <c r="AA80" s="271"/>
      <c r="AB80" s="271"/>
      <c r="AC80" s="271"/>
      <c r="AD80" s="271"/>
      <c r="AE80" s="271"/>
      <c r="AF80" s="271"/>
      <c r="AG80" s="271"/>
      <c r="AH80" s="271"/>
      <c r="AI80" s="271"/>
      <c r="AJ80" s="271"/>
    </row>
    <row r="81" spans="1:36" x14ac:dyDescent="0.2">
      <c r="A81" s="252"/>
      <c r="B81" s="252"/>
      <c r="C81" s="168" t="str">
        <f>'TITLE PAGE'!B13</f>
        <v xml:space="preserve">Chosen Level of Service:  </v>
      </c>
      <c r="D81" s="273" t="str">
        <f>'TITLE PAGE'!D13</f>
        <v>No more than 3 in 100 Temporary Use Bans</v>
      </c>
      <c r="E81" s="650"/>
      <c r="F81" s="232"/>
      <c r="G81" s="232"/>
      <c r="H81" s="232"/>
      <c r="I81" s="252"/>
      <c r="J81" s="252"/>
      <c r="K81" s="252"/>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2"/>
      <c r="AI81" s="252"/>
      <c r="AJ81" s="252"/>
    </row>
    <row r="82" spans="1:36" x14ac:dyDescent="0.2">
      <c r="A82" s="252"/>
      <c r="B82" s="252"/>
      <c r="C82" s="252"/>
      <c r="D82" s="252"/>
      <c r="E82" s="252"/>
      <c r="F82" s="232"/>
      <c r="G82" s="232"/>
      <c r="H82" s="232"/>
      <c r="I82" s="252"/>
      <c r="J82" s="252"/>
      <c r="K82" s="252"/>
      <c r="L82" s="252"/>
      <c r="M82" s="252"/>
      <c r="N82" s="252"/>
      <c r="O82" s="252"/>
      <c r="P82" s="252"/>
      <c r="Q82" s="252"/>
      <c r="R82" s="252"/>
      <c r="S82" s="252"/>
      <c r="T82" s="252"/>
      <c r="U82" s="252"/>
      <c r="V82" s="252"/>
      <c r="W82" s="252"/>
      <c r="X82" s="252"/>
      <c r="Y82" s="252"/>
      <c r="Z82" s="252"/>
      <c r="AA82" s="252"/>
      <c r="AB82" s="252"/>
      <c r="AC82" s="252"/>
      <c r="AD82" s="252"/>
      <c r="AE82" s="252"/>
      <c r="AF82" s="252"/>
      <c r="AG82" s="252"/>
      <c r="AH82" s="252"/>
      <c r="AI82" s="252"/>
      <c r="AJ82" s="252"/>
    </row>
  </sheetData>
  <sheetProtection algorithmName="SHA-512" hashValue="UubG1hE/kXc2smA0mzyZqZcb1kcGuFsRQvwSQ7c9eeivEmyjE0Tn77mYyfb3DgY3SqxlqSB0wOry5DVxugxKlA==" saltValue="doXuUlKekKik+qEFjhRwBw==" spinCount="100000" sheet="1" objects="1" scenarios="1" selectLockedCells="1" selectUnlockedCells="1"/>
  <mergeCells count="1">
    <mergeCell ref="H2:AJ2"/>
  </mergeCells>
  <pageMargins left="0.7" right="0.7" top="0.75" bottom="0.75" header="0.3" footer="0.3"/>
  <pageSetup paperSize="9" orientation="portrait"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zoomScale="80" zoomScaleNormal="80" workbookViewId="0">
      <selection activeCell="H32" sqref="H32"/>
    </sheetView>
  </sheetViews>
  <sheetFormatPr defaultColWidth="8.88671875" defaultRowHeight="15" x14ac:dyDescent="0.2"/>
  <cols>
    <col min="1" max="1" width="2.109375" customWidth="1"/>
    <col min="2" max="2" width="7.88671875" customWidth="1"/>
    <col min="3" max="3" width="5.6640625" customWidth="1"/>
    <col min="4" max="4" width="39.77734375" customWidth="1"/>
    <col min="5" max="5" width="34.21875" customWidth="1"/>
    <col min="6" max="6" width="6.109375" customWidth="1"/>
    <col min="7" max="7" width="8.44140625" customWidth="1"/>
    <col min="8" max="8" width="15.44140625" customWidth="1"/>
    <col min="9" max="9" width="12.21875" customWidth="1"/>
    <col min="10" max="10" width="12.6640625" customWidth="1"/>
    <col min="11" max="11" width="12" customWidth="1"/>
    <col min="12" max="36" width="11.44140625" customWidth="1"/>
    <col min="242" max="242" width="2.109375" customWidth="1"/>
    <col min="243" max="243" width="7.88671875" customWidth="1"/>
    <col min="244" max="244" width="5.6640625" customWidth="1"/>
    <col min="245" max="245" width="39.77734375" customWidth="1"/>
    <col min="246" max="246" width="34.21875" customWidth="1"/>
    <col min="247" max="247" width="6.109375" customWidth="1"/>
    <col min="248" max="248" width="8.44140625" customWidth="1"/>
    <col min="249" max="249" width="15.44140625" customWidth="1"/>
    <col min="250" max="250" width="12.21875" customWidth="1"/>
    <col min="251" max="251" width="12.6640625" customWidth="1"/>
    <col min="252" max="252" width="12" customWidth="1"/>
    <col min="253" max="277" width="11.44140625" customWidth="1"/>
    <col min="498" max="498" width="2.109375" customWidth="1"/>
    <col min="499" max="499" width="7.88671875" customWidth="1"/>
    <col min="500" max="500" width="5.6640625" customWidth="1"/>
    <col min="501" max="501" width="39.77734375" customWidth="1"/>
    <col min="502" max="502" width="34.21875" customWidth="1"/>
    <col min="503" max="503" width="6.109375" customWidth="1"/>
    <col min="504" max="504" width="8.44140625" customWidth="1"/>
    <col min="505" max="505" width="15.44140625" customWidth="1"/>
    <col min="506" max="506" width="12.21875" customWidth="1"/>
    <col min="507" max="507" width="12.6640625" customWidth="1"/>
    <col min="508" max="508" width="12" customWidth="1"/>
    <col min="509" max="533" width="11.44140625" customWidth="1"/>
    <col min="754" max="754" width="2.109375" customWidth="1"/>
    <col min="755" max="755" width="7.88671875" customWidth="1"/>
    <col min="756" max="756" width="5.6640625" customWidth="1"/>
    <col min="757" max="757" width="39.77734375" customWidth="1"/>
    <col min="758" max="758" width="34.21875" customWidth="1"/>
    <col min="759" max="759" width="6.109375" customWidth="1"/>
    <col min="760" max="760" width="8.44140625" customWidth="1"/>
    <col min="761" max="761" width="15.44140625" customWidth="1"/>
    <col min="762" max="762" width="12.21875" customWidth="1"/>
    <col min="763" max="763" width="12.6640625" customWidth="1"/>
    <col min="764" max="764" width="12" customWidth="1"/>
    <col min="765" max="789" width="11.44140625" customWidth="1"/>
    <col min="1010" max="1010" width="2.109375" customWidth="1"/>
    <col min="1011" max="1011" width="7.88671875" customWidth="1"/>
    <col min="1012" max="1012" width="5.6640625" customWidth="1"/>
    <col min="1013" max="1013" width="39.77734375" customWidth="1"/>
    <col min="1014" max="1014" width="34.21875" customWidth="1"/>
    <col min="1015" max="1015" width="6.109375" customWidth="1"/>
    <col min="1016" max="1016" width="8.44140625" customWidth="1"/>
    <col min="1017" max="1017" width="15.44140625" customWidth="1"/>
    <col min="1018" max="1018" width="12.21875" customWidth="1"/>
    <col min="1019" max="1019" width="12.6640625" customWidth="1"/>
    <col min="1020" max="1020" width="12" customWidth="1"/>
    <col min="1021" max="1045" width="11.44140625" customWidth="1"/>
    <col min="1266" max="1266" width="2.109375" customWidth="1"/>
    <col min="1267" max="1267" width="7.88671875" customWidth="1"/>
    <col min="1268" max="1268" width="5.6640625" customWidth="1"/>
    <col min="1269" max="1269" width="39.77734375" customWidth="1"/>
    <col min="1270" max="1270" width="34.21875" customWidth="1"/>
    <col min="1271" max="1271" width="6.109375" customWidth="1"/>
    <col min="1272" max="1272" width="8.44140625" customWidth="1"/>
    <col min="1273" max="1273" width="15.44140625" customWidth="1"/>
    <col min="1274" max="1274" width="12.21875" customWidth="1"/>
    <col min="1275" max="1275" width="12.6640625" customWidth="1"/>
    <col min="1276" max="1276" width="12" customWidth="1"/>
    <col min="1277" max="1301" width="11.44140625" customWidth="1"/>
    <col min="1522" max="1522" width="2.109375" customWidth="1"/>
    <col min="1523" max="1523" width="7.88671875" customWidth="1"/>
    <col min="1524" max="1524" width="5.6640625" customWidth="1"/>
    <col min="1525" max="1525" width="39.77734375" customWidth="1"/>
    <col min="1526" max="1526" width="34.21875" customWidth="1"/>
    <col min="1527" max="1527" width="6.109375" customWidth="1"/>
    <col min="1528" max="1528" width="8.44140625" customWidth="1"/>
    <col min="1529" max="1529" width="15.44140625" customWidth="1"/>
    <col min="1530" max="1530" width="12.21875" customWidth="1"/>
    <col min="1531" max="1531" width="12.6640625" customWidth="1"/>
    <col min="1532" max="1532" width="12" customWidth="1"/>
    <col min="1533" max="1557" width="11.44140625" customWidth="1"/>
    <col min="1778" max="1778" width="2.109375" customWidth="1"/>
    <col min="1779" max="1779" width="7.88671875" customWidth="1"/>
    <col min="1780" max="1780" width="5.6640625" customWidth="1"/>
    <col min="1781" max="1781" width="39.77734375" customWidth="1"/>
    <col min="1782" max="1782" width="34.21875" customWidth="1"/>
    <col min="1783" max="1783" width="6.109375" customWidth="1"/>
    <col min="1784" max="1784" width="8.44140625" customWidth="1"/>
    <col min="1785" max="1785" width="15.44140625" customWidth="1"/>
    <col min="1786" max="1786" width="12.21875" customWidth="1"/>
    <col min="1787" max="1787" width="12.6640625" customWidth="1"/>
    <col min="1788" max="1788" width="12" customWidth="1"/>
    <col min="1789" max="1813" width="11.44140625" customWidth="1"/>
    <col min="2034" max="2034" width="2.109375" customWidth="1"/>
    <col min="2035" max="2035" width="7.88671875" customWidth="1"/>
    <col min="2036" max="2036" width="5.6640625" customWidth="1"/>
    <col min="2037" max="2037" width="39.77734375" customWidth="1"/>
    <col min="2038" max="2038" width="34.21875" customWidth="1"/>
    <col min="2039" max="2039" width="6.109375" customWidth="1"/>
    <col min="2040" max="2040" width="8.44140625" customWidth="1"/>
    <col min="2041" max="2041" width="15.44140625" customWidth="1"/>
    <col min="2042" max="2042" width="12.21875" customWidth="1"/>
    <col min="2043" max="2043" width="12.6640625" customWidth="1"/>
    <col min="2044" max="2044" width="12" customWidth="1"/>
    <col min="2045" max="2069" width="11.44140625" customWidth="1"/>
    <col min="2290" max="2290" width="2.109375" customWidth="1"/>
    <col min="2291" max="2291" width="7.88671875" customWidth="1"/>
    <col min="2292" max="2292" width="5.6640625" customWidth="1"/>
    <col min="2293" max="2293" width="39.77734375" customWidth="1"/>
    <col min="2294" max="2294" width="34.21875" customWidth="1"/>
    <col min="2295" max="2295" width="6.109375" customWidth="1"/>
    <col min="2296" max="2296" width="8.44140625" customWidth="1"/>
    <col min="2297" max="2297" width="15.44140625" customWidth="1"/>
    <col min="2298" max="2298" width="12.21875" customWidth="1"/>
    <col min="2299" max="2299" width="12.6640625" customWidth="1"/>
    <col min="2300" max="2300" width="12" customWidth="1"/>
    <col min="2301" max="2325" width="11.44140625" customWidth="1"/>
    <col min="2546" max="2546" width="2.109375" customWidth="1"/>
    <col min="2547" max="2547" width="7.88671875" customWidth="1"/>
    <col min="2548" max="2548" width="5.6640625" customWidth="1"/>
    <col min="2549" max="2549" width="39.77734375" customWidth="1"/>
    <col min="2550" max="2550" width="34.21875" customWidth="1"/>
    <col min="2551" max="2551" width="6.109375" customWidth="1"/>
    <col min="2552" max="2552" width="8.44140625" customWidth="1"/>
    <col min="2553" max="2553" width="15.44140625" customWidth="1"/>
    <col min="2554" max="2554" width="12.21875" customWidth="1"/>
    <col min="2555" max="2555" width="12.6640625" customWidth="1"/>
    <col min="2556" max="2556" width="12" customWidth="1"/>
    <col min="2557" max="2581" width="11.44140625" customWidth="1"/>
    <col min="2802" max="2802" width="2.109375" customWidth="1"/>
    <col min="2803" max="2803" width="7.88671875" customWidth="1"/>
    <col min="2804" max="2804" width="5.6640625" customWidth="1"/>
    <col min="2805" max="2805" width="39.77734375" customWidth="1"/>
    <col min="2806" max="2806" width="34.21875" customWidth="1"/>
    <col min="2807" max="2807" width="6.109375" customWidth="1"/>
    <col min="2808" max="2808" width="8.44140625" customWidth="1"/>
    <col min="2809" max="2809" width="15.44140625" customWidth="1"/>
    <col min="2810" max="2810" width="12.21875" customWidth="1"/>
    <col min="2811" max="2811" width="12.6640625" customWidth="1"/>
    <col min="2812" max="2812" width="12" customWidth="1"/>
    <col min="2813" max="2837" width="11.44140625" customWidth="1"/>
    <col min="3058" max="3058" width="2.109375" customWidth="1"/>
    <col min="3059" max="3059" width="7.88671875" customWidth="1"/>
    <col min="3060" max="3060" width="5.6640625" customWidth="1"/>
    <col min="3061" max="3061" width="39.77734375" customWidth="1"/>
    <col min="3062" max="3062" width="34.21875" customWidth="1"/>
    <col min="3063" max="3063" width="6.109375" customWidth="1"/>
    <col min="3064" max="3064" width="8.44140625" customWidth="1"/>
    <col min="3065" max="3065" width="15.44140625" customWidth="1"/>
    <col min="3066" max="3066" width="12.21875" customWidth="1"/>
    <col min="3067" max="3067" width="12.6640625" customWidth="1"/>
    <col min="3068" max="3068" width="12" customWidth="1"/>
    <col min="3069" max="3093" width="11.44140625" customWidth="1"/>
    <col min="3314" max="3314" width="2.109375" customWidth="1"/>
    <col min="3315" max="3315" width="7.88671875" customWidth="1"/>
    <col min="3316" max="3316" width="5.6640625" customWidth="1"/>
    <col min="3317" max="3317" width="39.77734375" customWidth="1"/>
    <col min="3318" max="3318" width="34.21875" customWidth="1"/>
    <col min="3319" max="3319" width="6.109375" customWidth="1"/>
    <col min="3320" max="3320" width="8.44140625" customWidth="1"/>
    <col min="3321" max="3321" width="15.44140625" customWidth="1"/>
    <col min="3322" max="3322" width="12.21875" customWidth="1"/>
    <col min="3323" max="3323" width="12.6640625" customWidth="1"/>
    <col min="3324" max="3324" width="12" customWidth="1"/>
    <col min="3325" max="3349" width="11.44140625" customWidth="1"/>
    <col min="3570" max="3570" width="2.109375" customWidth="1"/>
    <col min="3571" max="3571" width="7.88671875" customWidth="1"/>
    <col min="3572" max="3572" width="5.6640625" customWidth="1"/>
    <col min="3573" max="3573" width="39.77734375" customWidth="1"/>
    <col min="3574" max="3574" width="34.21875" customWidth="1"/>
    <col min="3575" max="3575" width="6.109375" customWidth="1"/>
    <col min="3576" max="3576" width="8.44140625" customWidth="1"/>
    <col min="3577" max="3577" width="15.44140625" customWidth="1"/>
    <col min="3578" max="3578" width="12.21875" customWidth="1"/>
    <col min="3579" max="3579" width="12.6640625" customWidth="1"/>
    <col min="3580" max="3580" width="12" customWidth="1"/>
    <col min="3581" max="3605" width="11.44140625" customWidth="1"/>
    <col min="3826" max="3826" width="2.109375" customWidth="1"/>
    <col min="3827" max="3827" width="7.88671875" customWidth="1"/>
    <col min="3828" max="3828" width="5.6640625" customWidth="1"/>
    <col min="3829" max="3829" width="39.77734375" customWidth="1"/>
    <col min="3830" max="3830" width="34.21875" customWidth="1"/>
    <col min="3831" max="3831" width="6.109375" customWidth="1"/>
    <col min="3832" max="3832" width="8.44140625" customWidth="1"/>
    <col min="3833" max="3833" width="15.44140625" customWidth="1"/>
    <col min="3834" max="3834" width="12.21875" customWidth="1"/>
    <col min="3835" max="3835" width="12.6640625" customWidth="1"/>
    <col min="3836" max="3836" width="12" customWidth="1"/>
    <col min="3837" max="3861" width="11.44140625" customWidth="1"/>
    <col min="4082" max="4082" width="2.109375" customWidth="1"/>
    <col min="4083" max="4083" width="7.88671875" customWidth="1"/>
    <col min="4084" max="4084" width="5.6640625" customWidth="1"/>
    <col min="4085" max="4085" width="39.77734375" customWidth="1"/>
    <col min="4086" max="4086" width="34.21875" customWidth="1"/>
    <col min="4087" max="4087" width="6.109375" customWidth="1"/>
    <col min="4088" max="4088" width="8.44140625" customWidth="1"/>
    <col min="4089" max="4089" width="15.44140625" customWidth="1"/>
    <col min="4090" max="4090" width="12.21875" customWidth="1"/>
    <col min="4091" max="4091" width="12.6640625" customWidth="1"/>
    <col min="4092" max="4092" width="12" customWidth="1"/>
    <col min="4093" max="4117" width="11.44140625" customWidth="1"/>
    <col min="4338" max="4338" width="2.109375" customWidth="1"/>
    <col min="4339" max="4339" width="7.88671875" customWidth="1"/>
    <col min="4340" max="4340" width="5.6640625" customWidth="1"/>
    <col min="4341" max="4341" width="39.77734375" customWidth="1"/>
    <col min="4342" max="4342" width="34.21875" customWidth="1"/>
    <col min="4343" max="4343" width="6.109375" customWidth="1"/>
    <col min="4344" max="4344" width="8.44140625" customWidth="1"/>
    <col min="4345" max="4345" width="15.44140625" customWidth="1"/>
    <col min="4346" max="4346" width="12.21875" customWidth="1"/>
    <col min="4347" max="4347" width="12.6640625" customWidth="1"/>
    <col min="4348" max="4348" width="12" customWidth="1"/>
    <col min="4349" max="4373" width="11.44140625" customWidth="1"/>
    <col min="4594" max="4594" width="2.109375" customWidth="1"/>
    <col min="4595" max="4595" width="7.88671875" customWidth="1"/>
    <col min="4596" max="4596" width="5.6640625" customWidth="1"/>
    <col min="4597" max="4597" width="39.77734375" customWidth="1"/>
    <col min="4598" max="4598" width="34.21875" customWidth="1"/>
    <col min="4599" max="4599" width="6.109375" customWidth="1"/>
    <col min="4600" max="4600" width="8.44140625" customWidth="1"/>
    <col min="4601" max="4601" width="15.44140625" customWidth="1"/>
    <col min="4602" max="4602" width="12.21875" customWidth="1"/>
    <col min="4603" max="4603" width="12.6640625" customWidth="1"/>
    <col min="4604" max="4604" width="12" customWidth="1"/>
    <col min="4605" max="4629" width="11.44140625" customWidth="1"/>
    <col min="4850" max="4850" width="2.109375" customWidth="1"/>
    <col min="4851" max="4851" width="7.88671875" customWidth="1"/>
    <col min="4852" max="4852" width="5.6640625" customWidth="1"/>
    <col min="4853" max="4853" width="39.77734375" customWidth="1"/>
    <col min="4854" max="4854" width="34.21875" customWidth="1"/>
    <col min="4855" max="4855" width="6.109375" customWidth="1"/>
    <col min="4856" max="4856" width="8.44140625" customWidth="1"/>
    <col min="4857" max="4857" width="15.44140625" customWidth="1"/>
    <col min="4858" max="4858" width="12.21875" customWidth="1"/>
    <col min="4859" max="4859" width="12.6640625" customWidth="1"/>
    <col min="4860" max="4860" width="12" customWidth="1"/>
    <col min="4861" max="4885" width="11.44140625" customWidth="1"/>
    <col min="5106" max="5106" width="2.109375" customWidth="1"/>
    <col min="5107" max="5107" width="7.88671875" customWidth="1"/>
    <col min="5108" max="5108" width="5.6640625" customWidth="1"/>
    <col min="5109" max="5109" width="39.77734375" customWidth="1"/>
    <col min="5110" max="5110" width="34.21875" customWidth="1"/>
    <col min="5111" max="5111" width="6.109375" customWidth="1"/>
    <col min="5112" max="5112" width="8.44140625" customWidth="1"/>
    <col min="5113" max="5113" width="15.44140625" customWidth="1"/>
    <col min="5114" max="5114" width="12.21875" customWidth="1"/>
    <col min="5115" max="5115" width="12.6640625" customWidth="1"/>
    <col min="5116" max="5116" width="12" customWidth="1"/>
    <col min="5117" max="5141" width="11.44140625" customWidth="1"/>
    <col min="5362" max="5362" width="2.109375" customWidth="1"/>
    <col min="5363" max="5363" width="7.88671875" customWidth="1"/>
    <col min="5364" max="5364" width="5.6640625" customWidth="1"/>
    <col min="5365" max="5365" width="39.77734375" customWidth="1"/>
    <col min="5366" max="5366" width="34.21875" customWidth="1"/>
    <col min="5367" max="5367" width="6.109375" customWidth="1"/>
    <col min="5368" max="5368" width="8.44140625" customWidth="1"/>
    <col min="5369" max="5369" width="15.44140625" customWidth="1"/>
    <col min="5370" max="5370" width="12.21875" customWidth="1"/>
    <col min="5371" max="5371" width="12.6640625" customWidth="1"/>
    <col min="5372" max="5372" width="12" customWidth="1"/>
    <col min="5373" max="5397" width="11.44140625" customWidth="1"/>
    <col min="5618" max="5618" width="2.109375" customWidth="1"/>
    <col min="5619" max="5619" width="7.88671875" customWidth="1"/>
    <col min="5620" max="5620" width="5.6640625" customWidth="1"/>
    <col min="5621" max="5621" width="39.77734375" customWidth="1"/>
    <col min="5622" max="5622" width="34.21875" customWidth="1"/>
    <col min="5623" max="5623" width="6.109375" customWidth="1"/>
    <col min="5624" max="5624" width="8.44140625" customWidth="1"/>
    <col min="5625" max="5625" width="15.44140625" customWidth="1"/>
    <col min="5626" max="5626" width="12.21875" customWidth="1"/>
    <col min="5627" max="5627" width="12.6640625" customWidth="1"/>
    <col min="5628" max="5628" width="12" customWidth="1"/>
    <col min="5629" max="5653" width="11.44140625" customWidth="1"/>
    <col min="5874" max="5874" width="2.109375" customWidth="1"/>
    <col min="5875" max="5875" width="7.88671875" customWidth="1"/>
    <col min="5876" max="5876" width="5.6640625" customWidth="1"/>
    <col min="5877" max="5877" width="39.77734375" customWidth="1"/>
    <col min="5878" max="5878" width="34.21875" customWidth="1"/>
    <col min="5879" max="5879" width="6.109375" customWidth="1"/>
    <col min="5880" max="5880" width="8.44140625" customWidth="1"/>
    <col min="5881" max="5881" width="15.44140625" customWidth="1"/>
    <col min="5882" max="5882" width="12.21875" customWidth="1"/>
    <col min="5883" max="5883" width="12.6640625" customWidth="1"/>
    <col min="5884" max="5884" width="12" customWidth="1"/>
    <col min="5885" max="5909" width="11.44140625" customWidth="1"/>
    <col min="6130" max="6130" width="2.109375" customWidth="1"/>
    <col min="6131" max="6131" width="7.88671875" customWidth="1"/>
    <col min="6132" max="6132" width="5.6640625" customWidth="1"/>
    <col min="6133" max="6133" width="39.77734375" customWidth="1"/>
    <col min="6134" max="6134" width="34.21875" customWidth="1"/>
    <col min="6135" max="6135" width="6.109375" customWidth="1"/>
    <col min="6136" max="6136" width="8.44140625" customWidth="1"/>
    <col min="6137" max="6137" width="15.44140625" customWidth="1"/>
    <col min="6138" max="6138" width="12.21875" customWidth="1"/>
    <col min="6139" max="6139" width="12.6640625" customWidth="1"/>
    <col min="6140" max="6140" width="12" customWidth="1"/>
    <col min="6141" max="6165" width="11.44140625" customWidth="1"/>
    <col min="6386" max="6386" width="2.109375" customWidth="1"/>
    <col min="6387" max="6387" width="7.88671875" customWidth="1"/>
    <col min="6388" max="6388" width="5.6640625" customWidth="1"/>
    <col min="6389" max="6389" width="39.77734375" customWidth="1"/>
    <col min="6390" max="6390" width="34.21875" customWidth="1"/>
    <col min="6391" max="6391" width="6.109375" customWidth="1"/>
    <col min="6392" max="6392" width="8.44140625" customWidth="1"/>
    <col min="6393" max="6393" width="15.44140625" customWidth="1"/>
    <col min="6394" max="6394" width="12.21875" customWidth="1"/>
    <col min="6395" max="6395" width="12.6640625" customWidth="1"/>
    <col min="6396" max="6396" width="12" customWidth="1"/>
    <col min="6397" max="6421" width="11.44140625" customWidth="1"/>
    <col min="6642" max="6642" width="2.109375" customWidth="1"/>
    <col min="6643" max="6643" width="7.88671875" customWidth="1"/>
    <col min="6644" max="6644" width="5.6640625" customWidth="1"/>
    <col min="6645" max="6645" width="39.77734375" customWidth="1"/>
    <col min="6646" max="6646" width="34.21875" customWidth="1"/>
    <col min="6647" max="6647" width="6.109375" customWidth="1"/>
    <col min="6648" max="6648" width="8.44140625" customWidth="1"/>
    <col min="6649" max="6649" width="15.44140625" customWidth="1"/>
    <col min="6650" max="6650" width="12.21875" customWidth="1"/>
    <col min="6651" max="6651" width="12.6640625" customWidth="1"/>
    <col min="6652" max="6652" width="12" customWidth="1"/>
    <col min="6653" max="6677" width="11.44140625" customWidth="1"/>
    <col min="6898" max="6898" width="2.109375" customWidth="1"/>
    <col min="6899" max="6899" width="7.88671875" customWidth="1"/>
    <col min="6900" max="6900" width="5.6640625" customWidth="1"/>
    <col min="6901" max="6901" width="39.77734375" customWidth="1"/>
    <col min="6902" max="6902" width="34.21875" customWidth="1"/>
    <col min="6903" max="6903" width="6.109375" customWidth="1"/>
    <col min="6904" max="6904" width="8.44140625" customWidth="1"/>
    <col min="6905" max="6905" width="15.44140625" customWidth="1"/>
    <col min="6906" max="6906" width="12.21875" customWidth="1"/>
    <col min="6907" max="6907" width="12.6640625" customWidth="1"/>
    <col min="6908" max="6908" width="12" customWidth="1"/>
    <col min="6909" max="6933" width="11.44140625" customWidth="1"/>
    <col min="7154" max="7154" width="2.109375" customWidth="1"/>
    <col min="7155" max="7155" width="7.88671875" customWidth="1"/>
    <col min="7156" max="7156" width="5.6640625" customWidth="1"/>
    <col min="7157" max="7157" width="39.77734375" customWidth="1"/>
    <col min="7158" max="7158" width="34.21875" customWidth="1"/>
    <col min="7159" max="7159" width="6.109375" customWidth="1"/>
    <col min="7160" max="7160" width="8.44140625" customWidth="1"/>
    <col min="7161" max="7161" width="15.44140625" customWidth="1"/>
    <col min="7162" max="7162" width="12.21875" customWidth="1"/>
    <col min="7163" max="7163" width="12.6640625" customWidth="1"/>
    <col min="7164" max="7164" width="12" customWidth="1"/>
    <col min="7165" max="7189" width="11.44140625" customWidth="1"/>
    <col min="7410" max="7410" width="2.109375" customWidth="1"/>
    <col min="7411" max="7411" width="7.88671875" customWidth="1"/>
    <col min="7412" max="7412" width="5.6640625" customWidth="1"/>
    <col min="7413" max="7413" width="39.77734375" customWidth="1"/>
    <col min="7414" max="7414" width="34.21875" customWidth="1"/>
    <col min="7415" max="7415" width="6.109375" customWidth="1"/>
    <col min="7416" max="7416" width="8.44140625" customWidth="1"/>
    <col min="7417" max="7417" width="15.44140625" customWidth="1"/>
    <col min="7418" max="7418" width="12.21875" customWidth="1"/>
    <col min="7419" max="7419" width="12.6640625" customWidth="1"/>
    <col min="7420" max="7420" width="12" customWidth="1"/>
    <col min="7421" max="7445" width="11.44140625" customWidth="1"/>
    <col min="7666" max="7666" width="2.109375" customWidth="1"/>
    <col min="7667" max="7667" width="7.88671875" customWidth="1"/>
    <col min="7668" max="7668" width="5.6640625" customWidth="1"/>
    <col min="7669" max="7669" width="39.77734375" customWidth="1"/>
    <col min="7670" max="7670" width="34.21875" customWidth="1"/>
    <col min="7671" max="7671" width="6.109375" customWidth="1"/>
    <col min="7672" max="7672" width="8.44140625" customWidth="1"/>
    <col min="7673" max="7673" width="15.44140625" customWidth="1"/>
    <col min="7674" max="7674" width="12.21875" customWidth="1"/>
    <col min="7675" max="7675" width="12.6640625" customWidth="1"/>
    <col min="7676" max="7676" width="12" customWidth="1"/>
    <col min="7677" max="7701" width="11.44140625" customWidth="1"/>
    <col min="7922" max="7922" width="2.109375" customWidth="1"/>
    <col min="7923" max="7923" width="7.88671875" customWidth="1"/>
    <col min="7924" max="7924" width="5.6640625" customWidth="1"/>
    <col min="7925" max="7925" width="39.77734375" customWidth="1"/>
    <col min="7926" max="7926" width="34.21875" customWidth="1"/>
    <col min="7927" max="7927" width="6.109375" customWidth="1"/>
    <col min="7928" max="7928" width="8.44140625" customWidth="1"/>
    <col min="7929" max="7929" width="15.44140625" customWidth="1"/>
    <col min="7930" max="7930" width="12.21875" customWidth="1"/>
    <col min="7931" max="7931" width="12.6640625" customWidth="1"/>
    <col min="7932" max="7932" width="12" customWidth="1"/>
    <col min="7933" max="7957" width="11.44140625" customWidth="1"/>
    <col min="8178" max="8178" width="2.109375" customWidth="1"/>
    <col min="8179" max="8179" width="7.88671875" customWidth="1"/>
    <col min="8180" max="8180" width="5.6640625" customWidth="1"/>
    <col min="8181" max="8181" width="39.77734375" customWidth="1"/>
    <col min="8182" max="8182" width="34.21875" customWidth="1"/>
    <col min="8183" max="8183" width="6.109375" customWidth="1"/>
    <col min="8184" max="8184" width="8.44140625" customWidth="1"/>
    <col min="8185" max="8185" width="15.44140625" customWidth="1"/>
    <col min="8186" max="8186" width="12.21875" customWidth="1"/>
    <col min="8187" max="8187" width="12.6640625" customWidth="1"/>
    <col min="8188" max="8188" width="12" customWidth="1"/>
    <col min="8189" max="8213" width="11.44140625" customWidth="1"/>
    <col min="8434" max="8434" width="2.109375" customWidth="1"/>
    <col min="8435" max="8435" width="7.88671875" customWidth="1"/>
    <col min="8436" max="8436" width="5.6640625" customWidth="1"/>
    <col min="8437" max="8437" width="39.77734375" customWidth="1"/>
    <col min="8438" max="8438" width="34.21875" customWidth="1"/>
    <col min="8439" max="8439" width="6.109375" customWidth="1"/>
    <col min="8440" max="8440" width="8.44140625" customWidth="1"/>
    <col min="8441" max="8441" width="15.44140625" customWidth="1"/>
    <col min="8442" max="8442" width="12.21875" customWidth="1"/>
    <col min="8443" max="8443" width="12.6640625" customWidth="1"/>
    <col min="8444" max="8444" width="12" customWidth="1"/>
    <col min="8445" max="8469" width="11.44140625" customWidth="1"/>
    <col min="8690" max="8690" width="2.109375" customWidth="1"/>
    <col min="8691" max="8691" width="7.88671875" customWidth="1"/>
    <col min="8692" max="8692" width="5.6640625" customWidth="1"/>
    <col min="8693" max="8693" width="39.77734375" customWidth="1"/>
    <col min="8694" max="8694" width="34.21875" customWidth="1"/>
    <col min="8695" max="8695" width="6.109375" customWidth="1"/>
    <col min="8696" max="8696" width="8.44140625" customWidth="1"/>
    <col min="8697" max="8697" width="15.44140625" customWidth="1"/>
    <col min="8698" max="8698" width="12.21875" customWidth="1"/>
    <col min="8699" max="8699" width="12.6640625" customWidth="1"/>
    <col min="8700" max="8700" width="12" customWidth="1"/>
    <col min="8701" max="8725" width="11.44140625" customWidth="1"/>
    <col min="8946" max="8946" width="2.109375" customWidth="1"/>
    <col min="8947" max="8947" width="7.88671875" customWidth="1"/>
    <col min="8948" max="8948" width="5.6640625" customWidth="1"/>
    <col min="8949" max="8949" width="39.77734375" customWidth="1"/>
    <col min="8950" max="8950" width="34.21875" customWidth="1"/>
    <col min="8951" max="8951" width="6.109375" customWidth="1"/>
    <col min="8952" max="8952" width="8.44140625" customWidth="1"/>
    <col min="8953" max="8953" width="15.44140625" customWidth="1"/>
    <col min="8954" max="8954" width="12.21875" customWidth="1"/>
    <col min="8955" max="8955" width="12.6640625" customWidth="1"/>
    <col min="8956" max="8956" width="12" customWidth="1"/>
    <col min="8957" max="8981" width="11.44140625" customWidth="1"/>
    <col min="9202" max="9202" width="2.109375" customWidth="1"/>
    <col min="9203" max="9203" width="7.88671875" customWidth="1"/>
    <col min="9204" max="9204" width="5.6640625" customWidth="1"/>
    <col min="9205" max="9205" width="39.77734375" customWidth="1"/>
    <col min="9206" max="9206" width="34.21875" customWidth="1"/>
    <col min="9207" max="9207" width="6.109375" customWidth="1"/>
    <col min="9208" max="9208" width="8.44140625" customWidth="1"/>
    <col min="9209" max="9209" width="15.44140625" customWidth="1"/>
    <col min="9210" max="9210" width="12.21875" customWidth="1"/>
    <col min="9211" max="9211" width="12.6640625" customWidth="1"/>
    <col min="9212" max="9212" width="12" customWidth="1"/>
    <col min="9213" max="9237" width="11.44140625" customWidth="1"/>
    <col min="9458" max="9458" width="2.109375" customWidth="1"/>
    <col min="9459" max="9459" width="7.88671875" customWidth="1"/>
    <col min="9460" max="9460" width="5.6640625" customWidth="1"/>
    <col min="9461" max="9461" width="39.77734375" customWidth="1"/>
    <col min="9462" max="9462" width="34.21875" customWidth="1"/>
    <col min="9463" max="9463" width="6.109375" customWidth="1"/>
    <col min="9464" max="9464" width="8.44140625" customWidth="1"/>
    <col min="9465" max="9465" width="15.44140625" customWidth="1"/>
    <col min="9466" max="9466" width="12.21875" customWidth="1"/>
    <col min="9467" max="9467" width="12.6640625" customWidth="1"/>
    <col min="9468" max="9468" width="12" customWidth="1"/>
    <col min="9469" max="9493" width="11.44140625" customWidth="1"/>
    <col min="9714" max="9714" width="2.109375" customWidth="1"/>
    <col min="9715" max="9715" width="7.88671875" customWidth="1"/>
    <col min="9716" max="9716" width="5.6640625" customWidth="1"/>
    <col min="9717" max="9717" width="39.77734375" customWidth="1"/>
    <col min="9718" max="9718" width="34.21875" customWidth="1"/>
    <col min="9719" max="9719" width="6.109375" customWidth="1"/>
    <col min="9720" max="9720" width="8.44140625" customWidth="1"/>
    <col min="9721" max="9721" width="15.44140625" customWidth="1"/>
    <col min="9722" max="9722" width="12.21875" customWidth="1"/>
    <col min="9723" max="9723" width="12.6640625" customWidth="1"/>
    <col min="9724" max="9724" width="12" customWidth="1"/>
    <col min="9725" max="9749" width="11.44140625" customWidth="1"/>
    <col min="9970" max="9970" width="2.109375" customWidth="1"/>
    <col min="9971" max="9971" width="7.88671875" customWidth="1"/>
    <col min="9972" max="9972" width="5.6640625" customWidth="1"/>
    <col min="9973" max="9973" width="39.77734375" customWidth="1"/>
    <col min="9974" max="9974" width="34.21875" customWidth="1"/>
    <col min="9975" max="9975" width="6.109375" customWidth="1"/>
    <col min="9976" max="9976" width="8.44140625" customWidth="1"/>
    <col min="9977" max="9977" width="15.44140625" customWidth="1"/>
    <col min="9978" max="9978" width="12.21875" customWidth="1"/>
    <col min="9979" max="9979" width="12.6640625" customWidth="1"/>
    <col min="9980" max="9980" width="12" customWidth="1"/>
    <col min="9981" max="10005" width="11.44140625" customWidth="1"/>
    <col min="10226" max="10226" width="2.109375" customWidth="1"/>
    <col min="10227" max="10227" width="7.88671875" customWidth="1"/>
    <col min="10228" max="10228" width="5.6640625" customWidth="1"/>
    <col min="10229" max="10229" width="39.77734375" customWidth="1"/>
    <col min="10230" max="10230" width="34.21875" customWidth="1"/>
    <col min="10231" max="10231" width="6.109375" customWidth="1"/>
    <col min="10232" max="10232" width="8.44140625" customWidth="1"/>
    <col min="10233" max="10233" width="15.44140625" customWidth="1"/>
    <col min="10234" max="10234" width="12.21875" customWidth="1"/>
    <col min="10235" max="10235" width="12.6640625" customWidth="1"/>
    <col min="10236" max="10236" width="12" customWidth="1"/>
    <col min="10237" max="10261" width="11.44140625" customWidth="1"/>
    <col min="10482" max="10482" width="2.109375" customWidth="1"/>
    <col min="10483" max="10483" width="7.88671875" customWidth="1"/>
    <col min="10484" max="10484" width="5.6640625" customWidth="1"/>
    <col min="10485" max="10485" width="39.77734375" customWidth="1"/>
    <col min="10486" max="10486" width="34.21875" customWidth="1"/>
    <col min="10487" max="10487" width="6.109375" customWidth="1"/>
    <col min="10488" max="10488" width="8.44140625" customWidth="1"/>
    <col min="10489" max="10489" width="15.44140625" customWidth="1"/>
    <col min="10490" max="10490" width="12.21875" customWidth="1"/>
    <col min="10491" max="10491" width="12.6640625" customWidth="1"/>
    <col min="10492" max="10492" width="12" customWidth="1"/>
    <col min="10493" max="10517" width="11.44140625" customWidth="1"/>
    <col min="10738" max="10738" width="2.109375" customWidth="1"/>
    <col min="10739" max="10739" width="7.88671875" customWidth="1"/>
    <col min="10740" max="10740" width="5.6640625" customWidth="1"/>
    <col min="10741" max="10741" width="39.77734375" customWidth="1"/>
    <col min="10742" max="10742" width="34.21875" customWidth="1"/>
    <col min="10743" max="10743" width="6.109375" customWidth="1"/>
    <col min="10744" max="10744" width="8.44140625" customWidth="1"/>
    <col min="10745" max="10745" width="15.44140625" customWidth="1"/>
    <col min="10746" max="10746" width="12.21875" customWidth="1"/>
    <col min="10747" max="10747" width="12.6640625" customWidth="1"/>
    <col min="10748" max="10748" width="12" customWidth="1"/>
    <col min="10749" max="10773" width="11.44140625" customWidth="1"/>
    <col min="10994" max="10994" width="2.109375" customWidth="1"/>
    <col min="10995" max="10995" width="7.88671875" customWidth="1"/>
    <col min="10996" max="10996" width="5.6640625" customWidth="1"/>
    <col min="10997" max="10997" width="39.77734375" customWidth="1"/>
    <col min="10998" max="10998" width="34.21875" customWidth="1"/>
    <col min="10999" max="10999" width="6.109375" customWidth="1"/>
    <col min="11000" max="11000" width="8.44140625" customWidth="1"/>
    <col min="11001" max="11001" width="15.44140625" customWidth="1"/>
    <col min="11002" max="11002" width="12.21875" customWidth="1"/>
    <col min="11003" max="11003" width="12.6640625" customWidth="1"/>
    <col min="11004" max="11004" width="12" customWidth="1"/>
    <col min="11005" max="11029" width="11.44140625" customWidth="1"/>
    <col min="11250" max="11250" width="2.109375" customWidth="1"/>
    <col min="11251" max="11251" width="7.88671875" customWidth="1"/>
    <col min="11252" max="11252" width="5.6640625" customWidth="1"/>
    <col min="11253" max="11253" width="39.77734375" customWidth="1"/>
    <col min="11254" max="11254" width="34.21875" customWidth="1"/>
    <col min="11255" max="11255" width="6.109375" customWidth="1"/>
    <col min="11256" max="11256" width="8.44140625" customWidth="1"/>
    <col min="11257" max="11257" width="15.44140625" customWidth="1"/>
    <col min="11258" max="11258" width="12.21875" customWidth="1"/>
    <col min="11259" max="11259" width="12.6640625" customWidth="1"/>
    <col min="11260" max="11260" width="12" customWidth="1"/>
    <col min="11261" max="11285" width="11.44140625" customWidth="1"/>
    <col min="11506" max="11506" width="2.109375" customWidth="1"/>
    <col min="11507" max="11507" width="7.88671875" customWidth="1"/>
    <col min="11508" max="11508" width="5.6640625" customWidth="1"/>
    <col min="11509" max="11509" width="39.77734375" customWidth="1"/>
    <col min="11510" max="11510" width="34.21875" customWidth="1"/>
    <col min="11511" max="11511" width="6.109375" customWidth="1"/>
    <col min="11512" max="11512" width="8.44140625" customWidth="1"/>
    <col min="11513" max="11513" width="15.44140625" customWidth="1"/>
    <col min="11514" max="11514" width="12.21875" customWidth="1"/>
    <col min="11515" max="11515" width="12.6640625" customWidth="1"/>
    <col min="11516" max="11516" width="12" customWidth="1"/>
    <col min="11517" max="11541" width="11.44140625" customWidth="1"/>
    <col min="11762" max="11762" width="2.109375" customWidth="1"/>
    <col min="11763" max="11763" width="7.88671875" customWidth="1"/>
    <col min="11764" max="11764" width="5.6640625" customWidth="1"/>
    <col min="11765" max="11765" width="39.77734375" customWidth="1"/>
    <col min="11766" max="11766" width="34.21875" customWidth="1"/>
    <col min="11767" max="11767" width="6.109375" customWidth="1"/>
    <col min="11768" max="11768" width="8.44140625" customWidth="1"/>
    <col min="11769" max="11769" width="15.44140625" customWidth="1"/>
    <col min="11770" max="11770" width="12.21875" customWidth="1"/>
    <col min="11771" max="11771" width="12.6640625" customWidth="1"/>
    <col min="11772" max="11772" width="12" customWidth="1"/>
    <col min="11773" max="11797" width="11.44140625" customWidth="1"/>
    <col min="12018" max="12018" width="2.109375" customWidth="1"/>
    <col min="12019" max="12019" width="7.88671875" customWidth="1"/>
    <col min="12020" max="12020" width="5.6640625" customWidth="1"/>
    <col min="12021" max="12021" width="39.77734375" customWidth="1"/>
    <col min="12022" max="12022" width="34.21875" customWidth="1"/>
    <col min="12023" max="12023" width="6.109375" customWidth="1"/>
    <col min="12024" max="12024" width="8.44140625" customWidth="1"/>
    <col min="12025" max="12025" width="15.44140625" customWidth="1"/>
    <col min="12026" max="12026" width="12.21875" customWidth="1"/>
    <col min="12027" max="12027" width="12.6640625" customWidth="1"/>
    <col min="12028" max="12028" width="12" customWidth="1"/>
    <col min="12029" max="12053" width="11.44140625" customWidth="1"/>
    <col min="12274" max="12274" width="2.109375" customWidth="1"/>
    <col min="12275" max="12275" width="7.88671875" customWidth="1"/>
    <col min="12276" max="12276" width="5.6640625" customWidth="1"/>
    <col min="12277" max="12277" width="39.77734375" customWidth="1"/>
    <col min="12278" max="12278" width="34.21875" customWidth="1"/>
    <col min="12279" max="12279" width="6.109375" customWidth="1"/>
    <col min="12280" max="12280" width="8.44140625" customWidth="1"/>
    <col min="12281" max="12281" width="15.44140625" customWidth="1"/>
    <col min="12282" max="12282" width="12.21875" customWidth="1"/>
    <col min="12283" max="12283" width="12.6640625" customWidth="1"/>
    <col min="12284" max="12284" width="12" customWidth="1"/>
    <col min="12285" max="12309" width="11.44140625" customWidth="1"/>
    <col min="12530" max="12530" width="2.109375" customWidth="1"/>
    <col min="12531" max="12531" width="7.88671875" customWidth="1"/>
    <col min="12532" max="12532" width="5.6640625" customWidth="1"/>
    <col min="12533" max="12533" width="39.77734375" customWidth="1"/>
    <col min="12534" max="12534" width="34.21875" customWidth="1"/>
    <col min="12535" max="12535" width="6.109375" customWidth="1"/>
    <col min="12536" max="12536" width="8.44140625" customWidth="1"/>
    <col min="12537" max="12537" width="15.44140625" customWidth="1"/>
    <col min="12538" max="12538" width="12.21875" customWidth="1"/>
    <col min="12539" max="12539" width="12.6640625" customWidth="1"/>
    <col min="12540" max="12540" width="12" customWidth="1"/>
    <col min="12541" max="12565" width="11.44140625" customWidth="1"/>
    <col min="12786" max="12786" width="2.109375" customWidth="1"/>
    <col min="12787" max="12787" width="7.88671875" customWidth="1"/>
    <col min="12788" max="12788" width="5.6640625" customWidth="1"/>
    <col min="12789" max="12789" width="39.77734375" customWidth="1"/>
    <col min="12790" max="12790" width="34.21875" customWidth="1"/>
    <col min="12791" max="12791" width="6.109375" customWidth="1"/>
    <col min="12792" max="12792" width="8.44140625" customWidth="1"/>
    <col min="12793" max="12793" width="15.44140625" customWidth="1"/>
    <col min="12794" max="12794" width="12.21875" customWidth="1"/>
    <col min="12795" max="12795" width="12.6640625" customWidth="1"/>
    <col min="12796" max="12796" width="12" customWidth="1"/>
    <col min="12797" max="12821" width="11.44140625" customWidth="1"/>
    <col min="13042" max="13042" width="2.109375" customWidth="1"/>
    <col min="13043" max="13043" width="7.88671875" customWidth="1"/>
    <col min="13044" max="13044" width="5.6640625" customWidth="1"/>
    <col min="13045" max="13045" width="39.77734375" customWidth="1"/>
    <col min="13046" max="13046" width="34.21875" customWidth="1"/>
    <col min="13047" max="13047" width="6.109375" customWidth="1"/>
    <col min="13048" max="13048" width="8.44140625" customWidth="1"/>
    <col min="13049" max="13049" width="15.44140625" customWidth="1"/>
    <col min="13050" max="13050" width="12.21875" customWidth="1"/>
    <col min="13051" max="13051" width="12.6640625" customWidth="1"/>
    <col min="13052" max="13052" width="12" customWidth="1"/>
    <col min="13053" max="13077" width="11.44140625" customWidth="1"/>
    <col min="13298" max="13298" width="2.109375" customWidth="1"/>
    <col min="13299" max="13299" width="7.88671875" customWidth="1"/>
    <col min="13300" max="13300" width="5.6640625" customWidth="1"/>
    <col min="13301" max="13301" width="39.77734375" customWidth="1"/>
    <col min="13302" max="13302" width="34.21875" customWidth="1"/>
    <col min="13303" max="13303" width="6.109375" customWidth="1"/>
    <col min="13304" max="13304" width="8.44140625" customWidth="1"/>
    <col min="13305" max="13305" width="15.44140625" customWidth="1"/>
    <col min="13306" max="13306" width="12.21875" customWidth="1"/>
    <col min="13307" max="13307" width="12.6640625" customWidth="1"/>
    <col min="13308" max="13308" width="12" customWidth="1"/>
    <col min="13309" max="13333" width="11.44140625" customWidth="1"/>
    <col min="13554" max="13554" width="2.109375" customWidth="1"/>
    <col min="13555" max="13555" width="7.88671875" customWidth="1"/>
    <col min="13556" max="13556" width="5.6640625" customWidth="1"/>
    <col min="13557" max="13557" width="39.77734375" customWidth="1"/>
    <col min="13558" max="13558" width="34.21875" customWidth="1"/>
    <col min="13559" max="13559" width="6.109375" customWidth="1"/>
    <col min="13560" max="13560" width="8.44140625" customWidth="1"/>
    <col min="13561" max="13561" width="15.44140625" customWidth="1"/>
    <col min="13562" max="13562" width="12.21875" customWidth="1"/>
    <col min="13563" max="13563" width="12.6640625" customWidth="1"/>
    <col min="13564" max="13564" width="12" customWidth="1"/>
    <col min="13565" max="13589" width="11.44140625" customWidth="1"/>
    <col min="13810" max="13810" width="2.109375" customWidth="1"/>
    <col min="13811" max="13811" width="7.88671875" customWidth="1"/>
    <col min="13812" max="13812" width="5.6640625" customWidth="1"/>
    <col min="13813" max="13813" width="39.77734375" customWidth="1"/>
    <col min="13814" max="13814" width="34.21875" customWidth="1"/>
    <col min="13815" max="13815" width="6.109375" customWidth="1"/>
    <col min="13816" max="13816" width="8.44140625" customWidth="1"/>
    <col min="13817" max="13817" width="15.44140625" customWidth="1"/>
    <col min="13818" max="13818" width="12.21875" customWidth="1"/>
    <col min="13819" max="13819" width="12.6640625" customWidth="1"/>
    <col min="13820" max="13820" width="12" customWidth="1"/>
    <col min="13821" max="13845" width="11.44140625" customWidth="1"/>
    <col min="14066" max="14066" width="2.109375" customWidth="1"/>
    <col min="14067" max="14067" width="7.88671875" customWidth="1"/>
    <col min="14068" max="14068" width="5.6640625" customWidth="1"/>
    <col min="14069" max="14069" width="39.77734375" customWidth="1"/>
    <col min="14070" max="14070" width="34.21875" customWidth="1"/>
    <col min="14071" max="14071" width="6.109375" customWidth="1"/>
    <col min="14072" max="14072" width="8.44140625" customWidth="1"/>
    <col min="14073" max="14073" width="15.44140625" customWidth="1"/>
    <col min="14074" max="14074" width="12.21875" customWidth="1"/>
    <col min="14075" max="14075" width="12.6640625" customWidth="1"/>
    <col min="14076" max="14076" width="12" customWidth="1"/>
    <col min="14077" max="14101" width="11.44140625" customWidth="1"/>
    <col min="14322" max="14322" width="2.109375" customWidth="1"/>
    <col min="14323" max="14323" width="7.88671875" customWidth="1"/>
    <col min="14324" max="14324" width="5.6640625" customWidth="1"/>
    <col min="14325" max="14325" width="39.77734375" customWidth="1"/>
    <col min="14326" max="14326" width="34.21875" customWidth="1"/>
    <col min="14327" max="14327" width="6.109375" customWidth="1"/>
    <col min="14328" max="14328" width="8.44140625" customWidth="1"/>
    <col min="14329" max="14329" width="15.44140625" customWidth="1"/>
    <col min="14330" max="14330" width="12.21875" customWidth="1"/>
    <col min="14331" max="14331" width="12.6640625" customWidth="1"/>
    <col min="14332" max="14332" width="12" customWidth="1"/>
    <col min="14333" max="14357" width="11.44140625" customWidth="1"/>
    <col min="14578" max="14578" width="2.109375" customWidth="1"/>
    <col min="14579" max="14579" width="7.88671875" customWidth="1"/>
    <col min="14580" max="14580" width="5.6640625" customWidth="1"/>
    <col min="14581" max="14581" width="39.77734375" customWidth="1"/>
    <col min="14582" max="14582" width="34.21875" customWidth="1"/>
    <col min="14583" max="14583" width="6.109375" customWidth="1"/>
    <col min="14584" max="14584" width="8.44140625" customWidth="1"/>
    <col min="14585" max="14585" width="15.44140625" customWidth="1"/>
    <col min="14586" max="14586" width="12.21875" customWidth="1"/>
    <col min="14587" max="14587" width="12.6640625" customWidth="1"/>
    <col min="14588" max="14588" width="12" customWidth="1"/>
    <col min="14589" max="14613" width="11.44140625" customWidth="1"/>
    <col min="14834" max="14834" width="2.109375" customWidth="1"/>
    <col min="14835" max="14835" width="7.88671875" customWidth="1"/>
    <col min="14836" max="14836" width="5.6640625" customWidth="1"/>
    <col min="14837" max="14837" width="39.77734375" customWidth="1"/>
    <col min="14838" max="14838" width="34.21875" customWidth="1"/>
    <col min="14839" max="14839" width="6.109375" customWidth="1"/>
    <col min="14840" max="14840" width="8.44140625" customWidth="1"/>
    <col min="14841" max="14841" width="15.44140625" customWidth="1"/>
    <col min="14842" max="14842" width="12.21875" customWidth="1"/>
    <col min="14843" max="14843" width="12.6640625" customWidth="1"/>
    <col min="14844" max="14844" width="12" customWidth="1"/>
    <col min="14845" max="14869" width="11.44140625" customWidth="1"/>
    <col min="15090" max="15090" width="2.109375" customWidth="1"/>
    <col min="15091" max="15091" width="7.88671875" customWidth="1"/>
    <col min="15092" max="15092" width="5.6640625" customWidth="1"/>
    <col min="15093" max="15093" width="39.77734375" customWidth="1"/>
    <col min="15094" max="15094" width="34.21875" customWidth="1"/>
    <col min="15095" max="15095" width="6.109375" customWidth="1"/>
    <col min="15096" max="15096" width="8.44140625" customWidth="1"/>
    <col min="15097" max="15097" width="15.44140625" customWidth="1"/>
    <col min="15098" max="15098" width="12.21875" customWidth="1"/>
    <col min="15099" max="15099" width="12.6640625" customWidth="1"/>
    <col min="15100" max="15100" width="12" customWidth="1"/>
    <col min="15101" max="15125" width="11.44140625" customWidth="1"/>
    <col min="15346" max="15346" width="2.109375" customWidth="1"/>
    <col min="15347" max="15347" width="7.88671875" customWidth="1"/>
    <col min="15348" max="15348" width="5.6640625" customWidth="1"/>
    <col min="15349" max="15349" width="39.77734375" customWidth="1"/>
    <col min="15350" max="15350" width="34.21875" customWidth="1"/>
    <col min="15351" max="15351" width="6.109375" customWidth="1"/>
    <col min="15352" max="15352" width="8.44140625" customWidth="1"/>
    <col min="15353" max="15353" width="15.44140625" customWidth="1"/>
    <col min="15354" max="15354" width="12.21875" customWidth="1"/>
    <col min="15355" max="15355" width="12.6640625" customWidth="1"/>
    <col min="15356" max="15356" width="12" customWidth="1"/>
    <col min="15357" max="15381" width="11.44140625" customWidth="1"/>
    <col min="15602" max="15602" width="2.109375" customWidth="1"/>
    <col min="15603" max="15603" width="7.88671875" customWidth="1"/>
    <col min="15604" max="15604" width="5.6640625" customWidth="1"/>
    <col min="15605" max="15605" width="39.77734375" customWidth="1"/>
    <col min="15606" max="15606" width="34.21875" customWidth="1"/>
    <col min="15607" max="15607" width="6.109375" customWidth="1"/>
    <col min="15608" max="15608" width="8.44140625" customWidth="1"/>
    <col min="15609" max="15609" width="15.44140625" customWidth="1"/>
    <col min="15610" max="15610" width="12.21875" customWidth="1"/>
    <col min="15611" max="15611" width="12.6640625" customWidth="1"/>
    <col min="15612" max="15612" width="12" customWidth="1"/>
    <col min="15613" max="15637" width="11.44140625" customWidth="1"/>
    <col min="15858" max="15858" width="2.109375" customWidth="1"/>
    <col min="15859" max="15859" width="7.88671875" customWidth="1"/>
    <col min="15860" max="15860" width="5.6640625" customWidth="1"/>
    <col min="15861" max="15861" width="39.77734375" customWidth="1"/>
    <col min="15862" max="15862" width="34.21875" customWidth="1"/>
    <col min="15863" max="15863" width="6.109375" customWidth="1"/>
    <col min="15864" max="15864" width="8.44140625" customWidth="1"/>
    <col min="15865" max="15865" width="15.44140625" customWidth="1"/>
    <col min="15866" max="15866" width="12.21875" customWidth="1"/>
    <col min="15867" max="15867" width="12.6640625" customWidth="1"/>
    <col min="15868" max="15868" width="12" customWidth="1"/>
    <col min="15869" max="15893" width="11.44140625" customWidth="1"/>
    <col min="16114" max="16114" width="2.109375" customWidth="1"/>
    <col min="16115" max="16115" width="7.88671875" customWidth="1"/>
    <col min="16116" max="16116" width="5.6640625" customWidth="1"/>
    <col min="16117" max="16117" width="39.77734375" customWidth="1"/>
    <col min="16118" max="16118" width="34.21875" customWidth="1"/>
    <col min="16119" max="16119" width="6.109375" customWidth="1"/>
    <col min="16120" max="16120" width="8.44140625" customWidth="1"/>
    <col min="16121" max="16121" width="15.44140625" customWidth="1"/>
    <col min="16122" max="16122" width="12.21875" customWidth="1"/>
    <col min="16123" max="16123" width="12.6640625" customWidth="1"/>
    <col min="16124" max="16124" width="12" customWidth="1"/>
    <col min="16125" max="16149" width="11.44140625" customWidth="1"/>
  </cols>
  <sheetData>
    <row r="1" spans="1:36" ht="18.75" customHeight="1" thickBot="1" x14ac:dyDescent="0.25">
      <c r="A1" s="186"/>
      <c r="B1" s="178"/>
      <c r="C1" s="179" t="s">
        <v>621</v>
      </c>
      <c r="D1" s="207"/>
      <c r="E1" s="274"/>
      <c r="F1" s="182"/>
      <c r="G1" s="182"/>
      <c r="H1" s="182"/>
      <c r="I1" s="182"/>
      <c r="J1" s="183"/>
      <c r="K1" s="183"/>
      <c r="L1" s="275"/>
      <c r="M1" s="183"/>
      <c r="N1" s="183"/>
      <c r="O1" s="183"/>
      <c r="P1" s="184"/>
      <c r="Q1" s="184"/>
      <c r="R1" s="184"/>
      <c r="S1" s="184"/>
      <c r="T1" s="184"/>
      <c r="U1" s="184"/>
      <c r="V1" s="184"/>
      <c r="W1" s="184"/>
      <c r="X1" s="184"/>
      <c r="Y1" s="184"/>
      <c r="Z1" s="184"/>
      <c r="AA1" s="184"/>
      <c r="AB1" s="184"/>
      <c r="AC1" s="184"/>
      <c r="AD1" s="184"/>
      <c r="AE1" s="184"/>
      <c r="AF1" s="184"/>
      <c r="AG1" s="184"/>
      <c r="AH1" s="186"/>
      <c r="AI1" s="184"/>
      <c r="AJ1" s="184"/>
    </row>
    <row r="2" spans="1:36" ht="32.25" thickBot="1" x14ac:dyDescent="0.25">
      <c r="A2" s="188"/>
      <c r="B2" s="188"/>
      <c r="C2" s="276" t="s">
        <v>589</v>
      </c>
      <c r="D2" s="189" t="s">
        <v>139</v>
      </c>
      <c r="E2" s="277" t="s">
        <v>113</v>
      </c>
      <c r="F2" s="189" t="s">
        <v>140</v>
      </c>
      <c r="G2" s="189" t="s">
        <v>185</v>
      </c>
      <c r="H2" s="211" t="str">
        <f>'TITLE PAGE'!D14</f>
        <v>2016-17</v>
      </c>
      <c r="I2" s="278" t="str">
        <f>'WRZ summary'!E3</f>
        <v>For info 2017-18</v>
      </c>
      <c r="J2" s="278" t="str">
        <f>'WRZ summary'!F3</f>
        <v>For info 2018-19</v>
      </c>
      <c r="K2" s="278" t="str">
        <f>'WRZ summary'!G3</f>
        <v>For info 2019-20</v>
      </c>
      <c r="L2" s="212" t="str">
        <f>'WRZ summary'!H3</f>
        <v>2020-21</v>
      </c>
      <c r="M2" s="212" t="str">
        <f>'WRZ summary'!I3</f>
        <v>2021-22</v>
      </c>
      <c r="N2" s="212" t="str">
        <f>'WRZ summary'!J3</f>
        <v>2022-23</v>
      </c>
      <c r="O2" s="212" t="str">
        <f>'WRZ summary'!K3</f>
        <v>2023-24</v>
      </c>
      <c r="P2" s="212" t="str">
        <f>'WRZ summary'!L3</f>
        <v>2024-25</v>
      </c>
      <c r="Q2" s="212" t="str">
        <f>'WRZ summary'!M3</f>
        <v>2025-26</v>
      </c>
      <c r="R2" s="212" t="str">
        <f>'WRZ summary'!N3</f>
        <v>2026-27</v>
      </c>
      <c r="S2" s="212" t="str">
        <f>'WRZ summary'!O3</f>
        <v>2027-28</v>
      </c>
      <c r="T2" s="212" t="str">
        <f>'WRZ summary'!P3</f>
        <v>2028-29</v>
      </c>
      <c r="U2" s="212" t="str">
        <f>'WRZ summary'!Q3</f>
        <v>2029-30</v>
      </c>
      <c r="V2" s="212" t="str">
        <f>'WRZ summary'!R3</f>
        <v>2030-31</v>
      </c>
      <c r="W2" s="212" t="str">
        <f>'WRZ summary'!S3</f>
        <v>2031-32</v>
      </c>
      <c r="X2" s="212" t="str">
        <f>'WRZ summary'!T3</f>
        <v>2032-33</v>
      </c>
      <c r="Y2" s="212" t="str">
        <f>'WRZ summary'!U3</f>
        <v>2033-34</v>
      </c>
      <c r="Z2" s="212" t="str">
        <f>'WRZ summary'!V3</f>
        <v>2034-35</v>
      </c>
      <c r="AA2" s="212" t="str">
        <f>'WRZ summary'!W3</f>
        <v>2035-36</v>
      </c>
      <c r="AB2" s="212" t="str">
        <f>'WRZ summary'!X3</f>
        <v>2036-37</v>
      </c>
      <c r="AC2" s="212" t="str">
        <f>'WRZ summary'!Y3</f>
        <v>2037-38</v>
      </c>
      <c r="AD2" s="212" t="str">
        <f>'WRZ summary'!Z3</f>
        <v>2038-39</v>
      </c>
      <c r="AE2" s="212" t="str">
        <f>'WRZ summary'!AA3</f>
        <v>2039-40</v>
      </c>
      <c r="AF2" s="212" t="str">
        <f>'WRZ summary'!AB3</f>
        <v>2040-41</v>
      </c>
      <c r="AG2" s="212" t="str">
        <f>'WRZ summary'!AC3</f>
        <v>2041-42</v>
      </c>
      <c r="AH2" s="212" t="str">
        <f>'WRZ summary'!AD3</f>
        <v>2042-43</v>
      </c>
      <c r="AI2" s="212" t="str">
        <f>'WRZ summary'!AE3</f>
        <v>2043-44</v>
      </c>
      <c r="AJ2" s="213" t="str">
        <f>'WRZ summary'!AF3</f>
        <v>2044-45</v>
      </c>
    </row>
    <row r="3" spans="1:36" ht="15.75" customHeight="1" x14ac:dyDescent="0.2">
      <c r="A3" s="177"/>
      <c r="B3" s="953" t="s">
        <v>144</v>
      </c>
      <c r="C3" s="821" t="s">
        <v>622</v>
      </c>
      <c r="D3" s="870" t="s">
        <v>623</v>
      </c>
      <c r="E3" s="823" t="s">
        <v>142</v>
      </c>
      <c r="F3" s="824" t="s">
        <v>75</v>
      </c>
      <c r="G3" s="824">
        <v>2</v>
      </c>
      <c r="H3" s="689">
        <f>'2. BL Supply'!H3</f>
        <v>31.452000427246094</v>
      </c>
      <c r="I3" s="323">
        <f>'2. BL Supply'!I3</f>
        <v>31.452000427246094</v>
      </c>
      <c r="J3" s="323">
        <f>'2. BL Supply'!J3</f>
        <v>31.452000427246094</v>
      </c>
      <c r="K3" s="323">
        <f>'2. BL Supply'!K3</f>
        <v>31.452000427246094</v>
      </c>
      <c r="L3" s="825">
        <f>'2. BL Supply'!L3</f>
        <v>31.452000427246094</v>
      </c>
      <c r="M3" s="825">
        <f>'2. BL Supply'!M3</f>
        <v>31.452000427246094</v>
      </c>
      <c r="N3" s="825">
        <f>'2. BL Supply'!N3</f>
        <v>31.452000427246094</v>
      </c>
      <c r="O3" s="825">
        <f>'2. BL Supply'!O3</f>
        <v>31.452000427246094</v>
      </c>
      <c r="P3" s="825">
        <f>'2. BL Supply'!P3</f>
        <v>31.452000427246094</v>
      </c>
      <c r="Q3" s="825">
        <f>'2. BL Supply'!Q3</f>
        <v>31.452000427246094</v>
      </c>
      <c r="R3" s="825">
        <f>'2. BL Supply'!R3</f>
        <v>31.452000427246094</v>
      </c>
      <c r="S3" s="825">
        <f>'2. BL Supply'!S3</f>
        <v>31.452000427246094</v>
      </c>
      <c r="T3" s="825">
        <f>'2. BL Supply'!T3</f>
        <v>31.452000427246094</v>
      </c>
      <c r="U3" s="825">
        <f>'2. BL Supply'!U3</f>
        <v>31.452000427246094</v>
      </c>
      <c r="V3" s="825">
        <f>'2. BL Supply'!V3</f>
        <v>31.452000427246094</v>
      </c>
      <c r="W3" s="825">
        <f>'2. BL Supply'!W3</f>
        <v>31.452000427246094</v>
      </c>
      <c r="X3" s="825">
        <f>'2. BL Supply'!X3</f>
        <v>31.452000427246094</v>
      </c>
      <c r="Y3" s="825">
        <f>'2. BL Supply'!Y3</f>
        <v>31.452000427246094</v>
      </c>
      <c r="Z3" s="825">
        <f>'2. BL Supply'!Z3</f>
        <v>31.452000427246094</v>
      </c>
      <c r="AA3" s="825">
        <f>'2. BL Supply'!AA3</f>
        <v>31.452000427246094</v>
      </c>
      <c r="AB3" s="825">
        <f>'2. BL Supply'!AB3</f>
        <v>31.452000427246094</v>
      </c>
      <c r="AC3" s="825">
        <f>'2. BL Supply'!AC3</f>
        <v>31.452000427246094</v>
      </c>
      <c r="AD3" s="825">
        <f>'2. BL Supply'!AD3</f>
        <v>31.452000427246094</v>
      </c>
      <c r="AE3" s="825">
        <f>'2. BL Supply'!AE3</f>
        <v>31.452000427246094</v>
      </c>
      <c r="AF3" s="825">
        <f>'2. BL Supply'!AF3</f>
        <v>31.452000427246094</v>
      </c>
      <c r="AG3" s="825">
        <f>'2. BL Supply'!AG3</f>
        <v>31.452000427246094</v>
      </c>
      <c r="AH3" s="825">
        <f>'2. BL Supply'!AH3</f>
        <v>31.452000427246094</v>
      </c>
      <c r="AI3" s="825">
        <f>'2. BL Supply'!AI3</f>
        <v>31.452000427246094</v>
      </c>
      <c r="AJ3" s="826">
        <f>'2. BL Supply'!AJ3</f>
        <v>31.452000427246094</v>
      </c>
    </row>
    <row r="4" spans="1:36" x14ac:dyDescent="0.2">
      <c r="A4" s="177"/>
      <c r="B4" s="954"/>
      <c r="C4" s="668" t="s">
        <v>624</v>
      </c>
      <c r="D4" s="669" t="s">
        <v>625</v>
      </c>
      <c r="E4" s="812" t="s">
        <v>626</v>
      </c>
      <c r="F4" s="670" t="s">
        <v>75</v>
      </c>
      <c r="G4" s="670">
        <v>2</v>
      </c>
      <c r="H4" s="663">
        <f>'2. BL Supply'!H4+'6. Preferred (Scenario Yr)'!H8</f>
        <v>0</v>
      </c>
      <c r="I4" s="322">
        <f>'2. BL Supply'!I4+'6. Preferred (Scenario Yr)'!I8</f>
        <v>0</v>
      </c>
      <c r="J4" s="322">
        <f>'2. BL Supply'!J4+'6. Preferred (Scenario Yr)'!J8</f>
        <v>0</v>
      </c>
      <c r="K4" s="322">
        <f>'2. BL Supply'!K4+'6. Preferred (Scenario Yr)'!K8</f>
        <v>0</v>
      </c>
      <c r="L4" s="453">
        <f>'2. BL Supply'!L4+'6. Preferred (Scenario Yr)'!L8</f>
        <v>0</v>
      </c>
      <c r="M4" s="453">
        <f>'2. BL Supply'!M4+'6. Preferred (Scenario Yr)'!M8</f>
        <v>0</v>
      </c>
      <c r="N4" s="453">
        <f>'2. BL Supply'!N4+'6. Preferred (Scenario Yr)'!N8</f>
        <v>0</v>
      </c>
      <c r="O4" s="453">
        <f>'2. BL Supply'!O4+'6. Preferred (Scenario Yr)'!O8</f>
        <v>0</v>
      </c>
      <c r="P4" s="453">
        <f>'2. BL Supply'!P4+'6. Preferred (Scenario Yr)'!P8</f>
        <v>0</v>
      </c>
      <c r="Q4" s="453">
        <f>'2. BL Supply'!Q4+'6. Preferred (Scenario Yr)'!Q8</f>
        <v>0</v>
      </c>
      <c r="R4" s="453">
        <f>'2. BL Supply'!R4+'6. Preferred (Scenario Yr)'!R8</f>
        <v>0</v>
      </c>
      <c r="S4" s="453">
        <f>'2. BL Supply'!S4+'6. Preferred (Scenario Yr)'!S8</f>
        <v>0</v>
      </c>
      <c r="T4" s="453">
        <f>'2. BL Supply'!T4+'6. Preferred (Scenario Yr)'!T8</f>
        <v>0</v>
      </c>
      <c r="U4" s="453">
        <f>'2. BL Supply'!U4+'6. Preferred (Scenario Yr)'!U8</f>
        <v>0</v>
      </c>
      <c r="V4" s="453">
        <f>'2. BL Supply'!V4+'6. Preferred (Scenario Yr)'!V8</f>
        <v>0</v>
      </c>
      <c r="W4" s="453">
        <f>'2. BL Supply'!W4+'6. Preferred (Scenario Yr)'!W8</f>
        <v>0</v>
      </c>
      <c r="X4" s="453">
        <f>'2. BL Supply'!X4+'6. Preferred (Scenario Yr)'!X8</f>
        <v>0</v>
      </c>
      <c r="Y4" s="453">
        <f>'2. BL Supply'!Y4+'6. Preferred (Scenario Yr)'!Y8</f>
        <v>0</v>
      </c>
      <c r="Z4" s="453">
        <f>'2. BL Supply'!Z4+'6. Preferred (Scenario Yr)'!Z8</f>
        <v>0</v>
      </c>
      <c r="AA4" s="453">
        <f>'2. BL Supply'!AA4+'6. Preferred (Scenario Yr)'!AA8</f>
        <v>0</v>
      </c>
      <c r="AB4" s="453">
        <f>'2. BL Supply'!AB4+'6. Preferred (Scenario Yr)'!AB8</f>
        <v>0</v>
      </c>
      <c r="AC4" s="453">
        <f>'2. BL Supply'!AC4+'6. Preferred (Scenario Yr)'!AC8</f>
        <v>0</v>
      </c>
      <c r="AD4" s="453">
        <f>'2. BL Supply'!AD4+'6. Preferred (Scenario Yr)'!AD8</f>
        <v>0</v>
      </c>
      <c r="AE4" s="453">
        <f>'2. BL Supply'!AE4+'6. Preferred (Scenario Yr)'!AE8</f>
        <v>0</v>
      </c>
      <c r="AF4" s="453">
        <f>'2. BL Supply'!AF4+'6. Preferred (Scenario Yr)'!AF8</f>
        <v>0</v>
      </c>
      <c r="AG4" s="453">
        <f>'2. BL Supply'!AG4+'6. Preferred (Scenario Yr)'!AG8</f>
        <v>0</v>
      </c>
      <c r="AH4" s="453">
        <f>'2. BL Supply'!AH4+'6. Preferred (Scenario Yr)'!AH8</f>
        <v>0</v>
      </c>
      <c r="AI4" s="453">
        <f>'2. BL Supply'!AI4+'6. Preferred (Scenario Yr)'!AI8</f>
        <v>0</v>
      </c>
      <c r="AJ4" s="671">
        <f>'2. BL Supply'!AJ4+'6. Preferred (Scenario Yr)'!AJ8</f>
        <v>0</v>
      </c>
    </row>
    <row r="5" spans="1:36" x14ac:dyDescent="0.2">
      <c r="A5" s="279"/>
      <c r="B5" s="954"/>
      <c r="C5" s="768" t="s">
        <v>123</v>
      </c>
      <c r="D5" s="871" t="s">
        <v>123</v>
      </c>
      <c r="E5" s="872" t="s">
        <v>123</v>
      </c>
      <c r="F5" s="662" t="s">
        <v>123</v>
      </c>
      <c r="G5" s="662">
        <v>2</v>
      </c>
      <c r="H5" s="663" t="s">
        <v>123</v>
      </c>
      <c r="I5" s="322" t="s">
        <v>123</v>
      </c>
      <c r="J5" s="322" t="s">
        <v>123</v>
      </c>
      <c r="K5" s="322" t="s">
        <v>123</v>
      </c>
      <c r="L5" s="386" t="s">
        <v>123</v>
      </c>
      <c r="M5" s="386" t="s">
        <v>123</v>
      </c>
      <c r="N5" s="386" t="s">
        <v>123</v>
      </c>
      <c r="O5" s="386" t="s">
        <v>123</v>
      </c>
      <c r="P5" s="386" t="s">
        <v>123</v>
      </c>
      <c r="Q5" s="386" t="s">
        <v>123</v>
      </c>
      <c r="R5" s="386" t="s">
        <v>123</v>
      </c>
      <c r="S5" s="386" t="s">
        <v>123</v>
      </c>
      <c r="T5" s="386" t="s">
        <v>123</v>
      </c>
      <c r="U5" s="386" t="s">
        <v>123</v>
      </c>
      <c r="V5" s="386" t="s">
        <v>123</v>
      </c>
      <c r="W5" s="386" t="s">
        <v>123</v>
      </c>
      <c r="X5" s="386" t="s">
        <v>123</v>
      </c>
      <c r="Y5" s="386" t="s">
        <v>123</v>
      </c>
      <c r="Z5" s="386" t="s">
        <v>123</v>
      </c>
      <c r="AA5" s="386" t="s">
        <v>123</v>
      </c>
      <c r="AB5" s="386" t="s">
        <v>123</v>
      </c>
      <c r="AC5" s="386" t="s">
        <v>123</v>
      </c>
      <c r="AD5" s="386" t="s">
        <v>123</v>
      </c>
      <c r="AE5" s="386" t="s">
        <v>123</v>
      </c>
      <c r="AF5" s="386" t="s">
        <v>123</v>
      </c>
      <c r="AG5" s="386" t="s">
        <v>123</v>
      </c>
      <c r="AH5" s="386" t="s">
        <v>123</v>
      </c>
      <c r="AI5" s="386" t="s">
        <v>123</v>
      </c>
      <c r="AJ5" s="457" t="s">
        <v>123</v>
      </c>
    </row>
    <row r="6" spans="1:36" x14ac:dyDescent="0.2">
      <c r="A6" s="279"/>
      <c r="B6" s="954"/>
      <c r="C6" s="768" t="s">
        <v>123</v>
      </c>
      <c r="D6" s="871" t="s">
        <v>123</v>
      </c>
      <c r="E6" s="872" t="s">
        <v>123</v>
      </c>
      <c r="F6" s="662" t="s">
        <v>123</v>
      </c>
      <c r="G6" s="662">
        <v>2</v>
      </c>
      <c r="H6" s="663" t="s">
        <v>123</v>
      </c>
      <c r="I6" s="322" t="s">
        <v>123</v>
      </c>
      <c r="J6" s="322" t="s">
        <v>123</v>
      </c>
      <c r="K6" s="322" t="s">
        <v>123</v>
      </c>
      <c r="L6" s="386" t="s">
        <v>123</v>
      </c>
      <c r="M6" s="386" t="s">
        <v>123</v>
      </c>
      <c r="N6" s="386" t="s">
        <v>123</v>
      </c>
      <c r="O6" s="386" t="s">
        <v>123</v>
      </c>
      <c r="P6" s="386" t="s">
        <v>123</v>
      </c>
      <c r="Q6" s="386" t="s">
        <v>123</v>
      </c>
      <c r="R6" s="386" t="s">
        <v>123</v>
      </c>
      <c r="S6" s="386" t="s">
        <v>123</v>
      </c>
      <c r="T6" s="386" t="s">
        <v>123</v>
      </c>
      <c r="U6" s="386" t="s">
        <v>123</v>
      </c>
      <c r="V6" s="386" t="s">
        <v>123</v>
      </c>
      <c r="W6" s="386" t="s">
        <v>123</v>
      </c>
      <c r="X6" s="386" t="s">
        <v>123</v>
      </c>
      <c r="Y6" s="386" t="s">
        <v>123</v>
      </c>
      <c r="Z6" s="386" t="s">
        <v>123</v>
      </c>
      <c r="AA6" s="386" t="s">
        <v>123</v>
      </c>
      <c r="AB6" s="386" t="s">
        <v>123</v>
      </c>
      <c r="AC6" s="386" t="s">
        <v>123</v>
      </c>
      <c r="AD6" s="386" t="s">
        <v>123</v>
      </c>
      <c r="AE6" s="386" t="s">
        <v>123</v>
      </c>
      <c r="AF6" s="386" t="s">
        <v>123</v>
      </c>
      <c r="AG6" s="386" t="s">
        <v>123</v>
      </c>
      <c r="AH6" s="386" t="s">
        <v>123</v>
      </c>
      <c r="AI6" s="386" t="s">
        <v>123</v>
      </c>
      <c r="AJ6" s="457" t="s">
        <v>123</v>
      </c>
    </row>
    <row r="7" spans="1:36" x14ac:dyDescent="0.2">
      <c r="A7" s="279"/>
      <c r="B7" s="954"/>
      <c r="C7" s="768" t="s">
        <v>123</v>
      </c>
      <c r="D7" s="871" t="s">
        <v>123</v>
      </c>
      <c r="E7" s="872" t="s">
        <v>123</v>
      </c>
      <c r="F7" s="662" t="s">
        <v>123</v>
      </c>
      <c r="G7" s="662">
        <v>2</v>
      </c>
      <c r="H7" s="663" t="s">
        <v>123</v>
      </c>
      <c r="I7" s="322" t="s">
        <v>123</v>
      </c>
      <c r="J7" s="322" t="s">
        <v>123</v>
      </c>
      <c r="K7" s="322" t="s">
        <v>123</v>
      </c>
      <c r="L7" s="386" t="s">
        <v>123</v>
      </c>
      <c r="M7" s="386" t="s">
        <v>123</v>
      </c>
      <c r="N7" s="386" t="s">
        <v>123</v>
      </c>
      <c r="O7" s="386" t="s">
        <v>123</v>
      </c>
      <c r="P7" s="386" t="s">
        <v>123</v>
      </c>
      <c r="Q7" s="386" t="s">
        <v>123</v>
      </c>
      <c r="R7" s="386" t="s">
        <v>123</v>
      </c>
      <c r="S7" s="386" t="s">
        <v>123</v>
      </c>
      <c r="T7" s="386" t="s">
        <v>123</v>
      </c>
      <c r="U7" s="386" t="s">
        <v>123</v>
      </c>
      <c r="V7" s="386" t="s">
        <v>123</v>
      </c>
      <c r="W7" s="386" t="s">
        <v>123</v>
      </c>
      <c r="X7" s="386" t="s">
        <v>123</v>
      </c>
      <c r="Y7" s="386" t="s">
        <v>123</v>
      </c>
      <c r="Z7" s="386" t="s">
        <v>123</v>
      </c>
      <c r="AA7" s="386" t="s">
        <v>123</v>
      </c>
      <c r="AB7" s="386" t="s">
        <v>123</v>
      </c>
      <c r="AC7" s="386" t="s">
        <v>123</v>
      </c>
      <c r="AD7" s="386" t="s">
        <v>123</v>
      </c>
      <c r="AE7" s="386" t="s">
        <v>123</v>
      </c>
      <c r="AF7" s="386" t="s">
        <v>123</v>
      </c>
      <c r="AG7" s="386" t="s">
        <v>123</v>
      </c>
      <c r="AH7" s="386" t="s">
        <v>123</v>
      </c>
      <c r="AI7" s="386" t="s">
        <v>123</v>
      </c>
      <c r="AJ7" s="457" t="s">
        <v>123</v>
      </c>
    </row>
    <row r="8" spans="1:36" x14ac:dyDescent="0.2">
      <c r="A8" s="177"/>
      <c r="B8" s="954"/>
      <c r="C8" s="668" t="s">
        <v>627</v>
      </c>
      <c r="D8" s="669" t="s">
        <v>628</v>
      </c>
      <c r="E8" s="812" t="s">
        <v>629</v>
      </c>
      <c r="F8" s="670" t="s">
        <v>75</v>
      </c>
      <c r="G8" s="670">
        <v>2</v>
      </c>
      <c r="H8" s="663">
        <f>'2. BL Supply'!H7+'6. Preferred (Scenario Yr)'!H11</f>
        <v>0</v>
      </c>
      <c r="I8" s="322">
        <f>'2. BL Supply'!I7+'6. Preferred (Scenario Yr)'!I11</f>
        <v>0</v>
      </c>
      <c r="J8" s="322">
        <f>'2. BL Supply'!J7+'6. Preferred (Scenario Yr)'!J11</f>
        <v>0</v>
      </c>
      <c r="K8" s="322">
        <f>'2. BL Supply'!K7+'6. Preferred (Scenario Yr)'!K11</f>
        <v>0</v>
      </c>
      <c r="L8" s="453">
        <f>'2. BL Supply'!L7+'6. Preferred (Scenario Yr)'!L11</f>
        <v>0</v>
      </c>
      <c r="M8" s="453">
        <f>'2. BL Supply'!M7+'6. Preferred (Scenario Yr)'!M11</f>
        <v>0</v>
      </c>
      <c r="N8" s="453">
        <f>'2. BL Supply'!N7+'6. Preferred (Scenario Yr)'!N11</f>
        <v>0</v>
      </c>
      <c r="O8" s="453">
        <f>'2. BL Supply'!O7+'6. Preferred (Scenario Yr)'!O11</f>
        <v>0</v>
      </c>
      <c r="P8" s="453">
        <f>'2. BL Supply'!P7+'6. Preferred (Scenario Yr)'!P11</f>
        <v>0</v>
      </c>
      <c r="Q8" s="453">
        <f>'2. BL Supply'!Q7+'6. Preferred (Scenario Yr)'!Q11</f>
        <v>0</v>
      </c>
      <c r="R8" s="453">
        <f>'2. BL Supply'!R7+'6. Preferred (Scenario Yr)'!R11</f>
        <v>0</v>
      </c>
      <c r="S8" s="453">
        <f>'2. BL Supply'!S7+'6. Preferred (Scenario Yr)'!S11</f>
        <v>0</v>
      </c>
      <c r="T8" s="453">
        <f>'2. BL Supply'!T7+'6. Preferred (Scenario Yr)'!T11</f>
        <v>0</v>
      </c>
      <c r="U8" s="453">
        <f>'2. BL Supply'!U7+'6. Preferred (Scenario Yr)'!U11</f>
        <v>0</v>
      </c>
      <c r="V8" s="453">
        <f>'2. BL Supply'!V7+'6. Preferred (Scenario Yr)'!V11</f>
        <v>0</v>
      </c>
      <c r="W8" s="453">
        <f>'2. BL Supply'!W7+'6. Preferred (Scenario Yr)'!W11</f>
        <v>0</v>
      </c>
      <c r="X8" s="453">
        <f>'2. BL Supply'!X7+'6. Preferred (Scenario Yr)'!X11</f>
        <v>0</v>
      </c>
      <c r="Y8" s="453">
        <f>'2. BL Supply'!Y7+'6. Preferred (Scenario Yr)'!Y11</f>
        <v>0</v>
      </c>
      <c r="Z8" s="453">
        <f>'2. BL Supply'!Z7+'6. Preferred (Scenario Yr)'!Z11</f>
        <v>0</v>
      </c>
      <c r="AA8" s="453">
        <f>'2. BL Supply'!AA7+'6. Preferred (Scenario Yr)'!AA11</f>
        <v>0</v>
      </c>
      <c r="AB8" s="453">
        <f>'2. BL Supply'!AB7+'6. Preferred (Scenario Yr)'!AB11</f>
        <v>0</v>
      </c>
      <c r="AC8" s="453">
        <f>'2. BL Supply'!AC7+'6. Preferred (Scenario Yr)'!AC11</f>
        <v>0</v>
      </c>
      <c r="AD8" s="453">
        <f>'2. BL Supply'!AD7+'6. Preferred (Scenario Yr)'!AD11</f>
        <v>0</v>
      </c>
      <c r="AE8" s="453">
        <f>'2. BL Supply'!AE7+'6. Preferred (Scenario Yr)'!AE11</f>
        <v>0</v>
      </c>
      <c r="AF8" s="453">
        <f>'2. BL Supply'!AF7+'6. Preferred (Scenario Yr)'!AF11</f>
        <v>0</v>
      </c>
      <c r="AG8" s="453">
        <f>'2. BL Supply'!AG7+'6. Preferred (Scenario Yr)'!AG11</f>
        <v>0</v>
      </c>
      <c r="AH8" s="453">
        <f>'2. BL Supply'!AH7+'6. Preferred (Scenario Yr)'!AH11</f>
        <v>0</v>
      </c>
      <c r="AI8" s="453">
        <f>'2. BL Supply'!AI7+'6. Preferred (Scenario Yr)'!AI11</f>
        <v>0</v>
      </c>
      <c r="AJ8" s="671">
        <f>'2. BL Supply'!AJ7+'6. Preferred (Scenario Yr)'!AJ11</f>
        <v>0</v>
      </c>
    </row>
    <row r="9" spans="1:36" x14ac:dyDescent="0.2">
      <c r="A9" s="279"/>
      <c r="B9" s="954"/>
      <c r="C9" s="768" t="s">
        <v>123</v>
      </c>
      <c r="D9" s="871" t="s">
        <v>123</v>
      </c>
      <c r="E9" s="873" t="s">
        <v>123</v>
      </c>
      <c r="F9" s="280" t="s">
        <v>123</v>
      </c>
      <c r="G9" s="280">
        <v>2</v>
      </c>
      <c r="H9" s="663" t="s">
        <v>123</v>
      </c>
      <c r="I9" s="322" t="s">
        <v>123</v>
      </c>
      <c r="J9" s="322" t="s">
        <v>123</v>
      </c>
      <c r="K9" s="322" t="s">
        <v>123</v>
      </c>
      <c r="L9" s="386" t="s">
        <v>123</v>
      </c>
      <c r="M9" s="386" t="s">
        <v>123</v>
      </c>
      <c r="N9" s="386" t="s">
        <v>123</v>
      </c>
      <c r="O9" s="386" t="s">
        <v>123</v>
      </c>
      <c r="P9" s="386" t="s">
        <v>123</v>
      </c>
      <c r="Q9" s="386" t="s">
        <v>123</v>
      </c>
      <c r="R9" s="386" t="s">
        <v>123</v>
      </c>
      <c r="S9" s="386" t="s">
        <v>123</v>
      </c>
      <c r="T9" s="386" t="s">
        <v>123</v>
      </c>
      <c r="U9" s="386" t="s">
        <v>123</v>
      </c>
      <c r="V9" s="386" t="s">
        <v>123</v>
      </c>
      <c r="W9" s="386" t="s">
        <v>123</v>
      </c>
      <c r="X9" s="386" t="s">
        <v>123</v>
      </c>
      <c r="Y9" s="386" t="s">
        <v>123</v>
      </c>
      <c r="Z9" s="386" t="s">
        <v>123</v>
      </c>
      <c r="AA9" s="386" t="s">
        <v>123</v>
      </c>
      <c r="AB9" s="386" t="s">
        <v>123</v>
      </c>
      <c r="AC9" s="386" t="s">
        <v>123</v>
      </c>
      <c r="AD9" s="386" t="s">
        <v>123</v>
      </c>
      <c r="AE9" s="386" t="s">
        <v>123</v>
      </c>
      <c r="AF9" s="386" t="s">
        <v>123</v>
      </c>
      <c r="AG9" s="386" t="s">
        <v>123</v>
      </c>
      <c r="AH9" s="386" t="s">
        <v>123</v>
      </c>
      <c r="AI9" s="386" t="s">
        <v>123</v>
      </c>
      <c r="AJ9" s="457" t="s">
        <v>123</v>
      </c>
    </row>
    <row r="10" spans="1:36" x14ac:dyDescent="0.2">
      <c r="A10" s="279"/>
      <c r="B10" s="954"/>
      <c r="C10" s="768" t="s">
        <v>123</v>
      </c>
      <c r="D10" s="871" t="s">
        <v>123</v>
      </c>
      <c r="E10" s="873" t="s">
        <v>123</v>
      </c>
      <c r="F10" s="280" t="s">
        <v>123</v>
      </c>
      <c r="G10" s="280">
        <v>2</v>
      </c>
      <c r="H10" s="663" t="s">
        <v>123</v>
      </c>
      <c r="I10" s="322" t="s">
        <v>123</v>
      </c>
      <c r="J10" s="322" t="s">
        <v>123</v>
      </c>
      <c r="K10" s="322" t="s">
        <v>123</v>
      </c>
      <c r="L10" s="386" t="s">
        <v>123</v>
      </c>
      <c r="M10" s="386" t="s">
        <v>123</v>
      </c>
      <c r="N10" s="386" t="s">
        <v>123</v>
      </c>
      <c r="O10" s="386" t="s">
        <v>123</v>
      </c>
      <c r="P10" s="386" t="s">
        <v>123</v>
      </c>
      <c r="Q10" s="386" t="s">
        <v>123</v>
      </c>
      <c r="R10" s="386" t="s">
        <v>123</v>
      </c>
      <c r="S10" s="386" t="s">
        <v>123</v>
      </c>
      <c r="T10" s="386" t="s">
        <v>123</v>
      </c>
      <c r="U10" s="386" t="s">
        <v>123</v>
      </c>
      <c r="V10" s="386" t="s">
        <v>123</v>
      </c>
      <c r="W10" s="386" t="s">
        <v>123</v>
      </c>
      <c r="X10" s="386" t="s">
        <v>123</v>
      </c>
      <c r="Y10" s="386" t="s">
        <v>123</v>
      </c>
      <c r="Z10" s="386" t="s">
        <v>123</v>
      </c>
      <c r="AA10" s="386" t="s">
        <v>123</v>
      </c>
      <c r="AB10" s="386" t="s">
        <v>123</v>
      </c>
      <c r="AC10" s="386" t="s">
        <v>123</v>
      </c>
      <c r="AD10" s="386" t="s">
        <v>123</v>
      </c>
      <c r="AE10" s="386" t="s">
        <v>123</v>
      </c>
      <c r="AF10" s="386" t="s">
        <v>123</v>
      </c>
      <c r="AG10" s="386" t="s">
        <v>123</v>
      </c>
      <c r="AH10" s="386" t="s">
        <v>123</v>
      </c>
      <c r="AI10" s="386" t="s">
        <v>123</v>
      </c>
      <c r="AJ10" s="457" t="s">
        <v>123</v>
      </c>
    </row>
    <row r="11" spans="1:36" x14ac:dyDescent="0.2">
      <c r="A11" s="279"/>
      <c r="B11" s="954"/>
      <c r="C11" s="768" t="s">
        <v>123</v>
      </c>
      <c r="D11" s="871" t="s">
        <v>123</v>
      </c>
      <c r="E11" s="873" t="s">
        <v>123</v>
      </c>
      <c r="F11" s="280" t="s">
        <v>123</v>
      </c>
      <c r="G11" s="280">
        <v>2</v>
      </c>
      <c r="H11" s="663" t="s">
        <v>123</v>
      </c>
      <c r="I11" s="322" t="s">
        <v>123</v>
      </c>
      <c r="J11" s="322" t="s">
        <v>123</v>
      </c>
      <c r="K11" s="322" t="s">
        <v>123</v>
      </c>
      <c r="L11" s="386" t="s">
        <v>123</v>
      </c>
      <c r="M11" s="386" t="s">
        <v>123</v>
      </c>
      <c r="N11" s="386" t="s">
        <v>123</v>
      </c>
      <c r="O11" s="386" t="s">
        <v>123</v>
      </c>
      <c r="P11" s="386" t="s">
        <v>123</v>
      </c>
      <c r="Q11" s="386" t="s">
        <v>123</v>
      </c>
      <c r="R11" s="386" t="s">
        <v>123</v>
      </c>
      <c r="S11" s="386" t="s">
        <v>123</v>
      </c>
      <c r="T11" s="386" t="s">
        <v>123</v>
      </c>
      <c r="U11" s="386" t="s">
        <v>123</v>
      </c>
      <c r="V11" s="386" t="s">
        <v>123</v>
      </c>
      <c r="W11" s="386" t="s">
        <v>123</v>
      </c>
      <c r="X11" s="386" t="s">
        <v>123</v>
      </c>
      <c r="Y11" s="386" t="s">
        <v>123</v>
      </c>
      <c r="Z11" s="386" t="s">
        <v>123</v>
      </c>
      <c r="AA11" s="386" t="s">
        <v>123</v>
      </c>
      <c r="AB11" s="386" t="s">
        <v>123</v>
      </c>
      <c r="AC11" s="386" t="s">
        <v>123</v>
      </c>
      <c r="AD11" s="386" t="s">
        <v>123</v>
      </c>
      <c r="AE11" s="386" t="s">
        <v>123</v>
      </c>
      <c r="AF11" s="386" t="s">
        <v>123</v>
      </c>
      <c r="AG11" s="386" t="s">
        <v>123</v>
      </c>
      <c r="AH11" s="386" t="s">
        <v>123</v>
      </c>
      <c r="AI11" s="386" t="s">
        <v>123</v>
      </c>
      <c r="AJ11" s="457" t="s">
        <v>123</v>
      </c>
    </row>
    <row r="12" spans="1:36" ht="15.75" thickBot="1" x14ac:dyDescent="0.25">
      <c r="A12" s="279"/>
      <c r="B12" s="955"/>
      <c r="C12" s="851" t="s">
        <v>123</v>
      </c>
      <c r="D12" s="874" t="s">
        <v>123</v>
      </c>
      <c r="E12" s="875" t="s">
        <v>123</v>
      </c>
      <c r="F12" s="876" t="s">
        <v>123</v>
      </c>
      <c r="G12" s="876">
        <v>2</v>
      </c>
      <c r="H12" s="665" t="s">
        <v>123</v>
      </c>
      <c r="I12" s="820" t="s">
        <v>123</v>
      </c>
      <c r="J12" s="820" t="s">
        <v>123</v>
      </c>
      <c r="K12" s="820" t="s">
        <v>123</v>
      </c>
      <c r="L12" s="666" t="s">
        <v>123</v>
      </c>
      <c r="M12" s="666" t="s">
        <v>123</v>
      </c>
      <c r="N12" s="666" t="s">
        <v>123</v>
      </c>
      <c r="O12" s="666" t="s">
        <v>123</v>
      </c>
      <c r="P12" s="666" t="s">
        <v>123</v>
      </c>
      <c r="Q12" s="666" t="s">
        <v>123</v>
      </c>
      <c r="R12" s="666" t="s">
        <v>123</v>
      </c>
      <c r="S12" s="666" t="s">
        <v>123</v>
      </c>
      <c r="T12" s="666" t="s">
        <v>123</v>
      </c>
      <c r="U12" s="666" t="s">
        <v>123</v>
      </c>
      <c r="V12" s="666" t="s">
        <v>123</v>
      </c>
      <c r="W12" s="666" t="s">
        <v>123</v>
      </c>
      <c r="X12" s="666" t="s">
        <v>123</v>
      </c>
      <c r="Y12" s="666" t="s">
        <v>123</v>
      </c>
      <c r="Z12" s="666" t="s">
        <v>123</v>
      </c>
      <c r="AA12" s="666" t="s">
        <v>123</v>
      </c>
      <c r="AB12" s="666" t="s">
        <v>123</v>
      </c>
      <c r="AC12" s="666" t="s">
        <v>123</v>
      </c>
      <c r="AD12" s="666" t="s">
        <v>123</v>
      </c>
      <c r="AE12" s="666" t="s">
        <v>123</v>
      </c>
      <c r="AF12" s="666" t="s">
        <v>123</v>
      </c>
      <c r="AG12" s="666" t="s">
        <v>123</v>
      </c>
      <c r="AH12" s="666" t="s">
        <v>123</v>
      </c>
      <c r="AI12" s="666" t="s">
        <v>123</v>
      </c>
      <c r="AJ12" s="667" t="s">
        <v>123</v>
      </c>
    </row>
    <row r="13" spans="1:36" ht="15" customHeight="1" x14ac:dyDescent="0.2">
      <c r="A13" s="177"/>
      <c r="B13" s="967" t="s">
        <v>630</v>
      </c>
      <c r="C13" s="821" t="s">
        <v>631</v>
      </c>
      <c r="D13" s="844" t="s">
        <v>632</v>
      </c>
      <c r="E13" s="823" t="s">
        <v>633</v>
      </c>
      <c r="F13" s="824" t="s">
        <v>75</v>
      </c>
      <c r="G13" s="824">
        <v>2</v>
      </c>
      <c r="H13" s="689">
        <f>'2. BL Supply'!H10+'6. Preferred (Scenario Yr)'!H17</f>
        <v>0</v>
      </c>
      <c r="I13" s="323">
        <f>'2. BL Supply'!I10+'6. Preferred (Scenario Yr)'!I17</f>
        <v>0</v>
      </c>
      <c r="J13" s="323">
        <f>'2. BL Supply'!J10+'6. Preferred (Scenario Yr)'!J17</f>
        <v>0</v>
      </c>
      <c r="K13" s="323">
        <f>'2. BL Supply'!K10+'6. Preferred (Scenario Yr)'!K17</f>
        <v>0</v>
      </c>
      <c r="L13" s="825">
        <f>'2. BL Supply'!L10+'6. Preferred (Scenario Yr)'!L17</f>
        <v>0</v>
      </c>
      <c r="M13" s="825">
        <f>'2. BL Supply'!M10+'6. Preferred (Scenario Yr)'!M17</f>
        <v>0</v>
      </c>
      <c r="N13" s="825">
        <f>'2. BL Supply'!N10+'6. Preferred (Scenario Yr)'!N17</f>
        <v>0</v>
      </c>
      <c r="O13" s="825">
        <f>'2. BL Supply'!O10+'6. Preferred (Scenario Yr)'!O17</f>
        <v>0</v>
      </c>
      <c r="P13" s="825">
        <f>'2. BL Supply'!P10+'6. Preferred (Scenario Yr)'!P17</f>
        <v>0</v>
      </c>
      <c r="Q13" s="825">
        <f>'2. BL Supply'!Q10+'6. Preferred (Scenario Yr)'!Q17</f>
        <v>0</v>
      </c>
      <c r="R13" s="825">
        <f>'2. BL Supply'!R10+'6. Preferred (Scenario Yr)'!R17</f>
        <v>0</v>
      </c>
      <c r="S13" s="825">
        <f>'2. BL Supply'!S10+'6. Preferred (Scenario Yr)'!S17</f>
        <v>0</v>
      </c>
      <c r="T13" s="825">
        <f>'2. BL Supply'!T10+'6. Preferred (Scenario Yr)'!T17</f>
        <v>0</v>
      </c>
      <c r="U13" s="825">
        <f>'2. BL Supply'!U10+'6. Preferred (Scenario Yr)'!U17</f>
        <v>0</v>
      </c>
      <c r="V13" s="825">
        <f>'2. BL Supply'!V10+'6. Preferred (Scenario Yr)'!V17</f>
        <v>0</v>
      </c>
      <c r="W13" s="825">
        <f>'2. BL Supply'!W10+'6. Preferred (Scenario Yr)'!W17</f>
        <v>0</v>
      </c>
      <c r="X13" s="825">
        <f>'2. BL Supply'!X10+'6. Preferred (Scenario Yr)'!X17</f>
        <v>0</v>
      </c>
      <c r="Y13" s="825">
        <f>'2. BL Supply'!Y10+'6. Preferred (Scenario Yr)'!Y17</f>
        <v>0</v>
      </c>
      <c r="Z13" s="825">
        <f>'2. BL Supply'!Z10+'6. Preferred (Scenario Yr)'!Z17</f>
        <v>0</v>
      </c>
      <c r="AA13" s="825">
        <f>'2. BL Supply'!AA10+'6. Preferred (Scenario Yr)'!AA17</f>
        <v>0</v>
      </c>
      <c r="AB13" s="825">
        <f>'2. BL Supply'!AB10+'6. Preferred (Scenario Yr)'!AB17</f>
        <v>0</v>
      </c>
      <c r="AC13" s="825">
        <f>'2. BL Supply'!AC10+'6. Preferred (Scenario Yr)'!AC17</f>
        <v>0</v>
      </c>
      <c r="AD13" s="825">
        <f>'2. BL Supply'!AD10+'6. Preferred (Scenario Yr)'!AD17</f>
        <v>0</v>
      </c>
      <c r="AE13" s="825">
        <f>'2. BL Supply'!AE10+'6. Preferred (Scenario Yr)'!AE17</f>
        <v>0</v>
      </c>
      <c r="AF13" s="825">
        <f>'2. BL Supply'!AF10+'6. Preferred (Scenario Yr)'!AF17</f>
        <v>0</v>
      </c>
      <c r="AG13" s="825">
        <f>'2. BL Supply'!AG10+'6. Preferred (Scenario Yr)'!AG17</f>
        <v>0</v>
      </c>
      <c r="AH13" s="825">
        <f>'2. BL Supply'!AH10+'6. Preferred (Scenario Yr)'!AH17</f>
        <v>0</v>
      </c>
      <c r="AI13" s="825">
        <f>'2. BL Supply'!AI10+'6. Preferred (Scenario Yr)'!AI17</f>
        <v>0</v>
      </c>
      <c r="AJ13" s="826">
        <f>'2. BL Supply'!AJ10+'6. Preferred (Scenario Yr)'!AJ17</f>
        <v>0</v>
      </c>
    </row>
    <row r="14" spans="1:36" x14ac:dyDescent="0.2">
      <c r="A14" s="279"/>
      <c r="B14" s="968"/>
      <c r="C14" s="768" t="s">
        <v>123</v>
      </c>
      <c r="D14" s="871" t="s">
        <v>123</v>
      </c>
      <c r="E14" s="872" t="s">
        <v>123</v>
      </c>
      <c r="F14" s="662" t="s">
        <v>123</v>
      </c>
      <c r="G14" s="662">
        <v>2</v>
      </c>
      <c r="H14" s="663" t="s">
        <v>123</v>
      </c>
      <c r="I14" s="322" t="s">
        <v>123</v>
      </c>
      <c r="J14" s="322" t="s">
        <v>123</v>
      </c>
      <c r="K14" s="322" t="s">
        <v>123</v>
      </c>
      <c r="L14" s="386" t="s">
        <v>123</v>
      </c>
      <c r="M14" s="386" t="s">
        <v>123</v>
      </c>
      <c r="N14" s="386" t="s">
        <v>123</v>
      </c>
      <c r="O14" s="386" t="s">
        <v>123</v>
      </c>
      <c r="P14" s="386" t="s">
        <v>123</v>
      </c>
      <c r="Q14" s="386" t="s">
        <v>123</v>
      </c>
      <c r="R14" s="386" t="s">
        <v>123</v>
      </c>
      <c r="S14" s="386" t="s">
        <v>123</v>
      </c>
      <c r="T14" s="386" t="s">
        <v>123</v>
      </c>
      <c r="U14" s="386" t="s">
        <v>123</v>
      </c>
      <c r="V14" s="386" t="s">
        <v>123</v>
      </c>
      <c r="W14" s="386" t="s">
        <v>123</v>
      </c>
      <c r="X14" s="386" t="s">
        <v>123</v>
      </c>
      <c r="Y14" s="386" t="s">
        <v>123</v>
      </c>
      <c r="Z14" s="386" t="s">
        <v>123</v>
      </c>
      <c r="AA14" s="386" t="s">
        <v>123</v>
      </c>
      <c r="AB14" s="386" t="s">
        <v>123</v>
      </c>
      <c r="AC14" s="386" t="s">
        <v>123</v>
      </c>
      <c r="AD14" s="386" t="s">
        <v>123</v>
      </c>
      <c r="AE14" s="386" t="s">
        <v>123</v>
      </c>
      <c r="AF14" s="386" t="s">
        <v>123</v>
      </c>
      <c r="AG14" s="386" t="s">
        <v>123</v>
      </c>
      <c r="AH14" s="386" t="s">
        <v>123</v>
      </c>
      <c r="AI14" s="386" t="s">
        <v>123</v>
      </c>
      <c r="AJ14" s="457" t="s">
        <v>123</v>
      </c>
    </row>
    <row r="15" spans="1:36" x14ac:dyDescent="0.2">
      <c r="A15" s="279"/>
      <c r="B15" s="968"/>
      <c r="C15" s="768" t="s">
        <v>123</v>
      </c>
      <c r="D15" s="871" t="s">
        <v>123</v>
      </c>
      <c r="E15" s="872" t="s">
        <v>123</v>
      </c>
      <c r="F15" s="662" t="s">
        <v>123</v>
      </c>
      <c r="G15" s="662">
        <v>2</v>
      </c>
      <c r="H15" s="663" t="s">
        <v>123</v>
      </c>
      <c r="I15" s="322" t="s">
        <v>123</v>
      </c>
      <c r="J15" s="322" t="s">
        <v>123</v>
      </c>
      <c r="K15" s="322" t="s">
        <v>123</v>
      </c>
      <c r="L15" s="386" t="s">
        <v>123</v>
      </c>
      <c r="M15" s="386" t="s">
        <v>123</v>
      </c>
      <c r="N15" s="386" t="s">
        <v>123</v>
      </c>
      <c r="O15" s="386" t="s">
        <v>123</v>
      </c>
      <c r="P15" s="386" t="s">
        <v>123</v>
      </c>
      <c r="Q15" s="386" t="s">
        <v>123</v>
      </c>
      <c r="R15" s="386" t="s">
        <v>123</v>
      </c>
      <c r="S15" s="386" t="s">
        <v>123</v>
      </c>
      <c r="T15" s="386" t="s">
        <v>123</v>
      </c>
      <c r="U15" s="386" t="s">
        <v>123</v>
      </c>
      <c r="V15" s="386" t="s">
        <v>123</v>
      </c>
      <c r="W15" s="386" t="s">
        <v>123</v>
      </c>
      <c r="X15" s="386" t="s">
        <v>123</v>
      </c>
      <c r="Y15" s="386" t="s">
        <v>123</v>
      </c>
      <c r="Z15" s="386" t="s">
        <v>123</v>
      </c>
      <c r="AA15" s="386" t="s">
        <v>123</v>
      </c>
      <c r="AB15" s="386" t="s">
        <v>123</v>
      </c>
      <c r="AC15" s="386" t="s">
        <v>123</v>
      </c>
      <c r="AD15" s="386" t="s">
        <v>123</v>
      </c>
      <c r="AE15" s="386" t="s">
        <v>123</v>
      </c>
      <c r="AF15" s="386" t="s">
        <v>123</v>
      </c>
      <c r="AG15" s="386" t="s">
        <v>123</v>
      </c>
      <c r="AH15" s="386" t="s">
        <v>123</v>
      </c>
      <c r="AI15" s="386" t="s">
        <v>123</v>
      </c>
      <c r="AJ15" s="457" t="s">
        <v>123</v>
      </c>
    </row>
    <row r="16" spans="1:36" x14ac:dyDescent="0.2">
      <c r="A16" s="279"/>
      <c r="B16" s="968"/>
      <c r="C16" s="768" t="s">
        <v>123</v>
      </c>
      <c r="D16" s="871" t="s">
        <v>123</v>
      </c>
      <c r="E16" s="872" t="s">
        <v>123</v>
      </c>
      <c r="F16" s="662" t="s">
        <v>123</v>
      </c>
      <c r="G16" s="662">
        <v>2</v>
      </c>
      <c r="H16" s="663" t="s">
        <v>123</v>
      </c>
      <c r="I16" s="322" t="s">
        <v>123</v>
      </c>
      <c r="J16" s="322" t="s">
        <v>123</v>
      </c>
      <c r="K16" s="322" t="s">
        <v>123</v>
      </c>
      <c r="L16" s="386" t="s">
        <v>123</v>
      </c>
      <c r="M16" s="386" t="s">
        <v>123</v>
      </c>
      <c r="N16" s="386" t="s">
        <v>123</v>
      </c>
      <c r="O16" s="386" t="s">
        <v>123</v>
      </c>
      <c r="P16" s="386" t="s">
        <v>123</v>
      </c>
      <c r="Q16" s="386" t="s">
        <v>123</v>
      </c>
      <c r="R16" s="386" t="s">
        <v>123</v>
      </c>
      <c r="S16" s="386" t="s">
        <v>123</v>
      </c>
      <c r="T16" s="386" t="s">
        <v>123</v>
      </c>
      <c r="U16" s="386" t="s">
        <v>123</v>
      </c>
      <c r="V16" s="386" t="s">
        <v>123</v>
      </c>
      <c r="W16" s="386" t="s">
        <v>123</v>
      </c>
      <c r="X16" s="386" t="s">
        <v>123</v>
      </c>
      <c r="Y16" s="386" t="s">
        <v>123</v>
      </c>
      <c r="Z16" s="386" t="s">
        <v>123</v>
      </c>
      <c r="AA16" s="386" t="s">
        <v>123</v>
      </c>
      <c r="AB16" s="386" t="s">
        <v>123</v>
      </c>
      <c r="AC16" s="386" t="s">
        <v>123</v>
      </c>
      <c r="AD16" s="386" t="s">
        <v>123</v>
      </c>
      <c r="AE16" s="386" t="s">
        <v>123</v>
      </c>
      <c r="AF16" s="386" t="s">
        <v>123</v>
      </c>
      <c r="AG16" s="386" t="s">
        <v>123</v>
      </c>
      <c r="AH16" s="386" t="s">
        <v>123</v>
      </c>
      <c r="AI16" s="386" t="s">
        <v>123</v>
      </c>
      <c r="AJ16" s="457" t="s">
        <v>123</v>
      </c>
    </row>
    <row r="17" spans="1:36" x14ac:dyDescent="0.2">
      <c r="A17" s="177"/>
      <c r="B17" s="968"/>
      <c r="C17" s="668" t="s">
        <v>634</v>
      </c>
      <c r="D17" s="669" t="s">
        <v>635</v>
      </c>
      <c r="E17" s="812" t="s">
        <v>636</v>
      </c>
      <c r="F17" s="670" t="s">
        <v>75</v>
      </c>
      <c r="G17" s="670">
        <v>2</v>
      </c>
      <c r="H17" s="663">
        <f>'2. BL Supply'!H14+'6. Preferred (Scenario Yr)'!H24</f>
        <v>0</v>
      </c>
      <c r="I17" s="322">
        <f>'2. BL Supply'!I14+'6. Preferred (Scenario Yr)'!I24</f>
        <v>0</v>
      </c>
      <c r="J17" s="322">
        <f>'2. BL Supply'!J14+'6. Preferred (Scenario Yr)'!J24</f>
        <v>0</v>
      </c>
      <c r="K17" s="322">
        <f>'2. BL Supply'!K14+'6. Preferred (Scenario Yr)'!K24</f>
        <v>0</v>
      </c>
      <c r="L17" s="453">
        <f>'2. BL Supply'!L14+'6. Preferred (Scenario Yr)'!L24</f>
        <v>0</v>
      </c>
      <c r="M17" s="453">
        <f>'2. BL Supply'!M14+'6. Preferred (Scenario Yr)'!M24</f>
        <v>0</v>
      </c>
      <c r="N17" s="453">
        <f>'2. BL Supply'!N14+'6. Preferred (Scenario Yr)'!N24</f>
        <v>0</v>
      </c>
      <c r="O17" s="453">
        <f>'2. BL Supply'!O14+'6. Preferred (Scenario Yr)'!O24</f>
        <v>0</v>
      </c>
      <c r="P17" s="453">
        <f>'2. BL Supply'!P14+'6. Preferred (Scenario Yr)'!P24</f>
        <v>0</v>
      </c>
      <c r="Q17" s="453">
        <f>'2. BL Supply'!Q14+'6. Preferred (Scenario Yr)'!Q24</f>
        <v>0</v>
      </c>
      <c r="R17" s="453">
        <f>'2. BL Supply'!R14+'6. Preferred (Scenario Yr)'!R24</f>
        <v>0</v>
      </c>
      <c r="S17" s="453">
        <f>'2. BL Supply'!S14+'6. Preferred (Scenario Yr)'!S24</f>
        <v>0</v>
      </c>
      <c r="T17" s="453">
        <f>'2. BL Supply'!T14+'6. Preferred (Scenario Yr)'!T24</f>
        <v>0</v>
      </c>
      <c r="U17" s="453">
        <f>'2. BL Supply'!U14+'6. Preferred (Scenario Yr)'!U24</f>
        <v>0</v>
      </c>
      <c r="V17" s="453">
        <f>'2. BL Supply'!V14+'6. Preferred (Scenario Yr)'!V24</f>
        <v>0</v>
      </c>
      <c r="W17" s="453">
        <f>'2. BL Supply'!W14+'6. Preferred (Scenario Yr)'!W24</f>
        <v>0</v>
      </c>
      <c r="X17" s="453">
        <f>'2. BL Supply'!X14+'6. Preferred (Scenario Yr)'!X24</f>
        <v>0</v>
      </c>
      <c r="Y17" s="453">
        <f>'2. BL Supply'!Y14+'6. Preferred (Scenario Yr)'!Y24</f>
        <v>0</v>
      </c>
      <c r="Z17" s="453">
        <f>'2. BL Supply'!Z14+'6. Preferred (Scenario Yr)'!Z24</f>
        <v>0</v>
      </c>
      <c r="AA17" s="453">
        <f>'2. BL Supply'!AA14+'6. Preferred (Scenario Yr)'!AA24</f>
        <v>0</v>
      </c>
      <c r="AB17" s="453">
        <f>'2. BL Supply'!AB14+'6. Preferred (Scenario Yr)'!AB24</f>
        <v>0</v>
      </c>
      <c r="AC17" s="453">
        <f>'2. BL Supply'!AC14+'6. Preferred (Scenario Yr)'!AC24</f>
        <v>0</v>
      </c>
      <c r="AD17" s="453">
        <f>'2. BL Supply'!AD14+'6. Preferred (Scenario Yr)'!AD24</f>
        <v>0</v>
      </c>
      <c r="AE17" s="453">
        <f>'2. BL Supply'!AE14+'6. Preferred (Scenario Yr)'!AE24</f>
        <v>0</v>
      </c>
      <c r="AF17" s="453">
        <f>'2. BL Supply'!AF14+'6. Preferred (Scenario Yr)'!AF24</f>
        <v>0</v>
      </c>
      <c r="AG17" s="453">
        <f>'2. BL Supply'!AG14+'6. Preferred (Scenario Yr)'!AG24</f>
        <v>0</v>
      </c>
      <c r="AH17" s="453">
        <f>'2. BL Supply'!AH14+'6. Preferred (Scenario Yr)'!AH24</f>
        <v>0</v>
      </c>
      <c r="AI17" s="453">
        <f>'2. BL Supply'!AI14+'6. Preferred (Scenario Yr)'!AI24</f>
        <v>0</v>
      </c>
      <c r="AJ17" s="671">
        <f>'2. BL Supply'!AJ14+'6. Preferred (Scenario Yr)'!AJ24</f>
        <v>0</v>
      </c>
    </row>
    <row r="18" spans="1:36" x14ac:dyDescent="0.2">
      <c r="A18" s="279"/>
      <c r="B18" s="968"/>
      <c r="C18" s="768" t="s">
        <v>123</v>
      </c>
      <c r="D18" s="827" t="s">
        <v>123</v>
      </c>
      <c r="E18" s="873" t="s">
        <v>123</v>
      </c>
      <c r="F18" s="280" t="s">
        <v>123</v>
      </c>
      <c r="G18" s="280">
        <v>2</v>
      </c>
      <c r="H18" s="663" t="s">
        <v>123</v>
      </c>
      <c r="I18" s="322" t="s">
        <v>123</v>
      </c>
      <c r="J18" s="322" t="s">
        <v>123</v>
      </c>
      <c r="K18" s="322" t="s">
        <v>123</v>
      </c>
      <c r="L18" s="386" t="s">
        <v>637</v>
      </c>
      <c r="M18" s="386" t="s">
        <v>123</v>
      </c>
      <c r="N18" s="386" t="s">
        <v>123</v>
      </c>
      <c r="O18" s="386" t="s">
        <v>123</v>
      </c>
      <c r="P18" s="386" t="s">
        <v>123</v>
      </c>
      <c r="Q18" s="386" t="s">
        <v>123</v>
      </c>
      <c r="R18" s="386" t="s">
        <v>123</v>
      </c>
      <c r="S18" s="386" t="s">
        <v>123</v>
      </c>
      <c r="T18" s="386" t="s">
        <v>123</v>
      </c>
      <c r="U18" s="386" t="s">
        <v>123</v>
      </c>
      <c r="V18" s="386" t="s">
        <v>123</v>
      </c>
      <c r="W18" s="386" t="s">
        <v>123</v>
      </c>
      <c r="X18" s="386" t="s">
        <v>123</v>
      </c>
      <c r="Y18" s="386" t="s">
        <v>123</v>
      </c>
      <c r="Z18" s="386" t="s">
        <v>123</v>
      </c>
      <c r="AA18" s="386" t="s">
        <v>123</v>
      </c>
      <c r="AB18" s="386" t="s">
        <v>123</v>
      </c>
      <c r="AC18" s="386" t="s">
        <v>123</v>
      </c>
      <c r="AD18" s="386" t="s">
        <v>123</v>
      </c>
      <c r="AE18" s="386" t="s">
        <v>123</v>
      </c>
      <c r="AF18" s="386" t="s">
        <v>123</v>
      </c>
      <c r="AG18" s="386" t="s">
        <v>123</v>
      </c>
      <c r="AH18" s="386" t="s">
        <v>123</v>
      </c>
      <c r="AI18" s="386" t="s">
        <v>123</v>
      </c>
      <c r="AJ18" s="457" t="s">
        <v>123</v>
      </c>
    </row>
    <row r="19" spans="1:36" x14ac:dyDescent="0.2">
      <c r="A19" s="279"/>
      <c r="B19" s="968"/>
      <c r="C19" s="768" t="s">
        <v>123</v>
      </c>
      <c r="D19" s="827" t="s">
        <v>123</v>
      </c>
      <c r="E19" s="873" t="s">
        <v>123</v>
      </c>
      <c r="F19" s="280" t="s">
        <v>123</v>
      </c>
      <c r="G19" s="280">
        <v>2</v>
      </c>
      <c r="H19" s="663" t="s">
        <v>123</v>
      </c>
      <c r="I19" s="322" t="s">
        <v>123</v>
      </c>
      <c r="J19" s="322" t="s">
        <v>123</v>
      </c>
      <c r="K19" s="322" t="s">
        <v>123</v>
      </c>
      <c r="L19" s="386" t="s">
        <v>123</v>
      </c>
      <c r="M19" s="386" t="s">
        <v>123</v>
      </c>
      <c r="N19" s="386" t="s">
        <v>123</v>
      </c>
      <c r="O19" s="386" t="s">
        <v>123</v>
      </c>
      <c r="P19" s="386" t="s">
        <v>123</v>
      </c>
      <c r="Q19" s="386" t="s">
        <v>123</v>
      </c>
      <c r="R19" s="386" t="s">
        <v>123</v>
      </c>
      <c r="S19" s="386" t="s">
        <v>123</v>
      </c>
      <c r="T19" s="386" t="s">
        <v>123</v>
      </c>
      <c r="U19" s="386" t="s">
        <v>123</v>
      </c>
      <c r="V19" s="386" t="s">
        <v>123</v>
      </c>
      <c r="W19" s="386" t="s">
        <v>123</v>
      </c>
      <c r="X19" s="386" t="s">
        <v>123</v>
      </c>
      <c r="Y19" s="386" t="s">
        <v>123</v>
      </c>
      <c r="Z19" s="386" t="s">
        <v>123</v>
      </c>
      <c r="AA19" s="386" t="s">
        <v>123</v>
      </c>
      <c r="AB19" s="386" t="s">
        <v>123</v>
      </c>
      <c r="AC19" s="386" t="s">
        <v>123</v>
      </c>
      <c r="AD19" s="386" t="s">
        <v>123</v>
      </c>
      <c r="AE19" s="386" t="s">
        <v>123</v>
      </c>
      <c r="AF19" s="386" t="s">
        <v>123</v>
      </c>
      <c r="AG19" s="386" t="s">
        <v>123</v>
      </c>
      <c r="AH19" s="386" t="s">
        <v>123</v>
      </c>
      <c r="AI19" s="386" t="s">
        <v>123</v>
      </c>
      <c r="AJ19" s="457" t="s">
        <v>123</v>
      </c>
    </row>
    <row r="20" spans="1:36" x14ac:dyDescent="0.2">
      <c r="A20" s="279"/>
      <c r="B20" s="968"/>
      <c r="C20" s="768" t="s">
        <v>123</v>
      </c>
      <c r="D20" s="871" t="s">
        <v>123</v>
      </c>
      <c r="E20" s="476" t="s">
        <v>123</v>
      </c>
      <c r="F20" s="662" t="s">
        <v>123</v>
      </c>
      <c r="G20" s="662">
        <v>2</v>
      </c>
      <c r="H20" s="663" t="s">
        <v>123</v>
      </c>
      <c r="I20" s="322" t="s">
        <v>123</v>
      </c>
      <c r="J20" s="322" t="s">
        <v>123</v>
      </c>
      <c r="K20" s="322" t="s">
        <v>123</v>
      </c>
      <c r="L20" s="386" t="s">
        <v>123</v>
      </c>
      <c r="M20" s="386" t="s">
        <v>123</v>
      </c>
      <c r="N20" s="386" t="s">
        <v>123</v>
      </c>
      <c r="O20" s="386" t="s">
        <v>123</v>
      </c>
      <c r="P20" s="386" t="s">
        <v>123</v>
      </c>
      <c r="Q20" s="386" t="s">
        <v>123</v>
      </c>
      <c r="R20" s="386" t="s">
        <v>123</v>
      </c>
      <c r="S20" s="386" t="s">
        <v>123</v>
      </c>
      <c r="T20" s="386" t="s">
        <v>123</v>
      </c>
      <c r="U20" s="386" t="s">
        <v>123</v>
      </c>
      <c r="V20" s="386" t="s">
        <v>123</v>
      </c>
      <c r="W20" s="386" t="s">
        <v>123</v>
      </c>
      <c r="X20" s="386" t="s">
        <v>123</v>
      </c>
      <c r="Y20" s="386" t="s">
        <v>123</v>
      </c>
      <c r="Z20" s="386" t="s">
        <v>123</v>
      </c>
      <c r="AA20" s="386" t="s">
        <v>123</v>
      </c>
      <c r="AB20" s="386" t="s">
        <v>123</v>
      </c>
      <c r="AC20" s="386" t="s">
        <v>123</v>
      </c>
      <c r="AD20" s="386" t="s">
        <v>123</v>
      </c>
      <c r="AE20" s="386" t="s">
        <v>123</v>
      </c>
      <c r="AF20" s="386" t="s">
        <v>123</v>
      </c>
      <c r="AG20" s="386" t="s">
        <v>123</v>
      </c>
      <c r="AH20" s="386" t="s">
        <v>123</v>
      </c>
      <c r="AI20" s="386" t="s">
        <v>123</v>
      </c>
      <c r="AJ20" s="457" t="s">
        <v>123</v>
      </c>
    </row>
    <row r="21" spans="1:36" ht="25.5" x14ac:dyDescent="0.2">
      <c r="A21" s="177"/>
      <c r="B21" s="968"/>
      <c r="C21" s="668" t="s">
        <v>638</v>
      </c>
      <c r="D21" s="669" t="s">
        <v>639</v>
      </c>
      <c r="E21" s="812" t="s">
        <v>811</v>
      </c>
      <c r="F21" s="670"/>
      <c r="G21" s="670">
        <v>2</v>
      </c>
      <c r="H21" s="663">
        <f>'2. BL Supply'!H17+'2. BL Supply'!H18+'6. Preferred (Scenario Yr)'!H27+'6. Preferred (Scenario Yr)'!H5</f>
        <v>66.997</v>
      </c>
      <c r="I21" s="322">
        <f>'2. BL Supply'!I17+'2. BL Supply'!I18+'6. Preferred (Scenario Yr)'!I27+'6. Preferred (Scenario Yr)'!I5</f>
        <v>66.997</v>
      </c>
      <c r="J21" s="322">
        <f>'2. BL Supply'!J17+'2. BL Supply'!J18+'6. Preferred (Scenario Yr)'!J27+'6. Preferred (Scenario Yr)'!J5</f>
        <v>66.997</v>
      </c>
      <c r="K21" s="322">
        <f>'2. BL Supply'!K17+'2. BL Supply'!K18+'6. Preferred (Scenario Yr)'!K27+'6. Preferred (Scenario Yr)'!K5</f>
        <v>66.997</v>
      </c>
      <c r="L21" s="453">
        <f>'2. BL Supply'!L17+'2. BL Supply'!L18+'6. Preferred (Scenario Yr)'!L27+'6. Preferred (Scenario Yr)'!L5</f>
        <v>66.997</v>
      </c>
      <c r="M21" s="453">
        <f>'2. BL Supply'!M17+'2. BL Supply'!M18+'6. Preferred (Scenario Yr)'!M27+'6. Preferred (Scenario Yr)'!M5</f>
        <v>66.997</v>
      </c>
      <c r="N21" s="453">
        <f>'2. BL Supply'!N17+'2. BL Supply'!N18+'6. Preferred (Scenario Yr)'!N27+'6. Preferred (Scenario Yr)'!N5</f>
        <v>66.997</v>
      </c>
      <c r="O21" s="453">
        <f>'2. BL Supply'!O17+'2. BL Supply'!O18+'6. Preferred (Scenario Yr)'!O27+'6. Preferred (Scenario Yr)'!O5</f>
        <v>66.997</v>
      </c>
      <c r="P21" s="453">
        <f>'2. BL Supply'!P17+'2. BL Supply'!P18+'6. Preferred (Scenario Yr)'!P27+'6. Preferred (Scenario Yr)'!P5</f>
        <v>66.997</v>
      </c>
      <c r="Q21" s="453">
        <f>'2. BL Supply'!Q17+'2. BL Supply'!Q18+'6. Preferred (Scenario Yr)'!Q27+'6. Preferred (Scenario Yr)'!Q5</f>
        <v>66.997</v>
      </c>
      <c r="R21" s="453">
        <f>'2. BL Supply'!R17+'2. BL Supply'!R18+'6. Preferred (Scenario Yr)'!R27+'6. Preferred (Scenario Yr)'!R5</f>
        <v>66.997</v>
      </c>
      <c r="S21" s="453">
        <f>'2. BL Supply'!S17+'2. BL Supply'!S18+'6. Preferred (Scenario Yr)'!S27+'6. Preferred (Scenario Yr)'!S5</f>
        <v>66.997</v>
      </c>
      <c r="T21" s="453">
        <f>'2. BL Supply'!T17+'2. BL Supply'!T18+'6. Preferred (Scenario Yr)'!T27+'6. Preferred (Scenario Yr)'!T5</f>
        <v>66.997</v>
      </c>
      <c r="U21" s="453">
        <f>'2. BL Supply'!U17+'2. BL Supply'!U18+'6. Preferred (Scenario Yr)'!U27+'6. Preferred (Scenario Yr)'!U5</f>
        <v>66.997</v>
      </c>
      <c r="V21" s="453">
        <f>'2. BL Supply'!V17+'2. BL Supply'!V18+'6. Preferred (Scenario Yr)'!V27+'6. Preferred (Scenario Yr)'!V5</f>
        <v>66.997</v>
      </c>
      <c r="W21" s="453">
        <f>'2. BL Supply'!W17+'2. BL Supply'!W18+'6. Preferred (Scenario Yr)'!W27+'6. Preferred (Scenario Yr)'!W5</f>
        <v>66.997</v>
      </c>
      <c r="X21" s="453">
        <f>'2. BL Supply'!X17+'2. BL Supply'!X18+'6. Preferred (Scenario Yr)'!X27+'6. Preferred (Scenario Yr)'!X5</f>
        <v>66.997</v>
      </c>
      <c r="Y21" s="453">
        <f>'2. BL Supply'!Y17+'2. BL Supply'!Y18+'6. Preferred (Scenario Yr)'!Y27+'6. Preferred (Scenario Yr)'!Y5</f>
        <v>66.997</v>
      </c>
      <c r="Z21" s="453">
        <f>'2. BL Supply'!Z17+'2. BL Supply'!Z18+'6. Preferred (Scenario Yr)'!Z27+'6. Preferred (Scenario Yr)'!Z5</f>
        <v>66.997</v>
      </c>
      <c r="AA21" s="453">
        <f>'2. BL Supply'!AA17+'2. BL Supply'!AA18+'6. Preferred (Scenario Yr)'!AA27+'6. Preferred (Scenario Yr)'!AA5</f>
        <v>66.997</v>
      </c>
      <c r="AB21" s="453">
        <f>'2. BL Supply'!AB17+'2. BL Supply'!AB18+'6. Preferred (Scenario Yr)'!AB27+'6. Preferred (Scenario Yr)'!AB5</f>
        <v>66.997</v>
      </c>
      <c r="AC21" s="453">
        <f>'2. BL Supply'!AC17+'2. BL Supply'!AC18+'6. Preferred (Scenario Yr)'!AC27+'6. Preferred (Scenario Yr)'!AC5</f>
        <v>66.997</v>
      </c>
      <c r="AD21" s="453">
        <f>'2. BL Supply'!AD17+'2. BL Supply'!AD18+'6. Preferred (Scenario Yr)'!AD27+'6. Preferred (Scenario Yr)'!AD5</f>
        <v>66.997</v>
      </c>
      <c r="AE21" s="453">
        <f>'2. BL Supply'!AE17+'2. BL Supply'!AE18+'6. Preferred (Scenario Yr)'!AE27+'6. Preferred (Scenario Yr)'!AE5</f>
        <v>66.997</v>
      </c>
      <c r="AF21" s="453">
        <f>'2. BL Supply'!AF17+'2. BL Supply'!AF18+'6. Preferred (Scenario Yr)'!AF27+'6. Preferred (Scenario Yr)'!AF5</f>
        <v>66.997</v>
      </c>
      <c r="AG21" s="453">
        <f>'2. BL Supply'!AG17+'2. BL Supply'!AG18+'6. Preferred (Scenario Yr)'!AG27+'6. Preferred (Scenario Yr)'!AG5</f>
        <v>66.997</v>
      </c>
      <c r="AH21" s="453">
        <f>'2. BL Supply'!AH17+'2. BL Supply'!AH18+'6. Preferred (Scenario Yr)'!AH27+'6. Preferred (Scenario Yr)'!AH5</f>
        <v>66.997</v>
      </c>
      <c r="AI21" s="453">
        <f>'2. BL Supply'!AI17+'2. BL Supply'!AI18+'6. Preferred (Scenario Yr)'!AI27+'6. Preferred (Scenario Yr)'!AI5</f>
        <v>66.997</v>
      </c>
      <c r="AJ21" s="671">
        <f>'2. BL Supply'!AJ17+'2. BL Supply'!AJ18+'6. Preferred (Scenario Yr)'!AJ27+'6. Preferred (Scenario Yr)'!AJ5</f>
        <v>66.997</v>
      </c>
    </row>
    <row r="22" spans="1:36" x14ac:dyDescent="0.2">
      <c r="A22" s="177"/>
      <c r="B22" s="968"/>
      <c r="C22" s="668" t="s">
        <v>123</v>
      </c>
      <c r="D22" s="877" t="s">
        <v>123</v>
      </c>
      <c r="E22" s="812" t="s">
        <v>123</v>
      </c>
      <c r="F22" s="670" t="s">
        <v>123</v>
      </c>
      <c r="G22" s="670">
        <v>2</v>
      </c>
      <c r="H22" s="663"/>
      <c r="I22" s="322"/>
      <c r="J22" s="322"/>
      <c r="K22" s="322"/>
      <c r="L22" s="453" t="s">
        <v>123</v>
      </c>
      <c r="M22" s="453" t="s">
        <v>123</v>
      </c>
      <c r="N22" s="453" t="s">
        <v>123</v>
      </c>
      <c r="O22" s="453" t="s">
        <v>123</v>
      </c>
      <c r="P22" s="453" t="s">
        <v>123</v>
      </c>
      <c r="Q22" s="453" t="s">
        <v>123</v>
      </c>
      <c r="R22" s="453" t="s">
        <v>123</v>
      </c>
      <c r="S22" s="453" t="s">
        <v>123</v>
      </c>
      <c r="T22" s="453" t="s">
        <v>123</v>
      </c>
      <c r="U22" s="453" t="s">
        <v>123</v>
      </c>
      <c r="V22" s="453" t="s">
        <v>123</v>
      </c>
      <c r="W22" s="453" t="s">
        <v>123</v>
      </c>
      <c r="X22" s="453" t="s">
        <v>123</v>
      </c>
      <c r="Y22" s="453" t="s">
        <v>123</v>
      </c>
      <c r="Z22" s="453" t="s">
        <v>123</v>
      </c>
      <c r="AA22" s="453" t="s">
        <v>123</v>
      </c>
      <c r="AB22" s="453" t="s">
        <v>123</v>
      </c>
      <c r="AC22" s="453" t="s">
        <v>123</v>
      </c>
      <c r="AD22" s="453" t="s">
        <v>123</v>
      </c>
      <c r="AE22" s="453" t="s">
        <v>123</v>
      </c>
      <c r="AF22" s="453" t="s">
        <v>123</v>
      </c>
      <c r="AG22" s="453" t="s">
        <v>123</v>
      </c>
      <c r="AH22" s="453" t="s">
        <v>123</v>
      </c>
      <c r="AI22" s="453" t="s">
        <v>123</v>
      </c>
      <c r="AJ22" s="671" t="s">
        <v>123</v>
      </c>
    </row>
    <row r="23" spans="1:36" x14ac:dyDescent="0.2">
      <c r="A23" s="177"/>
      <c r="B23" s="968"/>
      <c r="C23" s="768" t="s">
        <v>123</v>
      </c>
      <c r="D23" s="827" t="s">
        <v>123</v>
      </c>
      <c r="E23" s="873" t="s">
        <v>123</v>
      </c>
      <c r="F23" s="280" t="s">
        <v>123</v>
      </c>
      <c r="G23" s="280">
        <v>2</v>
      </c>
      <c r="H23" s="663" t="s">
        <v>123</v>
      </c>
      <c r="I23" s="322" t="s">
        <v>123</v>
      </c>
      <c r="J23" s="322" t="s">
        <v>123</v>
      </c>
      <c r="K23" s="322" t="s">
        <v>123</v>
      </c>
      <c r="L23" s="386" t="s">
        <v>123</v>
      </c>
      <c r="M23" s="386" t="s">
        <v>123</v>
      </c>
      <c r="N23" s="386" t="s">
        <v>123</v>
      </c>
      <c r="O23" s="386" t="s">
        <v>123</v>
      </c>
      <c r="P23" s="386" t="s">
        <v>123</v>
      </c>
      <c r="Q23" s="386" t="s">
        <v>123</v>
      </c>
      <c r="R23" s="386" t="s">
        <v>123</v>
      </c>
      <c r="S23" s="386" t="s">
        <v>123</v>
      </c>
      <c r="T23" s="386" t="s">
        <v>123</v>
      </c>
      <c r="U23" s="386" t="s">
        <v>123</v>
      </c>
      <c r="V23" s="386" t="s">
        <v>123</v>
      </c>
      <c r="W23" s="386" t="s">
        <v>123</v>
      </c>
      <c r="X23" s="386" t="s">
        <v>123</v>
      </c>
      <c r="Y23" s="386" t="s">
        <v>123</v>
      </c>
      <c r="Z23" s="386" t="s">
        <v>123</v>
      </c>
      <c r="AA23" s="386" t="s">
        <v>123</v>
      </c>
      <c r="AB23" s="386" t="s">
        <v>123</v>
      </c>
      <c r="AC23" s="386" t="s">
        <v>123</v>
      </c>
      <c r="AD23" s="386" t="s">
        <v>123</v>
      </c>
      <c r="AE23" s="386" t="s">
        <v>123</v>
      </c>
      <c r="AF23" s="386" t="s">
        <v>123</v>
      </c>
      <c r="AG23" s="386" t="s">
        <v>123</v>
      </c>
      <c r="AH23" s="386" t="s">
        <v>123</v>
      </c>
      <c r="AI23" s="386" t="s">
        <v>123</v>
      </c>
      <c r="AJ23" s="457" t="s">
        <v>123</v>
      </c>
    </row>
    <row r="24" spans="1:36" x14ac:dyDescent="0.2">
      <c r="A24" s="177"/>
      <c r="B24" s="968"/>
      <c r="C24" s="768" t="s">
        <v>123</v>
      </c>
      <c r="D24" s="827" t="s">
        <v>123</v>
      </c>
      <c r="E24" s="873" t="s">
        <v>123</v>
      </c>
      <c r="F24" s="280" t="s">
        <v>123</v>
      </c>
      <c r="G24" s="280">
        <v>2</v>
      </c>
      <c r="H24" s="663" t="s">
        <v>123</v>
      </c>
      <c r="I24" s="322" t="s">
        <v>123</v>
      </c>
      <c r="J24" s="322" t="s">
        <v>123</v>
      </c>
      <c r="K24" s="322" t="s">
        <v>123</v>
      </c>
      <c r="L24" s="386" t="s">
        <v>123</v>
      </c>
      <c r="M24" s="386" t="s">
        <v>123</v>
      </c>
      <c r="N24" s="386" t="s">
        <v>123</v>
      </c>
      <c r="O24" s="386" t="s">
        <v>123</v>
      </c>
      <c r="P24" s="386" t="s">
        <v>123</v>
      </c>
      <c r="Q24" s="386" t="s">
        <v>123</v>
      </c>
      <c r="R24" s="386" t="s">
        <v>123</v>
      </c>
      <c r="S24" s="386" t="s">
        <v>123</v>
      </c>
      <c r="T24" s="386" t="s">
        <v>123</v>
      </c>
      <c r="U24" s="386" t="s">
        <v>123</v>
      </c>
      <c r="V24" s="386" t="s">
        <v>123</v>
      </c>
      <c r="W24" s="386" t="s">
        <v>123</v>
      </c>
      <c r="X24" s="386" t="s">
        <v>123</v>
      </c>
      <c r="Y24" s="386" t="s">
        <v>123</v>
      </c>
      <c r="Z24" s="386" t="s">
        <v>123</v>
      </c>
      <c r="AA24" s="386" t="s">
        <v>123</v>
      </c>
      <c r="AB24" s="386" t="s">
        <v>123</v>
      </c>
      <c r="AC24" s="386" t="s">
        <v>123</v>
      </c>
      <c r="AD24" s="386" t="s">
        <v>123</v>
      </c>
      <c r="AE24" s="386" t="s">
        <v>123</v>
      </c>
      <c r="AF24" s="386" t="s">
        <v>123</v>
      </c>
      <c r="AG24" s="386" t="s">
        <v>123</v>
      </c>
      <c r="AH24" s="386" t="s">
        <v>123</v>
      </c>
      <c r="AI24" s="386" t="s">
        <v>123</v>
      </c>
      <c r="AJ24" s="457" t="s">
        <v>123</v>
      </c>
    </row>
    <row r="25" spans="1:36" x14ac:dyDescent="0.2">
      <c r="A25" s="177"/>
      <c r="B25" s="968"/>
      <c r="C25" s="768" t="s">
        <v>123</v>
      </c>
      <c r="D25" s="827" t="s">
        <v>123</v>
      </c>
      <c r="E25" s="873" t="s">
        <v>123</v>
      </c>
      <c r="F25" s="280" t="s">
        <v>123</v>
      </c>
      <c r="G25" s="280">
        <v>2</v>
      </c>
      <c r="H25" s="663" t="s">
        <v>123</v>
      </c>
      <c r="I25" s="322" t="s">
        <v>123</v>
      </c>
      <c r="J25" s="322" t="s">
        <v>123</v>
      </c>
      <c r="K25" s="322" t="s">
        <v>123</v>
      </c>
      <c r="L25" s="386" t="s">
        <v>123</v>
      </c>
      <c r="M25" s="386" t="s">
        <v>123</v>
      </c>
      <c r="N25" s="386" t="s">
        <v>123</v>
      </c>
      <c r="O25" s="386" t="s">
        <v>123</v>
      </c>
      <c r="P25" s="386" t="s">
        <v>123</v>
      </c>
      <c r="Q25" s="386" t="s">
        <v>123</v>
      </c>
      <c r="R25" s="386" t="s">
        <v>123</v>
      </c>
      <c r="S25" s="386" t="s">
        <v>123</v>
      </c>
      <c r="T25" s="386" t="s">
        <v>123</v>
      </c>
      <c r="U25" s="386" t="s">
        <v>123</v>
      </c>
      <c r="V25" s="386" t="s">
        <v>123</v>
      </c>
      <c r="W25" s="386" t="s">
        <v>123</v>
      </c>
      <c r="X25" s="386" t="s">
        <v>123</v>
      </c>
      <c r="Y25" s="386" t="s">
        <v>123</v>
      </c>
      <c r="Z25" s="386" t="s">
        <v>123</v>
      </c>
      <c r="AA25" s="386" t="s">
        <v>123</v>
      </c>
      <c r="AB25" s="386" t="s">
        <v>123</v>
      </c>
      <c r="AC25" s="386" t="s">
        <v>123</v>
      </c>
      <c r="AD25" s="386" t="s">
        <v>123</v>
      </c>
      <c r="AE25" s="386" t="s">
        <v>123</v>
      </c>
      <c r="AF25" s="386" t="s">
        <v>123</v>
      </c>
      <c r="AG25" s="386" t="s">
        <v>123</v>
      </c>
      <c r="AH25" s="386" t="s">
        <v>123</v>
      </c>
      <c r="AI25" s="386" t="s">
        <v>123</v>
      </c>
      <c r="AJ25" s="457" t="s">
        <v>123</v>
      </c>
    </row>
    <row r="26" spans="1:36" x14ac:dyDescent="0.2">
      <c r="A26" s="177"/>
      <c r="B26" s="969"/>
      <c r="C26" s="768" t="s">
        <v>123</v>
      </c>
      <c r="D26" s="827" t="s">
        <v>123</v>
      </c>
      <c r="E26" s="873" t="s">
        <v>123</v>
      </c>
      <c r="F26" s="280" t="s">
        <v>123</v>
      </c>
      <c r="G26" s="280">
        <v>2</v>
      </c>
      <c r="H26" s="663" t="s">
        <v>123</v>
      </c>
      <c r="I26" s="322" t="s">
        <v>123</v>
      </c>
      <c r="J26" s="322" t="s">
        <v>123</v>
      </c>
      <c r="K26" s="322" t="s">
        <v>123</v>
      </c>
      <c r="L26" s="386" t="s">
        <v>123</v>
      </c>
      <c r="M26" s="386" t="s">
        <v>123</v>
      </c>
      <c r="N26" s="386" t="s">
        <v>123</v>
      </c>
      <c r="O26" s="386" t="s">
        <v>123</v>
      </c>
      <c r="P26" s="386" t="s">
        <v>123</v>
      </c>
      <c r="Q26" s="386" t="s">
        <v>123</v>
      </c>
      <c r="R26" s="386" t="s">
        <v>123</v>
      </c>
      <c r="S26" s="386" t="s">
        <v>123</v>
      </c>
      <c r="T26" s="386" t="s">
        <v>123</v>
      </c>
      <c r="U26" s="386" t="s">
        <v>123</v>
      </c>
      <c r="V26" s="386" t="s">
        <v>123</v>
      </c>
      <c r="W26" s="386" t="s">
        <v>123</v>
      </c>
      <c r="X26" s="386" t="s">
        <v>123</v>
      </c>
      <c r="Y26" s="386" t="s">
        <v>123</v>
      </c>
      <c r="Z26" s="386" t="s">
        <v>123</v>
      </c>
      <c r="AA26" s="386" t="s">
        <v>123</v>
      </c>
      <c r="AB26" s="386" t="s">
        <v>123</v>
      </c>
      <c r="AC26" s="386" t="s">
        <v>123</v>
      </c>
      <c r="AD26" s="386" t="s">
        <v>123</v>
      </c>
      <c r="AE26" s="386" t="s">
        <v>123</v>
      </c>
      <c r="AF26" s="386" t="s">
        <v>123</v>
      </c>
      <c r="AG26" s="386" t="s">
        <v>123</v>
      </c>
      <c r="AH26" s="386" t="s">
        <v>123</v>
      </c>
      <c r="AI26" s="386" t="s">
        <v>123</v>
      </c>
      <c r="AJ26" s="457" t="s">
        <v>123</v>
      </c>
    </row>
    <row r="27" spans="1:36" ht="25.5" x14ac:dyDescent="0.2">
      <c r="A27" s="177"/>
      <c r="B27" s="970"/>
      <c r="C27" s="668" t="s">
        <v>640</v>
      </c>
      <c r="D27" s="670" t="s">
        <v>181</v>
      </c>
      <c r="E27" s="812" t="s">
        <v>812</v>
      </c>
      <c r="F27" s="670" t="s">
        <v>75</v>
      </c>
      <c r="G27" s="670">
        <v>2</v>
      </c>
      <c r="H27" s="663">
        <f>'2. BL Supply'!H24+'6. Preferred (Scenario Yr)'!H38+'6. Preferred (Scenario Yr)'!H14</f>
        <v>0</v>
      </c>
      <c r="I27" s="322">
        <f>'2. BL Supply'!I24+'6. Preferred (Scenario Yr)'!I38+'6. Preferred (Scenario Yr)'!I14</f>
        <v>0</v>
      </c>
      <c r="J27" s="322">
        <f>'2. BL Supply'!J24+'6. Preferred (Scenario Yr)'!J38+'6. Preferred (Scenario Yr)'!J14</f>
        <v>0</v>
      </c>
      <c r="K27" s="322">
        <f>'2. BL Supply'!K24+'6. Preferred (Scenario Yr)'!K38+'6. Preferred (Scenario Yr)'!K14</f>
        <v>0</v>
      </c>
      <c r="L27" s="453">
        <f>'2. BL Supply'!L24+'6. Preferred (Scenario Yr)'!L38+'6. Preferred (Scenario Yr)'!L14</f>
        <v>0</v>
      </c>
      <c r="M27" s="453">
        <f>'2. BL Supply'!M24+'6. Preferred (Scenario Yr)'!M38+'6. Preferred (Scenario Yr)'!M14</f>
        <v>0</v>
      </c>
      <c r="N27" s="453">
        <f>'2. BL Supply'!N24+'6. Preferred (Scenario Yr)'!N38+'6. Preferred (Scenario Yr)'!N14</f>
        <v>0</v>
      </c>
      <c r="O27" s="453">
        <f>'2. BL Supply'!O24+'6. Preferred (Scenario Yr)'!O38+'6. Preferred (Scenario Yr)'!O14</f>
        <v>0</v>
      </c>
      <c r="P27" s="453">
        <f>'2. BL Supply'!P24+'6. Preferred (Scenario Yr)'!P38+'6. Preferred (Scenario Yr)'!P14</f>
        <v>0</v>
      </c>
      <c r="Q27" s="453">
        <f>'2. BL Supply'!Q24+'6. Preferred (Scenario Yr)'!Q38+'6. Preferred (Scenario Yr)'!Q14</f>
        <v>0</v>
      </c>
      <c r="R27" s="453">
        <f>'2. BL Supply'!R24+'6. Preferred (Scenario Yr)'!R38+'6. Preferred (Scenario Yr)'!R14</f>
        <v>0</v>
      </c>
      <c r="S27" s="453">
        <f>'2. BL Supply'!S24+'6. Preferred (Scenario Yr)'!S38+'6. Preferred (Scenario Yr)'!S14</f>
        <v>0</v>
      </c>
      <c r="T27" s="453">
        <f>'2. BL Supply'!T24+'6. Preferred (Scenario Yr)'!T38+'6. Preferred (Scenario Yr)'!T14</f>
        <v>0</v>
      </c>
      <c r="U27" s="453">
        <f>'2. BL Supply'!U24+'6. Preferred (Scenario Yr)'!U38+'6. Preferred (Scenario Yr)'!U14</f>
        <v>0</v>
      </c>
      <c r="V27" s="453">
        <f>'2. BL Supply'!V24+'6. Preferred (Scenario Yr)'!V38+'6. Preferred (Scenario Yr)'!V14</f>
        <v>0</v>
      </c>
      <c r="W27" s="453">
        <f>'2. BL Supply'!W24+'6. Preferred (Scenario Yr)'!W38+'6. Preferred (Scenario Yr)'!W14</f>
        <v>0</v>
      </c>
      <c r="X27" s="453">
        <f>'2. BL Supply'!X24+'6. Preferred (Scenario Yr)'!X38+'6. Preferred (Scenario Yr)'!X14</f>
        <v>0</v>
      </c>
      <c r="Y27" s="453">
        <f>'2. BL Supply'!Y24+'6. Preferred (Scenario Yr)'!Y38+'6. Preferred (Scenario Yr)'!Y14</f>
        <v>0</v>
      </c>
      <c r="Z27" s="453">
        <f>'2. BL Supply'!Z24+'6. Preferred (Scenario Yr)'!Z38+'6. Preferred (Scenario Yr)'!Z14</f>
        <v>0</v>
      </c>
      <c r="AA27" s="453">
        <f>'2. BL Supply'!AA24+'6. Preferred (Scenario Yr)'!AA38+'6. Preferred (Scenario Yr)'!AA14</f>
        <v>0</v>
      </c>
      <c r="AB27" s="453">
        <f>'2. BL Supply'!AB24+'6. Preferred (Scenario Yr)'!AB38+'6. Preferred (Scenario Yr)'!AB14</f>
        <v>0</v>
      </c>
      <c r="AC27" s="453">
        <f>'2. BL Supply'!AC24+'6. Preferred (Scenario Yr)'!AC38+'6. Preferred (Scenario Yr)'!AC14</f>
        <v>0</v>
      </c>
      <c r="AD27" s="453">
        <f>'2. BL Supply'!AD24+'6. Preferred (Scenario Yr)'!AD38+'6. Preferred (Scenario Yr)'!AD14</f>
        <v>0</v>
      </c>
      <c r="AE27" s="453">
        <f>'2. BL Supply'!AE24+'6. Preferred (Scenario Yr)'!AE38+'6. Preferred (Scenario Yr)'!AE14</f>
        <v>0</v>
      </c>
      <c r="AF27" s="453">
        <f>'2. BL Supply'!AF24+'6. Preferred (Scenario Yr)'!AF38+'6. Preferred (Scenario Yr)'!AF14</f>
        <v>0</v>
      </c>
      <c r="AG27" s="453">
        <f>'2. BL Supply'!AG24+'6. Preferred (Scenario Yr)'!AG38+'6. Preferred (Scenario Yr)'!AG14</f>
        <v>0</v>
      </c>
      <c r="AH27" s="453">
        <f>'2. BL Supply'!AH24+'6. Preferred (Scenario Yr)'!AH38+'6. Preferred (Scenario Yr)'!AH14</f>
        <v>0</v>
      </c>
      <c r="AI27" s="453">
        <f>'2. BL Supply'!AI24+'6. Preferred (Scenario Yr)'!AI38+'6. Preferred (Scenario Yr)'!AI14</f>
        <v>0</v>
      </c>
      <c r="AJ27" s="671">
        <f>'2. BL Supply'!AJ24+'6. Preferred (Scenario Yr)'!AJ38+'6. Preferred (Scenario Yr)'!AJ14</f>
        <v>0</v>
      </c>
    </row>
    <row r="28" spans="1:36" ht="15.75" thickBot="1" x14ac:dyDescent="0.25">
      <c r="A28" s="177"/>
      <c r="B28" s="971"/>
      <c r="C28" s="685" t="s">
        <v>641</v>
      </c>
      <c r="D28" s="686" t="s">
        <v>183</v>
      </c>
      <c r="E28" s="878" t="s">
        <v>642</v>
      </c>
      <c r="F28" s="869" t="s">
        <v>75</v>
      </c>
      <c r="G28" s="869">
        <v>2</v>
      </c>
      <c r="H28" s="682">
        <f>'2. BL Supply'!H25+'6. Preferred (Scenario Yr)'!H41</f>
        <v>0.28999999999999998</v>
      </c>
      <c r="I28" s="281">
        <f>'2. BL Supply'!I25+'6. Preferred (Scenario Yr)'!I41</f>
        <v>0.28999999999999998</v>
      </c>
      <c r="J28" s="281">
        <f>'2. BL Supply'!J25+'6. Preferred (Scenario Yr)'!J41</f>
        <v>0.28999999999999998</v>
      </c>
      <c r="K28" s="281">
        <f>'2. BL Supply'!K25+'6. Preferred (Scenario Yr)'!K41</f>
        <v>0.28999999999999998</v>
      </c>
      <c r="L28" s="459">
        <f>'2. BL Supply'!L25+'6. Preferred (Scenario Yr)'!L41</f>
        <v>0.28999999999999998</v>
      </c>
      <c r="M28" s="459">
        <f>'2. BL Supply'!M25+'6. Preferred (Scenario Yr)'!M41</f>
        <v>0.28999999999999998</v>
      </c>
      <c r="N28" s="459">
        <f>'2. BL Supply'!N25+'6. Preferred (Scenario Yr)'!N41</f>
        <v>0.28999999999999998</v>
      </c>
      <c r="O28" s="459">
        <f>'2. BL Supply'!O25+'6. Preferred (Scenario Yr)'!O41</f>
        <v>0.28999999999999998</v>
      </c>
      <c r="P28" s="459">
        <f>'2. BL Supply'!P25+'6. Preferred (Scenario Yr)'!P41</f>
        <v>0.28999999999999998</v>
      </c>
      <c r="Q28" s="459">
        <f>'2. BL Supply'!Q25+'6. Preferred (Scenario Yr)'!Q41</f>
        <v>0.28999999999999998</v>
      </c>
      <c r="R28" s="459">
        <f>'2. BL Supply'!R25+'6. Preferred (Scenario Yr)'!R41</f>
        <v>0.28999999999999998</v>
      </c>
      <c r="S28" s="459">
        <f>'2. BL Supply'!S25+'6. Preferred (Scenario Yr)'!S41</f>
        <v>0.28999999999999998</v>
      </c>
      <c r="T28" s="459">
        <f>'2. BL Supply'!T25+'6. Preferred (Scenario Yr)'!T41</f>
        <v>0.28999999999999998</v>
      </c>
      <c r="U28" s="459">
        <f>'2. BL Supply'!U25+'6. Preferred (Scenario Yr)'!U41</f>
        <v>0.28999999999999998</v>
      </c>
      <c r="V28" s="459">
        <f>'2. BL Supply'!V25+'6. Preferred (Scenario Yr)'!V41</f>
        <v>0.28999999999999998</v>
      </c>
      <c r="W28" s="459">
        <f>'2. BL Supply'!W25+'6. Preferred (Scenario Yr)'!W41</f>
        <v>0.28999999999999998</v>
      </c>
      <c r="X28" s="459">
        <f>'2. BL Supply'!X25+'6. Preferred (Scenario Yr)'!X41</f>
        <v>0.28999999999999998</v>
      </c>
      <c r="Y28" s="459">
        <f>'2. BL Supply'!Y25+'6. Preferred (Scenario Yr)'!Y41</f>
        <v>0.28999999999999998</v>
      </c>
      <c r="Z28" s="459">
        <f>'2. BL Supply'!Z25+'6. Preferred (Scenario Yr)'!Z41</f>
        <v>0.28999999999999998</v>
      </c>
      <c r="AA28" s="459">
        <f>'2. BL Supply'!AA25+'6. Preferred (Scenario Yr)'!AA41</f>
        <v>0.28999999999999998</v>
      </c>
      <c r="AB28" s="459">
        <f>'2. BL Supply'!AB25+'6. Preferred (Scenario Yr)'!AB41</f>
        <v>0.28999999999999998</v>
      </c>
      <c r="AC28" s="459">
        <f>'2. BL Supply'!AC25+'6. Preferred (Scenario Yr)'!AC41</f>
        <v>0.28999999999999998</v>
      </c>
      <c r="AD28" s="459">
        <f>'2. BL Supply'!AD25+'6. Preferred (Scenario Yr)'!AD41</f>
        <v>0.28999999999999998</v>
      </c>
      <c r="AE28" s="459">
        <f>'2. BL Supply'!AE25+'6. Preferred (Scenario Yr)'!AE41</f>
        <v>0.28999999999999998</v>
      </c>
      <c r="AF28" s="459">
        <f>'2. BL Supply'!AF25+'6. Preferred (Scenario Yr)'!AF41</f>
        <v>0.28999999999999998</v>
      </c>
      <c r="AG28" s="459">
        <f>'2. BL Supply'!AG25+'6. Preferred (Scenario Yr)'!AG41</f>
        <v>0.28999999999999998</v>
      </c>
      <c r="AH28" s="459">
        <f>'2. BL Supply'!AH25+'6. Preferred (Scenario Yr)'!AH41</f>
        <v>0.28999999999999998</v>
      </c>
      <c r="AI28" s="459">
        <f>'2. BL Supply'!AI25+'6. Preferred (Scenario Yr)'!AI41</f>
        <v>0.28999999999999998</v>
      </c>
      <c r="AJ28" s="454">
        <f>'2. BL Supply'!AJ25+'6. Preferred (Scenario Yr)'!AJ41</f>
        <v>0.28999999999999998</v>
      </c>
    </row>
    <row r="29" spans="1:36" ht="15.75" x14ac:dyDescent="0.25">
      <c r="A29" s="177"/>
      <c r="B29" s="196"/>
      <c r="C29" s="174"/>
      <c r="D29" s="283"/>
      <c r="E29" s="284"/>
      <c r="F29" s="197"/>
      <c r="G29" s="197"/>
      <c r="H29" s="197"/>
      <c r="I29" s="200"/>
      <c r="J29" s="285"/>
      <c r="K29" s="286"/>
      <c r="L29" s="287"/>
      <c r="M29" s="288"/>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row>
    <row r="30" spans="1:36" ht="15.75" x14ac:dyDescent="0.25">
      <c r="A30" s="177"/>
      <c r="B30" s="196"/>
      <c r="C30" s="174"/>
      <c r="D30" s="289"/>
      <c r="E30" s="290"/>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row>
    <row r="31" spans="1:36" ht="15.75" x14ac:dyDescent="0.25">
      <c r="A31" s="177"/>
      <c r="B31" s="196"/>
      <c r="C31" s="197"/>
      <c r="D31" s="283"/>
      <c r="E31" s="284"/>
      <c r="F31" s="197"/>
      <c r="G31" s="197"/>
      <c r="H31" s="197"/>
      <c r="I31" s="197"/>
      <c r="J31" s="197"/>
      <c r="K31" s="197"/>
      <c r="L31" s="197"/>
      <c r="M31" s="197"/>
      <c r="N31" s="197"/>
      <c r="O31" s="197"/>
      <c r="P31" s="174"/>
      <c r="Q31" s="174"/>
      <c r="R31" s="174"/>
      <c r="S31" s="174"/>
      <c r="T31" s="174"/>
      <c r="U31" s="174"/>
      <c r="V31" s="174"/>
      <c r="W31" s="174"/>
      <c r="X31" s="174"/>
      <c r="Y31" s="174"/>
      <c r="Z31" s="174"/>
      <c r="AA31" s="174"/>
      <c r="AB31" s="174"/>
      <c r="AC31" s="174"/>
      <c r="AD31" s="174"/>
      <c r="AE31" s="174"/>
      <c r="AF31" s="174"/>
      <c r="AG31" s="174"/>
      <c r="AH31" s="174"/>
      <c r="AI31" s="174"/>
      <c r="AJ31" s="174"/>
    </row>
    <row r="32" spans="1:36" ht="15.75" x14ac:dyDescent="0.25">
      <c r="A32" s="177"/>
      <c r="B32" s="196"/>
      <c r="C32" s="197"/>
      <c r="D32" s="291" t="str">
        <f>'TITLE PAGE'!B9</f>
        <v>Company:</v>
      </c>
      <c r="E32" s="159" t="str">
        <f>'TITLE PAGE'!D9</f>
        <v>Severn Trent Water</v>
      </c>
      <c r="F32" s="197"/>
      <c r="G32" s="197"/>
      <c r="H32" s="197"/>
      <c r="I32" s="197"/>
      <c r="J32" s="197"/>
      <c r="K32" s="197"/>
      <c r="L32" s="197"/>
      <c r="M32" s="197"/>
      <c r="N32" s="197"/>
      <c r="O32" s="197"/>
      <c r="P32" s="174"/>
      <c r="Q32" s="174"/>
      <c r="R32" s="174"/>
      <c r="S32" s="174"/>
      <c r="T32" s="174"/>
      <c r="U32" s="174"/>
      <c r="V32" s="174"/>
      <c r="W32" s="174"/>
      <c r="X32" s="174"/>
      <c r="Y32" s="174"/>
      <c r="Z32" s="174"/>
      <c r="AA32" s="174"/>
      <c r="AB32" s="174"/>
      <c r="AC32" s="174"/>
      <c r="AD32" s="174"/>
      <c r="AE32" s="174"/>
      <c r="AF32" s="174"/>
      <c r="AG32" s="174"/>
      <c r="AH32" s="174"/>
      <c r="AI32" s="174"/>
      <c r="AJ32" s="174"/>
    </row>
    <row r="33" spans="1:36" ht="15.75" x14ac:dyDescent="0.25">
      <c r="A33" s="177"/>
      <c r="B33" s="196"/>
      <c r="C33" s="197"/>
      <c r="D33" s="292" t="str">
        <f>'TITLE PAGE'!B10</f>
        <v>Resource Zone Name:</v>
      </c>
      <c r="E33" s="163" t="str">
        <f>'TITLE PAGE'!D10</f>
        <v>Wolverhampton</v>
      </c>
      <c r="F33" s="197"/>
      <c r="G33" s="197"/>
      <c r="H33" s="197"/>
      <c r="I33" s="197"/>
      <c r="J33" s="197"/>
      <c r="K33" s="197"/>
      <c r="L33" s="197"/>
      <c r="M33" s="197"/>
      <c r="N33" s="197"/>
      <c r="O33" s="197"/>
      <c r="P33" s="174"/>
      <c r="Q33" s="174"/>
      <c r="R33" s="174"/>
      <c r="S33" s="174"/>
      <c r="T33" s="174"/>
      <c r="U33" s="174"/>
      <c r="V33" s="174"/>
      <c r="W33" s="174"/>
      <c r="X33" s="174"/>
      <c r="Y33" s="174"/>
      <c r="Z33" s="174"/>
      <c r="AA33" s="174"/>
      <c r="AB33" s="174"/>
      <c r="AC33" s="174"/>
      <c r="AD33" s="174"/>
      <c r="AE33" s="174"/>
      <c r="AF33" s="174"/>
      <c r="AG33" s="174"/>
      <c r="AH33" s="174"/>
      <c r="AI33" s="174"/>
      <c r="AJ33" s="174"/>
    </row>
    <row r="34" spans="1:36" ht="15.75" x14ac:dyDescent="0.25">
      <c r="A34" s="177"/>
      <c r="B34" s="196"/>
      <c r="C34" s="197"/>
      <c r="D34" s="292" t="str">
        <f>'TITLE PAGE'!B11</f>
        <v>Resource Zone Number:</v>
      </c>
      <c r="E34" s="165">
        <f>'TITLE PAGE'!D11</f>
        <v>15</v>
      </c>
      <c r="F34" s="197"/>
      <c r="G34" s="197"/>
      <c r="H34" s="197"/>
      <c r="I34" s="197"/>
      <c r="J34" s="197"/>
      <c r="K34" s="197"/>
      <c r="L34" s="197"/>
      <c r="M34" s="197"/>
      <c r="N34" s="197"/>
      <c r="O34" s="197"/>
      <c r="P34" s="174"/>
      <c r="Q34" s="174"/>
      <c r="R34" s="174"/>
      <c r="S34" s="174"/>
      <c r="T34" s="174"/>
      <c r="U34" s="174"/>
      <c r="V34" s="174"/>
      <c r="W34" s="174"/>
      <c r="X34" s="174"/>
      <c r="Y34" s="174"/>
      <c r="Z34" s="174"/>
      <c r="AA34" s="174"/>
      <c r="AB34" s="174"/>
      <c r="AC34" s="174"/>
      <c r="AD34" s="174"/>
      <c r="AE34" s="174"/>
      <c r="AF34" s="174"/>
      <c r="AG34" s="174"/>
      <c r="AH34" s="174"/>
      <c r="AI34" s="174"/>
      <c r="AJ34" s="174"/>
    </row>
    <row r="35" spans="1:36" ht="15.75" x14ac:dyDescent="0.25">
      <c r="A35" s="177"/>
      <c r="B35" s="196"/>
      <c r="C35" s="197"/>
      <c r="D35" s="292" t="str">
        <f>'TITLE PAGE'!B12</f>
        <v xml:space="preserve">Planning Scenario Name:                                                                     </v>
      </c>
      <c r="E35" s="163" t="str">
        <f>'TITLE PAGE'!D12</f>
        <v>Dry Year Annual Average</v>
      </c>
      <c r="F35" s="197"/>
      <c r="G35" s="197"/>
      <c r="H35" s="197"/>
      <c r="I35" s="197"/>
      <c r="J35" s="197"/>
      <c r="K35" s="197"/>
      <c r="L35" s="197"/>
      <c r="M35" s="197"/>
      <c r="N35" s="197"/>
      <c r="O35" s="197"/>
      <c r="P35" s="174"/>
      <c r="Q35" s="174"/>
      <c r="R35" s="174"/>
      <c r="S35" s="174"/>
      <c r="T35" s="174"/>
      <c r="U35" s="174"/>
      <c r="V35" s="174"/>
      <c r="W35" s="174"/>
      <c r="X35" s="174"/>
      <c r="Y35" s="174"/>
      <c r="Z35" s="174"/>
      <c r="AA35" s="174"/>
      <c r="AB35" s="174"/>
      <c r="AC35" s="174"/>
      <c r="AD35" s="174"/>
      <c r="AE35" s="174"/>
      <c r="AF35" s="174"/>
      <c r="AG35" s="174"/>
      <c r="AH35" s="174"/>
      <c r="AI35" s="174"/>
      <c r="AJ35" s="174"/>
    </row>
    <row r="36" spans="1:36" ht="15.75" x14ac:dyDescent="0.25">
      <c r="A36" s="177"/>
      <c r="B36" s="196"/>
      <c r="C36" s="197"/>
      <c r="D36" s="293" t="str">
        <f>'TITLE PAGE'!B13</f>
        <v xml:space="preserve">Chosen Level of Service:  </v>
      </c>
      <c r="E36" s="170" t="str">
        <f>'TITLE PAGE'!D13</f>
        <v>No more than 3 in 100 Temporary Use Bans</v>
      </c>
      <c r="F36" s="197"/>
      <c r="G36" s="197"/>
      <c r="H36" s="197"/>
      <c r="I36" s="197"/>
      <c r="J36" s="197"/>
      <c r="K36" s="197"/>
      <c r="L36" s="197"/>
      <c r="M36" s="197"/>
      <c r="N36" s="197"/>
      <c r="O36" s="197"/>
      <c r="P36" s="174"/>
      <c r="Q36" s="174"/>
      <c r="R36" s="174"/>
      <c r="S36" s="174"/>
      <c r="T36" s="174"/>
      <c r="U36" s="174"/>
      <c r="V36" s="174"/>
      <c r="W36" s="174"/>
      <c r="X36" s="174"/>
      <c r="Y36" s="174"/>
      <c r="Z36" s="174"/>
      <c r="AA36" s="174"/>
      <c r="AB36" s="174"/>
      <c r="AC36" s="174"/>
      <c r="AD36" s="174"/>
      <c r="AE36" s="174"/>
      <c r="AF36" s="174"/>
      <c r="AG36" s="174"/>
      <c r="AH36" s="174"/>
      <c r="AI36" s="174"/>
      <c r="AJ36" s="174"/>
    </row>
  </sheetData>
  <sheetProtection algorithmName="SHA-512" hashValue="ZIedRFGUNf4mmd7Q6uKUm2TSia/BtF+swAa7fdqVJfAbIc3lLnPvDluNVk00ZvvBJGxREvYOYe9/Kum8Ry0lxg==" saltValue="lkC3Q6qapRyJuUBm3ZPYRg==" spinCount="100000" sheet="1" objects="1" scenarios="1" selectLockedCells="1" selectUnlockedCells="1"/>
  <mergeCells count="3">
    <mergeCell ref="B3:B12"/>
    <mergeCell ref="B13:B26"/>
    <mergeCell ref="B27:B2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5CA1EA8D44514C8C2547ACA6A977CA" ma:contentTypeVersion="4" ma:contentTypeDescription="Create a new document." ma:contentTypeScope="" ma:versionID="3cdd8a4a08fc687bf0b55e5a8c255cb8">
  <xsd:schema xmlns:xsd="http://www.w3.org/2001/XMLSchema" xmlns:xs="http://www.w3.org/2001/XMLSchema" xmlns:p="http://schemas.microsoft.com/office/2006/metadata/properties" xmlns:ns2="3d2cf0cd-f524-4152-8aab-4099e63f8139" targetNamespace="http://schemas.microsoft.com/office/2006/metadata/properties" ma:root="true" ma:fieldsID="e1262b774809abeb13b128c0306711d3" ns2:_="">
    <xsd:import namespace="3d2cf0cd-f524-4152-8aab-4099e63f8139"/>
    <xsd:element name="properties">
      <xsd:complexType>
        <xsd:sequence>
          <xsd:element name="documentManagement">
            <xsd:complexType>
              <xsd:all>
                <xsd:element ref="ns2:Stage" minOccurs="0"/>
                <xsd:element ref="ns2:DocType" minOccurs="0"/>
                <xsd:element ref="ns2:Company"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2cf0cd-f524-4152-8aab-4099e63f8139" elementFormDefault="qualified">
    <xsd:import namespace="http://schemas.microsoft.com/office/2006/documentManagement/types"/>
    <xsd:import namespace="http://schemas.microsoft.com/office/infopath/2007/PartnerControls"/>
    <xsd:element name="Stage" ma:index="8" nillable="true" ma:displayName="Stage" ma:format="RadioButtons" ma:internalName="Stage">
      <xsd:simpleType>
        <xsd:restriction base="dms:Choice">
          <xsd:enumeration value="Final WRMP"/>
          <xsd:enumeration value="Draft WRMP"/>
          <xsd:enumeration value="n/a"/>
        </xsd:restriction>
      </xsd:simpleType>
    </xsd:element>
    <xsd:element name="DocType" ma:index="9" nillable="true" ma:displayName="DocType" ma:format="RadioButtons" ma:internalName="DocType">
      <xsd:simpleType>
        <xsd:restriction base="dms:Choice">
          <xsd:enumeration value="Narrative"/>
          <xsd:enumeration value="Tables"/>
          <xsd:enumeration value="Market Information"/>
          <xsd:enumeration value="n/a"/>
        </xsd:restriction>
      </xsd:simpleType>
    </xsd:element>
    <xsd:element name="Company" ma:index="10" nillable="true" ma:displayName="Company" ma:default="ST" ma:format="RadioButtons" ma:internalName="Company">
      <xsd:simpleType>
        <xsd:restriction base="dms:Choice">
          <xsd:enumeration value="ST"/>
          <xsd:enumeration value="HD"/>
          <xsd:enumeration value="DVW"/>
          <xsd:enumeration value="Non specific"/>
          <xsd:enumeration value="n/a"/>
        </xsd:restriction>
      </xsd:simpleType>
    </xsd:element>
    <xsd:element name="Sensitivity" ma:index="11" nillable="true" ma:displayName="Sensitivity" ma:format="RadioButtons" ma:internalName="Sensitivity">
      <xsd:simpleType>
        <xsd:restriction base="dms:Choice">
          <xsd:enumeration value="Official"/>
          <xsd:enumeration value="Public"/>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Type xmlns="3d2cf0cd-f524-4152-8aab-4099e63f8139">Tables</DocType>
    <Company xmlns="3d2cf0cd-f524-4152-8aab-4099e63f8139">ST</Company>
    <Stage xmlns="3d2cf0cd-f524-4152-8aab-4099e63f8139">Final WRMP</Stage>
    <Sensitivity xmlns="3d2cf0cd-f524-4152-8aab-4099e63f8139">Public</Sensitiv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E2E4E-6F36-40CF-9619-1907C091FA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2cf0cd-f524-4152-8aab-4099e63f8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466398-D68E-4C9B-AAF9-A6DD5EBAD00A}">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3d2cf0cd-f524-4152-8aab-4099e63f8139"/>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7AABC97-2775-43A5-B6E2-2E583675EC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TITLE PAGE</vt:lpstr>
      <vt:lpstr>WRZ summary</vt:lpstr>
      <vt:lpstr>1. BL Licences</vt:lpstr>
      <vt:lpstr>2. BL Supply</vt:lpstr>
      <vt:lpstr>3. BL Demand</vt:lpstr>
      <vt:lpstr>4. BL SDB</vt:lpstr>
      <vt:lpstr>5. Feasible Options</vt:lpstr>
      <vt:lpstr>6. Preferred (Scenario Yr)</vt:lpstr>
      <vt:lpstr>7. FP Supply</vt:lpstr>
      <vt:lpstr>8. FP Demand</vt:lpstr>
      <vt:lpstr>9. FP SDB</vt:lpstr>
      <vt:lpstr>10. Drought plan links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2018-07-21T23:00:54Z</dcterms:created>
  <dcterms:modified xsi:type="dcterms:W3CDTF">2019-08-14T19:12:45Z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0x010100E55CA1EA8D44514C8C2547ACA6A977CA</vt:lpwstr>
  </property>
  <property fmtid="{D5CDD505-2E9C-101B-9397-08002B2CF9AE}" pid="3" name="Order">
    <vt:r8>8300</vt:r8>
  </property>
</Properties>
</file>